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b5b2948206456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Hypotheses" sheetId="1" r:id="Ra2934ba324c14a1d"/>
    <x:sheet xmlns:r="http://schemas.openxmlformats.org/officeDocument/2006/relationships" name="Chiffre_Affaires" sheetId="2" r:id="Rf640eb591a744ab3"/>
    <x:sheet xmlns:r="http://schemas.openxmlformats.org/officeDocument/2006/relationships" name="Personnel" sheetId="3" r:id="R8b331a9f78aa427c"/>
    <x:sheet xmlns:r="http://schemas.openxmlformats.org/officeDocument/2006/relationships" name="Charges" sheetId="4" r:id="Rc3b86e780e194eaf"/>
    <x:sheet xmlns:r="http://schemas.openxmlformats.org/officeDocument/2006/relationships" name="Investissements" sheetId="5" r:id="R8e8de237ff8f489e"/>
    <x:sheet xmlns:r="http://schemas.openxmlformats.org/officeDocument/2006/relationships" name="Financement" sheetId="6" r:id="R1febd350703b4946"/>
    <x:sheet xmlns:r="http://schemas.openxmlformats.org/officeDocument/2006/relationships" name="Compte_Resultat" sheetId="7" r:id="Rc43973f895b64a23"/>
    <x:sheet xmlns:r="http://schemas.openxmlformats.org/officeDocument/2006/relationships" name="Tresorerie" sheetId="8" r:id="R08f76ca6491940eb"/>
    <x:sheet xmlns:r="http://schemas.openxmlformats.org/officeDocument/2006/relationships" name="Bilan" sheetId="9" r:id="R111d911445844d6c"/>
    <x:sheet xmlns:r="http://schemas.openxmlformats.org/officeDocument/2006/relationships" name="Dashboard" sheetId="10" r:id="Re5d9f3a31a294a43"/>
    <x:sheet xmlns:r="http://schemas.openxmlformats.org/officeDocument/2006/relationships" name="Guide" sheetId="11" r:id="Rd12006dc7022420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0.0%;[Red](0.0%);-"/>
    <x:numFmt numFmtId="201" formatCode="#,##0;[Red](#,##0);-"/>
    <x:numFmt numFmtId="202" formatCode="0.0x"/>
    <x:numFmt numFmtId="203" formatCode="0.0"/>
  </x:numFmts>
  <x:fonts count="18">
    <x:font>
      <x:sz val="11"/>
      <x:name val="Carlito"/>
    </x:font>
    <x:font>
      <x:b/>
      <x:sz val="18"/>
      <x:color rgb="FFFFFFFF"/>
      <x:name val="Carlito"/>
    </x:font>
    <x:font>
      <x:b/>
      <x:sz val="11"/>
      <x:color rgb="FFFFFFFF"/>
      <x:name val="Carlito"/>
    </x:font>
    <x:font>
      <x:sz val="11"/>
      <x:color rgb="FF0000FF"/>
      <x:name val="Carlito"/>
    </x:font>
    <x:font>
      <x:b/>
      <x:sz val="11"/>
      <x:name val="Carlito"/>
    </x:font>
    <x:font>
      <x:sz val="11"/>
      <x:color rgb="FF008000"/>
      <x:name val="Carlito"/>
    </x:font>
    <x:font>
      <x:b/>
      <x:sz val="11"/>
      <x:color rgb="FF008000"/>
      <x:name val="Carlito"/>
    </x:font>
    <x:font>
      <x:sz val="11"/>
      <x:color rgb="FF000000"/>
      <x:name val="Carlito"/>
    </x:font>
    <x:font>
      <x:b/>
      <x:sz val="13"/>
      <x:color rgb="FFFFFFFF"/>
      <x:name val="Carlito"/>
    </x:font>
    <x:font>
      <x:b/>
      <x:sz val="18"/>
      <x:color rgb="FFFFFFFF"/>
      <x:name val="Aptos"/>
    </x:font>
    <x:font>
      <x:sz val="11"/>
      <x:name val="Aptos"/>
    </x:font>
    <x:font>
      <x:b/>
      <x:sz val="11"/>
      <x:color rgb="FFFFFFFF"/>
      <x:name val="Aptos"/>
    </x:font>
    <x:font>
      <x:sz val="11"/>
      <x:color rgb="FF0000FF"/>
      <x:name val="Aptos"/>
    </x:font>
    <x:font>
      <x:b/>
      <x:sz val="11"/>
      <x:name val="Aptos"/>
    </x:font>
    <x:font>
      <x:sz val="11"/>
      <x:color rgb="FF008000"/>
      <x:name val="Aptos"/>
    </x:font>
    <x:font>
      <x:b/>
      <x:sz val="11"/>
      <x:color rgb="FF008000"/>
      <x:name val="Aptos"/>
    </x:font>
    <x:font>
      <x:sz val="11"/>
      <x:color rgb="FF000000"/>
      <x:name val="Aptos"/>
    </x:font>
    <x:font>
      <x:b/>
      <x:sz val="13"/>
      <x:color rgb="FFFFFFFF"/>
      <x:name val="Aptos"/>
    </x:font>
  </x:fonts>
  <x:fills count="15">
    <x:fill>
      <x:patternFill patternType="none"/>
    </x:fill>
    <x:fill>
      <x:patternFill patternType="gray125"/>
    </x:fill>
    <x:fill>
      <x:patternFill patternType="solid">
        <x:fgColor rgb="FF6C4AB6"/>
      </x:patternFill>
    </x:fill>
    <x:fill>
      <x:patternFill patternType="solid">
        <x:fgColor rgb="FFFFF2CC"/>
      </x:patternFill>
    </x:fill>
    <x:fill>
      <x:patternFill patternType="solid">
        <x:fgColor rgb="FF0F766E"/>
      </x:patternFill>
    </x:fill>
    <x:fill>
      <x:patternFill patternType="solid">
        <x:fgColor rgb="FFC89B3C"/>
      </x:patternFill>
    </x:fill>
    <x:fill>
      <x:patternFill patternType="solid">
        <x:fgColor rgb="FF1F4E78"/>
      </x:patternFill>
    </x:fill>
    <x:fill>
      <x:patternFill patternType="solid">
        <x:fgColor rgb="FFEAF2F8"/>
      </x:patternFill>
    </x:fill>
    <x:fill>
      <x:patternFill patternType="solid">
        <x:fgColor rgb="FFE67E22"/>
      </x:patternFill>
    </x:fill>
    <x:fill>
      <x:patternFill patternType="solid">
        <x:fgColor rgb="FFC0392B"/>
      </x:patternFill>
    </x:fill>
    <x:fill>
      <x:patternFill patternType="solid">
        <x:fgColor rgb="FFFFF3E6"/>
      </x:patternFill>
    </x:fill>
    <x:fill>
      <x:patternFill patternType="solid">
        <x:fgColor rgb="FF2E7D32"/>
      </x:patternFill>
    </x:fill>
    <x:fill>
      <x:patternFill patternType="solid">
        <x:fgColor rgb="FF16324F"/>
      </x:patternFill>
    </x:fill>
    <x:fill>
      <x:patternFill patternType="solid">
        <x:fgColor rgb="FFF4F6F7"/>
      </x:patternFill>
    </x:fill>
    <x:fill>
      <x:patternFill patternType="solid">
        <x:fgColor rgb="FFEAF7EE"/>
      </x:patternFill>
    </x:fill>
  </x:fills>
  <x:borders count="8">
    <x:border/>
    <x:border/>
    <x:border>
      <x:left style="thin">
        <x:color rgb="FFFFFFFF"/>
      </x:left>
      <x:top style="thin">
        <x:color rgb="FFFFFFFF"/>
      </x:top>
      <x:bottom style="thin">
        <x:color rgb="FFFFFFFF"/>
      </x:bottom>
    </x:border>
    <x:border>
      <x:top style="thin">
        <x:color rgb="FFFFFFFF"/>
      </x:top>
      <x:bottom style="thin">
        <x:color rgb="FFFFFFFF"/>
      </x:bottom>
    </x:border>
    <x:border>
      <x:right style="thin">
        <x:color rgb="FFFFFFFF"/>
      </x:right>
      <x:top style="thin">
        <x:color rgb="FFFFFFFF"/>
      </x:top>
      <x:bottom style="thin">
        <x:color rgb="FFFFFFFF"/>
      </x:bottom>
    </x:border>
    <x:border>
      <x:left style="thin">
        <x:color rgb="FFFFFFFF"/>
      </x:left>
      <x:top style="thin">
        <x:color rgb="FFFFFFFF"/>
      </x:top>
      <x:bottom style="thin">
        <x:color rgb="FFFFFFFF"/>
      </x:bottom>
    </x:border>
    <x:border>
      <x:top style="thin">
        <x:color rgb="FFFFFFFF"/>
      </x:top>
      <x:bottom style="thin">
        <x:color rgb="FFFFFFFF"/>
      </x:bottom>
    </x:border>
    <x:border>
      <x:right style="thin">
        <x:color rgb="FFFFFFFF"/>
      </x:right>
      <x:top style="thin">
        <x:color rgb="FFFFFFFF"/>
      </x:top>
      <x:bottom style="thin">
        <x:color rgb="FFFFFFFF"/>
      </x:bottom>
    </x:border>
  </x:borders>
  <x:cellStyleXfs count="1">
    <x:xf numFmtId="0" fontId="0" fillId="0" borderId="0"/>
  </x:cellStyleXfs>
  <x:cellXfs count="68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left"/>
    </x:xf>
    <x:xf numFmtId="0" fontId="2" fillId="2" borderId="0" xfId="0" applyNumberFormat="1" applyFont="1" applyFill="1" applyBorder="1" applyAlignment="1">
      <x:alignment horizontal="left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left"/>
    </x:xf>
    <x:xf numFmtId="0" fontId="2" fillId="2" borderId="1" xfId="0" applyNumberFormat="1" applyFont="1" applyFill="1" applyBorder="1" applyAlignment="1">
      <x:alignment horizontal="left" vertical="center"/>
    </x:xf>
    <x:xf numFmtId="0" fontId="2" fillId="2" borderId="2" xfId="0" applyNumberFormat="1" applyFont="1" applyFill="1" applyBorder="1"/>
    <x:xf numFmtId="0" fontId="2" fillId="2" borderId="3" xfId="0" applyNumberFormat="1" applyFont="1" applyFill="1" applyBorder="1"/>
    <x:xf numFmtId="0" fontId="2" fillId="2" borderId="4" xfId="0" applyNumberFormat="1" applyFont="1" applyFill="1" applyBorder="1"/>
    <x:xf numFmtId="0" fontId="2" fillId="2" borderId="2" xfId="0" applyNumberFormat="1" applyFont="1" applyFill="1" applyBorder="1" applyAlignment="1">
      <x:alignment wrapText="1"/>
    </x:xf>
    <x:xf numFmtId="0" fontId="2" fillId="2" borderId="3" xfId="0" applyNumberFormat="1" applyFont="1" applyFill="1" applyBorder="1" applyAlignment="1">
      <x:alignment wrapText="1"/>
    </x:xf>
    <x:xf numFmtId="0" fontId="2" fillId="2" borderId="4" xfId="0" applyNumberFormat="1" applyFont="1" applyFill="1" applyBorder="1" applyAlignment="1">
      <x:alignment wrapText="1"/>
    </x:xf>
    <x:xf numFmtId="0" fontId="2" fillId="2" borderId="2" xfId="0" applyNumberFormat="1" applyFont="1" applyFill="1" applyBorder="1" applyAlignment="1">
      <x:alignment horizontal="center" wrapText="1"/>
    </x:xf>
    <x:xf numFmtId="0" fontId="2" fillId="2" borderId="3" xfId="0" applyNumberFormat="1" applyFont="1" applyFill="1" applyBorder="1" applyAlignment="1">
      <x:alignment horizontal="center" wrapText="1"/>
    </x:xf>
    <x:xf numFmtId="0" fontId="2" fillId="2" borderId="4" xfId="0" applyNumberFormat="1" applyFont="1" applyFill="1" applyBorder="1" applyAlignment="1">
      <x:alignment horizontal="center" wrapText="1"/>
    </x:xf>
    <x:xf numFmtId="0" fontId="2" fillId="2" borderId="2" xfId="0" applyNumberFormat="1" applyFont="1" applyFill="1" applyBorder="1" applyAlignment="1">
      <x:alignment horizontal="center" vertical="center" wrapText="1"/>
    </x:xf>
    <x:xf numFmtId="0" fontId="2" fillId="2" borderId="3" xfId="0" applyNumberFormat="1" applyFont="1" applyFill="1" applyBorder="1" applyAlignment="1">
      <x:alignment horizontal="center" vertical="center" wrapText="1"/>
    </x:xf>
    <x:xf numFmtId="0" fontId="2" fillId="2" borderId="4" xfId="0" applyNumberFormat="1" applyFont="1" applyFill="1" applyBorder="1" applyAlignment="1">
      <x:alignment horizontal="center" vertical="center" wrapText="1"/>
    </x:xf>
    <x:xf numFmtId="0" fontId="2" fillId="2" borderId="5" xfId="0" applyNumberFormat="1" applyFont="1" applyFill="1" applyBorder="1"/>
    <x:xf numFmtId="0" fontId="2" fillId="2" borderId="6" xfId="0" applyNumberFormat="1" applyFont="1" applyFill="1" applyBorder="1"/>
    <x:xf numFmtId="0" fontId="2" fillId="2" borderId="7" xfId="0" applyNumberFormat="1" applyFont="1" applyFill="1" applyBorder="1"/>
    <x:xf numFmtId="0" fontId="2" fillId="2" borderId="5" xfId="0" applyNumberFormat="1" applyFont="1" applyFill="1" applyBorder="1" applyAlignment="1">
      <x:alignment wrapText="1"/>
    </x:xf>
    <x:xf numFmtId="0" fontId="2" fillId="2" borderId="6" xfId="0" applyNumberFormat="1" applyFont="1" applyFill="1" applyBorder="1" applyAlignment="1">
      <x:alignment wrapText="1"/>
    </x:xf>
    <x:xf numFmtId="0" fontId="2" fillId="2" borderId="7" xfId="0" applyNumberFormat="1" applyFont="1" applyFill="1" applyBorder="1" applyAlignment="1">
      <x:alignment wrapText="1"/>
    </x:xf>
    <x:xf numFmtId="0" fontId="2" fillId="2" borderId="5" xfId="0" applyNumberFormat="1" applyFont="1" applyFill="1" applyBorder="1" applyAlignment="1">
      <x:alignment horizontal="center" wrapText="1"/>
    </x:xf>
    <x:xf numFmtId="0" fontId="2" fillId="2" borderId="6" xfId="0" applyNumberFormat="1" applyFont="1" applyFill="1" applyBorder="1" applyAlignment="1">
      <x:alignment horizontal="center" wrapText="1"/>
    </x:xf>
    <x:xf numFmtId="0" fontId="2" fillId="2" borderId="7" xfId="0" applyNumberFormat="1" applyFont="1" applyFill="1" applyBorder="1" applyAlignment="1">
      <x:alignment horizontal="center" wrapText="1"/>
    </x:xf>
    <x:xf numFmtId="0" fontId="2" fillId="2" borderId="5" xfId="0" applyNumberFormat="1" applyFont="1" applyFill="1" applyBorder="1" applyAlignment="1">
      <x:alignment horizontal="center" vertical="center" wrapText="1"/>
    </x:xf>
    <x:xf numFmtId="0" fontId="2" fillId="2" borderId="6" xfId="0" applyNumberFormat="1" applyFont="1" applyFill="1" applyBorder="1" applyAlignment="1">
      <x:alignment horizontal="center" vertical="center" wrapText="1"/>
    </x:xf>
    <x:xf numFmtId="0" fontId="2" fillId="2" borderId="7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3" fillId="3" borderId="0" xfId="0" applyNumberFormat="1" applyFont="1" applyFill="1" applyBorder="1"/>
    <x:xf numFmtId="0" fontId="3" fillId="3" borderId="1" xfId="0" applyNumberFormat="1" applyFont="1" applyFill="1" applyBorder="1"/>
    <x:xf numFmtId="200" fontId="3" fillId="3" borderId="0" xfId="0" applyNumberFormat="1" applyFont="1" applyFill="1" applyBorder="1"/>
    <x:xf numFmtId="200" fontId="3" fillId="3" borderId="1" xfId="0" applyNumberFormat="1" applyFont="1" applyFill="1" applyBorder="1"/>
    <x:xf numFmtId="201" fontId="3" fillId="3" borderId="0" xfId="0" applyNumberFormat="1" applyFont="1" applyFill="1" applyBorder="1"/>
    <x:xf numFmtId="201" fontId="3" fillId="3" borderId="1" xfId="0" applyNumberFormat="1" applyFont="1" applyFill="1" applyBorder="1"/>
    <x:xf numFmtId="0" fontId="0" fillId="4" borderId="0" xfId="0" applyNumberFormat="1" applyFont="1" applyFill="1" applyBorder="1"/>
    <x:xf numFmtId="0" fontId="2" fillId="4" borderId="0" xfId="0" applyNumberFormat="1" applyFont="1" applyFill="1" applyBorder="1"/>
    <x:xf numFmtId="0" fontId="2" fillId="4" borderId="0" xfId="0" applyNumberFormat="1" applyFont="1" applyFill="1" applyBorder="1" applyAlignment="1">
      <x:alignment horizontal="left"/>
    </x:xf>
    <x:xf numFmtId="0" fontId="2" fillId="4" borderId="0" xfId="0" applyNumberFormat="1" applyFont="1" applyFill="1" applyBorder="1" applyAlignment="1">
      <x:alignment horizontal="left" vertical="center"/>
    </x:xf>
    <x:xf numFmtId="0" fontId="0" fillId="4" borderId="1" xfId="0" applyNumberFormat="1" applyFont="1" applyFill="1" applyBorder="1"/>
    <x:xf numFmtId="0" fontId="2" fillId="4" borderId="1" xfId="0" applyNumberFormat="1" applyFont="1" applyFill="1" applyBorder="1"/>
    <x:xf numFmtId="0" fontId="2" fillId="4" borderId="1" xfId="0" applyNumberFormat="1" applyFont="1" applyFill="1" applyBorder="1" applyAlignment="1">
      <x:alignment horizontal="left"/>
    </x:xf>
    <x:xf numFmtId="0" fontId="2" fillId="4" borderId="1" xfId="0" applyNumberFormat="1" applyFont="1" applyFill="1" applyBorder="1" applyAlignment="1">
      <x:alignment horizontal="left" vertical="center"/>
    </x:xf>
    <x:xf numFmtId="0" fontId="2" fillId="4" borderId="2" xfId="0" applyNumberFormat="1" applyFont="1" applyFill="1" applyBorder="1"/>
    <x:xf numFmtId="0" fontId="2" fillId="4" borderId="3" xfId="0" applyNumberFormat="1" applyFont="1" applyFill="1" applyBorder="1"/>
    <x:xf numFmtId="0" fontId="2" fillId="4" borderId="4" xfId="0" applyNumberFormat="1" applyFont="1" applyFill="1" applyBorder="1"/>
    <x:xf numFmtId="0" fontId="2" fillId="4" borderId="2" xfId="0" applyNumberFormat="1" applyFont="1" applyFill="1" applyBorder="1" applyAlignment="1">
      <x:alignment wrapText="1"/>
    </x:xf>
    <x:xf numFmtId="0" fontId="2" fillId="4" borderId="3" xfId="0" applyNumberFormat="1" applyFont="1" applyFill="1" applyBorder="1" applyAlignment="1">
      <x:alignment wrapText="1"/>
    </x:xf>
    <x:xf numFmtId="0" fontId="2" fillId="4" borderId="4" xfId="0" applyNumberFormat="1" applyFont="1" applyFill="1" applyBorder="1" applyAlignment="1">
      <x:alignment wrapText="1"/>
    </x:xf>
    <x:xf numFmtId="0" fontId="2" fillId="4" borderId="2" xfId="0" applyNumberFormat="1" applyFont="1" applyFill="1" applyBorder="1" applyAlignment="1">
      <x:alignment horizontal="center" wrapText="1"/>
    </x:xf>
    <x:xf numFmtId="0" fontId="2" fillId="4" borderId="3" xfId="0" applyNumberFormat="1" applyFont="1" applyFill="1" applyBorder="1" applyAlignment="1">
      <x:alignment horizontal="center" wrapText="1"/>
    </x:xf>
    <x:xf numFmtId="0" fontId="2" fillId="4" borderId="4" xfId="0" applyNumberFormat="1" applyFont="1" applyFill="1" applyBorder="1" applyAlignment="1">
      <x:alignment horizontal="center" wrapText="1"/>
    </x:xf>
    <x:xf numFmtId="0" fontId="2" fillId="4" borderId="2" xfId="0" applyNumberFormat="1" applyFont="1" applyFill="1" applyBorder="1" applyAlignment="1">
      <x:alignment horizontal="center" vertical="center" wrapText="1"/>
    </x:xf>
    <x:xf numFmtId="0" fontId="2" fillId="4" borderId="3" xfId="0" applyNumberFormat="1" applyFont="1" applyFill="1" applyBorder="1" applyAlignment="1">
      <x:alignment horizontal="center" vertical="center" wrapText="1"/>
    </x:xf>
    <x:xf numFmtId="0" fontId="2" fillId="4" borderId="4" xfId="0" applyNumberFormat="1" applyFont="1" applyFill="1" applyBorder="1" applyAlignment="1">
      <x:alignment horizontal="center" vertical="center" wrapText="1"/>
    </x:xf>
    <x:xf numFmtId="0" fontId="2" fillId="4" borderId="5" xfId="0" applyNumberFormat="1" applyFont="1" applyFill="1" applyBorder="1"/>
    <x:xf numFmtId="0" fontId="2" fillId="4" borderId="6" xfId="0" applyNumberFormat="1" applyFont="1" applyFill="1" applyBorder="1"/>
    <x:xf numFmtId="0" fontId="2" fillId="4" borderId="7" xfId="0" applyNumberFormat="1" applyFont="1" applyFill="1" applyBorder="1"/>
    <x:xf numFmtId="0" fontId="2" fillId="4" borderId="5" xfId="0" applyNumberFormat="1" applyFont="1" applyFill="1" applyBorder="1" applyAlignment="1">
      <x:alignment wrapText="1"/>
    </x:xf>
    <x:xf numFmtId="0" fontId="2" fillId="4" borderId="6" xfId="0" applyNumberFormat="1" applyFont="1" applyFill="1" applyBorder="1" applyAlignment="1">
      <x:alignment wrapText="1"/>
    </x:xf>
    <x:xf numFmtId="0" fontId="2" fillId="4" borderId="7" xfId="0" applyNumberFormat="1" applyFont="1" applyFill="1" applyBorder="1" applyAlignment="1">
      <x:alignment wrapText="1"/>
    </x:xf>
    <x:xf numFmtId="0" fontId="2" fillId="4" borderId="5" xfId="0" applyNumberFormat="1" applyFont="1" applyFill="1" applyBorder="1" applyAlignment="1">
      <x:alignment horizontal="center" wrapText="1"/>
    </x:xf>
    <x:xf numFmtId="0" fontId="2" fillId="4" borderId="6" xfId="0" applyNumberFormat="1" applyFont="1" applyFill="1" applyBorder="1" applyAlignment="1">
      <x:alignment horizontal="center" wrapText="1"/>
    </x:xf>
    <x:xf numFmtId="0" fontId="2" fillId="4" borderId="7" xfId="0" applyNumberFormat="1" applyFont="1" applyFill="1" applyBorder="1" applyAlignment="1">
      <x:alignment horizontal="center" wrapText="1"/>
    </x:xf>
    <x:xf numFmtId="0" fontId="2" fillId="4" borderId="5" xfId="0" applyNumberFormat="1" applyFont="1" applyFill="1" applyBorder="1" applyAlignment="1">
      <x:alignment horizontal="center" vertical="center" wrapText="1"/>
    </x:xf>
    <x:xf numFmtId="0" fontId="2" fillId="4" borderId="6" xfId="0" applyNumberFormat="1" applyFont="1" applyFill="1" applyBorder="1" applyAlignment="1">
      <x:alignment horizontal="center" vertical="center" wrapText="1"/>
    </x:xf>
    <x:xf numFmtId="0" fontId="2" fillId="4" borderId="7" xfId="0" applyNumberFormat="1" applyFont="1" applyFill="1" applyBorder="1" applyAlignment="1">
      <x:alignment horizontal="center" vertical="center" wrapText="1"/>
    </x:xf>
    <x:xf numFmtId="202" fontId="3" fillId="3" borderId="0" xfId="0" applyNumberFormat="1" applyFont="1" applyFill="1" applyBorder="1"/>
    <x:xf numFmtId="202" fontId="3" fillId="3" borderId="1" xfId="0" applyNumberFormat="1" applyFont="1" applyFill="1" applyBorder="1"/>
    <x:xf numFmtId="0" fontId="0" fillId="5" borderId="0" xfId="0" applyNumberFormat="1" applyFont="1" applyFill="1" applyBorder="1"/>
    <x:xf numFmtId="0" fontId="2" fillId="5" borderId="0" xfId="0" applyNumberFormat="1" applyFont="1" applyFill="1" applyBorder="1"/>
    <x:xf numFmtId="0" fontId="2" fillId="5" borderId="2" xfId="0" applyNumberFormat="1" applyFont="1" applyFill="1" applyBorder="1"/>
    <x:xf numFmtId="0" fontId="2" fillId="5" borderId="3" xfId="0" applyNumberFormat="1" applyFont="1" applyFill="1" applyBorder="1"/>
    <x:xf numFmtId="0" fontId="2" fillId="5" borderId="4" xfId="0" applyNumberFormat="1" applyFont="1" applyFill="1" applyBorder="1"/>
    <x:xf numFmtId="0" fontId="2" fillId="5" borderId="2" xfId="0" applyNumberFormat="1" applyFont="1" applyFill="1" applyBorder="1" applyAlignment="1">
      <x:alignment wrapText="1"/>
    </x:xf>
    <x:xf numFmtId="0" fontId="2" fillId="5" borderId="3" xfId="0" applyNumberFormat="1" applyFont="1" applyFill="1" applyBorder="1" applyAlignment="1">
      <x:alignment wrapText="1"/>
    </x:xf>
    <x:xf numFmtId="0" fontId="2" fillId="5" borderId="4" xfId="0" applyNumberFormat="1" applyFont="1" applyFill="1" applyBorder="1" applyAlignment="1">
      <x:alignment wrapText="1"/>
    </x:xf>
    <x:xf numFmtId="0" fontId="2" fillId="5" borderId="2" xfId="0" applyNumberFormat="1" applyFont="1" applyFill="1" applyBorder="1" applyAlignment="1">
      <x:alignment horizontal="center" wrapText="1"/>
    </x:xf>
    <x:xf numFmtId="0" fontId="2" fillId="5" borderId="3" xfId="0" applyNumberFormat="1" applyFont="1" applyFill="1" applyBorder="1" applyAlignment="1">
      <x:alignment horizontal="center" wrapText="1"/>
    </x:xf>
    <x:xf numFmtId="0" fontId="2" fillId="5" borderId="4" xfId="0" applyNumberFormat="1" applyFont="1" applyFill="1" applyBorder="1" applyAlignment="1">
      <x:alignment horizontal="center" wrapText="1"/>
    </x:xf>
    <x:xf numFmtId="0" fontId="2" fillId="5" borderId="2" xfId="0" applyNumberFormat="1" applyFont="1" applyFill="1" applyBorder="1" applyAlignment="1">
      <x:alignment horizontal="center" vertical="center" wrapText="1"/>
    </x:xf>
    <x:xf numFmtId="0" fontId="2" fillId="5" borderId="3" xfId="0" applyNumberFormat="1" applyFont="1" applyFill="1" applyBorder="1" applyAlignment="1">
      <x:alignment horizontal="center" vertical="center" wrapText="1"/>
    </x:xf>
    <x:xf numFmtId="0" fontId="2" fillId="5" borderId="4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2" fillId="5" borderId="1" xfId="0" applyNumberFormat="1" applyFont="1" applyFill="1" applyBorder="1"/>
    <x:xf numFmtId="0" fontId="2" fillId="5" borderId="5" xfId="0" applyNumberFormat="1" applyFont="1" applyFill="1" applyBorder="1"/>
    <x:xf numFmtId="0" fontId="2" fillId="5" borderId="6" xfId="0" applyNumberFormat="1" applyFont="1" applyFill="1" applyBorder="1"/>
    <x:xf numFmtId="0" fontId="2" fillId="5" borderId="7" xfId="0" applyNumberFormat="1" applyFont="1" applyFill="1" applyBorder="1"/>
    <x:xf numFmtId="0" fontId="2" fillId="5" borderId="5" xfId="0" applyNumberFormat="1" applyFont="1" applyFill="1" applyBorder="1" applyAlignment="1">
      <x:alignment wrapText="1"/>
    </x:xf>
    <x:xf numFmtId="0" fontId="2" fillId="5" borderId="6" xfId="0" applyNumberFormat="1" applyFont="1" applyFill="1" applyBorder="1" applyAlignment="1">
      <x:alignment wrapText="1"/>
    </x:xf>
    <x:xf numFmtId="0" fontId="2" fillId="5" borderId="7" xfId="0" applyNumberFormat="1" applyFont="1" applyFill="1" applyBorder="1" applyAlignment="1">
      <x:alignment wrapText="1"/>
    </x:xf>
    <x:xf numFmtId="0" fontId="2" fillId="5" borderId="5" xfId="0" applyNumberFormat="1" applyFont="1" applyFill="1" applyBorder="1" applyAlignment="1">
      <x:alignment horizontal="center" wrapText="1"/>
    </x:xf>
    <x:xf numFmtId="0" fontId="2" fillId="5" borderId="6" xfId="0" applyNumberFormat="1" applyFont="1" applyFill="1" applyBorder="1" applyAlignment="1">
      <x:alignment horizontal="center" wrapText="1"/>
    </x:xf>
    <x:xf numFmtId="0" fontId="2" fillId="5" borderId="7" xfId="0" applyNumberFormat="1" applyFont="1" applyFill="1" applyBorder="1" applyAlignment="1">
      <x:alignment horizontal="center" wrapText="1"/>
    </x:xf>
    <x:xf numFmtId="0" fontId="2" fillId="5" borderId="5" xfId="0" applyNumberFormat="1" applyFont="1" applyFill="1" applyBorder="1" applyAlignment="1">
      <x:alignment horizontal="center" vertical="center" wrapText="1"/>
    </x:xf>
    <x:xf numFmtId="0" fontId="2" fillId="5" borderId="6" xfId="0" applyNumberFormat="1" applyFont="1" applyFill="1" applyBorder="1" applyAlignment="1">
      <x:alignment horizontal="center" vertical="center" wrapText="1"/>
    </x:xf>
    <x:xf numFmtId="0" fontId="2" fillId="5" borderId="7" xfId="0" applyNumberFormat="1" applyFont="1" applyFill="1" applyBorder="1" applyAlignment="1">
      <x:alignment horizontal="center" vertical="center" wrapText="1"/>
    </x:xf>
    <x:xf numFmtId="0" fontId="4" fillId="0" borderId="0" xfId="0" applyNumberFormat="1" applyFont="1" applyFill="1" applyBorder="1"/>
    <x:xf numFmtId="0" fontId="4" fillId="0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horizontal="left" vertical="center" wrapText="1"/>
    </x:xf>
    <x:xf numFmtId="0" fontId="3" fillId="3" borderId="0" xfId="0" applyNumberFormat="1" applyFont="1" applyFill="1" applyBorder="1" applyAlignment="1">
      <x:alignment wrapText="1"/>
    </x:xf>
    <x:xf numFmtId="0" fontId="4" fillId="0" borderId="0" xfId="0" applyNumberFormat="1" applyFont="1" applyFill="1" applyBorder="1" applyAlignment="1">
      <x:alignment wrapText="1"/>
    </x:xf>
    <x:xf numFmtId="200" fontId="3" fillId="3" borderId="0" xfId="0" applyNumberFormat="1" applyFont="1" applyFill="1" applyBorder="1" applyAlignment="1">
      <x:alignment wrapText="1"/>
    </x:xf>
    <x:xf numFmtId="201" fontId="3" fillId="3" borderId="0" xfId="0" applyNumberFormat="1" applyFont="1" applyFill="1" applyBorder="1" applyAlignment="1">
      <x:alignment wrapText="1"/>
    </x:xf>
    <x:xf numFmtId="0" fontId="2" fillId="4" borderId="0" xfId="0" applyNumberFormat="1" applyFont="1" applyFill="1" applyBorder="1" applyAlignment="1">
      <x:alignment horizontal="left" vertical="center" wrapText="1"/>
    </x:xf>
    <x:xf numFmtId="202" fontId="3" fillId="3" borderId="0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left" vertical="center" wrapText="1"/>
    </x:xf>
    <x:xf numFmtId="0" fontId="3" fillId="3" borderId="1" xfId="0" applyNumberFormat="1" applyFont="1" applyFill="1" applyBorder="1" applyAlignment="1">
      <x:alignment wrapText="1"/>
    </x:xf>
    <x:xf numFmtId="0" fontId="4" fillId="0" borderId="1" xfId="0" applyNumberFormat="1" applyFont="1" applyFill="1" applyBorder="1" applyAlignment="1">
      <x:alignment wrapText="1"/>
    </x:xf>
    <x:xf numFmtId="200" fontId="3" fillId="3" borderId="1" xfId="0" applyNumberFormat="1" applyFont="1" applyFill="1" applyBorder="1" applyAlignment="1">
      <x:alignment wrapText="1"/>
    </x:xf>
    <x:xf numFmtId="201" fontId="3" fillId="3" borderId="1" xfId="0" applyNumberFormat="1" applyFont="1" applyFill="1" applyBorder="1" applyAlignment="1">
      <x:alignment wrapText="1"/>
    </x:xf>
    <x:xf numFmtId="0" fontId="2" fillId="4" borderId="1" xfId="0" applyNumberFormat="1" applyFont="1" applyFill="1" applyBorder="1" applyAlignment="1">
      <x:alignment horizontal="left" vertical="center" wrapText="1"/>
    </x:xf>
    <x:xf numFmtId="202" fontId="3" fillId="3" borderId="1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 applyAlignment="1">
      <x:alignment horizontal="center" vertical="center"/>
    </x:xf>
    <x:xf numFmtId="0" fontId="2" fillId="6" borderId="0" xfId="0" applyNumberFormat="1" applyFont="1" applyFill="1" applyBorder="1"/>
    <x:xf numFmtId="0" fontId="2" fillId="6" borderId="2" xfId="0" applyNumberFormat="1" applyFont="1" applyFill="1" applyBorder="1"/>
    <x:xf numFmtId="0" fontId="2" fillId="6" borderId="3" xfId="0" applyNumberFormat="1" applyFont="1" applyFill="1" applyBorder="1"/>
    <x:xf numFmtId="0" fontId="2" fillId="6" borderId="4" xfId="0" applyNumberFormat="1" applyFont="1" applyFill="1" applyBorder="1"/>
    <x:xf numFmtId="0" fontId="2" fillId="6" borderId="2" xfId="0" applyNumberFormat="1" applyFont="1" applyFill="1" applyBorder="1" applyAlignment="1">
      <x:alignment wrapText="1"/>
    </x:xf>
    <x:xf numFmtId="0" fontId="2" fillId="6" borderId="3" xfId="0" applyNumberFormat="1" applyFont="1" applyFill="1" applyBorder="1" applyAlignment="1">
      <x:alignment wrapText="1"/>
    </x:xf>
    <x:xf numFmtId="0" fontId="2" fillId="6" borderId="4" xfId="0" applyNumberFormat="1" applyFont="1" applyFill="1" applyBorder="1" applyAlignment="1">
      <x:alignment wrapText="1"/>
    </x:xf>
    <x:xf numFmtId="0" fontId="2" fillId="6" borderId="2" xfId="0" applyNumberFormat="1" applyFont="1" applyFill="1" applyBorder="1" applyAlignment="1">
      <x:alignment horizontal="center" wrapText="1"/>
    </x:xf>
    <x:xf numFmtId="0" fontId="2" fillId="6" borderId="3" xfId="0" applyNumberFormat="1" applyFont="1" applyFill="1" applyBorder="1" applyAlignment="1">
      <x:alignment horizontal="center" wrapText="1"/>
    </x:xf>
    <x:xf numFmtId="0" fontId="2" fillId="6" borderId="4" xfId="0" applyNumberFormat="1" applyFont="1" applyFill="1" applyBorder="1" applyAlignment="1">
      <x:alignment horizontal="center" wrapText="1"/>
    </x:xf>
    <x:xf numFmtId="0" fontId="2" fillId="6" borderId="2" xfId="0" applyNumberFormat="1" applyFont="1" applyFill="1" applyBorder="1" applyAlignment="1">
      <x:alignment horizontal="center" vertical="center" wrapText="1"/>
    </x:xf>
    <x:xf numFmtId="0" fontId="2" fillId="6" borderId="3" xfId="0" applyNumberFormat="1" applyFont="1" applyFill="1" applyBorder="1" applyAlignment="1">
      <x:alignment horizontal="center" vertical="center" wrapText="1"/>
    </x:xf>
    <x:xf numFmtId="0" fontId="2" fillId="6" borderId="4" xfId="0" applyNumberFormat="1" applyFont="1" applyFill="1" applyBorder="1" applyAlignment="1">
      <x:alignment horizontal="center" vertical="center" wrapText="1"/>
    </x:xf>
    <x:xf numFmtId="0" fontId="2" fillId="6" borderId="1" xfId="0" applyNumberFormat="1" applyFont="1" applyFill="1" applyBorder="1"/>
    <x:xf numFmtId="0" fontId="2" fillId="6" borderId="5" xfId="0" applyNumberFormat="1" applyFont="1" applyFill="1" applyBorder="1"/>
    <x:xf numFmtId="0" fontId="2" fillId="6" borderId="6" xfId="0" applyNumberFormat="1" applyFont="1" applyFill="1" applyBorder="1"/>
    <x:xf numFmtId="0" fontId="2" fillId="6" borderId="7" xfId="0" applyNumberFormat="1" applyFont="1" applyFill="1" applyBorder="1"/>
    <x:xf numFmtId="0" fontId="2" fillId="6" borderId="5" xfId="0" applyNumberFormat="1" applyFont="1" applyFill="1" applyBorder="1" applyAlignment="1">
      <x:alignment wrapText="1"/>
    </x:xf>
    <x:xf numFmtId="0" fontId="2" fillId="6" borderId="6" xfId="0" applyNumberFormat="1" applyFont="1" applyFill="1" applyBorder="1" applyAlignment="1">
      <x:alignment wrapText="1"/>
    </x:xf>
    <x:xf numFmtId="0" fontId="2" fillId="6" borderId="7" xfId="0" applyNumberFormat="1" applyFont="1" applyFill="1" applyBorder="1" applyAlignment="1">
      <x:alignment wrapText="1"/>
    </x:xf>
    <x:xf numFmtId="0" fontId="2" fillId="6" borderId="5" xfId="0" applyNumberFormat="1" applyFont="1" applyFill="1" applyBorder="1" applyAlignment="1">
      <x:alignment horizontal="center" wrapText="1"/>
    </x:xf>
    <x:xf numFmtId="0" fontId="2" fillId="6" borderId="6" xfId="0" applyNumberFormat="1" applyFont="1" applyFill="1" applyBorder="1" applyAlignment="1">
      <x:alignment horizontal="center" wrapText="1"/>
    </x:xf>
    <x:xf numFmtId="0" fontId="2" fillId="6" borderId="7" xfId="0" applyNumberFormat="1" applyFont="1" applyFill="1" applyBorder="1" applyAlignment="1">
      <x:alignment horizontal="center" wrapText="1"/>
    </x:xf>
    <x:xf numFmtId="0" fontId="2" fillId="6" borderId="5" xfId="0" applyNumberFormat="1" applyFont="1" applyFill="1" applyBorder="1" applyAlignment="1">
      <x:alignment horizontal="center" vertical="center" wrapText="1"/>
    </x:xf>
    <x:xf numFmtId="0" fontId="2" fillId="6" borderId="6" xfId="0" applyNumberFormat="1" applyFont="1" applyFill="1" applyBorder="1" applyAlignment="1">
      <x:alignment horizontal="center" vertical="center" wrapText="1"/>
    </x:xf>
    <x:xf numFmtId="0" fontId="2" fillId="6" borderId="7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/>
    <x:xf numFmtId="0" fontId="5" fillId="0" borderId="1" xfId="0" applyNumberFormat="1" applyFont="1" applyFill="1" applyBorder="1"/>
    <x:xf numFmtId="0" fontId="5" fillId="3" borderId="0" xfId="0" applyNumberFormat="1" applyFont="1" applyFill="1" applyBorder="1"/>
    <x:xf numFmtId="0" fontId="5" fillId="3" borderId="1" xfId="0" applyNumberFormat="1" applyFont="1" applyFill="1" applyBorder="1"/>
    <x:xf numFmtId="201" fontId="5" fillId="0" borderId="0" xfId="0" applyNumberFormat="1" applyFont="1" applyFill="1" applyBorder="1"/>
    <x:xf numFmtId="201" fontId="5" fillId="0" borderId="1" xfId="0" applyNumberFormat="1" applyFont="1" applyFill="1" applyBorder="1"/>
    <x:xf numFmtId="0" fontId="5" fillId="7" borderId="0" xfId="0" applyNumberFormat="1" applyFont="1" applyFill="1" applyBorder="1"/>
    <x:xf numFmtId="201" fontId="5" fillId="7" borderId="0" xfId="0" applyNumberFormat="1" applyFont="1" applyFill="1" applyBorder="1"/>
    <x:xf numFmtId="0" fontId="5" fillId="7" borderId="1" xfId="0" applyNumberFormat="1" applyFont="1" applyFill="1" applyBorder="1"/>
    <x:xf numFmtId="201" fontId="5" fillId="7" borderId="1" xfId="0" applyNumberFormat="1" applyFont="1" applyFill="1" applyBorder="1"/>
    <x:xf numFmtId="201" fontId="6" fillId="0" borderId="0" xfId="0" applyNumberFormat="1" applyFont="1" applyFill="1" applyBorder="1"/>
    <x:xf numFmtId="201" fontId="6" fillId="7" borderId="0" xfId="0" applyNumberFormat="1" applyFont="1" applyFill="1" applyBorder="1"/>
    <x:xf numFmtId="201" fontId="6" fillId="0" borderId="1" xfId="0" applyNumberFormat="1" applyFont="1" applyFill="1" applyBorder="1"/>
    <x:xf numFmtId="201" fontId="6" fillId="7" borderId="1" xfId="0" applyNumberFormat="1" applyFont="1" applyFill="1" applyBorder="1"/>
    <x:xf numFmtId="0" fontId="4" fillId="7" borderId="0" xfId="0" applyNumberFormat="1" applyFont="1" applyFill="1" applyBorder="1"/>
    <x:xf numFmtId="0" fontId="4" fillId="7" borderId="1" xfId="0" applyNumberFormat="1" applyFont="1" applyFill="1" applyBorder="1"/>
    <x:xf numFmtId="0" fontId="0" fillId="8" borderId="0" xfId="0" applyNumberFormat="1" applyFont="1" applyFill="1" applyBorder="1"/>
    <x:xf numFmtId="0" fontId="1" fillId="8" borderId="0" xfId="0" applyNumberFormat="1" applyFont="1" applyFill="1" applyBorder="1"/>
    <x:xf numFmtId="0" fontId="1" fillId="8" borderId="0" xfId="0" applyNumberFormat="1" applyFont="1" applyFill="1" applyBorder="1" applyAlignment="1">
      <x:alignment horizontal="center"/>
    </x:xf>
    <x:xf numFmtId="0" fontId="1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1" fillId="8" borderId="1" xfId="0" applyNumberFormat="1" applyFont="1" applyFill="1" applyBorder="1"/>
    <x:xf numFmtId="0" fontId="1" fillId="8" borderId="1" xfId="0" applyNumberFormat="1" applyFont="1" applyFill="1" applyBorder="1" applyAlignment="1">
      <x:alignment horizontal="center"/>
    </x:xf>
    <x:xf numFmtId="0" fontId="1" fillId="8" borderId="1" xfId="0" applyNumberFormat="1" applyFont="1" applyFill="1" applyBorder="1" applyAlignment="1">
      <x:alignment horizontal="center" vertical="center"/>
    </x:xf>
    <x:xf numFmtId="0" fontId="2" fillId="8" borderId="0" xfId="0" applyNumberFormat="1" applyFont="1" applyFill="1" applyBorder="1"/>
    <x:xf numFmtId="0" fontId="2" fillId="8" borderId="2" xfId="0" applyNumberFormat="1" applyFont="1" applyFill="1" applyBorder="1"/>
    <x:xf numFmtId="0" fontId="2" fillId="8" borderId="3" xfId="0" applyNumberFormat="1" applyFont="1" applyFill="1" applyBorder="1"/>
    <x:xf numFmtId="0" fontId="2" fillId="8" borderId="4" xfId="0" applyNumberFormat="1" applyFont="1" applyFill="1" applyBorder="1"/>
    <x:xf numFmtId="0" fontId="2" fillId="8" borderId="2" xfId="0" applyNumberFormat="1" applyFont="1" applyFill="1" applyBorder="1" applyAlignment="1">
      <x:alignment wrapText="1"/>
    </x:xf>
    <x:xf numFmtId="0" fontId="2" fillId="8" borderId="3" xfId="0" applyNumberFormat="1" applyFont="1" applyFill="1" applyBorder="1" applyAlignment="1">
      <x:alignment wrapText="1"/>
    </x:xf>
    <x:xf numFmtId="0" fontId="2" fillId="8" borderId="4" xfId="0" applyNumberFormat="1" applyFont="1" applyFill="1" applyBorder="1" applyAlignment="1">
      <x:alignment wrapText="1"/>
    </x:xf>
    <x:xf numFmtId="0" fontId="2" fillId="8" borderId="2" xfId="0" applyNumberFormat="1" applyFont="1" applyFill="1" applyBorder="1" applyAlignment="1">
      <x:alignment horizontal="center" wrapText="1"/>
    </x:xf>
    <x:xf numFmtId="0" fontId="2" fillId="8" borderId="3" xfId="0" applyNumberFormat="1" applyFont="1" applyFill="1" applyBorder="1" applyAlignment="1">
      <x:alignment horizontal="center" wrapText="1"/>
    </x:xf>
    <x:xf numFmtId="0" fontId="2" fillId="8" borderId="4" xfId="0" applyNumberFormat="1" applyFont="1" applyFill="1" applyBorder="1" applyAlignment="1">
      <x:alignment horizontal="center" wrapText="1"/>
    </x:xf>
    <x:xf numFmtId="0" fontId="2" fillId="8" borderId="2" xfId="0" applyNumberFormat="1" applyFont="1" applyFill="1" applyBorder="1" applyAlignment="1">
      <x:alignment horizontal="center" vertical="center" wrapText="1"/>
    </x:xf>
    <x:xf numFmtId="0" fontId="2" fillId="8" borderId="3" xfId="0" applyNumberFormat="1" applyFont="1" applyFill="1" applyBorder="1" applyAlignment="1">
      <x:alignment horizontal="center" vertical="center" wrapText="1"/>
    </x:xf>
    <x:xf numFmtId="0" fontId="2" fillId="8" borderId="4" xfId="0" applyNumberFormat="1" applyFont="1" applyFill="1" applyBorder="1" applyAlignment="1">
      <x:alignment horizontal="center" vertical="center" wrapText="1"/>
    </x:xf>
    <x:xf numFmtId="0" fontId="2" fillId="8" borderId="1" xfId="0" applyNumberFormat="1" applyFont="1" applyFill="1" applyBorder="1"/>
    <x:xf numFmtId="0" fontId="2" fillId="8" borderId="5" xfId="0" applyNumberFormat="1" applyFont="1" applyFill="1" applyBorder="1"/>
    <x:xf numFmtId="0" fontId="2" fillId="8" borderId="6" xfId="0" applyNumberFormat="1" applyFont="1" applyFill="1" applyBorder="1"/>
    <x:xf numFmtId="0" fontId="2" fillId="8" borderId="7" xfId="0" applyNumberFormat="1" applyFont="1" applyFill="1" applyBorder="1"/>
    <x:xf numFmtId="0" fontId="2" fillId="8" borderId="5" xfId="0" applyNumberFormat="1" applyFont="1" applyFill="1" applyBorder="1" applyAlignment="1">
      <x:alignment wrapText="1"/>
    </x:xf>
    <x:xf numFmtId="0" fontId="2" fillId="8" borderId="6" xfId="0" applyNumberFormat="1" applyFont="1" applyFill="1" applyBorder="1" applyAlignment="1">
      <x:alignment wrapText="1"/>
    </x:xf>
    <x:xf numFmtId="0" fontId="2" fillId="8" borderId="7" xfId="0" applyNumberFormat="1" applyFont="1" applyFill="1" applyBorder="1" applyAlignment="1">
      <x:alignment wrapText="1"/>
    </x:xf>
    <x:xf numFmtId="0" fontId="2" fillId="8" borderId="5" xfId="0" applyNumberFormat="1" applyFont="1" applyFill="1" applyBorder="1" applyAlignment="1">
      <x:alignment horizontal="center" wrapText="1"/>
    </x:xf>
    <x:xf numFmtId="0" fontId="2" fillId="8" borderId="6" xfId="0" applyNumberFormat="1" applyFont="1" applyFill="1" applyBorder="1" applyAlignment="1">
      <x:alignment horizontal="center" wrapText="1"/>
    </x:xf>
    <x:xf numFmtId="0" fontId="2" fillId="8" borderId="7" xfId="0" applyNumberFormat="1" applyFont="1" applyFill="1" applyBorder="1" applyAlignment="1">
      <x:alignment horizontal="center" wrapText="1"/>
    </x:xf>
    <x:xf numFmtId="0" fontId="2" fillId="8" borderId="5" xfId="0" applyNumberFormat="1" applyFont="1" applyFill="1" applyBorder="1" applyAlignment="1">
      <x:alignment horizontal="center" vertical="center" wrapText="1"/>
    </x:xf>
    <x:xf numFmtId="0" fontId="2" fillId="8" borderId="6" xfId="0" applyNumberFormat="1" applyFont="1" applyFill="1" applyBorder="1" applyAlignment="1">
      <x:alignment horizontal="center" vertical="center" wrapText="1"/>
    </x:xf>
    <x:xf numFmtId="0" fontId="2" fillId="8" borderId="7" xfId="0" applyNumberFormat="1" applyFont="1" applyFill="1" applyBorder="1" applyAlignment="1">
      <x:alignment horizontal="center" vertical="center" wrapText="1"/>
    </x:xf>
    <x:xf numFmtId="0" fontId="2" fillId="8" borderId="0" xfId="0" applyNumberFormat="1" applyFont="1" applyFill="1" applyBorder="1" applyAlignment="1">
      <x:alignment horizontal="left"/>
    </x:xf>
    <x:xf numFmtId="0" fontId="2" fillId="8" borderId="0" xfId="0" applyNumberFormat="1" applyFont="1" applyFill="1" applyBorder="1" applyAlignment="1">
      <x:alignment horizontal="left" vertical="center"/>
    </x:xf>
    <x:xf numFmtId="0" fontId="2" fillId="8" borderId="1" xfId="0" applyNumberFormat="1" applyFont="1" applyFill="1" applyBorder="1" applyAlignment="1">
      <x:alignment horizontal="left"/>
    </x:xf>
    <x:xf numFmtId="0" fontId="2" fillId="8" borderId="1" xfId="0" applyNumberFormat="1" applyFont="1" applyFill="1" applyBorder="1" applyAlignment="1">
      <x:alignment horizontal="left" vertical="center"/>
    </x:xf>
    <x:xf numFmtId="0" fontId="7" fillId="0" borderId="0" xfId="0" applyNumberFormat="1" applyFont="1" applyFill="1" applyBorder="1"/>
    <x:xf numFmtId="0" fontId="7" fillId="0" borderId="1" xfId="0" applyNumberFormat="1" applyFont="1" applyFill="1" applyBorder="1"/>
    <x:xf numFmtId="201" fontId="7" fillId="0" borderId="0" xfId="0" applyNumberFormat="1" applyFont="1" applyFill="1" applyBorder="1"/>
    <x:xf numFmtId="201" fontId="7" fillId="0" borderId="1" xfId="0" applyNumberFormat="1" applyFont="1" applyFill="1" applyBorder="1"/>
    <x:xf numFmtId="200" fontId="5" fillId="0" borderId="0" xfId="0" applyNumberFormat="1" applyFont="1" applyFill="1" applyBorder="1"/>
    <x:xf numFmtId="200" fontId="5" fillId="0" borderId="1" xfId="0" applyNumberFormat="1" applyFont="1" applyFill="1" applyBorder="1"/>
    <x:xf numFmtId="203" fontId="3" fillId="3" borderId="0" xfId="0" applyNumberFormat="1" applyFont="1" applyFill="1" applyBorder="1"/>
    <x:xf numFmtId="203" fontId="3" fillId="3" borderId="1" xfId="0" applyNumberFormat="1" applyFont="1" applyFill="1" applyBorder="1"/>
    <x:xf numFmtId="0" fontId="0" fillId="9" borderId="0" xfId="0" applyNumberFormat="1" applyFont="1" applyFill="1" applyBorder="1"/>
    <x:xf numFmtId="0" fontId="1" fillId="9" borderId="0" xfId="0" applyNumberFormat="1" applyFont="1" applyFill="1" applyBorder="1"/>
    <x:xf numFmtId="0" fontId="1" fillId="9" borderId="0" xfId="0" applyNumberFormat="1" applyFont="1" applyFill="1" applyBorder="1" applyAlignment="1">
      <x:alignment horizontal="center"/>
    </x:xf>
    <x:xf numFmtId="0" fontId="1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1" fillId="9" borderId="1" xfId="0" applyNumberFormat="1" applyFont="1" applyFill="1" applyBorder="1"/>
    <x:xf numFmtId="0" fontId="1" fillId="9" borderId="1" xfId="0" applyNumberFormat="1" applyFont="1" applyFill="1" applyBorder="1" applyAlignment="1">
      <x:alignment horizontal="center"/>
    </x:xf>
    <x:xf numFmtId="0" fontId="1" fillId="9" borderId="1" xfId="0" applyNumberFormat="1" applyFont="1" applyFill="1" applyBorder="1" applyAlignment="1">
      <x:alignment horizontal="center" vertical="center"/>
    </x:xf>
    <x:xf numFmtId="0" fontId="2" fillId="9" borderId="0" xfId="0" applyNumberFormat="1" applyFont="1" applyFill="1" applyBorder="1"/>
    <x:xf numFmtId="0" fontId="2" fillId="9" borderId="2" xfId="0" applyNumberFormat="1" applyFont="1" applyFill="1" applyBorder="1"/>
    <x:xf numFmtId="0" fontId="2" fillId="9" borderId="3" xfId="0" applyNumberFormat="1" applyFont="1" applyFill="1" applyBorder="1"/>
    <x:xf numFmtId="0" fontId="2" fillId="9" borderId="4" xfId="0" applyNumberFormat="1" applyFont="1" applyFill="1" applyBorder="1"/>
    <x:xf numFmtId="0" fontId="2" fillId="9" borderId="2" xfId="0" applyNumberFormat="1" applyFont="1" applyFill="1" applyBorder="1" applyAlignment="1">
      <x:alignment wrapText="1"/>
    </x:xf>
    <x:xf numFmtId="0" fontId="2" fillId="9" borderId="3" xfId="0" applyNumberFormat="1" applyFont="1" applyFill="1" applyBorder="1" applyAlignment="1">
      <x:alignment wrapText="1"/>
    </x:xf>
    <x:xf numFmtId="0" fontId="2" fillId="9" borderId="4" xfId="0" applyNumberFormat="1" applyFont="1" applyFill="1" applyBorder="1" applyAlignment="1">
      <x:alignment wrapText="1"/>
    </x:xf>
    <x:xf numFmtId="0" fontId="2" fillId="9" borderId="2" xfId="0" applyNumberFormat="1" applyFont="1" applyFill="1" applyBorder="1" applyAlignment="1">
      <x:alignment horizontal="center" wrapText="1"/>
    </x:xf>
    <x:xf numFmtId="0" fontId="2" fillId="9" borderId="3" xfId="0" applyNumberFormat="1" applyFont="1" applyFill="1" applyBorder="1" applyAlignment="1">
      <x:alignment horizontal="center" wrapText="1"/>
    </x:xf>
    <x:xf numFmtId="0" fontId="2" fillId="9" borderId="4" xfId="0" applyNumberFormat="1" applyFont="1" applyFill="1" applyBorder="1" applyAlignment="1">
      <x:alignment horizontal="center" wrapText="1"/>
    </x:xf>
    <x:xf numFmtId="0" fontId="2" fillId="9" borderId="2" xfId="0" applyNumberFormat="1" applyFont="1" applyFill="1" applyBorder="1" applyAlignment="1">
      <x:alignment horizontal="center" vertical="center" wrapText="1"/>
    </x:xf>
    <x:xf numFmtId="0" fontId="2" fillId="9" borderId="3" xfId="0" applyNumberFormat="1" applyFont="1" applyFill="1" applyBorder="1" applyAlignment="1">
      <x:alignment horizontal="center" vertical="center" wrapText="1"/>
    </x:xf>
    <x:xf numFmtId="0" fontId="2" fillId="9" borderId="4" xfId="0" applyNumberFormat="1" applyFont="1" applyFill="1" applyBorder="1" applyAlignment="1">
      <x:alignment horizontal="center" vertical="center" wrapText="1"/>
    </x:xf>
    <x:xf numFmtId="0" fontId="2" fillId="9" borderId="1" xfId="0" applyNumberFormat="1" applyFont="1" applyFill="1" applyBorder="1"/>
    <x:xf numFmtId="0" fontId="2" fillId="9" borderId="5" xfId="0" applyNumberFormat="1" applyFont="1" applyFill="1" applyBorder="1"/>
    <x:xf numFmtId="0" fontId="2" fillId="9" borderId="6" xfId="0" applyNumberFormat="1" applyFont="1" applyFill="1" applyBorder="1"/>
    <x:xf numFmtId="0" fontId="2" fillId="9" borderId="7" xfId="0" applyNumberFormat="1" applyFont="1" applyFill="1" applyBorder="1"/>
    <x:xf numFmtId="0" fontId="2" fillId="9" borderId="5" xfId="0" applyNumberFormat="1" applyFont="1" applyFill="1" applyBorder="1" applyAlignment="1">
      <x:alignment wrapText="1"/>
    </x:xf>
    <x:xf numFmtId="0" fontId="2" fillId="9" borderId="6" xfId="0" applyNumberFormat="1" applyFont="1" applyFill="1" applyBorder="1" applyAlignment="1">
      <x:alignment wrapText="1"/>
    </x:xf>
    <x:xf numFmtId="0" fontId="2" fillId="9" borderId="7" xfId="0" applyNumberFormat="1" applyFont="1" applyFill="1" applyBorder="1" applyAlignment="1">
      <x:alignment wrapText="1"/>
    </x:xf>
    <x:xf numFmtId="0" fontId="2" fillId="9" borderId="5" xfId="0" applyNumberFormat="1" applyFont="1" applyFill="1" applyBorder="1" applyAlignment="1">
      <x:alignment horizontal="center" wrapText="1"/>
    </x:xf>
    <x:xf numFmtId="0" fontId="2" fillId="9" borderId="6" xfId="0" applyNumberFormat="1" applyFont="1" applyFill="1" applyBorder="1" applyAlignment="1">
      <x:alignment horizontal="center" wrapText="1"/>
    </x:xf>
    <x:xf numFmtId="0" fontId="2" fillId="9" borderId="7" xfId="0" applyNumberFormat="1" applyFont="1" applyFill="1" applyBorder="1" applyAlignment="1">
      <x:alignment horizontal="center" wrapText="1"/>
    </x:xf>
    <x:xf numFmtId="0" fontId="2" fillId="9" borderId="5" xfId="0" applyNumberFormat="1" applyFont="1" applyFill="1" applyBorder="1" applyAlignment="1">
      <x:alignment horizontal="center" vertical="center" wrapText="1"/>
    </x:xf>
    <x:xf numFmtId="0" fontId="2" fillId="9" borderId="6" xfId="0" applyNumberFormat="1" applyFont="1" applyFill="1" applyBorder="1" applyAlignment="1">
      <x:alignment horizontal="center" vertical="center" wrapText="1"/>
    </x:xf>
    <x:xf numFmtId="0" fontId="2" fillId="9" borderId="7" xfId="0" applyNumberFormat="1" applyFont="1" applyFill="1" applyBorder="1" applyAlignment="1">
      <x:alignment horizontal="center" vertical="center" wrapText="1"/>
    </x:xf>
    <x:xf numFmtId="0" fontId="2" fillId="9" borderId="0" xfId="0" applyNumberFormat="1" applyFont="1" applyFill="1" applyBorder="1" applyAlignment="1">
      <x:alignment horizontal="left"/>
    </x:xf>
    <x:xf numFmtId="0" fontId="2" fillId="9" borderId="0" xfId="0" applyNumberFormat="1" applyFont="1" applyFill="1" applyBorder="1" applyAlignment="1">
      <x:alignment horizontal="left" vertical="center"/>
    </x:xf>
    <x:xf numFmtId="0" fontId="2" fillId="9" borderId="1" xfId="0" applyNumberFormat="1" applyFont="1" applyFill="1" applyBorder="1" applyAlignment="1">
      <x:alignment horizontal="left"/>
    </x:xf>
    <x:xf numFmtId="0" fontId="2" fillId="9" borderId="1" xfId="0" applyNumberFormat="1" applyFont="1" applyFill="1" applyBorder="1" applyAlignment="1">
      <x:alignment horizontal="left" vertical="center"/>
    </x:xf>
    <x:xf numFmtId="201" fontId="5" fillId="3" borderId="0" xfId="0" applyNumberFormat="1" applyFont="1" applyFill="1" applyBorder="1"/>
    <x:xf numFmtId="201" fontId="5" fillId="3" borderId="1" xfId="0" applyNumberFormat="1" applyFont="1" applyFill="1" applyBorder="1"/>
    <x:xf numFmtId="0" fontId="0" fillId="10" borderId="0" xfId="0" applyNumberFormat="1" applyFont="1" applyFill="1" applyBorder="1"/>
    <x:xf numFmtId="201" fontId="5" fillId="10" borderId="0" xfId="0" applyNumberFormat="1" applyFont="1" applyFill="1" applyBorder="1"/>
    <x:xf numFmtId="200" fontId="5" fillId="10" borderId="0" xfId="0" applyNumberFormat="1" applyFont="1" applyFill="1" applyBorder="1"/>
    <x:xf numFmtId="0" fontId="0" fillId="10" borderId="1" xfId="0" applyNumberFormat="1" applyFont="1" applyFill="1" applyBorder="1"/>
    <x:xf numFmtId="201" fontId="5" fillId="10" borderId="1" xfId="0" applyNumberFormat="1" applyFont="1" applyFill="1" applyBorder="1"/>
    <x:xf numFmtId="200" fontId="5" fillId="10" borderId="1" xfId="0" applyNumberFormat="1" applyFont="1" applyFill="1" applyBorder="1"/>
    <x:xf numFmtId="0" fontId="0" fillId="11" borderId="0" xfId="0" applyNumberFormat="1" applyFont="1" applyFill="1" applyBorder="1"/>
    <x:xf numFmtId="0" fontId="1" fillId="11" borderId="0" xfId="0" applyNumberFormat="1" applyFont="1" applyFill="1" applyBorder="1"/>
    <x:xf numFmtId="0" fontId="1" fillId="11" borderId="0" xfId="0" applyNumberFormat="1" applyFont="1" applyFill="1" applyBorder="1" applyAlignment="1">
      <x:alignment horizontal="center"/>
    </x:xf>
    <x:xf numFmtId="0" fontId="1" fillId="11" borderId="0" xfId="0" applyNumberFormat="1" applyFont="1" applyFill="1" applyBorder="1" applyAlignment="1">
      <x:alignment horizontal="center" vertical="center"/>
    </x:xf>
    <x:xf numFmtId="0" fontId="0" fillId="11" borderId="1" xfId="0" applyNumberFormat="1" applyFont="1" applyFill="1" applyBorder="1"/>
    <x:xf numFmtId="0" fontId="1" fillId="11" borderId="1" xfId="0" applyNumberFormat="1" applyFont="1" applyFill="1" applyBorder="1"/>
    <x:xf numFmtId="0" fontId="1" fillId="11" borderId="1" xfId="0" applyNumberFormat="1" applyFont="1" applyFill="1" applyBorder="1" applyAlignment="1">
      <x:alignment horizontal="center"/>
    </x:xf>
    <x:xf numFmtId="0" fontId="1" fillId="11" borderId="1" xfId="0" applyNumberFormat="1" applyFont="1" applyFill="1" applyBorder="1" applyAlignment="1">
      <x:alignment horizontal="center" vertical="center"/>
    </x:xf>
    <x:xf numFmtId="0" fontId="2" fillId="11" borderId="0" xfId="0" applyNumberFormat="1" applyFont="1" applyFill="1" applyBorder="1"/>
    <x:xf numFmtId="0" fontId="2" fillId="11" borderId="2" xfId="0" applyNumberFormat="1" applyFont="1" applyFill="1" applyBorder="1"/>
    <x:xf numFmtId="0" fontId="2" fillId="11" borderId="3" xfId="0" applyNumberFormat="1" applyFont="1" applyFill="1" applyBorder="1"/>
    <x:xf numFmtId="0" fontId="2" fillId="11" borderId="4" xfId="0" applyNumberFormat="1" applyFont="1" applyFill="1" applyBorder="1"/>
    <x:xf numFmtId="0" fontId="2" fillId="11" borderId="2" xfId="0" applyNumberFormat="1" applyFont="1" applyFill="1" applyBorder="1" applyAlignment="1">
      <x:alignment wrapText="1"/>
    </x:xf>
    <x:xf numFmtId="0" fontId="2" fillId="11" borderId="3" xfId="0" applyNumberFormat="1" applyFont="1" applyFill="1" applyBorder="1" applyAlignment="1">
      <x:alignment wrapText="1"/>
    </x:xf>
    <x:xf numFmtId="0" fontId="2" fillId="11" borderId="4" xfId="0" applyNumberFormat="1" applyFont="1" applyFill="1" applyBorder="1" applyAlignment="1">
      <x:alignment wrapText="1"/>
    </x:xf>
    <x:xf numFmtId="0" fontId="2" fillId="11" borderId="2" xfId="0" applyNumberFormat="1" applyFont="1" applyFill="1" applyBorder="1" applyAlignment="1">
      <x:alignment horizontal="center" wrapText="1"/>
    </x:xf>
    <x:xf numFmtId="0" fontId="2" fillId="11" borderId="3" xfId="0" applyNumberFormat="1" applyFont="1" applyFill="1" applyBorder="1" applyAlignment="1">
      <x:alignment horizontal="center" wrapText="1"/>
    </x:xf>
    <x:xf numFmtId="0" fontId="2" fillId="11" borderId="4" xfId="0" applyNumberFormat="1" applyFont="1" applyFill="1" applyBorder="1" applyAlignment="1">
      <x:alignment horizontal="center" wrapText="1"/>
    </x:xf>
    <x:xf numFmtId="0" fontId="2" fillId="11" borderId="2" xfId="0" applyNumberFormat="1" applyFont="1" applyFill="1" applyBorder="1" applyAlignment="1">
      <x:alignment horizontal="center" vertical="center" wrapText="1"/>
    </x:xf>
    <x:xf numFmtId="0" fontId="2" fillId="11" borderId="3" xfId="0" applyNumberFormat="1" applyFont="1" applyFill="1" applyBorder="1" applyAlignment="1">
      <x:alignment horizontal="center" vertical="center" wrapText="1"/>
    </x:xf>
    <x:xf numFmtId="0" fontId="2" fillId="11" borderId="4" xfId="0" applyNumberFormat="1" applyFont="1" applyFill="1" applyBorder="1" applyAlignment="1">
      <x:alignment horizontal="center" vertical="center" wrapText="1"/>
    </x:xf>
    <x:xf numFmtId="0" fontId="2" fillId="11" borderId="1" xfId="0" applyNumberFormat="1" applyFont="1" applyFill="1" applyBorder="1"/>
    <x:xf numFmtId="0" fontId="2" fillId="11" borderId="5" xfId="0" applyNumberFormat="1" applyFont="1" applyFill="1" applyBorder="1"/>
    <x:xf numFmtId="0" fontId="2" fillId="11" borderId="6" xfId="0" applyNumberFormat="1" applyFont="1" applyFill="1" applyBorder="1"/>
    <x:xf numFmtId="0" fontId="2" fillId="11" borderId="7" xfId="0" applyNumberFormat="1" applyFont="1" applyFill="1" applyBorder="1"/>
    <x:xf numFmtId="0" fontId="2" fillId="11" borderId="5" xfId="0" applyNumberFormat="1" applyFont="1" applyFill="1" applyBorder="1" applyAlignment="1">
      <x:alignment wrapText="1"/>
    </x:xf>
    <x:xf numFmtId="0" fontId="2" fillId="11" borderId="6" xfId="0" applyNumberFormat="1" applyFont="1" applyFill="1" applyBorder="1" applyAlignment="1">
      <x:alignment wrapText="1"/>
    </x:xf>
    <x:xf numFmtId="0" fontId="2" fillId="11" borderId="7" xfId="0" applyNumberFormat="1" applyFont="1" applyFill="1" applyBorder="1" applyAlignment="1">
      <x:alignment wrapText="1"/>
    </x:xf>
    <x:xf numFmtId="0" fontId="2" fillId="11" borderId="5" xfId="0" applyNumberFormat="1" applyFont="1" applyFill="1" applyBorder="1" applyAlignment="1">
      <x:alignment horizontal="center" wrapText="1"/>
    </x:xf>
    <x:xf numFmtId="0" fontId="2" fillId="11" borderId="6" xfId="0" applyNumberFormat="1" applyFont="1" applyFill="1" applyBorder="1" applyAlignment="1">
      <x:alignment horizontal="center" wrapText="1"/>
    </x:xf>
    <x:xf numFmtId="0" fontId="2" fillId="11" borderId="7" xfId="0" applyNumberFormat="1" applyFont="1" applyFill="1" applyBorder="1" applyAlignment="1">
      <x:alignment horizontal="center" wrapText="1"/>
    </x:xf>
    <x:xf numFmtId="0" fontId="2" fillId="11" borderId="5" xfId="0" applyNumberFormat="1" applyFont="1" applyFill="1" applyBorder="1" applyAlignment="1">
      <x:alignment horizontal="center" vertical="center" wrapText="1"/>
    </x:xf>
    <x:xf numFmtId="0" fontId="2" fillId="11" borderId="6" xfId="0" applyNumberFormat="1" applyFont="1" applyFill="1" applyBorder="1" applyAlignment="1">
      <x:alignment horizontal="center" vertical="center" wrapText="1"/>
    </x:xf>
    <x:xf numFmtId="0" fontId="2" fillId="11" borderId="7" xfId="0" applyNumberFormat="1" applyFont="1" applyFill="1" applyBorder="1" applyAlignment="1">
      <x:alignment horizontal="center" vertical="center" wrapText="1"/>
    </x:xf>
    <x:xf numFmtId="0" fontId="2" fillId="11" borderId="0" xfId="0" applyNumberFormat="1" applyFont="1" applyFill="1" applyBorder="1" applyAlignment="1">
      <x:alignment horizontal="left"/>
    </x:xf>
    <x:xf numFmtId="0" fontId="2" fillId="11" borderId="0" xfId="0" applyNumberFormat="1" applyFont="1" applyFill="1" applyBorder="1" applyAlignment="1">
      <x:alignment horizontal="left" vertical="center"/>
    </x:xf>
    <x:xf numFmtId="0" fontId="2" fillId="11" borderId="1" xfId="0" applyNumberFormat="1" applyFont="1" applyFill="1" applyBorder="1" applyAlignment="1">
      <x:alignment horizontal="left"/>
    </x:xf>
    <x:xf numFmtId="0" fontId="2" fillId="11" borderId="1" xfId="0" applyNumberFormat="1" applyFont="1" applyFill="1" applyBorder="1" applyAlignment="1">
      <x:alignment horizontal="left" vertical="center"/>
    </x:xf>
    <x:xf numFmtId="0" fontId="7" fillId="3" borderId="0" xfId="0" applyNumberFormat="1" applyFont="1" applyFill="1" applyBorder="1"/>
    <x:xf numFmtId="0" fontId="7" fillId="3" borderId="1" xfId="0" applyNumberFormat="1" applyFont="1" applyFill="1" applyBorder="1"/>
    <x:xf numFmtId="201" fontId="7" fillId="3" borderId="0" xfId="0" applyNumberFormat="1" applyFont="1" applyFill="1" applyBorder="1"/>
    <x:xf numFmtId="201" fontId="7" fillId="3" borderId="1" xfId="0" applyNumberFormat="1" applyFont="1" applyFill="1" applyBorder="1"/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horizontal="center"/>
    </x:xf>
    <x:xf numFmtId="0" fontId="1" fillId="5" borderId="0" xfId="0" applyNumberFormat="1" applyFont="1" applyFill="1" applyBorder="1" applyAlignment="1">
      <x:alignment horizontal="center" vertical="center"/>
    </x:xf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horizontal="center"/>
    </x:xf>
    <x:xf numFmtId="0" fontId="1" fillId="5" borderId="1" xfId="0" applyNumberFormat="1" applyFont="1" applyFill="1" applyBorder="1" applyAlignment="1">
      <x:alignment horizontal="center" vertical="center"/>
    </x:xf>
    <x:xf numFmtId="201" fontId="0" fillId="0" borderId="0" xfId="0" applyNumberFormat="1" applyFont="1" applyFill="1" applyBorder="1"/>
    <x:xf numFmtId="201" fontId="2" fillId="11" borderId="3" xfId="0" applyNumberFormat="1" applyFont="1" applyFill="1" applyBorder="1" applyAlignment="1">
      <x:alignment horizontal="center" vertical="center" wrapText="1"/>
    </x:xf>
    <x:xf numFmtId="201" fontId="0" fillId="0" borderId="1" xfId="0" applyNumberFormat="1" applyFont="1" applyFill="1" applyBorder="1"/>
    <x:xf numFmtId="201" fontId="2" fillId="11" borderId="6" xfId="0" applyNumberFormat="1" applyFont="1" applyFill="1" applyBorder="1" applyAlignment="1">
      <x:alignment horizontal="center" vertical="center" wrapText="1"/>
    </x:xf>
    <x:xf numFmtId="0" fontId="0" fillId="12" borderId="0" xfId="0" applyNumberFormat="1" applyFont="1" applyFill="1" applyBorder="1"/>
    <x:xf numFmtId="0" fontId="1" fillId="12" borderId="0" xfId="0" applyNumberFormat="1" applyFont="1" applyFill="1" applyBorder="1"/>
    <x:xf numFmtId="0" fontId="1" fillId="12" borderId="0" xfId="0" applyNumberFormat="1" applyFont="1" applyFill="1" applyBorder="1" applyAlignment="1">
      <x:alignment horizontal="center"/>
    </x:xf>
    <x:xf numFmtId="0" fontId="1" fillId="12" borderId="0" xfId="0" applyNumberFormat="1" applyFont="1" applyFill="1" applyBorder="1" applyAlignment="1">
      <x:alignment horizontal="center" vertical="center"/>
    </x:xf>
    <x:xf numFmtId="0" fontId="0" fillId="12" borderId="1" xfId="0" applyNumberFormat="1" applyFont="1" applyFill="1" applyBorder="1"/>
    <x:xf numFmtId="0" fontId="1" fillId="12" borderId="1" xfId="0" applyNumberFormat="1" applyFont="1" applyFill="1" applyBorder="1"/>
    <x:xf numFmtId="0" fontId="1" fillId="12" borderId="1" xfId="0" applyNumberFormat="1" applyFont="1" applyFill="1" applyBorder="1" applyAlignment="1">
      <x:alignment horizontal="center"/>
    </x:xf>
    <x:xf numFmtId="0" fontId="1" fillId="12" borderId="1" xfId="0" applyNumberFormat="1" applyFont="1" applyFill="1" applyBorder="1" applyAlignment="1">
      <x:alignment horizontal="center" vertical="center"/>
    </x:xf>
    <x:xf numFmtId="0" fontId="2" fillId="12" borderId="0" xfId="0" applyNumberFormat="1" applyFont="1" applyFill="1" applyBorder="1"/>
    <x:xf numFmtId="0" fontId="2" fillId="12" borderId="2" xfId="0" applyNumberFormat="1" applyFont="1" applyFill="1" applyBorder="1"/>
    <x:xf numFmtId="0" fontId="2" fillId="12" borderId="3" xfId="0" applyNumberFormat="1" applyFont="1" applyFill="1" applyBorder="1"/>
    <x:xf numFmtId="0" fontId="2" fillId="12" borderId="4" xfId="0" applyNumberFormat="1" applyFont="1" applyFill="1" applyBorder="1"/>
    <x:xf numFmtId="0" fontId="2" fillId="12" borderId="2" xfId="0" applyNumberFormat="1" applyFont="1" applyFill="1" applyBorder="1" applyAlignment="1">
      <x:alignment wrapText="1"/>
    </x:xf>
    <x:xf numFmtId="0" fontId="2" fillId="12" borderId="3" xfId="0" applyNumberFormat="1" applyFont="1" applyFill="1" applyBorder="1" applyAlignment="1">
      <x:alignment wrapText="1"/>
    </x:xf>
    <x:xf numFmtId="0" fontId="2" fillId="12" borderId="4" xfId="0" applyNumberFormat="1" applyFont="1" applyFill="1" applyBorder="1" applyAlignment="1">
      <x:alignment wrapText="1"/>
    </x:xf>
    <x:xf numFmtId="0" fontId="2" fillId="12" borderId="2" xfId="0" applyNumberFormat="1" applyFont="1" applyFill="1" applyBorder="1" applyAlignment="1">
      <x:alignment horizontal="center" wrapText="1"/>
    </x:xf>
    <x:xf numFmtId="0" fontId="2" fillId="12" borderId="3" xfId="0" applyNumberFormat="1" applyFont="1" applyFill="1" applyBorder="1" applyAlignment="1">
      <x:alignment horizontal="center" wrapText="1"/>
    </x:xf>
    <x:xf numFmtId="0" fontId="2" fillId="12" borderId="4" xfId="0" applyNumberFormat="1" applyFont="1" applyFill="1" applyBorder="1" applyAlignment="1">
      <x:alignment horizontal="center" wrapText="1"/>
    </x:xf>
    <x:xf numFmtId="0" fontId="2" fillId="12" borderId="2" xfId="0" applyNumberFormat="1" applyFont="1" applyFill="1" applyBorder="1" applyAlignment="1">
      <x:alignment horizontal="center" vertical="center" wrapText="1"/>
    </x:xf>
    <x:xf numFmtId="0" fontId="2" fillId="12" borderId="3" xfId="0" applyNumberFormat="1" applyFont="1" applyFill="1" applyBorder="1" applyAlignment="1">
      <x:alignment horizontal="center" vertical="center" wrapText="1"/>
    </x:xf>
    <x:xf numFmtId="0" fontId="2" fillId="12" borderId="4" xfId="0" applyNumberFormat="1" applyFont="1" applyFill="1" applyBorder="1" applyAlignment="1">
      <x:alignment horizontal="center" vertical="center" wrapText="1"/>
    </x:xf>
    <x:xf numFmtId="0" fontId="2" fillId="12" borderId="1" xfId="0" applyNumberFormat="1" applyFont="1" applyFill="1" applyBorder="1"/>
    <x:xf numFmtId="0" fontId="2" fillId="12" borderId="5" xfId="0" applyNumberFormat="1" applyFont="1" applyFill="1" applyBorder="1"/>
    <x:xf numFmtId="0" fontId="2" fillId="12" borderId="6" xfId="0" applyNumberFormat="1" applyFont="1" applyFill="1" applyBorder="1"/>
    <x:xf numFmtId="0" fontId="2" fillId="12" borderId="7" xfId="0" applyNumberFormat="1" applyFont="1" applyFill="1" applyBorder="1"/>
    <x:xf numFmtId="0" fontId="2" fillId="12" borderId="5" xfId="0" applyNumberFormat="1" applyFont="1" applyFill="1" applyBorder="1" applyAlignment="1">
      <x:alignment wrapText="1"/>
    </x:xf>
    <x:xf numFmtId="0" fontId="2" fillId="12" borderId="6" xfId="0" applyNumberFormat="1" applyFont="1" applyFill="1" applyBorder="1" applyAlignment="1">
      <x:alignment wrapText="1"/>
    </x:xf>
    <x:xf numFmtId="0" fontId="2" fillId="12" borderId="7" xfId="0" applyNumberFormat="1" applyFont="1" applyFill="1" applyBorder="1" applyAlignment="1">
      <x:alignment wrapText="1"/>
    </x:xf>
    <x:xf numFmtId="0" fontId="2" fillId="12" borderId="5" xfId="0" applyNumberFormat="1" applyFont="1" applyFill="1" applyBorder="1" applyAlignment="1">
      <x:alignment horizontal="center" wrapText="1"/>
    </x:xf>
    <x:xf numFmtId="0" fontId="2" fillId="12" borderId="6" xfId="0" applyNumberFormat="1" applyFont="1" applyFill="1" applyBorder="1" applyAlignment="1">
      <x:alignment horizontal="center" wrapText="1"/>
    </x:xf>
    <x:xf numFmtId="0" fontId="2" fillId="12" borderId="7" xfId="0" applyNumberFormat="1" applyFont="1" applyFill="1" applyBorder="1" applyAlignment="1">
      <x:alignment horizontal="center" wrapText="1"/>
    </x:xf>
    <x:xf numFmtId="0" fontId="2" fillId="12" borderId="5" xfId="0" applyNumberFormat="1" applyFont="1" applyFill="1" applyBorder="1" applyAlignment="1">
      <x:alignment horizontal="center" vertical="center" wrapText="1"/>
    </x:xf>
    <x:xf numFmtId="0" fontId="2" fillId="12" borderId="6" xfId="0" applyNumberFormat="1" applyFont="1" applyFill="1" applyBorder="1" applyAlignment="1">
      <x:alignment horizontal="center" vertical="center" wrapText="1"/>
    </x:xf>
    <x:xf numFmtId="0" fontId="2" fillId="12" borderId="7" xfId="0" applyNumberFormat="1" applyFont="1" applyFill="1" applyBorder="1" applyAlignment="1">
      <x:alignment horizontal="center" vertical="center" wrapText="1"/>
    </x:xf>
    <x:xf numFmtId="200" fontId="6" fillId="0" borderId="0" xfId="0" applyNumberFormat="1" applyFont="1" applyFill="1" applyBorder="1"/>
    <x:xf numFmtId="200" fontId="6" fillId="0" borderId="1" xfId="0" applyNumberFormat="1" applyFont="1" applyFill="1" applyBorder="1"/>
    <x:xf numFmtId="200" fontId="6" fillId="7" borderId="0" xfId="0" applyNumberFormat="1" applyFont="1" applyFill="1" applyBorder="1"/>
    <x:xf numFmtId="200" fontId="6" fillId="7" borderId="1" xfId="0" applyNumberFormat="1" applyFont="1" applyFill="1" applyBorder="1"/>
    <x:xf numFmtId="0" fontId="4" fillId="13" borderId="0" xfId="0" applyNumberFormat="1" applyFont="1" applyFill="1" applyBorder="1"/>
    <x:xf numFmtId="201" fontId="6" fillId="13" borderId="0" xfId="0" applyNumberFormat="1" applyFont="1" applyFill="1" applyBorder="1"/>
    <x:xf numFmtId="200" fontId="6" fillId="13" borderId="0" xfId="0" applyNumberFormat="1" applyFont="1" applyFill="1" applyBorder="1"/>
    <x:xf numFmtId="0" fontId="4" fillId="13" borderId="1" xfId="0" applyNumberFormat="1" applyFont="1" applyFill="1" applyBorder="1"/>
    <x:xf numFmtId="201" fontId="6" fillId="13" borderId="1" xfId="0" applyNumberFormat="1" applyFont="1" applyFill="1" applyBorder="1"/>
    <x:xf numFmtId="200" fontId="6" fillId="13" borderId="1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horizontal="center"/>
    </x:xf>
    <x:xf numFmtId="0" fontId="1" fillId="4" borderId="0" xfId="0" applyNumberFormat="1" applyFont="1" applyFill="1" applyBorder="1" applyAlignment="1">
      <x:alignment horizontal="center" vertical="center"/>
    </x:xf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horizontal="center"/>
    </x:xf>
    <x:xf numFmtId="0" fontId="1" fillId="4" borderId="1" xfId="0" applyNumberFormat="1" applyFont="1" applyFill="1" applyBorder="1" applyAlignment="1">
      <x:alignment horizontal="center" vertical="center"/>
    </x:xf>
    <x:xf numFmtId="0" fontId="4" fillId="14" borderId="0" xfId="0" applyNumberFormat="1" applyFont="1" applyFill="1" applyBorder="1"/>
    <x:xf numFmtId="201" fontId="6" fillId="14" borderId="0" xfId="0" applyNumberFormat="1" applyFont="1" applyFill="1" applyBorder="1"/>
    <x:xf numFmtId="0" fontId="4" fillId="14" borderId="1" xfId="0" applyNumberFormat="1" applyFont="1" applyFill="1" applyBorder="1"/>
    <x:xf numFmtId="201" fontId="6" fillId="14" borderId="1" xfId="0" applyNumberFormat="1" applyFont="1" applyFill="1" applyBorder="1"/>
    <x:xf numFmtId="0" fontId="2" fillId="6" borderId="0" xfId="0" applyNumberFormat="1" applyFont="1" applyFill="1" applyBorder="1" applyAlignment="1">
      <x:alignment horizontal="left"/>
    </x:xf>
    <x:xf numFmtId="0" fontId="2" fillId="6" borderId="0" xfId="0" applyNumberFormat="1" applyFont="1" applyFill="1" applyBorder="1" applyAlignment="1">
      <x:alignment horizontal="left" vertical="center"/>
    </x:xf>
    <x:xf numFmtId="0" fontId="2" fillId="6" borderId="1" xfId="0" applyNumberFormat="1" applyFont="1" applyFill="1" applyBorder="1" applyAlignment="1">
      <x:alignment horizontal="left"/>
    </x:xf>
    <x:xf numFmtId="0" fontId="2" fillId="6" borderId="1" xfId="0" applyNumberFormat="1" applyFont="1" applyFill="1" applyBorder="1" applyAlignment="1">
      <x:alignment horizontal="left" vertical="center"/>
    </x:xf>
    <x:xf numFmtId="0" fontId="2" fillId="12" borderId="0" xfId="0" applyNumberFormat="1" applyFont="1" applyFill="1" applyBorder="1" applyAlignment="1">
      <x:alignment horizontal="left"/>
    </x:xf>
    <x:xf numFmtId="0" fontId="2" fillId="12" borderId="0" xfId="0" applyNumberFormat="1" applyFont="1" applyFill="1" applyBorder="1" applyAlignment="1">
      <x:alignment horizontal="left" vertical="center"/>
    </x:xf>
    <x:xf numFmtId="0" fontId="2" fillId="12" borderId="1" xfId="0" applyNumberFormat="1" applyFont="1" applyFill="1" applyBorder="1" applyAlignment="1">
      <x:alignment horizontal="left"/>
    </x:xf>
    <x:xf numFmtId="0" fontId="2" fillId="12" borderId="1" xfId="0" applyNumberFormat="1" applyFont="1" applyFill="1" applyBorder="1" applyAlignment="1">
      <x:alignment horizontal="left" vertical="center"/>
    </x:xf>
    <x:xf numFmtId="0" fontId="8" fillId="6" borderId="0" xfId="0" applyNumberFormat="1" applyFont="1" applyFill="1" applyBorder="1"/>
    <x:xf numFmtId="0" fontId="8" fillId="6" borderId="0" xfId="0" applyNumberFormat="1" applyFont="1" applyFill="1" applyBorder="1" applyAlignment="1">
      <x:alignment wrapText="1"/>
    </x:xf>
    <x:xf numFmtId="0" fontId="8" fillId="6" borderId="0" xfId="0" applyNumberFormat="1" applyFont="1" applyFill="1" applyBorder="1" applyAlignment="1">
      <x:alignment horizontal="center" wrapText="1"/>
    </x:xf>
    <x:xf numFmtId="0" fontId="8" fillId="6" borderId="0" xfId="0" applyNumberFormat="1" applyFont="1" applyFill="1" applyBorder="1" applyAlignment="1">
      <x:alignment horizontal="center" vertical="center" wrapText="1"/>
    </x:xf>
    <x:xf numFmtId="0" fontId="8" fillId="6" borderId="1" xfId="0" applyNumberFormat="1" applyFont="1" applyFill="1" applyBorder="1"/>
    <x:xf numFmtId="0" fontId="8" fillId="6" borderId="1" xfId="0" applyNumberFormat="1" applyFont="1" applyFill="1" applyBorder="1" applyAlignment="1">
      <x:alignment wrapText="1"/>
    </x:xf>
    <x:xf numFmtId="0" fontId="8" fillId="6" borderId="1" xfId="0" applyNumberFormat="1" applyFont="1" applyFill="1" applyBorder="1" applyAlignment="1">
      <x:alignment horizontal="center" wrapText="1"/>
    </x:xf>
    <x:xf numFmtId="0" fontId="8" fillId="6" borderId="1" xfId="0" applyNumberFormat="1" applyFont="1" applyFill="1" applyBorder="1" applyAlignment="1">
      <x:alignment horizontal="center" vertical="center" wrapText="1"/>
    </x:xf>
    <x:xf numFmtId="0" fontId="8" fillId="4" borderId="0" xfId="0" applyNumberFormat="1" applyFont="1" applyFill="1" applyBorder="1"/>
    <x:xf numFmtId="0" fontId="8" fillId="4" borderId="0" xfId="0" applyNumberFormat="1" applyFont="1" applyFill="1" applyBorder="1" applyAlignment="1">
      <x:alignment wrapText="1"/>
    </x:xf>
    <x:xf numFmtId="0" fontId="8" fillId="4" borderId="0" xfId="0" applyNumberFormat="1" applyFont="1" applyFill="1" applyBorder="1" applyAlignment="1">
      <x:alignment horizontal="center" wrapText="1"/>
    </x:xf>
    <x:xf numFmtId="0" fontId="8" fillId="4" borderId="0" xfId="0" applyNumberFormat="1" applyFont="1" applyFill="1" applyBorder="1" applyAlignment="1">
      <x:alignment horizontal="center" vertical="center" wrapText="1"/>
    </x:xf>
    <x:xf numFmtId="0" fontId="8" fillId="4" borderId="1" xfId="0" applyNumberFormat="1" applyFont="1" applyFill="1" applyBorder="1"/>
    <x:xf numFmtId="0" fontId="8" fillId="4" borderId="1" xfId="0" applyNumberFormat="1" applyFont="1" applyFill="1" applyBorder="1" applyAlignment="1">
      <x:alignment wrapText="1"/>
    </x:xf>
    <x:xf numFmtId="0" fontId="8" fillId="4" borderId="1" xfId="0" applyNumberFormat="1" applyFont="1" applyFill="1" applyBorder="1" applyAlignment="1">
      <x:alignment horizontal="center" wrapText="1"/>
    </x:xf>
    <x:xf numFmtId="0" fontId="8" fillId="4" borderId="1" xfId="0" applyNumberFormat="1" applyFont="1" applyFill="1" applyBorder="1" applyAlignment="1">
      <x:alignment horizontal="center" vertical="center" wrapText="1"/>
    </x:xf>
    <x:xf numFmtId="0" fontId="8" fillId="11" borderId="0" xfId="0" applyNumberFormat="1" applyFont="1" applyFill="1" applyBorder="1"/>
    <x:xf numFmtId="0" fontId="8" fillId="11" borderId="0" xfId="0" applyNumberFormat="1" applyFont="1" applyFill="1" applyBorder="1" applyAlignment="1">
      <x:alignment wrapText="1"/>
    </x:xf>
    <x:xf numFmtId="0" fontId="8" fillId="11" borderId="0" xfId="0" applyNumberFormat="1" applyFont="1" applyFill="1" applyBorder="1" applyAlignment="1">
      <x:alignment horizontal="center" wrapText="1"/>
    </x:xf>
    <x:xf numFmtId="0" fontId="8" fillId="11" borderId="0" xfId="0" applyNumberFormat="1" applyFont="1" applyFill="1" applyBorder="1" applyAlignment="1">
      <x:alignment horizontal="center" vertical="center" wrapText="1"/>
    </x:xf>
    <x:xf numFmtId="0" fontId="8" fillId="11" borderId="1" xfId="0" applyNumberFormat="1" applyFont="1" applyFill="1" applyBorder="1"/>
    <x:xf numFmtId="0" fontId="8" fillId="11" borderId="1" xfId="0" applyNumberFormat="1" applyFont="1" applyFill="1" applyBorder="1" applyAlignment="1">
      <x:alignment wrapText="1"/>
    </x:xf>
    <x:xf numFmtId="0" fontId="8" fillId="11" borderId="1" xfId="0" applyNumberFormat="1" applyFont="1" applyFill="1" applyBorder="1" applyAlignment="1">
      <x:alignment horizontal="center" wrapText="1"/>
    </x:xf>
    <x:xf numFmtId="0" fontId="8" fillId="11" borderId="1" xfId="0" applyNumberFormat="1" applyFont="1" applyFill="1" applyBorder="1" applyAlignment="1">
      <x:alignment horizontal="center" vertical="center" wrapText="1"/>
    </x:xf>
    <x:xf numFmtId="0" fontId="8" fillId="5" borderId="0" xfId="0" applyNumberFormat="1" applyFont="1" applyFill="1" applyBorder="1"/>
    <x:xf numFmtId="0" fontId="8" fillId="5" borderId="0" xfId="0" applyNumberFormat="1" applyFont="1" applyFill="1" applyBorder="1" applyAlignment="1">
      <x:alignment wrapText="1"/>
    </x:xf>
    <x:xf numFmtId="0" fontId="8" fillId="5" borderId="0" xfId="0" applyNumberFormat="1" applyFont="1" applyFill="1" applyBorder="1" applyAlignment="1">
      <x:alignment horizontal="center" wrapText="1"/>
    </x:xf>
    <x:xf numFmtId="0" fontId="8" fillId="5" borderId="0" xfId="0" applyNumberFormat="1" applyFont="1" applyFill="1" applyBorder="1" applyAlignment="1">
      <x:alignment horizontal="center" vertical="center" wrapText="1"/>
    </x:xf>
    <x:xf numFmtId="0" fontId="8" fillId="5" borderId="1" xfId="0" applyNumberFormat="1" applyFont="1" applyFill="1" applyBorder="1"/>
    <x:xf numFmtId="0" fontId="8" fillId="5" borderId="1" xfId="0" applyNumberFormat="1" applyFont="1" applyFill="1" applyBorder="1" applyAlignment="1">
      <x:alignment wrapText="1"/>
    </x:xf>
    <x:xf numFmtId="0" fontId="8" fillId="5" borderId="1" xfId="0" applyNumberFormat="1" applyFont="1" applyFill="1" applyBorder="1" applyAlignment="1">
      <x:alignment horizontal="center" wrapText="1"/>
    </x:xf>
    <x:xf numFmtId="0" fontId="8" fillId="5" borderId="1" xfId="0" applyNumberFormat="1" applyFont="1" applyFill="1" applyBorder="1" applyAlignment="1">
      <x:alignment horizontal="center" vertical="center" wrapText="1"/>
    </x:xf>
    <x:xf numFmtId="0" fontId="8" fillId="2" borderId="0" xfId="0" applyNumberFormat="1" applyFont="1" applyFill="1" applyBorder="1"/>
    <x:xf numFmtId="0" fontId="8" fillId="2" borderId="0" xfId="0" applyNumberFormat="1" applyFont="1" applyFill="1" applyBorder="1" applyAlignment="1">
      <x:alignment wrapText="1"/>
    </x:xf>
    <x:xf numFmtId="0" fontId="8" fillId="2" borderId="0" xfId="0" applyNumberFormat="1" applyFont="1" applyFill="1" applyBorder="1" applyAlignment="1">
      <x:alignment horizontal="center" wrapText="1"/>
    </x:xf>
    <x:xf numFmtId="0" fontId="8" fillId="2" borderId="0" xfId="0" applyNumberFormat="1" applyFont="1" applyFill="1" applyBorder="1" applyAlignment="1">
      <x:alignment horizontal="center" vertical="center" wrapText="1"/>
    </x:xf>
    <x:xf numFmtId="0" fontId="8" fillId="2" borderId="1" xfId="0" applyNumberFormat="1" applyFont="1" applyFill="1" applyBorder="1"/>
    <x:xf numFmtId="0" fontId="8" fillId="2" borderId="1" xfId="0" applyNumberFormat="1" applyFont="1" applyFill="1" applyBorder="1" applyAlignment="1">
      <x:alignment wrapText="1"/>
    </x:xf>
    <x:xf numFmtId="0" fontId="8" fillId="2" borderId="1" xfId="0" applyNumberFormat="1" applyFont="1" applyFill="1" applyBorder="1" applyAlignment="1">
      <x:alignment horizontal="center" wrapText="1"/>
    </x:xf>
    <x:xf numFmtId="0" fontId="8" fillId="2" borderId="1" xfId="0" applyNumberFormat="1" applyFont="1" applyFill="1" applyBorder="1" applyAlignment="1">
      <x:alignment horizontal="center" vertical="center" wrapText="1"/>
    </x:xf>
    <x:xf numFmtId="0" fontId="8" fillId="8" borderId="0" xfId="0" applyNumberFormat="1" applyFont="1" applyFill="1" applyBorder="1"/>
    <x:xf numFmtId="0" fontId="8" fillId="8" borderId="0" xfId="0" applyNumberFormat="1" applyFont="1" applyFill="1" applyBorder="1" applyAlignment="1">
      <x:alignment wrapText="1"/>
    </x:xf>
    <x:xf numFmtId="0" fontId="8" fillId="8" borderId="0" xfId="0" applyNumberFormat="1" applyFont="1" applyFill="1" applyBorder="1" applyAlignment="1">
      <x:alignment horizontal="center" wrapText="1"/>
    </x:xf>
    <x:xf numFmtId="0" fontId="8" fillId="8" borderId="0" xfId="0" applyNumberFormat="1" applyFont="1" applyFill="1" applyBorder="1" applyAlignment="1">
      <x:alignment horizontal="center" vertical="center" wrapText="1"/>
    </x:xf>
    <x:xf numFmtId="0" fontId="8" fillId="8" borderId="1" xfId="0" applyNumberFormat="1" applyFont="1" applyFill="1" applyBorder="1"/>
    <x:xf numFmtId="0" fontId="8" fillId="8" borderId="1" xfId="0" applyNumberFormat="1" applyFont="1" applyFill="1" applyBorder="1" applyAlignment="1">
      <x:alignment wrapText="1"/>
    </x:xf>
    <x:xf numFmtId="0" fontId="8" fillId="8" borderId="1" xfId="0" applyNumberFormat="1" applyFont="1" applyFill="1" applyBorder="1" applyAlignment="1">
      <x:alignment horizontal="center" wrapText="1"/>
    </x:xf>
    <x:xf numFmtId="0" fontId="8" fillId="8" borderId="1" xfId="0" applyNumberFormat="1" applyFont="1" applyFill="1" applyBorder="1" applyAlignment="1">
      <x:alignment horizontal="center" vertical="center" wrapText="1"/>
    </x:xf>
    <x:xf numFmtId="0" fontId="8" fillId="9" borderId="0" xfId="0" applyNumberFormat="1" applyFont="1" applyFill="1" applyBorder="1"/>
    <x:xf numFmtId="0" fontId="8" fillId="9" borderId="0" xfId="0" applyNumberFormat="1" applyFont="1" applyFill="1" applyBorder="1" applyAlignment="1">
      <x:alignment wrapText="1"/>
    </x:xf>
    <x:xf numFmtId="0" fontId="8" fillId="9" borderId="0" xfId="0" applyNumberFormat="1" applyFont="1" applyFill="1" applyBorder="1" applyAlignment="1">
      <x:alignment horizontal="center" wrapText="1"/>
    </x:xf>
    <x:xf numFmtId="0" fontId="8" fillId="9" borderId="0" xfId="0" applyNumberFormat="1" applyFont="1" applyFill="1" applyBorder="1" applyAlignment="1">
      <x:alignment horizontal="center" vertical="center" wrapText="1"/>
    </x:xf>
    <x:xf numFmtId="0" fontId="8" fillId="9" borderId="1" xfId="0" applyNumberFormat="1" applyFont="1" applyFill="1" applyBorder="1"/>
    <x:xf numFmtId="0" fontId="8" fillId="9" borderId="1" xfId="0" applyNumberFormat="1" applyFont="1" applyFill="1" applyBorder="1" applyAlignment="1">
      <x:alignment wrapText="1"/>
    </x:xf>
    <x:xf numFmtId="0" fontId="8" fillId="9" borderId="1" xfId="0" applyNumberFormat="1" applyFont="1" applyFill="1" applyBorder="1" applyAlignment="1">
      <x:alignment horizontal="center" wrapText="1"/>
    </x:xf>
    <x:xf numFmtId="0" fontId="8" fillId="9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1" fillId="12" borderId="0" xfId="0" applyNumberFormat="1" applyFont="1" applyFill="1" applyBorder="1" applyAlignment="1">
      <x:alignment horizontal="center" vertical="center" wrapText="1"/>
    </x:xf>
    <x:xf numFmtId="0" fontId="2" fillId="12" borderId="0" xfId="0" applyNumberFormat="1" applyFont="1" applyFill="1" applyBorder="1" applyAlignment="1">
      <x:alignment horizontal="left" vertical="center" wrapText="1"/>
    </x:xf>
    <x:xf numFmtId="20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0" fontId="1" fillId="12" borderId="1" xfId="0" applyNumberFormat="1" applyFont="1" applyFill="1" applyBorder="1" applyAlignment="1">
      <x:alignment horizontal="center" vertical="center" wrapText="1"/>
    </x:xf>
    <x:xf numFmtId="0" fontId="2" fillId="12" borderId="1" xfId="0" applyNumberFormat="1" applyFont="1" applyFill="1" applyBorder="1" applyAlignment="1">
      <x:alignment horizontal="left" vertical="center"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0" fontId="2" fillId="12" borderId="0" xfId="0" applyNumberFormat="1" applyFont="1" applyFill="1" applyBorder="1" applyAlignment="1">
      <x:alignment horizontal="center"/>
    </x:xf>
    <x:xf numFmtId="0" fontId="2" fillId="12" borderId="1" xfId="0" applyNumberFormat="1" applyFont="1" applyFill="1" applyBorder="1" applyAlignment="1">
      <x:alignment horizontal="center"/>
    </x:xf>
    <x:xf numFmtId="0" fontId="9" fillId="2" borderId="0" xfId="0" applyNumberFormat="1" applyFont="1" applyFill="1" applyBorder="1" applyAlignment="1">
      <x:alignment horizontal="center" vertical="center" wrapText="1"/>
    </x:xf>
    <x:xf numFmtId="0" fontId="10" fillId="0" borderId="0" xfId="0" applyNumberFormat="1" applyFont="1" applyFill="1" applyBorder="1" applyAlignment="1">
      <x:alignment wrapText="1"/>
    </x:xf>
    <x:xf numFmtId="0" fontId="10" fillId="0" borderId="0" xfId="0" applyNumberFormat="1" applyFont="1" applyFill="1" applyBorder="1"/>
    <x:xf numFmtId="0" fontId="11" fillId="2" borderId="0" xfId="0" applyNumberFormat="1" applyFont="1" applyFill="1" applyBorder="1" applyAlignment="1">
      <x:alignment horizontal="left" vertical="center" wrapText="1"/>
    </x:xf>
    <x:xf numFmtId="0" fontId="11" fillId="2" borderId="2" xfId="0" applyNumberFormat="1" applyFont="1" applyFill="1" applyBorder="1" applyAlignment="1">
      <x:alignment horizontal="center" vertical="center" wrapText="1"/>
    </x:xf>
    <x:xf numFmtId="0" fontId="11" fillId="2" borderId="3" xfId="0" applyNumberFormat="1" applyFont="1" applyFill="1" applyBorder="1" applyAlignment="1">
      <x:alignment horizontal="center" vertical="center" wrapText="1"/>
    </x:xf>
    <x:xf numFmtId="0" fontId="11" fillId="2" borderId="4" xfId="0" applyNumberFormat="1" applyFont="1" applyFill="1" applyBorder="1" applyAlignment="1">
      <x:alignment horizontal="center" vertical="center" wrapText="1"/>
    </x:xf>
    <x:xf numFmtId="0" fontId="11" fillId="5" borderId="2" xfId="0" applyNumberFormat="1" applyFont="1" applyFill="1" applyBorder="1" applyAlignment="1">
      <x:alignment horizontal="center" vertical="center" wrapText="1"/>
    </x:xf>
    <x:xf numFmtId="0" fontId="11" fillId="5" borderId="3" xfId="0" applyNumberFormat="1" applyFont="1" applyFill="1" applyBorder="1" applyAlignment="1">
      <x:alignment horizontal="center" vertical="center" wrapText="1"/>
    </x:xf>
    <x:xf numFmtId="0" fontId="11" fillId="5" borderId="4" xfId="0" applyNumberFormat="1" applyFont="1" applyFill="1" applyBorder="1" applyAlignment="1">
      <x:alignment horizontal="center" vertical="center" wrapText="1"/>
    </x:xf>
    <x:xf numFmtId="0" fontId="12" fillId="3" borderId="0" xfId="0" applyNumberFormat="1" applyFont="1" applyFill="1" applyBorder="1" applyAlignment="1">
      <x:alignment wrapText="1"/>
    </x:xf>
    <x:xf numFmtId="0" fontId="13" fillId="0" borderId="0" xfId="0" applyNumberFormat="1" applyFont="1" applyFill="1" applyBorder="1" applyAlignment="1">
      <x:alignment wrapText="1"/>
    </x:xf>
    <x:xf numFmtId="200" fontId="12" fillId="3" borderId="0" xfId="0" applyNumberFormat="1" applyFont="1" applyFill="1" applyBorder="1" applyAlignment="1">
      <x:alignment wrapText="1"/>
    </x:xf>
    <x:xf numFmtId="201" fontId="12" fillId="3" borderId="0" xfId="0" applyNumberFormat="1" applyFont="1" applyFill="1" applyBorder="1" applyAlignment="1">
      <x:alignment wrapText="1"/>
    </x:xf>
    <x:xf numFmtId="0" fontId="11" fillId="4" borderId="0" xfId="0" applyNumberFormat="1" applyFont="1" applyFill="1" applyBorder="1" applyAlignment="1">
      <x:alignment horizontal="left" vertical="center" wrapText="1"/>
    </x:xf>
    <x:xf numFmtId="0" fontId="11" fillId="4" borderId="2" xfId="0" applyNumberFormat="1" applyFont="1" applyFill="1" applyBorder="1" applyAlignment="1">
      <x:alignment horizontal="center" vertical="center" wrapText="1"/>
    </x:xf>
    <x:xf numFmtId="0" fontId="11" fillId="4" borderId="3" xfId="0" applyNumberFormat="1" applyFont="1" applyFill="1" applyBorder="1" applyAlignment="1">
      <x:alignment horizontal="center" vertical="center" wrapText="1"/>
    </x:xf>
    <x:xf numFmtId="0" fontId="11" fillId="4" borderId="4" xfId="0" applyNumberFormat="1" applyFont="1" applyFill="1" applyBorder="1" applyAlignment="1">
      <x:alignment horizontal="center" vertical="center" wrapText="1"/>
    </x:xf>
    <x:xf numFmtId="202" fontId="12" fillId="3" borderId="0" xfId="0" applyNumberFormat="1" applyFont="1" applyFill="1" applyBorder="1" applyAlignment="1">
      <x:alignment wrapText="1"/>
    </x:xf>
    <x:xf numFmtId="0" fontId="9" fillId="2" borderId="1" xfId="0" applyNumberFormat="1" applyFont="1" applyFill="1" applyBorder="1" applyAlignment="1">
      <x:alignment horizontal="center" vertical="center" wrapText="1"/>
    </x:xf>
    <x:xf numFmtId="0" fontId="10" fillId="0" borderId="1" xfId="0" applyNumberFormat="1" applyFont="1" applyFill="1" applyBorder="1" applyAlignment="1">
      <x:alignment wrapText="1"/>
    </x:xf>
    <x:xf numFmtId="0" fontId="10" fillId="0" borderId="1" xfId="0" applyNumberFormat="1" applyFont="1" applyFill="1" applyBorder="1"/>
    <x:xf numFmtId="0" fontId="11" fillId="2" borderId="1" xfId="0" applyNumberFormat="1" applyFont="1" applyFill="1" applyBorder="1" applyAlignment="1">
      <x:alignment horizontal="left" vertical="center" wrapText="1"/>
    </x:xf>
    <x:xf numFmtId="0" fontId="11" fillId="2" borderId="5" xfId="0" applyNumberFormat="1" applyFont="1" applyFill="1" applyBorder="1" applyAlignment="1">
      <x:alignment horizontal="center" vertical="center" wrapText="1"/>
    </x:xf>
    <x:xf numFmtId="0" fontId="11" fillId="2" borderId="6" xfId="0" applyNumberFormat="1" applyFont="1" applyFill="1" applyBorder="1" applyAlignment="1">
      <x:alignment horizontal="center" vertical="center" wrapText="1"/>
    </x:xf>
    <x:xf numFmtId="0" fontId="11" fillId="2" borderId="7" xfId="0" applyNumberFormat="1" applyFont="1" applyFill="1" applyBorder="1" applyAlignment="1">
      <x:alignment horizontal="center" vertical="center" wrapText="1"/>
    </x:xf>
    <x:xf numFmtId="0" fontId="11" fillId="5" borderId="5" xfId="0" applyNumberFormat="1" applyFont="1" applyFill="1" applyBorder="1" applyAlignment="1">
      <x:alignment horizontal="center" vertical="center" wrapText="1"/>
    </x:xf>
    <x:xf numFmtId="0" fontId="11" fillId="5" borderId="6" xfId="0" applyNumberFormat="1" applyFont="1" applyFill="1" applyBorder="1" applyAlignment="1">
      <x:alignment horizontal="center" vertical="center" wrapText="1"/>
    </x:xf>
    <x:xf numFmtId="0" fontId="11" fillId="5" borderId="7" xfId="0" applyNumberFormat="1" applyFont="1" applyFill="1" applyBorder="1" applyAlignment="1">
      <x:alignment horizontal="center" vertical="center" wrapText="1"/>
    </x:xf>
    <x:xf numFmtId="0" fontId="12" fillId="3" borderId="1" xfId="0" applyNumberFormat="1" applyFont="1" applyFill="1" applyBorder="1" applyAlignment="1">
      <x:alignment wrapText="1"/>
    </x:xf>
    <x:xf numFmtId="0" fontId="13" fillId="0" borderId="1" xfId="0" applyNumberFormat="1" applyFont="1" applyFill="1" applyBorder="1" applyAlignment="1">
      <x:alignment wrapText="1"/>
    </x:xf>
    <x:xf numFmtId="200" fontId="12" fillId="3" borderId="1" xfId="0" applyNumberFormat="1" applyFont="1" applyFill="1" applyBorder="1" applyAlignment="1">
      <x:alignment wrapText="1"/>
    </x:xf>
    <x:xf numFmtId="201" fontId="12" fillId="3" borderId="1" xfId="0" applyNumberFormat="1" applyFont="1" applyFill="1" applyBorder="1" applyAlignment="1">
      <x:alignment wrapText="1"/>
    </x:xf>
    <x:xf numFmtId="0" fontId="11" fillId="4" borderId="1" xfId="0" applyNumberFormat="1" applyFont="1" applyFill="1" applyBorder="1" applyAlignment="1">
      <x:alignment horizontal="left" vertical="center" wrapText="1"/>
    </x:xf>
    <x:xf numFmtId="0" fontId="11" fillId="4" borderId="5" xfId="0" applyNumberFormat="1" applyFont="1" applyFill="1" applyBorder="1" applyAlignment="1">
      <x:alignment horizontal="center" vertical="center" wrapText="1"/>
    </x:xf>
    <x:xf numFmtId="0" fontId="11" fillId="4" borderId="6" xfId="0" applyNumberFormat="1" applyFont="1" applyFill="1" applyBorder="1" applyAlignment="1">
      <x:alignment horizontal="center" vertical="center" wrapText="1"/>
    </x:xf>
    <x:xf numFmtId="0" fontId="11" fillId="4" borderId="7" xfId="0" applyNumberFormat="1" applyFont="1" applyFill="1" applyBorder="1" applyAlignment="1">
      <x:alignment horizontal="center" vertical="center" wrapText="1"/>
    </x:xf>
    <x:xf numFmtId="202" fontId="12" fillId="3" borderId="1" xfId="0" applyNumberFormat="1" applyFont="1" applyFill="1" applyBorder="1" applyAlignment="1">
      <x:alignment wrapText="1"/>
    </x:xf>
    <x:xf numFmtId="0" fontId="10" fillId="0" borderId="0" xfId="0" applyNumberFormat="1" applyFont="1" applyFill="1" applyBorder="1" applyAlignment="1">
      <x:alignment vertical="center" wrapText="1"/>
    </x:xf>
    <x:xf numFmtId="0" fontId="10" fillId="0" borderId="0" xfId="0" applyNumberFormat="1" applyFont="1" applyFill="1" applyBorder="1" applyAlignment="1">
      <x:alignment vertical="center"/>
    </x:xf>
    <x:xf numFmtId="0" fontId="12" fillId="3" borderId="0" xfId="0" applyNumberFormat="1" applyFont="1" applyFill="1" applyBorder="1" applyAlignment="1">
      <x:alignment vertical="center" wrapText="1"/>
    </x:xf>
    <x:xf numFmtId="0" fontId="13" fillId="0" borderId="0" xfId="0" applyNumberFormat="1" applyFont="1" applyFill="1" applyBorder="1" applyAlignment="1">
      <x:alignment vertical="center" wrapText="1"/>
    </x:xf>
    <x:xf numFmtId="200" fontId="12" fillId="3" borderId="0" xfId="0" applyNumberFormat="1" applyFont="1" applyFill="1" applyBorder="1" applyAlignment="1">
      <x:alignment vertical="center" wrapText="1"/>
    </x:xf>
    <x:xf numFmtId="201" fontId="12" fillId="3" borderId="0" xfId="0" applyNumberFormat="1" applyFont="1" applyFill="1" applyBorder="1" applyAlignment="1">
      <x:alignment vertical="center" wrapText="1"/>
    </x:xf>
    <x:xf numFmtId="202" fontId="12" fillId="3" borderId="0" xfId="0" applyNumberFormat="1" applyFont="1" applyFill="1" applyBorder="1" applyAlignment="1">
      <x:alignment vertical="center" wrapText="1"/>
    </x:xf>
    <x:xf numFmtId="0" fontId="10" fillId="0" borderId="1" xfId="0" applyNumberFormat="1" applyFont="1" applyFill="1" applyBorder="1" applyAlignment="1">
      <x:alignment vertical="center" wrapText="1"/>
    </x:xf>
    <x:xf numFmtId="0" fontId="10" fillId="0" borderId="1" xfId="0" applyNumberFormat="1" applyFont="1" applyFill="1" applyBorder="1" applyAlignment="1">
      <x:alignment vertical="center"/>
    </x:xf>
    <x:xf numFmtId="0" fontId="12" fillId="3" borderId="1" xfId="0" applyNumberFormat="1" applyFont="1" applyFill="1" applyBorder="1" applyAlignment="1">
      <x:alignment vertical="center" wrapText="1"/>
    </x:xf>
    <x:xf numFmtId="0" fontId="13" fillId="0" borderId="1" xfId="0" applyNumberFormat="1" applyFont="1" applyFill="1" applyBorder="1" applyAlignment="1">
      <x:alignment vertical="center" wrapText="1"/>
    </x:xf>
    <x:xf numFmtId="200" fontId="12" fillId="3" borderId="1" xfId="0" applyNumberFormat="1" applyFont="1" applyFill="1" applyBorder="1" applyAlignment="1">
      <x:alignment vertical="center" wrapText="1"/>
    </x:xf>
    <x:xf numFmtId="201" fontId="12" fillId="3" borderId="1" xfId="0" applyNumberFormat="1" applyFont="1" applyFill="1" applyBorder="1" applyAlignment="1">
      <x:alignment vertical="center" wrapText="1"/>
    </x:xf>
    <x:xf numFmtId="202" fontId="12" fillId="3" borderId="1" xfId="0" applyNumberFormat="1" applyFont="1" applyFill="1" applyBorder="1" applyAlignment="1">
      <x:alignment vertical="center" wrapText="1"/>
    </x:xf>
    <x:xf numFmtId="0" fontId="9" fillId="6" borderId="0" xfId="0" applyNumberFormat="1" applyFont="1" applyFill="1" applyBorder="1" applyAlignment="1">
      <x:alignment horizontal="center" vertical="center"/>
    </x:xf>
    <x:xf numFmtId="0" fontId="11" fillId="6" borderId="2" xfId="0" applyNumberFormat="1" applyFont="1" applyFill="1" applyBorder="1" applyAlignment="1">
      <x:alignment horizontal="center" vertical="center" wrapText="1"/>
    </x:xf>
    <x:xf numFmtId="0" fontId="11" fillId="6" borderId="3" xfId="0" applyNumberFormat="1" applyFont="1" applyFill="1" applyBorder="1" applyAlignment="1">
      <x:alignment horizontal="center" vertical="center" wrapText="1"/>
    </x:xf>
    <x:xf numFmtId="0" fontId="11" fillId="6" borderId="4" xfId="0" applyNumberFormat="1" applyFont="1" applyFill="1" applyBorder="1" applyAlignment="1">
      <x:alignment horizontal="center" vertical="center" wrapText="1"/>
    </x:xf>
    <x:xf numFmtId="201" fontId="14" fillId="0" borderId="0" xfId="0" applyNumberFormat="1" applyFont="1" applyFill="1" applyBorder="1"/>
    <x:xf numFmtId="0" fontId="14" fillId="7" borderId="0" xfId="0" applyNumberFormat="1" applyFont="1" applyFill="1" applyBorder="1"/>
    <x:xf numFmtId="0" fontId="14" fillId="0" borderId="0" xfId="0" applyNumberFormat="1" applyFont="1" applyFill="1" applyBorder="1"/>
    <x:xf numFmtId="200" fontId="12" fillId="3" borderId="0" xfId="0" applyNumberFormat="1" applyFont="1" applyFill="1" applyBorder="1"/>
    <x:xf numFmtId="201" fontId="14" fillId="7" borderId="0" xfId="0" applyNumberFormat="1" applyFont="1" applyFill="1" applyBorder="1"/>
    <x:xf numFmtId="0" fontId="13" fillId="7" borderId="0" xfId="0" applyNumberFormat="1" applyFont="1" applyFill="1" applyBorder="1"/>
    <x:xf numFmtId="201" fontId="15" fillId="7" borderId="0" xfId="0" applyNumberFormat="1" applyFont="1" applyFill="1" applyBorder="1"/>
    <x:xf numFmtId="0" fontId="9" fillId="6" borderId="1" xfId="0" applyNumberFormat="1" applyFont="1" applyFill="1" applyBorder="1" applyAlignment="1">
      <x:alignment horizontal="center" vertical="center"/>
    </x:xf>
    <x:xf numFmtId="0" fontId="11" fillId="6" borderId="5" xfId="0" applyNumberFormat="1" applyFont="1" applyFill="1" applyBorder="1" applyAlignment="1">
      <x:alignment horizontal="center" vertical="center" wrapText="1"/>
    </x:xf>
    <x:xf numFmtId="0" fontId="11" fillId="6" borderId="6" xfId="0" applyNumberFormat="1" applyFont="1" applyFill="1" applyBorder="1" applyAlignment="1">
      <x:alignment horizontal="center" vertical="center" wrapText="1"/>
    </x:xf>
    <x:xf numFmtId="0" fontId="11" fillId="6" borderId="7" xfId="0" applyNumberFormat="1" applyFont="1" applyFill="1" applyBorder="1" applyAlignment="1">
      <x:alignment horizontal="center" vertical="center" wrapText="1"/>
    </x:xf>
    <x:xf numFmtId="201" fontId="14" fillId="0" borderId="1" xfId="0" applyNumberFormat="1" applyFont="1" applyFill="1" applyBorder="1"/>
    <x:xf numFmtId="0" fontId="14" fillId="7" borderId="1" xfId="0" applyNumberFormat="1" applyFont="1" applyFill="1" applyBorder="1"/>
    <x:xf numFmtId="0" fontId="14" fillId="0" borderId="1" xfId="0" applyNumberFormat="1" applyFont="1" applyFill="1" applyBorder="1"/>
    <x:xf numFmtId="200" fontId="12" fillId="3" borderId="1" xfId="0" applyNumberFormat="1" applyFont="1" applyFill="1" applyBorder="1"/>
    <x:xf numFmtId="201" fontId="14" fillId="7" borderId="1" xfId="0" applyNumberFormat="1" applyFont="1" applyFill="1" applyBorder="1"/>
    <x:xf numFmtId="0" fontId="13" fillId="7" borderId="1" xfId="0" applyNumberFormat="1" applyFont="1" applyFill="1" applyBorder="1"/>
    <x:xf numFmtId="201" fontId="15" fillId="7" borderId="1" xfId="0" applyNumberFormat="1" applyFont="1" applyFill="1" applyBorder="1"/>
    <x:xf numFmtId="201" fontId="14" fillId="0" borderId="0" xfId="0" applyNumberFormat="1" applyFont="1" applyFill="1" applyBorder="1" applyAlignment="1">
      <x:alignment vertical="center"/>
    </x:xf>
    <x:xf numFmtId="0" fontId="14" fillId="7" borderId="0" xfId="0" applyNumberFormat="1" applyFont="1" applyFill="1" applyBorder="1" applyAlignment="1">
      <x:alignment vertical="center"/>
    </x:xf>
    <x:xf numFmtId="0" fontId="14" fillId="0" borderId="0" xfId="0" applyNumberFormat="1" applyFont="1" applyFill="1" applyBorder="1" applyAlignment="1">
      <x:alignment vertical="center"/>
    </x:xf>
    <x:xf numFmtId="200" fontId="12" fillId="3" borderId="0" xfId="0" applyNumberFormat="1" applyFont="1" applyFill="1" applyBorder="1" applyAlignment="1">
      <x:alignment vertical="center"/>
    </x:xf>
    <x:xf numFmtId="201" fontId="14" fillId="7" borderId="0" xfId="0" applyNumberFormat="1" applyFont="1" applyFill="1" applyBorder="1" applyAlignment="1">
      <x:alignment vertical="center"/>
    </x:xf>
    <x:xf numFmtId="0" fontId="13" fillId="7" borderId="0" xfId="0" applyNumberFormat="1" applyFont="1" applyFill="1" applyBorder="1" applyAlignment="1">
      <x:alignment vertical="center"/>
    </x:xf>
    <x:xf numFmtId="201" fontId="15" fillId="7" borderId="0" xfId="0" applyNumberFormat="1" applyFont="1" applyFill="1" applyBorder="1" applyAlignment="1">
      <x:alignment vertical="center"/>
    </x:xf>
    <x:xf numFmtId="201" fontId="14" fillId="0" borderId="1" xfId="0" applyNumberFormat="1" applyFont="1" applyFill="1" applyBorder="1" applyAlignment="1">
      <x:alignment vertical="center"/>
    </x:xf>
    <x:xf numFmtId="0" fontId="14" fillId="7" borderId="1" xfId="0" applyNumberFormat="1" applyFont="1" applyFill="1" applyBorder="1" applyAlignment="1">
      <x:alignment vertical="center"/>
    </x:xf>
    <x:xf numFmtId="0" fontId="14" fillId="0" borderId="1" xfId="0" applyNumberFormat="1" applyFont="1" applyFill="1" applyBorder="1" applyAlignment="1">
      <x:alignment vertical="center"/>
    </x:xf>
    <x:xf numFmtId="200" fontId="12" fillId="3" borderId="1" xfId="0" applyNumberFormat="1" applyFont="1" applyFill="1" applyBorder="1" applyAlignment="1">
      <x:alignment vertical="center"/>
    </x:xf>
    <x:xf numFmtId="201" fontId="14" fillId="7" borderId="1" xfId="0" applyNumberFormat="1" applyFont="1" applyFill="1" applyBorder="1" applyAlignment="1">
      <x:alignment vertical="center"/>
    </x:xf>
    <x:xf numFmtId="0" fontId="13" fillId="7" borderId="1" xfId="0" applyNumberFormat="1" applyFont="1" applyFill="1" applyBorder="1" applyAlignment="1">
      <x:alignment vertical="center"/>
    </x:xf>
    <x:xf numFmtId="201" fontId="15" fillId="7" borderId="1" xfId="0" applyNumberFormat="1" applyFont="1" applyFill="1" applyBorder="1" applyAlignment="1">
      <x:alignment vertical="center"/>
    </x:xf>
    <x:xf numFmtId="0" fontId="9" fillId="8" borderId="0" xfId="0" applyNumberFormat="1" applyFont="1" applyFill="1" applyBorder="1" applyAlignment="1">
      <x:alignment horizontal="center" vertical="center"/>
    </x:xf>
    <x:xf numFmtId="0" fontId="11" fillId="8" borderId="2" xfId="0" applyNumberFormat="1" applyFont="1" applyFill="1" applyBorder="1" applyAlignment="1">
      <x:alignment horizontal="center" vertical="center" wrapText="1"/>
    </x:xf>
    <x:xf numFmtId="0" fontId="11" fillId="8" borderId="3" xfId="0" applyNumberFormat="1" applyFont="1" applyFill="1" applyBorder="1" applyAlignment="1">
      <x:alignment horizontal="center" vertical="center" wrapText="1"/>
    </x:xf>
    <x:xf numFmtId="0" fontId="11" fillId="8" borderId="4" xfId="0" applyNumberFormat="1" applyFont="1" applyFill="1" applyBorder="1" applyAlignment="1">
      <x:alignment horizontal="center" vertical="center" wrapText="1"/>
    </x:xf>
    <x:xf numFmtId="203" fontId="12" fillId="3" borderId="0" xfId="0" applyNumberFormat="1" applyFont="1" applyFill="1" applyBorder="1"/>
    <x:xf numFmtId="201" fontId="12" fillId="3" borderId="0" xfId="0" applyNumberFormat="1" applyFont="1" applyFill="1" applyBorder="1"/>
    <x:xf numFmtId="201" fontId="16" fillId="0" borderId="0" xfId="0" applyNumberFormat="1" applyFont="1" applyFill="1" applyBorder="1"/>
    <x:xf numFmtId="0" fontId="12" fillId="3" borderId="0" xfId="0" applyNumberFormat="1" applyFont="1" applyFill="1" applyBorder="1"/>
    <x:xf numFmtId="0" fontId="11" fillId="8" borderId="0" xfId="0" applyNumberFormat="1" applyFont="1" applyFill="1" applyBorder="1" applyAlignment="1">
      <x:alignment horizontal="left" vertical="center"/>
    </x:xf>
    <x:xf numFmtId="200" fontId="14" fillId="0" borderId="0" xfId="0" applyNumberFormat="1" applyFont="1" applyFill="1" applyBorder="1"/>
    <x:xf numFmtId="0" fontId="9" fillId="8" borderId="1" xfId="0" applyNumberFormat="1" applyFont="1" applyFill="1" applyBorder="1" applyAlignment="1">
      <x:alignment horizontal="center" vertical="center"/>
    </x:xf>
    <x:xf numFmtId="0" fontId="11" fillId="8" borderId="5" xfId="0" applyNumberFormat="1" applyFont="1" applyFill="1" applyBorder="1" applyAlignment="1">
      <x:alignment horizontal="center" vertical="center" wrapText="1"/>
    </x:xf>
    <x:xf numFmtId="0" fontId="11" fillId="8" borderId="6" xfId="0" applyNumberFormat="1" applyFont="1" applyFill="1" applyBorder="1" applyAlignment="1">
      <x:alignment horizontal="center" vertical="center" wrapText="1"/>
    </x:xf>
    <x:xf numFmtId="0" fontId="11" fillId="8" borderId="7" xfId="0" applyNumberFormat="1" applyFont="1" applyFill="1" applyBorder="1" applyAlignment="1">
      <x:alignment horizontal="center" vertical="center" wrapText="1"/>
    </x:xf>
    <x:xf numFmtId="203" fontId="12" fillId="3" borderId="1" xfId="0" applyNumberFormat="1" applyFont="1" applyFill="1" applyBorder="1"/>
    <x:xf numFmtId="201" fontId="12" fillId="3" borderId="1" xfId="0" applyNumberFormat="1" applyFont="1" applyFill="1" applyBorder="1"/>
    <x:xf numFmtId="201" fontId="16" fillId="0" borderId="1" xfId="0" applyNumberFormat="1" applyFont="1" applyFill="1" applyBorder="1"/>
    <x:xf numFmtId="0" fontId="12" fillId="3" borderId="1" xfId="0" applyNumberFormat="1" applyFont="1" applyFill="1" applyBorder="1"/>
    <x:xf numFmtId="0" fontId="11" fillId="8" borderId="1" xfId="0" applyNumberFormat="1" applyFont="1" applyFill="1" applyBorder="1" applyAlignment="1">
      <x:alignment horizontal="left" vertical="center"/>
    </x:xf>
    <x:xf numFmtId="200" fontId="14" fillId="0" borderId="1" xfId="0" applyNumberFormat="1" applyFont="1" applyFill="1" applyBorder="1"/>
    <x:xf numFmtId="203" fontId="12" fillId="3" borderId="0" xfId="0" applyNumberFormat="1" applyFont="1" applyFill="1" applyBorder="1" applyAlignment="1">
      <x:alignment vertical="center"/>
    </x:xf>
    <x:xf numFmtId="201" fontId="12" fillId="3" borderId="0" xfId="0" applyNumberFormat="1" applyFont="1" applyFill="1" applyBorder="1" applyAlignment="1">
      <x:alignment vertical="center"/>
    </x:xf>
    <x:xf numFmtId="201" fontId="16" fillId="0" borderId="0" xfId="0" applyNumberFormat="1" applyFont="1" applyFill="1" applyBorder="1" applyAlignment="1">
      <x:alignment vertical="center"/>
    </x:xf>
    <x:xf numFmtId="0" fontId="12" fillId="3" borderId="0" xfId="0" applyNumberFormat="1" applyFont="1" applyFill="1" applyBorder="1" applyAlignment="1">
      <x:alignment vertical="center"/>
    </x:xf>
    <x:xf numFmtId="200" fontId="14" fillId="0" borderId="0" xfId="0" applyNumberFormat="1" applyFont="1" applyFill="1" applyBorder="1" applyAlignment="1">
      <x:alignment vertical="center"/>
    </x:xf>
    <x:xf numFmtId="203" fontId="12" fillId="3" borderId="1" xfId="0" applyNumberFormat="1" applyFont="1" applyFill="1" applyBorder="1" applyAlignment="1">
      <x:alignment vertical="center"/>
    </x:xf>
    <x:xf numFmtId="201" fontId="12" fillId="3" borderId="1" xfId="0" applyNumberFormat="1" applyFont="1" applyFill="1" applyBorder="1" applyAlignment="1">
      <x:alignment vertical="center"/>
    </x:xf>
    <x:xf numFmtId="201" fontId="16" fillId="0" borderId="1" xfId="0" applyNumberFormat="1" applyFont="1" applyFill="1" applyBorder="1" applyAlignment="1">
      <x:alignment vertical="center"/>
    </x:xf>
    <x:xf numFmtId="0" fontId="12" fillId="3" borderId="1" xfId="0" applyNumberFormat="1" applyFont="1" applyFill="1" applyBorder="1" applyAlignment="1">
      <x:alignment vertical="center"/>
    </x:xf>
    <x:xf numFmtId="200" fontId="14" fillId="0" borderId="1" xfId="0" applyNumberFormat="1" applyFont="1" applyFill="1" applyBorder="1" applyAlignment="1">
      <x:alignment vertical="center"/>
    </x:xf>
    <x:xf numFmtId="0" fontId="9" fillId="9" borderId="0" xfId="0" applyNumberFormat="1" applyFont="1" applyFill="1" applyBorder="1" applyAlignment="1">
      <x:alignment horizontal="center" vertical="center"/>
    </x:xf>
    <x:xf numFmtId="0" fontId="11" fillId="9" borderId="2" xfId="0" applyNumberFormat="1" applyFont="1" applyFill="1" applyBorder="1" applyAlignment="1">
      <x:alignment horizontal="center" vertical="center" wrapText="1"/>
    </x:xf>
    <x:xf numFmtId="0" fontId="11" fillId="9" borderId="3" xfId="0" applyNumberFormat="1" applyFont="1" applyFill="1" applyBorder="1" applyAlignment="1">
      <x:alignment horizontal="center" vertical="center" wrapText="1"/>
    </x:xf>
    <x:xf numFmtId="0" fontId="11" fillId="9" borderId="4" xfId="0" applyNumberFormat="1" applyFont="1" applyFill="1" applyBorder="1" applyAlignment="1">
      <x:alignment horizontal="center" vertical="center" wrapText="1"/>
    </x:xf>
    <x:xf numFmtId="0" fontId="11" fillId="9" borderId="0" xfId="0" applyNumberFormat="1" applyFont="1" applyFill="1" applyBorder="1" applyAlignment="1">
      <x:alignment horizontal="left" vertical="center"/>
    </x:xf>
    <x:xf numFmtId="0" fontId="10" fillId="10" borderId="0" xfId="0" applyNumberFormat="1" applyFont="1" applyFill="1" applyBorder="1"/>
    <x:xf numFmtId="201" fontId="14" fillId="10" borderId="0" xfId="0" applyNumberFormat="1" applyFont="1" applyFill="1" applyBorder="1"/>
    <x:xf numFmtId="200" fontId="14" fillId="10" borderId="0" xfId="0" applyNumberFormat="1" applyFont="1" applyFill="1" applyBorder="1"/>
    <x:xf numFmtId="0" fontId="9" fillId="9" borderId="1" xfId="0" applyNumberFormat="1" applyFont="1" applyFill="1" applyBorder="1" applyAlignment="1">
      <x:alignment horizontal="center" vertical="center"/>
    </x:xf>
    <x:xf numFmtId="0" fontId="11" fillId="9" borderId="5" xfId="0" applyNumberFormat="1" applyFont="1" applyFill="1" applyBorder="1" applyAlignment="1">
      <x:alignment horizontal="center" vertical="center" wrapText="1"/>
    </x:xf>
    <x:xf numFmtId="0" fontId="11" fillId="9" borderId="6" xfId="0" applyNumberFormat="1" applyFont="1" applyFill="1" applyBorder="1" applyAlignment="1">
      <x:alignment horizontal="center" vertical="center" wrapText="1"/>
    </x:xf>
    <x:xf numFmtId="0" fontId="11" fillId="9" borderId="7" xfId="0" applyNumberFormat="1" applyFont="1" applyFill="1" applyBorder="1" applyAlignment="1">
      <x:alignment horizontal="center" vertical="center" wrapText="1"/>
    </x:xf>
    <x:xf numFmtId="0" fontId="11" fillId="9" borderId="1" xfId="0" applyNumberFormat="1" applyFont="1" applyFill="1" applyBorder="1" applyAlignment="1">
      <x:alignment horizontal="left" vertical="center"/>
    </x:xf>
    <x:xf numFmtId="0" fontId="10" fillId="10" borderId="1" xfId="0" applyNumberFormat="1" applyFont="1" applyFill="1" applyBorder="1"/>
    <x:xf numFmtId="201" fontId="14" fillId="10" borderId="1" xfId="0" applyNumberFormat="1" applyFont="1" applyFill="1" applyBorder="1"/>
    <x:xf numFmtId="200" fontId="14" fillId="10" borderId="1" xfId="0" applyNumberFormat="1" applyFont="1" applyFill="1" applyBorder="1"/>
    <x:xf numFmtId="0" fontId="10" fillId="10" borderId="0" xfId="0" applyNumberFormat="1" applyFont="1" applyFill="1" applyBorder="1" applyAlignment="1">
      <x:alignment vertical="center"/>
    </x:xf>
    <x:xf numFmtId="201" fontId="14" fillId="10" borderId="0" xfId="0" applyNumberFormat="1" applyFont="1" applyFill="1" applyBorder="1" applyAlignment="1">
      <x:alignment vertical="center"/>
    </x:xf>
    <x:xf numFmtId="200" fontId="14" fillId="10" borderId="0" xfId="0" applyNumberFormat="1" applyFont="1" applyFill="1" applyBorder="1" applyAlignment="1">
      <x:alignment vertical="center"/>
    </x:xf>
    <x:xf numFmtId="0" fontId="10" fillId="10" borderId="1" xfId="0" applyNumberFormat="1" applyFont="1" applyFill="1" applyBorder="1" applyAlignment="1">
      <x:alignment vertical="center"/>
    </x:xf>
    <x:xf numFmtId="201" fontId="14" fillId="10" borderId="1" xfId="0" applyNumberFormat="1" applyFont="1" applyFill="1" applyBorder="1" applyAlignment="1">
      <x:alignment vertical="center"/>
    </x:xf>
    <x:xf numFmtId="200" fontId="14" fillId="10" borderId="1" xfId="0" applyNumberFormat="1" applyFont="1" applyFill="1" applyBorder="1" applyAlignment="1">
      <x:alignment vertical="center"/>
    </x:xf>
    <x:xf numFmtId="0" fontId="9" fillId="11" borderId="0" xfId="0" applyNumberFormat="1" applyFont="1" applyFill="1" applyBorder="1" applyAlignment="1">
      <x:alignment horizontal="center" vertical="center"/>
    </x:xf>
    <x:xf numFmtId="0" fontId="11" fillId="11" borderId="2" xfId="0" applyNumberFormat="1" applyFont="1" applyFill="1" applyBorder="1" applyAlignment="1">
      <x:alignment horizontal="center" vertical="center" wrapText="1"/>
    </x:xf>
    <x:xf numFmtId="0" fontId="11" fillId="11" borderId="3" xfId="0" applyNumberFormat="1" applyFont="1" applyFill="1" applyBorder="1" applyAlignment="1">
      <x:alignment horizontal="center" vertical="center" wrapText="1"/>
    </x:xf>
    <x:xf numFmtId="0" fontId="11" fillId="11" borderId="4" xfId="0" applyNumberFormat="1" applyFont="1" applyFill="1" applyBorder="1" applyAlignment="1">
      <x:alignment horizontal="center" vertical="center" wrapText="1"/>
    </x:xf>
    <x:xf numFmtId="201" fontId="16" fillId="3" borderId="0" xfId="0" applyNumberFormat="1" applyFont="1" applyFill="1" applyBorder="1"/>
    <x:xf numFmtId="0" fontId="11" fillId="11" borderId="0" xfId="0" applyNumberFormat="1" applyFont="1" applyFill="1" applyBorder="1" applyAlignment="1">
      <x:alignment horizontal="left" vertical="center"/>
    </x:xf>
    <x:xf numFmtId="0" fontId="9" fillId="11" borderId="1" xfId="0" applyNumberFormat="1" applyFont="1" applyFill="1" applyBorder="1" applyAlignment="1">
      <x:alignment horizontal="center" vertical="center"/>
    </x:xf>
    <x:xf numFmtId="0" fontId="11" fillId="11" borderId="5" xfId="0" applyNumberFormat="1" applyFont="1" applyFill="1" applyBorder="1" applyAlignment="1">
      <x:alignment horizontal="center" vertical="center" wrapText="1"/>
    </x:xf>
    <x:xf numFmtId="0" fontId="11" fillId="11" borderId="6" xfId="0" applyNumberFormat="1" applyFont="1" applyFill="1" applyBorder="1" applyAlignment="1">
      <x:alignment horizontal="center" vertical="center" wrapText="1"/>
    </x:xf>
    <x:xf numFmtId="0" fontId="11" fillId="11" borderId="7" xfId="0" applyNumberFormat="1" applyFont="1" applyFill="1" applyBorder="1" applyAlignment="1">
      <x:alignment horizontal="center" vertical="center" wrapText="1"/>
    </x:xf>
    <x:xf numFmtId="201" fontId="16" fillId="3" borderId="1" xfId="0" applyNumberFormat="1" applyFont="1" applyFill="1" applyBorder="1"/>
    <x:xf numFmtId="0" fontId="11" fillId="11" borderId="1" xfId="0" applyNumberFormat="1" applyFont="1" applyFill="1" applyBorder="1" applyAlignment="1">
      <x:alignment horizontal="left" vertical="center"/>
    </x:xf>
    <x:xf numFmtId="201" fontId="16" fillId="3" borderId="0" xfId="0" applyNumberFormat="1" applyFont="1" applyFill="1" applyBorder="1" applyAlignment="1">
      <x:alignment vertical="center"/>
    </x:xf>
    <x:xf numFmtId="201" fontId="16" fillId="3" borderId="1" xfId="0" applyNumberFormat="1" applyFont="1" applyFill="1" applyBorder="1" applyAlignment="1">
      <x:alignment vertical="center"/>
    </x:xf>
    <x:xf numFmtId="0" fontId="9" fillId="5" borderId="0" xfId="0" applyNumberFormat="1" applyFont="1" applyFill="1" applyBorder="1" applyAlignment="1">
      <x:alignment horizontal="center" vertical="center"/>
    </x:xf>
    <x:xf numFmtId="201" fontId="10" fillId="0" borderId="0" xfId="0" applyNumberFormat="1" applyFont="1" applyFill="1" applyBorder="1"/>
    <x:xf numFmtId="201" fontId="11" fillId="11" borderId="3" xfId="0" applyNumberFormat="1" applyFont="1" applyFill="1" applyBorder="1" applyAlignment="1">
      <x:alignment horizontal="center" vertical="center" wrapText="1"/>
    </x:xf>
    <x:xf numFmtId="0" fontId="9" fillId="5" borderId="1" xfId="0" applyNumberFormat="1" applyFont="1" applyFill="1" applyBorder="1" applyAlignment="1">
      <x:alignment horizontal="center" vertical="center"/>
    </x:xf>
    <x:xf numFmtId="201" fontId="10" fillId="0" borderId="1" xfId="0" applyNumberFormat="1" applyFont="1" applyFill="1" applyBorder="1"/>
    <x:xf numFmtId="201" fontId="11" fillId="11" borderId="6" xfId="0" applyNumberFormat="1" applyFont="1" applyFill="1" applyBorder="1" applyAlignment="1">
      <x:alignment horizontal="center" vertical="center" wrapText="1"/>
    </x:xf>
    <x:xf numFmtId="201" fontId="10" fillId="0" borderId="0" xfId="0" applyNumberFormat="1" applyFont="1" applyFill="1" applyBorder="1" applyAlignment="1">
      <x:alignment vertical="center"/>
    </x:xf>
    <x:xf numFmtId="201" fontId="10" fillId="0" borderId="1" xfId="0" applyNumberFormat="1" applyFont="1" applyFill="1" applyBorder="1" applyAlignment="1">
      <x:alignment vertical="center"/>
    </x:xf>
    <x:xf numFmtId="0" fontId="9" fillId="12" borderId="0" xfId="0" applyNumberFormat="1" applyFont="1" applyFill="1" applyBorder="1" applyAlignment="1">
      <x:alignment horizontal="center" vertical="center"/>
    </x:xf>
    <x:xf numFmtId="0" fontId="11" fillId="12" borderId="2" xfId="0" applyNumberFormat="1" applyFont="1" applyFill="1" applyBorder="1" applyAlignment="1">
      <x:alignment horizontal="center" vertical="center" wrapText="1"/>
    </x:xf>
    <x:xf numFmtId="0" fontId="11" fillId="12" borderId="3" xfId="0" applyNumberFormat="1" applyFont="1" applyFill="1" applyBorder="1" applyAlignment="1">
      <x:alignment horizontal="center" vertical="center" wrapText="1"/>
    </x:xf>
    <x:xf numFmtId="0" fontId="11" fillId="12" borderId="4" xfId="0" applyNumberFormat="1" applyFont="1" applyFill="1" applyBorder="1" applyAlignment="1">
      <x:alignment horizontal="center" vertical="center" wrapText="1"/>
    </x:xf>
    <x:xf numFmtId="200" fontId="15" fillId="7" borderId="0" xfId="0" applyNumberFormat="1" applyFont="1" applyFill="1" applyBorder="1"/>
    <x:xf numFmtId="0" fontId="13" fillId="13" borderId="0" xfId="0" applyNumberFormat="1" applyFont="1" applyFill="1" applyBorder="1"/>
    <x:xf numFmtId="201" fontId="15" fillId="13" borderId="0" xfId="0" applyNumberFormat="1" applyFont="1" applyFill="1" applyBorder="1"/>
    <x:xf numFmtId="200" fontId="15" fillId="13" borderId="0" xfId="0" applyNumberFormat="1" applyFont="1" applyFill="1" applyBorder="1"/>
    <x:xf numFmtId="0" fontId="9" fillId="12" borderId="1" xfId="0" applyNumberFormat="1" applyFont="1" applyFill="1" applyBorder="1" applyAlignment="1">
      <x:alignment horizontal="center" vertical="center"/>
    </x:xf>
    <x:xf numFmtId="0" fontId="11" fillId="12" borderId="5" xfId="0" applyNumberFormat="1" applyFont="1" applyFill="1" applyBorder="1" applyAlignment="1">
      <x:alignment horizontal="center" vertical="center" wrapText="1"/>
    </x:xf>
    <x:xf numFmtId="0" fontId="11" fillId="12" borderId="6" xfId="0" applyNumberFormat="1" applyFont="1" applyFill="1" applyBorder="1" applyAlignment="1">
      <x:alignment horizontal="center" vertical="center" wrapText="1"/>
    </x:xf>
    <x:xf numFmtId="0" fontId="11" fillId="12" borderId="7" xfId="0" applyNumberFormat="1" applyFont="1" applyFill="1" applyBorder="1" applyAlignment="1">
      <x:alignment horizontal="center" vertical="center" wrapText="1"/>
    </x:xf>
    <x:xf numFmtId="200" fontId="15" fillId="7" borderId="1" xfId="0" applyNumberFormat="1" applyFont="1" applyFill="1" applyBorder="1"/>
    <x:xf numFmtId="0" fontId="13" fillId="13" borderId="1" xfId="0" applyNumberFormat="1" applyFont="1" applyFill="1" applyBorder="1"/>
    <x:xf numFmtId="201" fontId="15" fillId="13" borderId="1" xfId="0" applyNumberFormat="1" applyFont="1" applyFill="1" applyBorder="1"/>
    <x:xf numFmtId="200" fontId="15" fillId="13" borderId="1" xfId="0" applyNumberFormat="1" applyFont="1" applyFill="1" applyBorder="1"/>
    <x:xf numFmtId="200" fontId="15" fillId="7" borderId="0" xfId="0" applyNumberFormat="1" applyFont="1" applyFill="1" applyBorder="1" applyAlignment="1">
      <x:alignment vertical="center"/>
    </x:xf>
    <x:xf numFmtId="0" fontId="13" fillId="13" borderId="0" xfId="0" applyNumberFormat="1" applyFont="1" applyFill="1" applyBorder="1" applyAlignment="1">
      <x:alignment vertical="center"/>
    </x:xf>
    <x:xf numFmtId="201" fontId="15" fillId="13" borderId="0" xfId="0" applyNumberFormat="1" applyFont="1" applyFill="1" applyBorder="1" applyAlignment="1">
      <x:alignment vertical="center"/>
    </x:xf>
    <x:xf numFmtId="200" fontId="15" fillId="13" borderId="0" xfId="0" applyNumberFormat="1" applyFont="1" applyFill="1" applyBorder="1" applyAlignment="1">
      <x:alignment vertical="center"/>
    </x:xf>
    <x:xf numFmtId="200" fontId="15" fillId="7" borderId="1" xfId="0" applyNumberFormat="1" applyFont="1" applyFill="1" applyBorder="1" applyAlignment="1">
      <x:alignment vertical="center"/>
    </x:xf>
    <x:xf numFmtId="0" fontId="13" fillId="13" borderId="1" xfId="0" applyNumberFormat="1" applyFont="1" applyFill="1" applyBorder="1" applyAlignment="1">
      <x:alignment vertical="center"/>
    </x:xf>
    <x:xf numFmtId="201" fontId="15" fillId="13" borderId="1" xfId="0" applyNumberFormat="1" applyFont="1" applyFill="1" applyBorder="1" applyAlignment="1">
      <x:alignment vertical="center"/>
    </x:xf>
    <x:xf numFmtId="200" fontId="15" fillId="13" borderId="1" xfId="0" applyNumberFormat="1" applyFont="1" applyFill="1" applyBorder="1" applyAlignment="1">
      <x:alignment vertical="center"/>
    </x:xf>
    <x:xf numFmtId="0" fontId="9" fillId="4" borderId="0" xfId="0" applyNumberFormat="1" applyFont="1" applyFill="1" applyBorder="1" applyAlignment="1">
      <x:alignment horizontal="center" vertical="center"/>
    </x:xf>
    <x:xf numFmtId="0" fontId="13" fillId="0" borderId="0" xfId="0" applyNumberFormat="1" applyFont="1" applyFill="1" applyBorder="1"/>
    <x:xf numFmtId="201" fontId="15" fillId="0" borderId="0" xfId="0" applyNumberFormat="1" applyFont="1" applyFill="1" applyBorder="1"/>
    <x:xf numFmtId="0" fontId="13" fillId="14" borderId="0" xfId="0" applyNumberFormat="1" applyFont="1" applyFill="1" applyBorder="1"/>
    <x:xf numFmtId="201" fontId="15" fillId="14" borderId="0" xfId="0" applyNumberFormat="1" applyFont="1" applyFill="1" applyBorder="1"/>
    <x:xf numFmtId="0" fontId="9" fillId="4" borderId="1" xfId="0" applyNumberFormat="1" applyFont="1" applyFill="1" applyBorder="1" applyAlignment="1">
      <x:alignment horizontal="center" vertical="center"/>
    </x:xf>
    <x:xf numFmtId="0" fontId="13" fillId="0" borderId="1" xfId="0" applyNumberFormat="1" applyFont="1" applyFill="1" applyBorder="1"/>
    <x:xf numFmtId="201" fontId="15" fillId="0" borderId="1" xfId="0" applyNumberFormat="1" applyFont="1" applyFill="1" applyBorder="1"/>
    <x:xf numFmtId="0" fontId="13" fillId="14" borderId="1" xfId="0" applyNumberFormat="1" applyFont="1" applyFill="1" applyBorder="1"/>
    <x:xf numFmtId="201" fontId="15" fillId="14" borderId="1" xfId="0" applyNumberFormat="1" applyFont="1" applyFill="1" applyBorder="1"/>
    <x:xf numFmtId="0" fontId="13" fillId="0" borderId="0" xfId="0" applyNumberFormat="1" applyFont="1" applyFill="1" applyBorder="1" applyAlignment="1">
      <x:alignment vertical="center"/>
    </x:xf>
    <x:xf numFmtId="201" fontId="15" fillId="0" borderId="0" xfId="0" applyNumberFormat="1" applyFont="1" applyFill="1" applyBorder="1" applyAlignment="1">
      <x:alignment vertical="center"/>
    </x:xf>
    <x:xf numFmtId="0" fontId="13" fillId="14" borderId="0" xfId="0" applyNumberFormat="1" applyFont="1" applyFill="1" applyBorder="1" applyAlignment="1">
      <x:alignment vertical="center"/>
    </x:xf>
    <x:xf numFmtId="201" fontId="15" fillId="14" borderId="0" xfId="0" applyNumberFormat="1" applyFont="1" applyFill="1" applyBorder="1" applyAlignment="1">
      <x:alignment vertical="center"/>
    </x:xf>
    <x:xf numFmtId="0" fontId="13" fillId="0" borderId="1" xfId="0" applyNumberFormat="1" applyFont="1" applyFill="1" applyBorder="1" applyAlignment="1">
      <x:alignment vertical="center"/>
    </x:xf>
    <x:xf numFmtId="201" fontId="15" fillId="0" borderId="1" xfId="0" applyNumberFormat="1" applyFont="1" applyFill="1" applyBorder="1" applyAlignment="1">
      <x:alignment vertical="center"/>
    </x:xf>
    <x:xf numFmtId="0" fontId="13" fillId="14" borderId="1" xfId="0" applyNumberFormat="1" applyFont="1" applyFill="1" applyBorder="1" applyAlignment="1">
      <x:alignment vertical="center"/>
    </x:xf>
    <x:xf numFmtId="201" fontId="15" fillId="14" borderId="1" xfId="0" applyNumberFormat="1" applyFont="1" applyFill="1" applyBorder="1" applyAlignment="1">
      <x:alignment vertical="center"/>
    </x:xf>
    <x:xf numFmtId="0" fontId="9" fillId="2" borderId="0" xfId="0" applyNumberFormat="1" applyFont="1" applyFill="1" applyBorder="1" applyAlignment="1">
      <x:alignment horizontal="center" vertical="center"/>
    </x:xf>
    <x:xf numFmtId="0" fontId="9" fillId="2" borderId="1" xfId="0" applyNumberFormat="1" applyFont="1" applyFill="1" applyBorder="1" applyAlignment="1">
      <x:alignment horizontal="center" vertical="center"/>
    </x:xf>
    <x:xf numFmtId="0" fontId="9" fillId="12" borderId="0" xfId="0" applyNumberFormat="1" applyFont="1" applyFill="1" applyBorder="1" applyAlignment="1">
      <x:alignment horizontal="center" vertical="center" wrapText="1"/>
    </x:xf>
    <x:xf numFmtId="0" fontId="11" fillId="12" borderId="0" xfId="0" applyNumberFormat="1" applyFont="1" applyFill="1" applyBorder="1" applyAlignment="1">
      <x:alignment horizontal="left" vertical="center" wrapText="1"/>
    </x:xf>
    <x:xf numFmtId="0" fontId="17" fillId="6" borderId="0" xfId="0" applyNumberFormat="1" applyFont="1" applyFill="1" applyBorder="1" applyAlignment="1">
      <x:alignment horizontal="center" vertical="center" wrapText="1"/>
    </x:xf>
    <x:xf numFmtId="0" fontId="17" fillId="4" borderId="0" xfId="0" applyNumberFormat="1" applyFont="1" applyFill="1" applyBorder="1" applyAlignment="1">
      <x:alignment horizontal="center" vertical="center" wrapText="1"/>
    </x:xf>
    <x:xf numFmtId="0" fontId="17" fillId="11" borderId="0" xfId="0" applyNumberFormat="1" applyFont="1" applyFill="1" applyBorder="1" applyAlignment="1">
      <x:alignment horizontal="center" vertical="center" wrapText="1"/>
    </x:xf>
    <x:xf numFmtId="0" fontId="17" fillId="5" borderId="0" xfId="0" applyNumberFormat="1" applyFont="1" applyFill="1" applyBorder="1" applyAlignment="1">
      <x:alignment horizontal="center" vertical="center" wrapText="1"/>
    </x:xf>
    <x:xf numFmtId="0" fontId="17" fillId="2" borderId="0" xfId="0" applyNumberFormat="1" applyFont="1" applyFill="1" applyBorder="1" applyAlignment="1">
      <x:alignment horizontal="center" vertical="center" wrapText="1"/>
    </x:xf>
    <x:xf numFmtId="0" fontId="17" fillId="8" borderId="0" xfId="0" applyNumberFormat="1" applyFont="1" applyFill="1" applyBorder="1" applyAlignment="1">
      <x:alignment horizontal="center" vertical="center" wrapText="1"/>
    </x:xf>
    <x:xf numFmtId="0" fontId="17" fillId="9" borderId="0" xfId="0" applyNumberFormat="1" applyFont="1" applyFill="1" applyBorder="1" applyAlignment="1">
      <x:alignment horizontal="center" vertical="center" wrapText="1"/>
    </x:xf>
    <x:xf numFmtId="200" fontId="10" fillId="0" borderId="0" xfId="0" applyNumberFormat="1" applyFont="1" applyFill="1" applyBorder="1" applyAlignment="1">
      <x:alignment wrapText="1"/>
    </x:xf>
    <x:xf numFmtId="201" fontId="10" fillId="0" borderId="0" xfId="0" applyNumberFormat="1" applyFont="1" applyFill="1" applyBorder="1" applyAlignment="1">
      <x:alignment wrapText="1"/>
    </x:xf>
    <x:xf numFmtId="0" fontId="9" fillId="12" borderId="1" xfId="0" applyNumberFormat="1" applyFont="1" applyFill="1" applyBorder="1" applyAlignment="1">
      <x:alignment horizontal="center" vertical="center" wrapText="1"/>
    </x:xf>
    <x:xf numFmtId="0" fontId="11" fillId="12" borderId="1" xfId="0" applyNumberFormat="1" applyFont="1" applyFill="1" applyBorder="1" applyAlignment="1">
      <x:alignment horizontal="left" vertical="center" wrapText="1"/>
    </x:xf>
    <x:xf numFmtId="0" fontId="17" fillId="6" borderId="1" xfId="0" applyNumberFormat="1" applyFont="1" applyFill="1" applyBorder="1" applyAlignment="1">
      <x:alignment horizontal="center" vertical="center" wrapText="1"/>
    </x:xf>
    <x:xf numFmtId="0" fontId="17" fillId="4" borderId="1" xfId="0" applyNumberFormat="1" applyFont="1" applyFill="1" applyBorder="1" applyAlignment="1">
      <x:alignment horizontal="center" vertical="center" wrapText="1"/>
    </x:xf>
    <x:xf numFmtId="0" fontId="17" fillId="11" borderId="1" xfId="0" applyNumberFormat="1" applyFont="1" applyFill="1" applyBorder="1" applyAlignment="1">
      <x:alignment horizontal="center" vertical="center" wrapText="1"/>
    </x:xf>
    <x:xf numFmtId="0" fontId="17" fillId="5" borderId="1" xfId="0" applyNumberFormat="1" applyFont="1" applyFill="1" applyBorder="1" applyAlignment="1">
      <x:alignment horizontal="center" vertical="center" wrapText="1"/>
    </x:xf>
    <x:xf numFmtId="0" fontId="17" fillId="2" borderId="1" xfId="0" applyNumberFormat="1" applyFont="1" applyFill="1" applyBorder="1" applyAlignment="1">
      <x:alignment horizontal="center" vertical="center" wrapText="1"/>
    </x:xf>
    <x:xf numFmtId="0" fontId="17" fillId="8" borderId="1" xfId="0" applyNumberFormat="1" applyFont="1" applyFill="1" applyBorder="1" applyAlignment="1">
      <x:alignment horizontal="center" vertical="center" wrapText="1"/>
    </x:xf>
    <x:xf numFmtId="0" fontId="17" fillId="9" borderId="1" xfId="0" applyNumberFormat="1" applyFont="1" applyFill="1" applyBorder="1" applyAlignment="1">
      <x:alignment horizontal="center" vertical="center" wrapText="1"/>
    </x:xf>
    <x:xf numFmtId="200" fontId="10" fillId="0" borderId="1" xfId="0" applyNumberFormat="1" applyFont="1" applyFill="1" applyBorder="1" applyAlignment="1">
      <x:alignment wrapText="1"/>
    </x:xf>
    <x:xf numFmtId="201" fontId="10" fillId="0" borderId="1" xfId="0" applyNumberFormat="1" applyFont="1" applyFill="1" applyBorder="1" applyAlignment="1">
      <x:alignment wrapText="1"/>
    </x:xf>
    <x:xf numFmtId="200" fontId="10" fillId="0" borderId="0" xfId="0" applyNumberFormat="1" applyFont="1" applyFill="1" applyBorder="1" applyAlignment="1">
      <x:alignment vertical="center" wrapText="1"/>
    </x:xf>
    <x:xf numFmtId="201" fontId="10" fillId="0" borderId="0" xfId="0" applyNumberFormat="1" applyFont="1" applyFill="1" applyBorder="1" applyAlignment="1">
      <x:alignment vertical="center" wrapText="1"/>
    </x:xf>
    <x:xf numFmtId="200" fontId="10" fillId="0" borderId="1" xfId="0" applyNumberFormat="1" applyFont="1" applyFill="1" applyBorder="1" applyAlignment="1">
      <x:alignment vertical="center" wrapText="1"/>
    </x:xf>
    <x:xf numFmtId="201" fontId="10" fillId="0" borderId="1" xfId="0" applyNumberFormat="1" applyFont="1" applyFill="1" applyBorder="1" applyAlignment="1">
      <x:alignment vertical="center" wrapText="1"/>
    </x:xf>
    <x:xf numFmtId="0" fontId="11" fillId="12" borderId="0" xfId="0" applyNumberFormat="1" applyFont="1" applyFill="1" applyBorder="1" applyAlignment="1">
      <x:alignment horizontal="center"/>
    </x:xf>
    <x:xf numFmtId="0" fontId="11" fillId="12" borderId="1" xfId="0" applyNumberFormat="1" applyFont="1" applyFill="1" applyBorder="1" applyAlignment="1">
      <x:alignment horizontal="center"/>
    </x:xf>
    <x:xf numFmtId="0" fontId="11" fillId="12" borderId="0" xfId="0" applyNumberFormat="1" applyFont="1" applyFill="1" applyBorder="1" applyAlignment="1">
      <x:alignment horizontal="center" vertical="center"/>
    </x:xf>
  </x:cellXfs>
  <x:cellStyles count="1">
    <x:cellStyle name="Normal" xfId="0"/>
  </x:cellStyles>
  <x:dxfs count="6">
    <x:dxf>
      <x:font>
        <x:b/>
        <x:color rgb="FFC0392B"/>
      </x:font>
      <x:fill>
        <x:patternFill patternType="solid">
          <x:bgColor rgb="FFF8D7DA"/>
        </x:patternFill>
      </x:fill>
    </x:dxf>
    <x:dxf>
      <x:font>
        <x:b/>
        <x:color rgb="FF2E7D32"/>
      </x:font>
      <x:fill>
        <x:patternFill patternType="solid">
          <x:bgColor rgb="FFD4EDDA"/>
        </x:patternFill>
      </x:fill>
    </x:dxf>
    <x:dxf>
      <x:font>
        <x:b/>
        <x:color rgb="FFC0392B"/>
      </x:font>
      <x:fill>
        <x:patternFill patternType="solid">
          <x:bgColor rgb="FFF8D7DA"/>
        </x:patternFill>
      </x:fill>
    </x:dxf>
    <x:dxf>
      <x:font>
        <x:b/>
        <x:color rgb="FFC0392B"/>
      </x:font>
      <x:fill>
        <x:patternFill patternType="solid">
          <x:bgColor rgb="FFF8D7DA"/>
        </x:patternFill>
      </x:fill>
    </x:dxf>
    <x:dxf>
      <x:font>
        <x:b/>
        <x:color rgb="FFC0392B"/>
      </x:font>
      <x:fill>
        <x:patternFill patternType="solid">
          <x:bgColor rgb="FFF8D7DA"/>
        </x:patternFill>
      </x:fill>
    </x:dxf>
    <x:dxf>
      <x:font>
        <x:b/>
        <x:color rgb="FF2E7D32"/>
      </x:font>
      <x:fill>
        <x:patternFill patternType="solid">
          <x:bgColor rgb="FFD4EDDA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0ccfe6795b84093" /><Relationship Type="http://schemas.openxmlformats.org/officeDocument/2006/relationships/theme" Target="/xl/theme/theme1.xml" Id="R14a10667cc9f468b" /><Relationship Type="http://schemas.openxmlformats.org/officeDocument/2006/relationships/sharedStrings" Target="/xl/sharedStrings.xml" Id="R7c6346180e5e4fbf" /><Relationship Type="http://schemas.openxmlformats.org/officeDocument/2006/relationships/worksheet" Target="/xl/worksheets/sheet1.xml" Id="Ra2934ba324c14a1d" /><Relationship Type="http://schemas.openxmlformats.org/officeDocument/2006/relationships/worksheet" Target="/xl/worksheets/sheet2.xml" Id="Rf640eb591a744ab3" /><Relationship Type="http://schemas.openxmlformats.org/officeDocument/2006/relationships/worksheet" Target="/xl/worksheets/sheet3.xml" Id="R8b331a9f78aa427c" /><Relationship Type="http://schemas.openxmlformats.org/officeDocument/2006/relationships/worksheet" Target="/xl/worksheets/sheet4.xml" Id="Rc3b86e780e194eaf" /><Relationship Type="http://schemas.openxmlformats.org/officeDocument/2006/relationships/worksheet" Target="/xl/worksheets/sheet5.xml" Id="R8e8de237ff8f489e" /><Relationship Type="http://schemas.openxmlformats.org/officeDocument/2006/relationships/worksheet" Target="/xl/worksheets/sheet6.xml" Id="R1febd350703b4946" /><Relationship Type="http://schemas.openxmlformats.org/officeDocument/2006/relationships/worksheet" Target="/xl/worksheets/sheet7.xml" Id="Rc43973f895b64a23" /><Relationship Type="http://schemas.openxmlformats.org/officeDocument/2006/relationships/worksheet" Target="/xl/worksheets/sheet8.xml" Id="R08f76ca6491940eb" /><Relationship Type="http://schemas.openxmlformats.org/officeDocument/2006/relationships/worksheet" Target="/xl/worksheets/sheet9.xml" Id="R111d911445844d6c" /><Relationship Type="http://schemas.openxmlformats.org/officeDocument/2006/relationships/worksheet" Target="/xl/worksheets/sheet10.xml" Id="Re5d9f3a31a294a43" /><Relationship Type="http://schemas.openxmlformats.org/officeDocument/2006/relationships/worksheet" Target="/xl/worksheets/sheet11.xml" Id="Rd12006dc7022420e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24fde04416b4f9b" /><Relationship Type="http://schemas.openxmlformats.org/officeDocument/2006/relationships/chart" Target="/xl/drawings/charts/chart2.xml" Id="Re69feb5e67cf4d22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du chiffre d'affaires TTC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Jan</c:v>
          </c:tx>
          <c:cat>
            <c:strRef>
              <c:f>'Dashboard'!$F$25</c:f>
              <c:strCache>
                <c:ptCount val="0"/>
              </c:strCache>
            </c:strRef>
          </c:cat>
          <c:val>
            <c:numRef>
              <c:f>'Dashboard'!$G$25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Fév</c:v>
          </c:tx>
          <c:cat>
            <c:strRef>
              <c:f>'Dashboard'!$F$25</c:f>
              <c:strCache>
                <c:ptCount val="0"/>
              </c:strCache>
            </c:strRef>
          </c:cat>
          <c:val>
            <c:numRef>
              <c:f>'Dashboard'!$H$25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Mar</c:v>
          </c:tx>
          <c:cat>
            <c:strRef>
              <c:f>'Dashboard'!$F$25</c:f>
              <c:strCache>
                <c:ptCount val="0"/>
              </c:strCache>
            </c:strRef>
          </c:cat>
          <c:val>
            <c:numRef>
              <c:f>'Dashboard'!$I$25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3"/>
          <c:order val="3"/>
          <c:tx>
            <c:v>Avr</c:v>
          </c:tx>
          <c:cat>
            <c:strRef>
              <c:f>'Dashboard'!$F$25</c:f>
              <c:strCache>
                <c:ptCount val="0"/>
              </c:strCache>
            </c:strRef>
          </c:cat>
          <c:val>
            <c:numRef>
              <c:f>'Dashboard'!$J$25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4"/>
          <c:order val="4"/>
          <c:tx>
            <c:v>Mai</c:v>
          </c:tx>
          <c:cat>
            <c:strRef>
              <c:f>'Dashboard'!$F$25</c:f>
              <c:strCache>
                <c:ptCount val="0"/>
              </c:strCache>
            </c:strRef>
          </c:cat>
          <c:val>
            <c:numRef>
              <c:f>'Dashboard'!$K$25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5"/>
          <c:order val="5"/>
          <c:tx>
            <c:v>Juin</c:v>
          </c:tx>
          <c:cat>
            <c:strRef>
              <c:f>'Dashboard'!$F$25</c:f>
              <c:strCache>
                <c:ptCount val="0"/>
              </c:strCache>
            </c:strRef>
          </c:cat>
          <c:val>
            <c:numRef>
              <c:f>'Dashboard'!$L$25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6"/>
          <c:order val="6"/>
          <c:tx>
            <c:v>Juil</c:v>
          </c:tx>
          <c:cat>
            <c:strRef>
              <c:f>'Dashboard'!$F$25</c:f>
              <c:strCache>
                <c:ptCount val="0"/>
              </c:strCache>
            </c:strRef>
          </c:cat>
          <c:val>
            <c:numRef>
              <c:f>'Dashboard'!$M$25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7"/>
          <c:order val="7"/>
          <c:tx>
            <c:v>Août</c:v>
          </c:tx>
          <c:cat>
            <c:strRef>
              <c:f>'Dashboard'!$F$25</c:f>
              <c:strCache>
                <c:ptCount val="0"/>
              </c:strCache>
            </c:strRef>
          </c:cat>
          <c:val>
            <c:numRef>
              <c:f>'Dashboard'!$N$25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8"/>
          <c:order val="8"/>
          <c:tx>
            <c:v>Sep</c:v>
          </c:tx>
          <c:cat>
            <c:strRef>
              <c:f>'Dashboard'!$F$25</c:f>
              <c:strCache>
                <c:ptCount val="0"/>
              </c:strCache>
            </c:strRef>
          </c:cat>
          <c:val>
            <c:numRef>
              <c:f>'Dashboard'!$O$25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9"/>
          <c:order val="9"/>
          <c:tx>
            <c:v>Oct</c:v>
          </c:tx>
          <c:cat>
            <c:strRef>
              <c:f>'Dashboard'!$F$25</c:f>
              <c:strCache>
                <c:ptCount val="0"/>
              </c:strCache>
            </c:strRef>
          </c:cat>
          <c:val>
            <c:numRef>
              <c:f>'Dashboard'!$P$25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10"/>
          <c:order val="10"/>
          <c:tx>
            <c:v>Nov</c:v>
          </c:tx>
          <c:cat>
            <c:strRef>
              <c:f>'Dashboard'!$F$25</c:f>
              <c:strCache>
                <c:ptCount val="0"/>
              </c:strCache>
            </c:strRef>
          </c:cat>
          <c:val>
            <c:numRef>
              <c:f>'Dashboard'!$Q$25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11"/>
          <c:order val="11"/>
          <c:tx>
            <c:v>Déc</c:v>
          </c:tx>
          <c:cat>
            <c:strRef>
              <c:f>'Dashboard'!$F$25</c:f>
              <c:strCache>
                <c:ptCount val="0"/>
              </c:strCache>
            </c:strRef>
          </c:cat>
          <c:val>
            <c:numRef>
              <c:f>'Dashboard'!$R$25</c:f>
              <c:numCache>
                <c:formatCode>#,##0;[Red](#,##0);-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de la trésorerie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Jan</c:v>
          </c:tx>
          <c:cat>
            <c:strRef>
              <c:f>'Dashboard'!$F$25:$F$26</c:f>
              <c:strCache>
                <c:ptCount val="0"/>
              </c:strCache>
            </c:strRef>
          </c:cat>
          <c:val>
            <c:numRef>
              <c:f>'Dashboard'!$G$25:$G$26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Fév</c:v>
          </c:tx>
          <c:cat>
            <c:strRef>
              <c:f>'Dashboard'!$F$25:$F$26</c:f>
              <c:strCache>
                <c:ptCount val="0"/>
              </c:strCache>
            </c:strRef>
          </c:cat>
          <c:val>
            <c:numRef>
              <c:f>'Dashboard'!$H$25:$H$26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Mar</c:v>
          </c:tx>
          <c:cat>
            <c:strRef>
              <c:f>'Dashboard'!$F$25:$F$26</c:f>
              <c:strCache>
                <c:ptCount val="0"/>
              </c:strCache>
            </c:strRef>
          </c:cat>
          <c:val>
            <c:numRef>
              <c:f>'Dashboard'!$I$25:$I$26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3"/>
          <c:order val="3"/>
          <c:tx>
            <c:v>Avr</c:v>
          </c:tx>
          <c:cat>
            <c:strRef>
              <c:f>'Dashboard'!$F$25:$F$26</c:f>
              <c:strCache>
                <c:ptCount val="0"/>
              </c:strCache>
            </c:strRef>
          </c:cat>
          <c:val>
            <c:numRef>
              <c:f>'Dashboard'!$J$25:$J$26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4"/>
          <c:order val="4"/>
          <c:tx>
            <c:v>Mai</c:v>
          </c:tx>
          <c:cat>
            <c:strRef>
              <c:f>'Dashboard'!$F$25:$F$26</c:f>
              <c:strCache>
                <c:ptCount val="0"/>
              </c:strCache>
            </c:strRef>
          </c:cat>
          <c:val>
            <c:numRef>
              <c:f>'Dashboard'!$K$25:$K$26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5"/>
          <c:order val="5"/>
          <c:tx>
            <c:v>Juin</c:v>
          </c:tx>
          <c:cat>
            <c:strRef>
              <c:f>'Dashboard'!$F$25:$F$26</c:f>
              <c:strCache>
                <c:ptCount val="0"/>
              </c:strCache>
            </c:strRef>
          </c:cat>
          <c:val>
            <c:numRef>
              <c:f>'Dashboard'!$L$25:$L$26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6"/>
          <c:order val="6"/>
          <c:tx>
            <c:v>Juil</c:v>
          </c:tx>
          <c:cat>
            <c:strRef>
              <c:f>'Dashboard'!$F$25:$F$26</c:f>
              <c:strCache>
                <c:ptCount val="0"/>
              </c:strCache>
            </c:strRef>
          </c:cat>
          <c:val>
            <c:numRef>
              <c:f>'Dashboard'!$M$25:$M$26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7"/>
          <c:order val="7"/>
          <c:tx>
            <c:v>Août</c:v>
          </c:tx>
          <c:cat>
            <c:strRef>
              <c:f>'Dashboard'!$F$25:$F$26</c:f>
              <c:strCache>
                <c:ptCount val="0"/>
              </c:strCache>
            </c:strRef>
          </c:cat>
          <c:val>
            <c:numRef>
              <c:f>'Dashboard'!$N$25:$N$26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8"/>
          <c:order val="8"/>
          <c:tx>
            <c:v>Sep</c:v>
          </c:tx>
          <c:cat>
            <c:strRef>
              <c:f>'Dashboard'!$F$25:$F$26</c:f>
              <c:strCache>
                <c:ptCount val="0"/>
              </c:strCache>
            </c:strRef>
          </c:cat>
          <c:val>
            <c:numRef>
              <c:f>'Dashboard'!$O$25:$O$26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9"/>
          <c:order val="9"/>
          <c:tx>
            <c:v>Oct</c:v>
          </c:tx>
          <c:cat>
            <c:strRef>
              <c:f>'Dashboard'!$F$25:$F$26</c:f>
              <c:strCache>
                <c:ptCount val="0"/>
              </c:strCache>
            </c:strRef>
          </c:cat>
          <c:val>
            <c:numRef>
              <c:f>'Dashboard'!$P$25:$P$26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10"/>
          <c:order val="10"/>
          <c:tx>
            <c:v>Nov</c:v>
          </c:tx>
          <c:cat>
            <c:strRef>
              <c:f>'Dashboard'!$F$25:$F$26</c:f>
              <c:strCache>
                <c:ptCount val="0"/>
              </c:strCache>
            </c:strRef>
          </c:cat>
          <c:val>
            <c:numRef>
              <c:f>'Dashboard'!$Q$25:$Q$26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11"/>
          <c:order val="11"/>
          <c:tx>
            <c:v>Déc</c:v>
          </c:tx>
          <c:cat>
            <c:strRef>
              <c:f>'Dashboard'!$F$25:$F$26</c:f>
              <c:strCache>
                <c:ptCount val="0"/>
              </c:strCache>
            </c:strRef>
          </c:cat>
          <c:val>
            <c:numRef>
              <c:f>'Dashboard'!$R$25:$R$26</c:f>
              <c:numCache>
                <c:formatCode>#,##0;[Red](#,##0);-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15</xdr:row>
      <xdr:rowOff>0</xdr:rowOff>
    </xdr:from>
    <xdr:to>
      <xdr:col>14</xdr:col>
      <xdr:colOff>0</xdr:colOff>
      <xdr:row>30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24fde04416b4f9b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14</xdr:col>
      <xdr:colOff>0</xdr:colOff>
      <xdr:row>45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69feb5e67cf4d2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.xml" Id="R2641d359b28c4e43" /></Relationships>
</file>

<file path=xl/worksheets/sheet1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8" hidden="0" customWidth="1"/>
    <x:col min="3" max="3" width="16" hidden="0" customWidth="1"/>
    <x:col min="4" max="4" width="42" hidden="0" customWidth="1"/>
    <x:col min="5" max="5" width="4" hidden="0" customWidth="1"/>
    <x:col min="6" max="6" width="16" hidden="0" customWidth="1"/>
    <x:col min="7" max="7" width="24" hidden="0" customWidth="1"/>
    <x:col min="8" max="8" width="30" hidden="0" customWidth="1"/>
  </x:cols>
  <x:sheetData>
    <x:row r="1" ht="27" customHeight="1">
      <x:c r="A1" s="454" t="str">
        <x:v>PRÉVISIONNEL RESTAURANT — HYPOTHÈSES DE PILOTAGE</x:v>
      </x:c>
      <x:c r="B1" s="492"/>
      <x:c r="C1" s="492"/>
      <x:c r="D1" s="492"/>
      <x:c r="E1" s="492"/>
      <x:c r="F1" s="492"/>
      <x:c r="G1" s="492"/>
      <x:c r="H1" s="492"/>
      <x:c r="I1" s="493"/>
      <x:c r="J1" s="493"/>
      <x:c r="K1" s="493"/>
      <x:c r="L1" s="493"/>
      <x:c r="M1" s="493"/>
      <x:c r="N1" s="493"/>
      <x:c r="O1" s="493"/>
      <x:c r="P1" s="493"/>
      <x:c r="Q1" s="493"/>
      <x:c r="R1" s="493"/>
    </x:row>
    <x:row r="2" ht="27" customHeight="1">
      <x:c r="A2" s="492"/>
      <x:c r="B2" s="492"/>
      <x:c r="C2" s="492"/>
      <x:c r="D2" s="492"/>
      <x:c r="E2" s="492"/>
      <x:c r="F2" s="492"/>
      <x:c r="G2" s="492"/>
      <x:c r="H2" s="492"/>
      <x:c r="I2" s="493"/>
      <x:c r="J2" s="493"/>
      <x:c r="K2" s="493"/>
      <x:c r="L2" s="493"/>
      <x:c r="M2" s="493"/>
      <x:c r="N2" s="493"/>
      <x:c r="O2" s="493"/>
      <x:c r="P2" s="493"/>
      <x:c r="Q2" s="493"/>
      <x:c r="R2" s="493"/>
    </x:row>
    <x:row r="3">
      <x:c r="A3" s="492"/>
      <x:c r="B3" s="492"/>
      <x:c r="C3" s="492"/>
      <x:c r="D3" s="492"/>
      <x:c r="E3" s="492"/>
      <x:c r="F3" s="492"/>
      <x:c r="G3" s="492"/>
      <x:c r="H3" s="492"/>
      <x:c r="I3" s="493"/>
      <x:c r="J3" s="493"/>
      <x:c r="K3" s="493"/>
      <x:c r="L3" s="493"/>
      <x:c r="M3" s="493"/>
      <x:c r="N3" s="493"/>
      <x:c r="O3" s="493"/>
      <x:c r="P3" s="493"/>
      <x:c r="Q3" s="493"/>
      <x:c r="R3" s="493"/>
    </x:row>
    <x:row r="4" ht="22" customHeight="1">
      <x:c r="A4" s="457" t="str">
        <x:v>Paramètres généraux</x:v>
      </x:c>
      <x:c r="B4" s="492"/>
      <x:c r="C4" s="492"/>
      <x:c r="D4" s="492"/>
      <x:c r="E4" s="492"/>
      <x:c r="F4" s="492"/>
      <x:c r="G4" s="492"/>
      <x:c r="H4" s="492"/>
      <x:c r="I4" s="493"/>
      <x:c r="J4" s="493"/>
      <x:c r="K4" s="493"/>
      <x:c r="L4" s="493"/>
      <x:c r="M4" s="493"/>
      <x:c r="N4" s="493"/>
      <x:c r="O4" s="493"/>
      <x:c r="P4" s="493"/>
      <x:c r="Q4" s="493"/>
      <x:c r="R4" s="493"/>
    </x:row>
    <x:row r="5">
      <x:c r="A5" s="458" t="str">
        <x:v>Hypothèse</x:v>
      </x:c>
      <x:c r="B5" s="459" t="str">
        <x:v>Valeur</x:v>
      </x:c>
      <x:c r="C5" s="459" t="str">
        <x:v>Unité</x:v>
      </x:c>
      <x:c r="D5" s="460" t="str">
        <x:v>Commentaire</x:v>
      </x:c>
      <x:c r="E5" s="492"/>
      <x:c r="F5" s="461" t="str">
        <x:v>Code couleur</x:v>
      </x:c>
      <x:c r="G5" s="462" t="str">
        <x:v>Signification</x:v>
      </x:c>
      <x:c r="H5" s="463" t="str">
        <x:v>Usage</x:v>
      </x:c>
      <x:c r="I5" s="493"/>
      <x:c r="J5" s="493"/>
      <x:c r="K5" s="493"/>
      <x:c r="L5" s="493"/>
      <x:c r="M5" s="493"/>
      <x:c r="N5" s="493"/>
      <x:c r="O5" s="493"/>
      <x:c r="P5" s="493"/>
      <x:c r="Q5" s="493"/>
      <x:c r="R5" s="493"/>
    </x:row>
    <x:row r="6">
      <x:c r="A6" s="492" t="str">
        <x:v>Nom du projet</x:v>
      </x:c>
      <x:c r="B6" s="494" t="str">
        <x:v>Restaurant Horizon</x:v>
      </x:c>
      <x:c r="C6" s="492" t="str"/>
      <x:c r="D6" s="492" t="str">
        <x:v>Nom librement modifiable</x:v>
      </x:c>
      <x:c r="E6" s="492"/>
      <x:c r="F6" s="495" t="str">
        <x:v>Bleu</x:v>
      </x:c>
      <x:c r="G6" s="492" t="str">
        <x:v>Saisie utilisateur</x:v>
      </x:c>
      <x:c r="H6" s="492" t="str">
        <x:v>Hypothèses modifiables</x:v>
      </x:c>
      <x:c r="I6" s="493"/>
      <x:c r="J6" s="493"/>
      <x:c r="K6" s="493"/>
      <x:c r="L6" s="493"/>
      <x:c r="M6" s="493"/>
      <x:c r="N6" s="493"/>
      <x:c r="O6" s="493"/>
      <x:c r="P6" s="493"/>
      <x:c r="Q6" s="493"/>
      <x:c r="R6" s="493"/>
    </x:row>
    <x:row r="7">
      <x:c r="A7" s="492" t="str">
        <x:v>Devise</x:v>
      </x:c>
      <x:c r="B7" s="494" t="str">
        <x:v>EUR</x:v>
      </x:c>
      <x:c r="C7" s="492" t="str"/>
      <x:c r="D7" s="492" t="str">
        <x:v>Modèle paramétré en euros</x:v>
      </x:c>
      <x:c r="E7" s="492"/>
      <x:c r="F7" s="495" t="str">
        <x:v>Vert</x:v>
      </x:c>
      <x:c r="G7" s="492" t="str">
        <x:v>Lien entre feuilles</x:v>
      </x:c>
      <x:c r="H7" s="492" t="str">
        <x:v>Valeurs tirées d'un autre onglet</x:v>
      </x:c>
      <x:c r="I7" s="493"/>
      <x:c r="J7" s="493"/>
      <x:c r="K7" s="493"/>
      <x:c r="L7" s="493"/>
      <x:c r="M7" s="493"/>
      <x:c r="N7" s="493"/>
      <x:c r="O7" s="493"/>
      <x:c r="P7" s="493"/>
      <x:c r="Q7" s="493"/>
      <x:c r="R7" s="493"/>
    </x:row>
    <x:row r="8">
      <x:c r="A8" s="492" t="str">
        <x:v>Mois d'ouverture</x:v>
      </x:c>
      <x:c r="B8" s="494" t="str">
        <x:v>Janvier</x:v>
      </x:c>
      <x:c r="C8" s="492" t="str"/>
      <x:c r="D8" s="492" t="str">
        <x:v>Point de départ du plan de trésorerie</x:v>
      </x:c>
      <x:c r="E8" s="492"/>
      <x:c r="F8" s="495" t="str">
        <x:v>Noir</x:v>
      </x:c>
      <x:c r="G8" s="492" t="str">
        <x:v>Formule</x:v>
      </x:c>
      <x:c r="H8" s="492" t="str">
        <x:v>Calcul automatique</x:v>
      </x:c>
      <x:c r="I8" s="493"/>
      <x:c r="J8" s="493"/>
      <x:c r="K8" s="493"/>
      <x:c r="L8" s="493"/>
      <x:c r="M8" s="493"/>
      <x:c r="N8" s="493"/>
      <x:c r="O8" s="493"/>
      <x:c r="P8" s="493"/>
      <x:c r="Q8" s="493"/>
      <x:c r="R8" s="493"/>
    </x:row>
    <x:row r="9">
      <x:c r="A9" s="492" t="str">
        <x:v>Jours d'ouverture / mois</x:v>
      </x:c>
      <x:c r="B9" s="494" t="n">
        <x:v>26</x:v>
      </x:c>
      <x:c r="C9" s="492" t="str">
        <x:v>jours</x:v>
      </x:c>
      <x:c r="D9" s="492" t="str">
        <x:v>Moyenne annuelle</x:v>
      </x:c>
      <x:c r="E9" s="492"/>
      <x:c r="F9" s="495" t="str">
        <x:v>Jaune</x:v>
      </x:c>
      <x:c r="G9" s="492" t="str">
        <x:v>Cellule à renseigner</x:v>
      </x:c>
      <x:c r="H9" s="492" t="str">
        <x:v>Point d'attention</x:v>
      </x:c>
      <x:c r="I9" s="493"/>
      <x:c r="J9" s="493"/>
      <x:c r="K9" s="493"/>
      <x:c r="L9" s="493"/>
      <x:c r="M9" s="493"/>
      <x:c r="N9" s="493"/>
      <x:c r="O9" s="493"/>
      <x:c r="P9" s="493"/>
      <x:c r="Q9" s="493"/>
      <x:c r="R9" s="493"/>
    </x:row>
    <x:row r="10">
      <x:c r="A10" s="492" t="str">
        <x:v>Nombre de places</x:v>
      </x:c>
      <x:c r="B10" s="494" t="n">
        <x:v>60</x:v>
      </x:c>
      <x:c r="C10" s="492" t="str">
        <x:v>places</x:v>
      </x:c>
      <x:c r="D10" s="492" t="str">
        <x:v>Capacité de salle</x:v>
      </x:c>
      <x:c r="E10" s="492"/>
      <x:c r="F10" s="492"/>
      <x:c r="G10" s="492"/>
      <x:c r="H10" s="492"/>
      <x:c r="I10" s="493"/>
      <x:c r="J10" s="493"/>
      <x:c r="K10" s="493"/>
      <x:c r="L10" s="493"/>
      <x:c r="M10" s="493"/>
      <x:c r="N10" s="493"/>
      <x:c r="O10" s="493"/>
      <x:c r="P10" s="493"/>
      <x:c r="Q10" s="493"/>
      <x:c r="R10" s="493"/>
    </x:row>
    <x:row r="11">
      <x:c r="A11" s="492" t="str">
        <x:v>Services / jour</x:v>
      </x:c>
      <x:c r="B11" s="494" t="n">
        <x:v>2</x:v>
      </x:c>
      <x:c r="C11" s="492" t="str">
        <x:v>services</x:v>
      </x:c>
      <x:c r="D11" s="492" t="str">
        <x:v>Midi + soir</x:v>
      </x:c>
      <x:c r="E11" s="492"/>
      <x:c r="F11" s="492"/>
      <x:c r="G11" s="492"/>
      <x:c r="H11" s="492"/>
      <x:c r="I11" s="493"/>
      <x:c r="J11" s="493"/>
      <x:c r="K11" s="493"/>
      <x:c r="L11" s="493"/>
      <x:c r="M11" s="493"/>
      <x:c r="N11" s="493"/>
      <x:c r="O11" s="493"/>
      <x:c r="P11" s="493"/>
      <x:c r="Q11" s="493"/>
      <x:c r="R11" s="493"/>
    </x:row>
    <x:row r="12">
      <x:c r="A12" s="492" t="str">
        <x:v>Taux de remplissage moyen</x:v>
      </x:c>
      <x:c r="B12" s="496" t="n">
        <x:v>0.62</x:v>
      </x:c>
      <x:c r="C12" s="492" t="str">
        <x:v>%</x:v>
      </x:c>
      <x:c r="D12" s="492" t="str">
        <x:v>Hypothèse centrale</x:v>
      </x:c>
      <x:c r="E12" s="492"/>
      <x:c r="F12" s="492"/>
      <x:c r="G12" s="492"/>
      <x:c r="H12" s="492"/>
      <x:c r="I12" s="493"/>
      <x:c r="J12" s="493"/>
      <x:c r="K12" s="493"/>
      <x:c r="L12" s="493"/>
      <x:c r="M12" s="493"/>
      <x:c r="N12" s="493"/>
      <x:c r="O12" s="493"/>
      <x:c r="P12" s="493"/>
      <x:c r="Q12" s="493"/>
      <x:c r="R12" s="493"/>
    </x:row>
    <x:row r="13">
      <x:c r="A13" s="492" t="str">
        <x:v>Ticket moyen TTC</x:v>
      </x:c>
      <x:c r="B13" s="497" t="n">
        <x:v>28</x:v>
      </x:c>
      <x:c r="C13" s="492" t="str">
        <x:v>€</x:v>
      </x:c>
      <x:c r="D13" s="492" t="str">
        <x:v>Repas + boisson</x:v>
      </x:c>
      <x:c r="E13" s="492"/>
      <x:c r="F13" s="492"/>
      <x:c r="G13" s="492"/>
      <x:c r="H13" s="492"/>
      <x:c r="I13" s="493"/>
      <x:c r="J13" s="493"/>
      <x:c r="K13" s="493"/>
      <x:c r="L13" s="493"/>
      <x:c r="M13" s="493"/>
      <x:c r="N13" s="493"/>
      <x:c r="O13" s="493"/>
      <x:c r="P13" s="493"/>
      <x:c r="Q13" s="493"/>
      <x:c r="R13" s="493"/>
    </x:row>
    <x:row r="14">
      <x:c r="A14" s="492" t="str">
        <x:v>Part ventes livraison</x:v>
      </x:c>
      <x:c r="B14" s="496" t="n">
        <x:v>0.12</x:v>
      </x:c>
      <x:c r="C14" s="492" t="str">
        <x:v>% du CA</x:v>
      </x:c>
      <x:c r="D14" s="492" t="str">
        <x:v>Plateformes et commandes directes</x:v>
      </x:c>
      <x:c r="E14" s="492"/>
      <x:c r="F14" s="492"/>
      <x:c r="G14" s="492"/>
      <x:c r="H14" s="492"/>
      <x:c r="I14" s="493"/>
      <x:c r="J14" s="493"/>
      <x:c r="K14" s="493"/>
      <x:c r="L14" s="493"/>
      <x:c r="M14" s="493"/>
      <x:c r="N14" s="493"/>
      <x:c r="O14" s="493"/>
      <x:c r="P14" s="493"/>
      <x:c r="Q14" s="493"/>
      <x:c r="R14" s="493"/>
    </x:row>
    <x:row r="15">
      <x:c r="A15" s="492" t="str">
        <x:v>Commission livraison</x:v>
      </x:c>
      <x:c r="B15" s="496" t="n">
        <x:v>0.28</x:v>
      </x:c>
      <x:c r="C15" s="492" t="str">
        <x:v>% ventes livrées</x:v>
      </x:c>
      <x:c r="D15" s="492" t="str">
        <x:v>Commission moyenne</x:v>
      </x:c>
      <x:c r="E15" s="492"/>
      <x:c r="F15" s="492"/>
      <x:c r="G15" s="492"/>
      <x:c r="H15" s="492"/>
      <x:c r="I15" s="493"/>
      <x:c r="J15" s="493"/>
      <x:c r="K15" s="493"/>
      <x:c r="L15" s="493"/>
      <x:c r="M15" s="493"/>
      <x:c r="N15" s="493"/>
      <x:c r="O15" s="493"/>
      <x:c r="P15" s="493"/>
      <x:c r="Q15" s="493"/>
      <x:c r="R15" s="493"/>
    </x:row>
    <x:row r="16">
      <x:c r="A16" s="492" t="str">
        <x:v>Taux de TVA moyen</x:v>
      </x:c>
      <x:c r="B16" s="496" t="n">
        <x:v>0.1</x:v>
      </x:c>
      <x:c r="C16" s="492" t="str">
        <x:v>%</x:v>
      </x:c>
      <x:c r="D16" s="492" t="str">
        <x:v>Hypothèse simplifiée</x:v>
      </x:c>
      <x:c r="E16" s="492"/>
      <x:c r="F16" s="492"/>
      <x:c r="G16" s="492"/>
      <x:c r="H16" s="492"/>
      <x:c r="I16" s="493"/>
      <x:c r="J16" s="493"/>
      <x:c r="K16" s="493"/>
      <x:c r="L16" s="493"/>
      <x:c r="M16" s="493"/>
      <x:c r="N16" s="493"/>
      <x:c r="O16" s="493"/>
      <x:c r="P16" s="493"/>
      <x:c r="Q16" s="493"/>
      <x:c r="R16" s="493"/>
    </x:row>
    <x:row r="17">
      <x:c r="A17" s="492" t="str">
        <x:v>Inflation annuelle du CA</x:v>
      </x:c>
      <x:c r="B17" s="496" t="n">
        <x:v>0.05</x:v>
      </x:c>
      <x:c r="C17" s="492" t="str">
        <x:v>%</x:v>
      </x:c>
      <x:c r="D17" s="492" t="str">
        <x:v>Croissance du ticket et du volume</x:v>
      </x:c>
      <x:c r="E17" s="492"/>
      <x:c r="F17" s="492"/>
      <x:c r="G17" s="492"/>
      <x:c r="H17" s="492"/>
      <x:c r="I17" s="493"/>
      <x:c r="J17" s="493"/>
      <x:c r="K17" s="493"/>
      <x:c r="L17" s="493"/>
      <x:c r="M17" s="493"/>
      <x:c r="N17" s="493"/>
      <x:c r="O17" s="493"/>
      <x:c r="P17" s="493"/>
      <x:c r="Q17" s="493"/>
      <x:c r="R17" s="493"/>
    </x:row>
    <x:row r="18">
      <x:c r="A18" s="492" t="str">
        <x:v>Inflation annuelle des charges</x:v>
      </x:c>
      <x:c r="B18" s="496" t="n">
        <x:v>0.035</x:v>
      </x:c>
      <x:c r="C18" s="492" t="str">
        <x:v>%</x:v>
      </x:c>
      <x:c r="D18" s="492" t="str">
        <x:v>Progression moyenne</x:v>
      </x:c>
      <x:c r="E18" s="492"/>
      <x:c r="F18" s="492"/>
      <x:c r="G18" s="492"/>
      <x:c r="H18" s="492"/>
      <x:c r="I18" s="493"/>
      <x:c r="J18" s="493"/>
      <x:c r="K18" s="493"/>
      <x:c r="L18" s="493"/>
      <x:c r="M18" s="493"/>
      <x:c r="N18" s="493"/>
      <x:c r="O18" s="493"/>
      <x:c r="P18" s="493"/>
      <x:c r="Q18" s="493"/>
      <x:c r="R18" s="493"/>
    </x:row>
    <x:row r="19">
      <x:c r="A19" s="492" t="str">
        <x:v>Taux d'impôt sur le résultat</x:v>
      </x:c>
      <x:c r="B19" s="496" t="n">
        <x:v>0.25</x:v>
      </x:c>
      <x:c r="C19" s="492" t="str">
        <x:v>%</x:v>
      </x:c>
      <x:c r="D19" s="492" t="str">
        <x:v>Hypothèse simplifiée</x:v>
      </x:c>
      <x:c r="E19" s="492"/>
      <x:c r="F19" s="492"/>
      <x:c r="G19" s="492"/>
      <x:c r="H19" s="492"/>
      <x:c r="I19" s="493"/>
      <x:c r="J19" s="493"/>
      <x:c r="K19" s="493"/>
      <x:c r="L19" s="493"/>
      <x:c r="M19" s="493"/>
      <x:c r="N19" s="493"/>
      <x:c r="O19" s="493"/>
      <x:c r="P19" s="493"/>
      <x:c r="Q19" s="493"/>
      <x:c r="R19" s="493"/>
    </x:row>
    <x:row r="20">
      <x:c r="A20" s="492"/>
      <x:c r="B20" s="492"/>
      <x:c r="C20" s="492"/>
      <x:c r="D20" s="492"/>
      <x:c r="E20" s="492"/>
      <x:c r="F20" s="492"/>
      <x:c r="G20" s="492"/>
      <x:c r="H20" s="492"/>
      <x:c r="I20" s="493"/>
      <x:c r="J20" s="493"/>
      <x:c r="K20" s="493"/>
      <x:c r="L20" s="493"/>
      <x:c r="M20" s="493"/>
      <x:c r="N20" s="493"/>
      <x:c r="O20" s="493"/>
      <x:c r="P20" s="493"/>
      <x:c r="Q20" s="493"/>
      <x:c r="R20" s="493"/>
    </x:row>
    <x:row r="21">
      <x:c r="A21" s="492"/>
      <x:c r="B21" s="492"/>
      <x:c r="C21" s="492"/>
      <x:c r="D21" s="492"/>
      <x:c r="E21" s="492"/>
      <x:c r="F21" s="492"/>
      <x:c r="G21" s="492"/>
      <x:c r="H21" s="492"/>
      <x:c r="I21" s="493"/>
      <x:c r="J21" s="493"/>
      <x:c r="K21" s="493"/>
      <x:c r="L21" s="493"/>
      <x:c r="M21" s="493"/>
      <x:c r="N21" s="493"/>
      <x:c r="O21" s="493"/>
      <x:c r="P21" s="493"/>
      <x:c r="Q21" s="493"/>
      <x:c r="R21" s="493"/>
    </x:row>
    <x:row r="22" ht="22" customHeight="1">
      <x:c r="A22" s="468" t="str">
        <x:v>Ratios cibles du restaurant</x:v>
      </x:c>
      <x:c r="B22" s="492"/>
      <x:c r="C22" s="492"/>
      <x:c r="D22" s="492"/>
      <x:c r="E22" s="492"/>
      <x:c r="F22" s="492"/>
      <x:c r="G22" s="492"/>
      <x:c r="H22" s="492"/>
      <x:c r="I22" s="493"/>
      <x:c r="J22" s="493"/>
      <x:c r="K22" s="493"/>
      <x:c r="L22" s="493"/>
      <x:c r="M22" s="493"/>
      <x:c r="N22" s="493"/>
      <x:c r="O22" s="493"/>
      <x:c r="P22" s="493"/>
      <x:c r="Q22" s="493"/>
      <x:c r="R22" s="493"/>
    </x:row>
    <x:row r="23">
      <x:c r="A23" s="469" t="str">
        <x:v>Ratio</x:v>
      </x:c>
      <x:c r="B23" s="470" t="str">
        <x:v>Cible</x:v>
      </x:c>
      <x:c r="C23" s="470" t="str">
        <x:v>Unité</x:v>
      </x:c>
      <x:c r="D23" s="471" t="str">
        <x:v>Alerte de gestion</x:v>
      </x:c>
      <x:c r="E23" s="492"/>
      <x:c r="F23" s="492"/>
      <x:c r="G23" s="492"/>
      <x:c r="H23" s="492"/>
      <x:c r="I23" s="493"/>
      <x:c r="J23" s="493"/>
      <x:c r="K23" s="493"/>
      <x:c r="L23" s="493"/>
      <x:c r="M23" s="493"/>
      <x:c r="N23" s="493"/>
      <x:c r="O23" s="493"/>
      <x:c r="P23" s="493"/>
      <x:c r="Q23" s="493"/>
      <x:c r="R23" s="493"/>
    </x:row>
    <x:row r="24">
      <x:c r="A24" s="492" t="str">
        <x:v>Coût matières / CA</x:v>
      </x:c>
      <x:c r="B24" s="496" t="n">
        <x:v>0.3</x:v>
      </x:c>
      <x:c r="C24" s="492" t="str">
        <x:v>%</x:v>
      </x:c>
      <x:c r="D24" s="492" t="str">
        <x:v>Au-delà de 35 %, revoir achats et portions</x:v>
      </x:c>
      <x:c r="E24" s="492"/>
      <x:c r="F24" s="492"/>
      <x:c r="G24" s="492"/>
      <x:c r="H24" s="492"/>
      <x:c r="I24" s="493"/>
      <x:c r="J24" s="493"/>
      <x:c r="K24" s="493"/>
      <x:c r="L24" s="493"/>
      <x:c r="M24" s="493"/>
      <x:c r="N24" s="493"/>
      <x:c r="O24" s="493"/>
      <x:c r="P24" s="493"/>
      <x:c r="Q24" s="493"/>
      <x:c r="R24" s="493"/>
    </x:row>
    <x:row r="25">
      <x:c r="A25" s="492" t="str">
        <x:v>Masse salariale / CA</x:v>
      </x:c>
      <x:c r="B25" s="496" t="n">
        <x:v>0.32</x:v>
      </x:c>
      <x:c r="C25" s="492" t="str">
        <x:v>%</x:v>
      </x:c>
      <x:c r="D25" s="492" t="str">
        <x:v>Au-delà de 38 %, ajuster planning et productivité</x:v>
      </x:c>
      <x:c r="E25" s="492"/>
      <x:c r="F25" s="492"/>
      <x:c r="G25" s="492"/>
      <x:c r="H25" s="492"/>
      <x:c r="I25" s="493"/>
      <x:c r="J25" s="493"/>
      <x:c r="K25" s="493"/>
      <x:c r="L25" s="493"/>
      <x:c r="M25" s="493"/>
      <x:c r="N25" s="493"/>
      <x:c r="O25" s="493"/>
      <x:c r="P25" s="493"/>
      <x:c r="Q25" s="493"/>
      <x:c r="R25" s="493"/>
    </x:row>
    <x:row r="26">
      <x:c r="A26" s="492" t="str">
        <x:v>Loyer / CA</x:v>
      </x:c>
      <x:c r="B26" s="496" t="n">
        <x:v>0.08</x:v>
      </x:c>
      <x:c r="C26" s="492" t="str">
        <x:v>%</x:v>
      </x:c>
      <x:c r="D26" s="492" t="str">
        <x:v>Au-delà de 10 %, pression immobilière élevée</x:v>
      </x:c>
      <x:c r="E26" s="492"/>
      <x:c r="F26" s="492"/>
      <x:c r="G26" s="492"/>
      <x:c r="H26" s="492"/>
      <x:c r="I26" s="493"/>
      <x:c r="J26" s="493"/>
      <x:c r="K26" s="493"/>
      <x:c r="L26" s="493"/>
      <x:c r="M26" s="493"/>
      <x:c r="N26" s="493"/>
      <x:c r="O26" s="493"/>
      <x:c r="P26" s="493"/>
      <x:c r="Q26" s="493"/>
      <x:c r="R26" s="493"/>
    </x:row>
    <x:row r="27">
      <x:c r="A27" s="492" t="str">
        <x:v>Marge EBITDA cible</x:v>
      </x:c>
      <x:c r="B27" s="496" t="n">
        <x:v>0.12</x:v>
      </x:c>
      <x:c r="C27" s="492" t="str">
        <x:v>%</x:v>
      </x:c>
      <x:c r="D27" s="492" t="str">
        <x:v>Objectif avant amortissements et intérêts</x:v>
      </x:c>
      <x:c r="E27" s="492"/>
      <x:c r="F27" s="492"/>
      <x:c r="G27" s="492"/>
      <x:c r="H27" s="492"/>
      <x:c r="I27" s="493"/>
      <x:c r="J27" s="493"/>
      <x:c r="K27" s="493"/>
      <x:c r="L27" s="493"/>
      <x:c r="M27" s="493"/>
      <x:c r="N27" s="493"/>
      <x:c r="O27" s="493"/>
      <x:c r="P27" s="493"/>
      <x:c r="Q27" s="493"/>
      <x:c r="R27" s="493"/>
    </x:row>
    <x:row r="28">
      <x:c r="A28" s="492" t="str">
        <x:v>Trésorerie de sécurité</x:v>
      </x:c>
      <x:c r="B28" s="498" t="n">
        <x:v>2</x:v>
      </x:c>
      <x:c r="C28" s="492" t="str">
        <x:v>mois de charges fixes</x:v>
      </x:c>
      <x:c r="D28" s="492" t="str">
        <x:v>Réserve souhaitée</x:v>
      </x:c>
      <x:c r="E28" s="492"/>
      <x:c r="F28" s="492"/>
      <x:c r="G28" s="492"/>
      <x:c r="H28" s="492"/>
      <x:c r="I28" s="493"/>
      <x:c r="J28" s="493"/>
      <x:c r="K28" s="493"/>
      <x:c r="L28" s="493"/>
      <x:c r="M28" s="493"/>
      <x:c r="N28" s="493"/>
      <x:c r="O28" s="493"/>
      <x:c r="P28" s="493"/>
      <x:c r="Q28" s="493"/>
      <x:c r="R28" s="493"/>
    </x:row>
    <x:row r="29">
      <x:c r="A29" s="492"/>
      <x:c r="B29" s="492"/>
      <x:c r="C29" s="492"/>
      <x:c r="D29" s="492"/>
      <x:c r="E29" s="492"/>
      <x:c r="F29" s="492"/>
      <x:c r="G29" s="492"/>
      <x:c r="H29" s="492"/>
      <x:c r="I29" s="493"/>
      <x:c r="J29" s="493"/>
      <x:c r="K29" s="493"/>
      <x:c r="L29" s="493"/>
      <x:c r="M29" s="493"/>
      <x:c r="N29" s="493"/>
      <x:c r="O29" s="493"/>
      <x:c r="P29" s="493"/>
      <x:c r="Q29" s="493"/>
      <x:c r="R29" s="493"/>
    </x:row>
    <x:row r="30">
      <x:c r="A30" s="492"/>
      <x:c r="B30" s="492"/>
      <x:c r="C30" s="492"/>
      <x:c r="D30" s="492"/>
      <x:c r="E30" s="492"/>
      <x:c r="F30" s="492"/>
      <x:c r="G30" s="492"/>
      <x:c r="H30" s="492"/>
      <x:c r="I30" s="493"/>
      <x:c r="J30" s="493"/>
      <x:c r="K30" s="493"/>
      <x:c r="L30" s="493"/>
      <x:c r="M30" s="493"/>
      <x:c r="N30" s="493"/>
      <x:c r="O30" s="493"/>
      <x:c r="P30" s="493"/>
      <x:c r="Q30" s="493"/>
      <x:c r="R30" s="493"/>
    </x:row>
    <x:row r="31">
      <x:c r="A31" s="493"/>
      <x:c r="B31" s="493"/>
      <x:c r="C31" s="493"/>
      <x:c r="D31" s="493"/>
      <x:c r="E31" s="493"/>
      <x:c r="F31" s="493"/>
      <x:c r="G31" s="493"/>
      <x:c r="H31" s="493"/>
      <x:c r="I31" s="493"/>
      <x:c r="J31" s="493"/>
      <x:c r="K31" s="493"/>
      <x:c r="L31" s="493"/>
      <x:c r="M31" s="493"/>
      <x:c r="N31" s="493"/>
      <x:c r="O31" s="493"/>
      <x:c r="P31" s="493"/>
      <x:c r="Q31" s="493"/>
      <x:c r="R31" s="493"/>
    </x:row>
    <x:row r="32">
      <x:c r="A32" s="493"/>
      <x:c r="B32" s="493"/>
      <x:c r="C32" s="493"/>
      <x:c r="D32" s="493"/>
      <x:c r="E32" s="493"/>
      <x:c r="F32" s="493"/>
      <x:c r="G32" s="493"/>
      <x:c r="H32" s="493"/>
      <x:c r="I32" s="493"/>
      <x:c r="J32" s="493"/>
      <x:c r="K32" s="493"/>
      <x:c r="L32" s="493"/>
      <x:c r="M32" s="493"/>
      <x:c r="N32" s="493"/>
      <x:c r="O32" s="493"/>
      <x:c r="P32" s="493"/>
      <x:c r="Q32" s="493"/>
      <x:c r="R32" s="493"/>
    </x:row>
    <x:row r="33">
      <x:c r="A33" s="493"/>
      <x:c r="B33" s="493"/>
      <x:c r="C33" s="493"/>
      <x:c r="D33" s="493"/>
      <x:c r="E33" s="493"/>
      <x:c r="F33" s="493"/>
      <x:c r="G33" s="493"/>
      <x:c r="H33" s="493"/>
      <x:c r="I33" s="493"/>
      <x:c r="J33" s="493"/>
      <x:c r="K33" s="493"/>
      <x:c r="L33" s="493"/>
      <x:c r="M33" s="493"/>
      <x:c r="N33" s="493"/>
      <x:c r="O33" s="493"/>
      <x:c r="P33" s="493"/>
      <x:c r="Q33" s="493"/>
      <x:c r="R33" s="493"/>
    </x:row>
    <x:row r="34">
      <x:c r="A34" s="493"/>
      <x:c r="B34" s="493"/>
      <x:c r="C34" s="493"/>
      <x:c r="D34" s="493"/>
      <x:c r="E34" s="493"/>
      <x:c r="F34" s="493"/>
      <x:c r="G34" s="493"/>
      <x:c r="H34" s="493"/>
      <x:c r="I34" s="493"/>
      <x:c r="J34" s="493"/>
      <x:c r="K34" s="493"/>
      <x:c r="L34" s="493"/>
      <x:c r="M34" s="493"/>
      <x:c r="N34" s="493"/>
      <x:c r="O34" s="493"/>
      <x:c r="P34" s="493"/>
      <x:c r="Q34" s="493"/>
      <x:c r="R34" s="493"/>
    </x:row>
    <x:row r="35">
      <x:c r="A35" s="493"/>
      <x:c r="B35" s="493"/>
      <x:c r="C35" s="493"/>
      <x:c r="D35" s="493"/>
      <x:c r="E35" s="493"/>
      <x:c r="F35" s="493"/>
      <x:c r="G35" s="493"/>
      <x:c r="H35" s="493"/>
      <x:c r="I35" s="493"/>
      <x:c r="J35" s="493"/>
      <x:c r="K35" s="493"/>
      <x:c r="L35" s="493"/>
      <x:c r="M35" s="493"/>
      <x:c r="N35" s="493"/>
      <x:c r="O35" s="493"/>
      <x:c r="P35" s="493"/>
      <x:c r="Q35" s="493"/>
      <x:c r="R35" s="493"/>
    </x:row>
    <x:row r="36">
      <x:c r="A36" s="493"/>
      <x:c r="B36" s="493"/>
      <x:c r="C36" s="493"/>
      <x:c r="D36" s="493"/>
      <x:c r="E36" s="493"/>
      <x:c r="F36" s="493"/>
      <x:c r="G36" s="493"/>
      <x:c r="H36" s="493"/>
      <x:c r="I36" s="493"/>
      <x:c r="J36" s="493"/>
      <x:c r="K36" s="493"/>
      <x:c r="L36" s="493"/>
      <x:c r="M36" s="493"/>
      <x:c r="N36" s="493"/>
      <x:c r="O36" s="493"/>
      <x:c r="P36" s="493"/>
      <x:c r="Q36" s="493"/>
      <x:c r="R36" s="493"/>
    </x:row>
    <x:row r="37">
      <x:c r="A37" s="493"/>
      <x:c r="B37" s="493"/>
      <x:c r="C37" s="493"/>
      <x:c r="D37" s="493"/>
      <x:c r="E37" s="493"/>
      <x:c r="F37" s="493"/>
      <x:c r="G37" s="493"/>
      <x:c r="H37" s="493"/>
      <x:c r="I37" s="493"/>
      <x:c r="J37" s="493"/>
      <x:c r="K37" s="493"/>
      <x:c r="L37" s="493"/>
      <x:c r="M37" s="493"/>
      <x:c r="N37" s="493"/>
      <x:c r="O37" s="493"/>
      <x:c r="P37" s="493"/>
      <x:c r="Q37" s="493"/>
      <x:c r="R37" s="493"/>
    </x:row>
    <x:row r="38">
      <x:c r="A38" s="493"/>
      <x:c r="B38" s="493"/>
      <x:c r="C38" s="493"/>
      <x:c r="D38" s="493"/>
      <x:c r="E38" s="493"/>
      <x:c r="F38" s="493"/>
      <x:c r="G38" s="493"/>
      <x:c r="H38" s="493"/>
      <x:c r="I38" s="493"/>
      <x:c r="J38" s="493"/>
      <x:c r="K38" s="493"/>
      <x:c r="L38" s="493"/>
      <x:c r="M38" s="493"/>
      <x:c r="N38" s="493"/>
      <x:c r="O38" s="493"/>
      <x:c r="P38" s="493"/>
      <x:c r="Q38" s="493"/>
      <x:c r="R38" s="493"/>
    </x:row>
    <x:row r="39">
      <x:c r="A39" s="493"/>
      <x:c r="B39" s="493"/>
      <x:c r="C39" s="493"/>
      <x:c r="D39" s="493"/>
      <x:c r="E39" s="493"/>
      <x:c r="F39" s="493"/>
      <x:c r="G39" s="493"/>
      <x:c r="H39" s="493"/>
      <x:c r="I39" s="493"/>
      <x:c r="J39" s="493"/>
      <x:c r="K39" s="493"/>
      <x:c r="L39" s="493"/>
      <x:c r="M39" s="493"/>
      <x:c r="N39" s="493"/>
      <x:c r="O39" s="493"/>
      <x:c r="P39" s="493"/>
      <x:c r="Q39" s="493"/>
      <x:c r="R39" s="493"/>
    </x:row>
    <x:row r="40">
      <x:c r="A40" s="493"/>
      <x:c r="B40" s="493"/>
      <x:c r="C40" s="493"/>
      <x:c r="D40" s="493"/>
      <x:c r="E40" s="493"/>
      <x:c r="F40" s="493"/>
      <x:c r="G40" s="493"/>
      <x:c r="H40" s="493"/>
      <x:c r="I40" s="493"/>
      <x:c r="J40" s="493"/>
      <x:c r="K40" s="493"/>
      <x:c r="L40" s="493"/>
      <x:c r="M40" s="493"/>
      <x:c r="N40" s="493"/>
      <x:c r="O40" s="493"/>
      <x:c r="P40" s="493"/>
      <x:c r="Q40" s="493"/>
      <x:c r="R40" s="493"/>
    </x:row>
    <x:row r="41">
      <x:c r="A41" s="493"/>
      <x:c r="B41" s="493"/>
      <x:c r="C41" s="493"/>
      <x:c r="D41" s="493"/>
      <x:c r="E41" s="493"/>
      <x:c r="F41" s="493"/>
      <x:c r="G41" s="493"/>
      <x:c r="H41" s="493"/>
      <x:c r="I41" s="493"/>
      <x:c r="J41" s="493"/>
      <x:c r="K41" s="493"/>
      <x:c r="L41" s="493"/>
      <x:c r="M41" s="493"/>
      <x:c r="N41" s="493"/>
      <x:c r="O41" s="493"/>
      <x:c r="P41" s="493"/>
      <x:c r="Q41" s="493"/>
      <x:c r="R41" s="493"/>
    </x:row>
    <x:row r="42">
      <x:c r="A42" s="493"/>
      <x:c r="B42" s="493"/>
      <x:c r="C42" s="493"/>
      <x:c r="D42" s="493"/>
      <x:c r="E42" s="493"/>
      <x:c r="F42" s="493"/>
      <x:c r="G42" s="493"/>
      <x:c r="H42" s="493"/>
      <x:c r="I42" s="493"/>
      <x:c r="J42" s="493"/>
      <x:c r="K42" s="493"/>
      <x:c r="L42" s="493"/>
      <x:c r="M42" s="493"/>
      <x:c r="N42" s="493"/>
      <x:c r="O42" s="493"/>
      <x:c r="P42" s="493"/>
      <x:c r="Q42" s="493"/>
      <x:c r="R42" s="493"/>
    </x:row>
    <x:row r="43">
      <x:c r="A43" s="493"/>
      <x:c r="B43" s="493"/>
      <x:c r="C43" s="493"/>
      <x:c r="D43" s="493"/>
      <x:c r="E43" s="493"/>
      <x:c r="F43" s="493"/>
      <x:c r="G43" s="493"/>
      <x:c r="H43" s="493"/>
      <x:c r="I43" s="493"/>
      <x:c r="J43" s="493"/>
      <x:c r="K43" s="493"/>
      <x:c r="L43" s="493"/>
      <x:c r="M43" s="493"/>
      <x:c r="N43" s="493"/>
      <x:c r="O43" s="493"/>
      <x:c r="P43" s="493"/>
      <x:c r="Q43" s="493"/>
      <x:c r="R43" s="493"/>
    </x:row>
    <x:row r="44">
      <x:c r="A44" s="493"/>
      <x:c r="B44" s="493"/>
      <x:c r="C44" s="493"/>
      <x:c r="D44" s="493"/>
      <x:c r="E44" s="493"/>
      <x:c r="F44" s="493"/>
      <x:c r="G44" s="493"/>
      <x:c r="H44" s="493"/>
      <x:c r="I44" s="493"/>
      <x:c r="J44" s="493"/>
      <x:c r="K44" s="493"/>
      <x:c r="L44" s="493"/>
      <x:c r="M44" s="493"/>
      <x:c r="N44" s="493"/>
      <x:c r="O44" s="493"/>
      <x:c r="P44" s="493"/>
      <x:c r="Q44" s="493"/>
      <x:c r="R44" s="493"/>
    </x:row>
    <x:row r="45">
      <x:c r="A45" s="493"/>
      <x:c r="B45" s="493"/>
      <x:c r="C45" s="493"/>
      <x:c r="D45" s="493"/>
      <x:c r="E45" s="493"/>
      <x:c r="F45" s="493"/>
      <x:c r="G45" s="493"/>
      <x:c r="H45" s="493"/>
      <x:c r="I45" s="493"/>
      <x:c r="J45" s="493"/>
      <x:c r="K45" s="493"/>
      <x:c r="L45" s="493"/>
      <x:c r="M45" s="493"/>
      <x:c r="N45" s="493"/>
      <x:c r="O45" s="493"/>
      <x:c r="P45" s="493"/>
      <x:c r="Q45" s="493"/>
      <x:c r="R45" s="493"/>
    </x:row>
    <x:row r="46">
      <x:c r="A46" s="493"/>
      <x:c r="B46" s="493"/>
      <x:c r="C46" s="493"/>
      <x:c r="D46" s="493"/>
      <x:c r="E46" s="493"/>
      <x:c r="F46" s="493"/>
      <x:c r="G46" s="493"/>
      <x:c r="H46" s="493"/>
      <x:c r="I46" s="493"/>
      <x:c r="J46" s="493"/>
      <x:c r="K46" s="493"/>
      <x:c r="L46" s="493"/>
      <x:c r="M46" s="493"/>
      <x:c r="N46" s="493"/>
      <x:c r="O46" s="493"/>
      <x:c r="P46" s="493"/>
      <x:c r="Q46" s="493"/>
      <x:c r="R46" s="493"/>
    </x:row>
    <x:row r="47">
      <x:c r="A47" s="493"/>
      <x:c r="B47" s="493"/>
      <x:c r="C47" s="493"/>
      <x:c r="D47" s="493"/>
      <x:c r="E47" s="493"/>
      <x:c r="F47" s="493"/>
      <x:c r="G47" s="493"/>
      <x:c r="H47" s="493"/>
      <x:c r="I47" s="493"/>
      <x:c r="J47" s="493"/>
      <x:c r="K47" s="493"/>
      <x:c r="L47" s="493"/>
      <x:c r="M47" s="493"/>
      <x:c r="N47" s="493"/>
      <x:c r="O47" s="493"/>
      <x:c r="P47" s="493"/>
      <x:c r="Q47" s="493"/>
      <x:c r="R47" s="493"/>
    </x:row>
    <x:row r="48">
      <x:c r="A48" s="493"/>
      <x:c r="B48" s="493"/>
      <x:c r="C48" s="493"/>
      <x:c r="D48" s="493"/>
      <x:c r="E48" s="493"/>
      <x:c r="F48" s="493"/>
      <x:c r="G48" s="493"/>
      <x:c r="H48" s="493"/>
      <x:c r="I48" s="493"/>
      <x:c r="J48" s="493"/>
      <x:c r="K48" s="493"/>
      <x:c r="L48" s="493"/>
      <x:c r="M48" s="493"/>
      <x:c r="N48" s="493"/>
      <x:c r="O48" s="493"/>
      <x:c r="P48" s="493"/>
      <x:c r="Q48" s="493"/>
      <x:c r="R48" s="493"/>
    </x:row>
    <x:row r="49">
      <x:c r="A49" s="493"/>
      <x:c r="B49" s="493"/>
      <x:c r="C49" s="493"/>
      <x:c r="D49" s="493"/>
      <x:c r="E49" s="493"/>
      <x:c r="F49" s="493"/>
      <x:c r="G49" s="493"/>
      <x:c r="H49" s="493"/>
      <x:c r="I49" s="493"/>
      <x:c r="J49" s="493"/>
      <x:c r="K49" s="493"/>
      <x:c r="L49" s="493"/>
      <x:c r="M49" s="493"/>
      <x:c r="N49" s="493"/>
      <x:c r="O49" s="493"/>
      <x:c r="P49" s="493"/>
      <x:c r="Q49" s="493"/>
      <x:c r="R49" s="493"/>
    </x:row>
    <x:row r="50">
      <x:c r="A50" s="493"/>
      <x:c r="B50" s="493"/>
      <x:c r="C50" s="493"/>
      <x:c r="D50" s="493"/>
      <x:c r="E50" s="493"/>
      <x:c r="F50" s="493"/>
      <x:c r="G50" s="493"/>
      <x:c r="H50" s="493"/>
      <x:c r="I50" s="493"/>
      <x:c r="J50" s="493"/>
      <x:c r="K50" s="493"/>
      <x:c r="L50" s="493"/>
      <x:c r="M50" s="493"/>
      <x:c r="N50" s="493"/>
      <x:c r="O50" s="493"/>
      <x:c r="P50" s="493"/>
      <x:c r="Q50" s="493"/>
      <x:c r="R50" s="493"/>
    </x:row>
    <x:row r="51">
      <x:c r="A51" s="493"/>
      <x:c r="B51" s="493"/>
      <x:c r="C51" s="493"/>
      <x:c r="D51" s="493"/>
      <x:c r="E51" s="493"/>
      <x:c r="F51" s="493"/>
      <x:c r="G51" s="493"/>
      <x:c r="H51" s="493"/>
      <x:c r="I51" s="493"/>
      <x:c r="J51" s="493"/>
      <x:c r="K51" s="493"/>
      <x:c r="L51" s="493"/>
      <x:c r="M51" s="493"/>
      <x:c r="N51" s="493"/>
      <x:c r="O51" s="493"/>
      <x:c r="P51" s="493"/>
      <x:c r="Q51" s="493"/>
      <x:c r="R51" s="493"/>
    </x:row>
    <x:row r="52">
      <x:c r="A52" s="493"/>
      <x:c r="B52" s="493"/>
      <x:c r="C52" s="493"/>
      <x:c r="D52" s="493"/>
      <x:c r="E52" s="493"/>
      <x:c r="F52" s="493"/>
      <x:c r="G52" s="493"/>
      <x:c r="H52" s="493"/>
      <x:c r="I52" s="493"/>
      <x:c r="J52" s="493"/>
      <x:c r="K52" s="493"/>
      <x:c r="L52" s="493"/>
      <x:c r="M52" s="493"/>
      <x:c r="N52" s="493"/>
      <x:c r="O52" s="493"/>
      <x:c r="P52" s="493"/>
      <x:c r="Q52" s="493"/>
      <x:c r="R52" s="493"/>
    </x:row>
    <x:row r="53">
      <x:c r="A53" s="493"/>
      <x:c r="B53" s="493"/>
      <x:c r="C53" s="493"/>
      <x:c r="D53" s="493"/>
      <x:c r="E53" s="493"/>
      <x:c r="F53" s="493"/>
      <x:c r="G53" s="493"/>
      <x:c r="H53" s="493"/>
      <x:c r="I53" s="493"/>
      <x:c r="J53" s="493"/>
      <x:c r="K53" s="493"/>
      <x:c r="L53" s="493"/>
      <x:c r="M53" s="493"/>
      <x:c r="N53" s="493"/>
      <x:c r="O53" s="493"/>
      <x:c r="P53" s="493"/>
      <x:c r="Q53" s="493"/>
      <x:c r="R53" s="493"/>
    </x:row>
    <x:row r="54">
      <x:c r="A54" s="493"/>
      <x:c r="B54" s="493"/>
      <x:c r="C54" s="493"/>
      <x:c r="D54" s="493"/>
      <x:c r="E54" s="493"/>
      <x:c r="F54" s="493"/>
      <x:c r="G54" s="493"/>
      <x:c r="H54" s="493"/>
      <x:c r="I54" s="493"/>
      <x:c r="J54" s="493"/>
      <x:c r="K54" s="493"/>
      <x:c r="L54" s="493"/>
      <x:c r="M54" s="493"/>
      <x:c r="N54" s="493"/>
      <x:c r="O54" s="493"/>
      <x:c r="P54" s="493"/>
      <x:c r="Q54" s="493"/>
      <x:c r="R54" s="493"/>
    </x:row>
    <x:row r="55">
      <x:c r="A55" s="493"/>
      <x:c r="B55" s="493"/>
      <x:c r="C55" s="493"/>
      <x:c r="D55" s="493"/>
      <x:c r="E55" s="493"/>
      <x:c r="F55" s="493"/>
      <x:c r="G55" s="493"/>
      <x:c r="H55" s="493"/>
      <x:c r="I55" s="493"/>
      <x:c r="J55" s="493"/>
      <x:c r="K55" s="493"/>
      <x:c r="L55" s="493"/>
      <x:c r="M55" s="493"/>
      <x:c r="N55" s="493"/>
      <x:c r="O55" s="493"/>
      <x:c r="P55" s="493"/>
      <x:c r="Q55" s="493"/>
      <x:c r="R55" s="493"/>
    </x:row>
    <x:row r="56">
      <x:c r="A56" s="493"/>
      <x:c r="B56" s="493"/>
      <x:c r="C56" s="493"/>
      <x:c r="D56" s="493"/>
      <x:c r="E56" s="493"/>
      <x:c r="F56" s="493"/>
      <x:c r="G56" s="493"/>
      <x:c r="H56" s="493"/>
      <x:c r="I56" s="493"/>
      <x:c r="J56" s="493"/>
      <x:c r="K56" s="493"/>
      <x:c r="L56" s="493"/>
      <x:c r="M56" s="493"/>
      <x:c r="N56" s="493"/>
      <x:c r="O56" s="493"/>
      <x:c r="P56" s="493"/>
      <x:c r="Q56" s="493"/>
      <x:c r="R56" s="493"/>
    </x:row>
    <x:row r="57">
      <x:c r="A57" s="493"/>
      <x:c r="B57" s="493"/>
      <x:c r="C57" s="493"/>
      <x:c r="D57" s="493"/>
      <x:c r="E57" s="493"/>
      <x:c r="F57" s="493"/>
      <x:c r="G57" s="493"/>
      <x:c r="H57" s="493"/>
      <x:c r="I57" s="493"/>
      <x:c r="J57" s="493"/>
      <x:c r="K57" s="493"/>
      <x:c r="L57" s="493"/>
      <x:c r="M57" s="493"/>
      <x:c r="N57" s="493"/>
      <x:c r="O57" s="493"/>
      <x:c r="P57" s="493"/>
      <x:c r="Q57" s="493"/>
      <x:c r="R57" s="493"/>
    </x:row>
    <x:row r="58">
      <x:c r="A58" s="493"/>
      <x:c r="B58" s="493"/>
      <x:c r="C58" s="493"/>
      <x:c r="D58" s="493"/>
      <x:c r="E58" s="493"/>
      <x:c r="F58" s="493"/>
      <x:c r="G58" s="493"/>
      <x:c r="H58" s="493"/>
      <x:c r="I58" s="493"/>
      <x:c r="J58" s="493"/>
      <x:c r="K58" s="493"/>
      <x:c r="L58" s="493"/>
      <x:c r="M58" s="493"/>
      <x:c r="N58" s="493"/>
      <x:c r="O58" s="493"/>
      <x:c r="P58" s="493"/>
      <x:c r="Q58" s="493"/>
      <x:c r="R58" s="493"/>
    </x:row>
    <x:row r="59">
      <x:c r="A59" s="493"/>
      <x:c r="B59" s="493"/>
      <x:c r="C59" s="493"/>
      <x:c r="D59" s="493"/>
      <x:c r="E59" s="493"/>
      <x:c r="F59" s="493"/>
      <x:c r="G59" s="493"/>
      <x:c r="H59" s="493"/>
      <x:c r="I59" s="493"/>
      <x:c r="J59" s="493"/>
      <x:c r="K59" s="493"/>
      <x:c r="L59" s="493"/>
      <x:c r="M59" s="493"/>
      <x:c r="N59" s="493"/>
      <x:c r="O59" s="493"/>
      <x:c r="P59" s="493"/>
      <x:c r="Q59" s="493"/>
      <x:c r="R59" s="493"/>
    </x:row>
    <x:row r="60">
      <x:c r="A60" s="493"/>
      <x:c r="B60" s="493"/>
      <x:c r="C60" s="493"/>
      <x:c r="D60" s="493"/>
      <x:c r="E60" s="493"/>
      <x:c r="F60" s="493"/>
      <x:c r="G60" s="493"/>
      <x:c r="H60" s="493"/>
      <x:c r="I60" s="493"/>
      <x:c r="J60" s="493"/>
      <x:c r="K60" s="493"/>
      <x:c r="L60" s="493"/>
      <x:c r="M60" s="493"/>
      <x:c r="N60" s="493"/>
      <x:c r="O60" s="493"/>
      <x:c r="P60" s="493"/>
      <x:c r="Q60" s="493"/>
      <x:c r="R60" s="493"/>
    </x:row>
  </x:sheetData>
  <x:mergeCells>
    <x:mergeCell ref="A1:H2"/>
    <x:mergeCell ref="A4:H4"/>
    <x:mergeCell ref="A22:H22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5" hidden="0" customWidth="1"/>
    <x:col min="15" max="15" width="16" hidden="0" customWidth="1"/>
    <x:col min="16" max="16" width="18" hidden="0" customWidth="1"/>
  </x:cols>
  <x:sheetData>
    <x:row r="1" ht="27" customHeight="1">
      <x:c r="A1" s="506" t="str">
        <x:v>CHIFFRE D’AFFAIRES PRÉVISIONNEL — 12 MOIS</x:v>
      </x:c>
      <x:c r="B1" s="493"/>
      <x:c r="C1" s="493"/>
      <x:c r="D1" s="493"/>
      <x:c r="E1" s="493"/>
      <x:c r="F1" s="493"/>
      <x:c r="G1" s="493"/>
      <x:c r="H1" s="493"/>
      <x:c r="I1" s="493"/>
      <x:c r="J1" s="493"/>
      <x:c r="K1" s="493"/>
      <x:c r="L1" s="493"/>
      <x:c r="M1" s="493"/>
      <x:c r="N1" s="493"/>
      <x:c r="O1" s="493"/>
      <x:c r="P1" s="493"/>
      <x:c r="Q1" s="493"/>
      <x:c r="R1" s="493"/>
    </x:row>
    <x:row r="2" ht="27" customHeight="1">
      <x:c r="A2" s="493"/>
      <x:c r="B2" s="493"/>
      <x:c r="C2" s="493"/>
      <x:c r="D2" s="493"/>
      <x:c r="E2" s="493"/>
      <x:c r="F2" s="493"/>
      <x:c r="G2" s="493"/>
      <x:c r="H2" s="493"/>
      <x:c r="I2" s="493"/>
      <x:c r="J2" s="493"/>
      <x:c r="K2" s="493"/>
      <x:c r="L2" s="493"/>
      <x:c r="M2" s="493"/>
      <x:c r="N2" s="493"/>
      <x:c r="O2" s="493"/>
      <x:c r="P2" s="493"/>
      <x:c r="Q2" s="493"/>
      <x:c r="R2" s="493"/>
    </x:row>
    <x:row r="3">
      <x:c r="A3" s="493"/>
      <x:c r="B3" s="493"/>
      <x:c r="C3" s="493"/>
      <x:c r="D3" s="493"/>
      <x:c r="E3" s="493"/>
      <x:c r="F3" s="493"/>
      <x:c r="G3" s="493"/>
      <x:c r="H3" s="493"/>
      <x:c r="I3" s="493"/>
      <x:c r="J3" s="493"/>
      <x:c r="K3" s="493"/>
      <x:c r="L3" s="493"/>
      <x:c r="M3" s="493"/>
      <x:c r="N3" s="493"/>
      <x:c r="O3" s="493"/>
      <x:c r="P3" s="493"/>
      <x:c r="Q3" s="493"/>
      <x:c r="R3" s="493"/>
    </x:row>
    <x:row r="4">
      <x:c r="A4" s="507" t="str">
        <x:v>Indicateur</x:v>
      </x:c>
      <x:c r="B4" s="508" t="str">
        <x:v>Jan</x:v>
      </x:c>
      <x:c r="C4" s="508" t="str">
        <x:v>Fév</x:v>
      </x:c>
      <x:c r="D4" s="508" t="str">
        <x:v>Mar</x:v>
      </x:c>
      <x:c r="E4" s="508" t="str">
        <x:v>Avr</x:v>
      </x:c>
      <x:c r="F4" s="508" t="str">
        <x:v>Mai</x:v>
      </x:c>
      <x:c r="G4" s="508" t="str">
        <x:v>Juin</x:v>
      </x:c>
      <x:c r="H4" s="508" t="str">
        <x:v>Juil</x:v>
      </x:c>
      <x:c r="I4" s="508" t="str">
        <x:v>Août</x:v>
      </x:c>
      <x:c r="J4" s="508" t="str">
        <x:v>Sep</x:v>
      </x:c>
      <x:c r="K4" s="508" t="str">
        <x:v>Oct</x:v>
      </x:c>
      <x:c r="L4" s="508" t="str">
        <x:v>Nov</x:v>
      </x:c>
      <x:c r="M4" s="508" t="str">
        <x:v>Déc</x:v>
      </x:c>
      <x:c r="N4" s="508" t="str">
        <x:v>Total annuel</x:v>
      </x:c>
      <x:c r="O4" s="508" t="str">
        <x:v>Moyenne mensuelle</x:v>
      </x:c>
      <x:c r="P4" s="509" t="str">
        <x:v>Source</x:v>
      </x:c>
      <x:c r="Q4" s="493"/>
      <x:c r="R4" s="493"/>
    </x:row>
    <x:row r="5">
      <x:c r="A5" s="493" t="str">
        <x:v>Jours d'ouverture</x:v>
      </x:c>
      <x:c r="B5" s="528" t="n">
        <x:f>Hypotheses!$B$9</x:f>
        <x:v>26</x:v>
      </x:c>
      <x:c r="C5" s="528" t="n">
        <x:f>Hypotheses!$B$9</x:f>
        <x:v>26</x:v>
      </x:c>
      <x:c r="D5" s="528" t="n">
        <x:f>Hypotheses!$B$9</x:f>
        <x:v>26</x:v>
      </x:c>
      <x:c r="E5" s="528" t="n">
        <x:f>Hypotheses!$B$9</x:f>
        <x:v>26</x:v>
      </x:c>
      <x:c r="F5" s="528" t="n">
        <x:f>Hypotheses!$B$9</x:f>
        <x:v>26</x:v>
      </x:c>
      <x:c r="G5" s="528" t="n">
        <x:f>Hypotheses!$B$9</x:f>
        <x:v>26</x:v>
      </x:c>
      <x:c r="H5" s="528" t="n">
        <x:f>Hypotheses!$B$9</x:f>
        <x:v>26</x:v>
      </x:c>
      <x:c r="I5" s="528" t="n">
        <x:f>Hypotheses!$B$9</x:f>
        <x:v>26</x:v>
      </x:c>
      <x:c r="J5" s="528" t="n">
        <x:f>Hypotheses!$B$9</x:f>
        <x:v>26</x:v>
      </x:c>
      <x:c r="K5" s="528" t="n">
        <x:f>Hypotheses!$B$9</x:f>
        <x:v>26</x:v>
      </x:c>
      <x:c r="L5" s="528" t="n">
        <x:f>Hypotheses!$B$9</x:f>
        <x:v>26</x:v>
      </x:c>
      <x:c r="M5" s="528" t="n">
        <x:f>Hypotheses!$B$9</x:f>
        <x:v>26</x:v>
      </x:c>
      <x:c r="N5" s="529" t="n">
        <x:f>SUM(B5:M5)</x:f>
        <x:v>312</x:v>
      </x:c>
      <x:c r="O5" s="530" t="n">
        <x:f>AVERAGE(B5:M5)</x:f>
        <x:v>26</x:v>
      </x:c>
      <x:c r="P5" s="493" t="str">
        <x:v>Hypothèses</x:v>
      </x:c>
      <x:c r="Q5" s="493"/>
      <x:c r="R5" s="493"/>
    </x:row>
    <x:row r="6">
      <x:c r="A6" s="493" t="str">
        <x:v>Nombre de places</x:v>
      </x:c>
      <x:c r="B6" s="528" t="n">
        <x:f>Hypotheses!$B$10</x:f>
        <x:v>60</x:v>
      </x:c>
      <x:c r="C6" s="528" t="n">
        <x:f>Hypotheses!$B$10</x:f>
        <x:v>60</x:v>
      </x:c>
      <x:c r="D6" s="528" t="n">
        <x:f>Hypotheses!$B$10</x:f>
        <x:v>60</x:v>
      </x:c>
      <x:c r="E6" s="528" t="n">
        <x:f>Hypotheses!$B$10</x:f>
        <x:v>60</x:v>
      </x:c>
      <x:c r="F6" s="528" t="n">
        <x:f>Hypotheses!$B$10</x:f>
        <x:v>60</x:v>
      </x:c>
      <x:c r="G6" s="528" t="n">
        <x:f>Hypotheses!$B$10</x:f>
        <x:v>60</x:v>
      </x:c>
      <x:c r="H6" s="528" t="n">
        <x:f>Hypotheses!$B$10</x:f>
        <x:v>60</x:v>
      </x:c>
      <x:c r="I6" s="528" t="n">
        <x:f>Hypotheses!$B$10</x:f>
        <x:v>60</x:v>
      </x:c>
      <x:c r="J6" s="528" t="n">
        <x:f>Hypotheses!$B$10</x:f>
        <x:v>60</x:v>
      </x:c>
      <x:c r="K6" s="528" t="n">
        <x:f>Hypotheses!$B$10</x:f>
        <x:v>60</x:v>
      </x:c>
      <x:c r="L6" s="528" t="n">
        <x:f>Hypotheses!$B$10</x:f>
        <x:v>60</x:v>
      </x:c>
      <x:c r="M6" s="528" t="n">
        <x:f>Hypotheses!$B$10</x:f>
        <x:v>60</x:v>
      </x:c>
      <x:c r="N6" s="529" t="n">
        <x:f>SUM(B6:M6)</x:f>
        <x:v>720</x:v>
      </x:c>
      <x:c r="O6" s="530" t="n">
        <x:f>AVERAGE(B6:M6)</x:f>
        <x:v>60</x:v>
      </x:c>
      <x:c r="P6" s="493" t="str">
        <x:v>Hypothèses</x:v>
      </x:c>
      <x:c r="Q6" s="493"/>
      <x:c r="R6" s="493"/>
    </x:row>
    <x:row r="7">
      <x:c r="A7" s="493" t="str">
        <x:v>Services / jour</x:v>
      </x:c>
      <x:c r="B7" s="528" t="n">
        <x:f>Hypotheses!$B$11</x:f>
        <x:v>2</x:v>
      </x:c>
      <x:c r="C7" s="528" t="n">
        <x:f>Hypotheses!$B$11</x:f>
        <x:v>2</x:v>
      </x:c>
      <x:c r="D7" s="528" t="n">
        <x:f>Hypotheses!$B$11</x:f>
        <x:v>2</x:v>
      </x:c>
      <x:c r="E7" s="528" t="n">
        <x:f>Hypotheses!$B$11</x:f>
        <x:v>2</x:v>
      </x:c>
      <x:c r="F7" s="528" t="n">
        <x:f>Hypotheses!$B$11</x:f>
        <x:v>2</x:v>
      </x:c>
      <x:c r="G7" s="528" t="n">
        <x:f>Hypotheses!$B$11</x:f>
        <x:v>2</x:v>
      </x:c>
      <x:c r="H7" s="528" t="n">
        <x:f>Hypotheses!$B$11</x:f>
        <x:v>2</x:v>
      </x:c>
      <x:c r="I7" s="528" t="n">
        <x:f>Hypotheses!$B$11</x:f>
        <x:v>2</x:v>
      </x:c>
      <x:c r="J7" s="528" t="n">
        <x:f>Hypotheses!$B$11</x:f>
        <x:v>2</x:v>
      </x:c>
      <x:c r="K7" s="528" t="n">
        <x:f>Hypotheses!$B$11</x:f>
        <x:v>2</x:v>
      </x:c>
      <x:c r="L7" s="528" t="n">
        <x:f>Hypotheses!$B$11</x:f>
        <x:v>2</x:v>
      </x:c>
      <x:c r="M7" s="528" t="n">
        <x:f>Hypotheses!$B$11</x:f>
        <x:v>2</x:v>
      </x:c>
      <x:c r="N7" s="529" t="n">
        <x:f>SUM(B7:M7)</x:f>
        <x:v>24</x:v>
      </x:c>
      <x:c r="O7" s="530" t="n">
        <x:f>AVERAGE(B7:M7)</x:f>
        <x:v>2</x:v>
      </x:c>
      <x:c r="P7" s="493" t="str">
        <x:v>Hypothèses</x:v>
      </x:c>
      <x:c r="Q7" s="493"/>
      <x:c r="R7" s="493"/>
    </x:row>
    <x:row r="8">
      <x:c r="A8" s="493" t="str">
        <x:v>Taux de remplissage</x:v>
      </x:c>
      <x:c r="B8" s="531" t="n">
        <x:v>0.52</x:v>
      </x:c>
      <x:c r="C8" s="531" t="n">
        <x:v>0.55</x:v>
      </x:c>
      <x:c r="D8" s="531" t="n">
        <x:v>0.6</x:v>
      </x:c>
      <x:c r="E8" s="531" t="n">
        <x:v>0.63</x:v>
      </x:c>
      <x:c r="F8" s="531" t="n">
        <x:v>0.68</x:v>
      </x:c>
      <x:c r="G8" s="531" t="n">
        <x:v>0.72</x:v>
      </x:c>
      <x:c r="H8" s="531" t="n">
        <x:v>0.76</x:v>
      </x:c>
      <x:c r="I8" s="531" t="n">
        <x:v>0.7</x:v>
      </x:c>
      <x:c r="J8" s="531" t="n">
        <x:v>0.66</x:v>
      </x:c>
      <x:c r="K8" s="531" t="n">
        <x:v>0.64</x:v>
      </x:c>
      <x:c r="L8" s="531" t="n">
        <x:v>0.61</x:v>
      </x:c>
      <x:c r="M8" s="531" t="n">
        <x:v>0.74</x:v>
      </x:c>
      <x:c r="N8" s="529" t="n">
        <x:f>SUM(B8:M8)</x:f>
        <x:v>7.8100000000000005</x:v>
      </x:c>
      <x:c r="O8" s="530" t="n">
        <x:f>AVERAGE(B8:M8)</x:f>
        <x:v>0.6508333333333334</x:v>
      </x:c>
      <x:c r="P8" s="493" t="str">
        <x:v>Saisonnalité</x:v>
      </x:c>
      <x:c r="Q8" s="493"/>
      <x:c r="R8" s="493"/>
    </x:row>
    <x:row r="9">
      <x:c r="A9" s="493" t="str">
        <x:v>Couverts servis</x:v>
      </x:c>
      <x:c r="B9" s="528" t="n">
        <x:f>B5*B6*B7*B8</x:f>
        <x:v>1622.4</x:v>
      </x:c>
      <x:c r="C9" s="528" t="n">
        <x:f>C5*C6*C7*C8</x:f>
        <x:v>1716.0000000000002</x:v>
      </x:c>
      <x:c r="D9" s="528" t="n">
        <x:f>D5*D6*D7*D8</x:f>
        <x:v>1872</x:v>
      </x:c>
      <x:c r="E9" s="528" t="n">
        <x:f>E5*E6*E7*E8</x:f>
        <x:v>1965.6</x:v>
      </x:c>
      <x:c r="F9" s="528" t="n">
        <x:f>F5*F6*F7*F8</x:f>
        <x:v>2121.6000000000004</x:v>
      </x:c>
      <x:c r="G9" s="528" t="n">
        <x:f>G5*G6*G7*G8</x:f>
        <x:v>2246.4</x:v>
      </x:c>
      <x:c r="H9" s="528" t="n">
        <x:f>H5*H6*H7*H8</x:f>
        <x:v>2371.2</x:v>
      </x:c>
      <x:c r="I9" s="528" t="n">
        <x:f>I5*I6*I7*I8</x:f>
        <x:v>2184</x:v>
      </x:c>
      <x:c r="J9" s="528" t="n">
        <x:f>J5*J6*J7*J8</x:f>
        <x:v>2059.2000000000003</x:v>
      </x:c>
      <x:c r="K9" s="528" t="n">
        <x:f>K5*K6*K7*K8</x:f>
        <x:v>1996.8</x:v>
      </x:c>
      <x:c r="L9" s="528" t="n">
        <x:f>L5*L6*L7*L8</x:f>
        <x:v>1903.2</x:v>
      </x:c>
      <x:c r="M9" s="528" t="n">
        <x:f>M5*M6*M7*M8</x:f>
        <x:v>2308.8</x:v>
      </x:c>
      <x:c r="N9" s="532" t="n">
        <x:f>SUM(B9:M9)</x:f>
        <x:v>24367.2</x:v>
      </x:c>
      <x:c r="O9" s="528" t="n">
        <x:f>AVERAGE(B9:M9)</x:f>
        <x:v>2030.6000000000001</x:v>
      </x:c>
      <x:c r="P9" s="493" t="str">
        <x:v>Calcul</x:v>
      </x:c>
      <x:c r="Q9" s="493"/>
      <x:c r="R9" s="493"/>
    </x:row>
    <x:row r="10">
      <x:c r="A10" s="493" t="str">
        <x:v>Ticket moyen TTC (€)</x:v>
      </x:c>
      <x:c r="B10" s="528" t="n">
        <x:f>Hypotheses!$B$13</x:f>
        <x:v>28</x:v>
      </x:c>
      <x:c r="C10" s="528" t="n">
        <x:f>Hypotheses!$B$13</x:f>
        <x:v>28</x:v>
      </x:c>
      <x:c r="D10" s="528" t="n">
        <x:f>Hypotheses!$B$13</x:f>
        <x:v>28</x:v>
      </x:c>
      <x:c r="E10" s="528" t="n">
        <x:f>Hypotheses!$B$13</x:f>
        <x:v>28</x:v>
      </x:c>
      <x:c r="F10" s="528" t="n">
        <x:f>Hypotheses!$B$13</x:f>
        <x:v>28</x:v>
      </x:c>
      <x:c r="G10" s="528" t="n">
        <x:f>Hypotheses!$B$13</x:f>
        <x:v>28</x:v>
      </x:c>
      <x:c r="H10" s="528" t="n">
        <x:f>Hypotheses!$B$13</x:f>
        <x:v>28</x:v>
      </x:c>
      <x:c r="I10" s="528" t="n">
        <x:f>Hypotheses!$B$13</x:f>
        <x:v>28</x:v>
      </x:c>
      <x:c r="J10" s="528" t="n">
        <x:f>Hypotheses!$B$13</x:f>
        <x:v>28</x:v>
      </x:c>
      <x:c r="K10" s="528" t="n">
        <x:f>Hypotheses!$B$13</x:f>
        <x:v>28</x:v>
      </x:c>
      <x:c r="L10" s="528" t="n">
        <x:f>Hypotheses!$B$13</x:f>
        <x:v>28</x:v>
      </x:c>
      <x:c r="M10" s="528" t="n">
        <x:f>Hypotheses!$B$13</x:f>
        <x:v>28</x:v>
      </x:c>
      <x:c r="N10" s="529" t="n">
        <x:f>SUM(B10:M10)</x:f>
        <x:v>336</x:v>
      </x:c>
      <x:c r="O10" s="530" t="n">
        <x:f>AVERAGE(B10:M10)</x:f>
        <x:v>28</x:v>
      </x:c>
      <x:c r="P10" s="493" t="str">
        <x:v>Hypothèses</x:v>
      </x:c>
      <x:c r="Q10" s="493"/>
      <x:c r="R10" s="493"/>
    </x:row>
    <x:row r="11">
      <x:c r="A11" s="493" t="str">
        <x:v>CA salle TTC (€)</x:v>
      </x:c>
      <x:c r="B11" s="528" t="n">
        <x:f>B9*B10</x:f>
        <x:v>45427.200000000004</x:v>
      </x:c>
      <x:c r="C11" s="528" t="n">
        <x:f>C9*C10</x:f>
        <x:v>48048.00000000001</x:v>
      </x:c>
      <x:c r="D11" s="528" t="n">
        <x:f>D9*D10</x:f>
        <x:v>52416</x:v>
      </x:c>
      <x:c r="E11" s="528" t="n">
        <x:f>E9*E10</x:f>
        <x:v>55036.799999999996</x:v>
      </x:c>
      <x:c r="F11" s="528" t="n">
        <x:f>F9*F10</x:f>
        <x:v>59404.80000000001</x:v>
      </x:c>
      <x:c r="G11" s="528" t="n">
        <x:f>G9*G10</x:f>
        <x:v>62899.200000000004</x:v>
      </x:c>
      <x:c r="H11" s="528" t="n">
        <x:f>H9*H10</x:f>
        <x:v>66393.59999999999</x:v>
      </x:c>
      <x:c r="I11" s="528" t="n">
        <x:f>I9*I10</x:f>
        <x:v>61152</x:v>
      </x:c>
      <x:c r="J11" s="528" t="n">
        <x:f>J9*J10</x:f>
        <x:v>57657.600000000006</x:v>
      </x:c>
      <x:c r="K11" s="528" t="n">
        <x:f>K9*K10</x:f>
        <x:v>55910.4</x:v>
      </x:c>
      <x:c r="L11" s="528" t="n">
        <x:f>L9*L10</x:f>
        <x:v>53289.6</x:v>
      </x:c>
      <x:c r="M11" s="528" t="n">
        <x:f>M9*M10</x:f>
        <x:v>64646.40000000001</x:v>
      </x:c>
      <x:c r="N11" s="532" t="n">
        <x:f>SUM(B11:M11)</x:f>
        <x:v>682281.6</x:v>
      </x:c>
      <x:c r="O11" s="528" t="n">
        <x:f>AVERAGE(B11:M11)</x:f>
        <x:v>56856.799999999996</x:v>
      </x:c>
      <x:c r="P11" s="493" t="str">
        <x:v>Calcul</x:v>
      </x:c>
      <x:c r="Q11" s="493"/>
      <x:c r="R11" s="493"/>
    </x:row>
    <x:row r="12">
      <x:c r="A12" s="493" t="str">
        <x:v>CA livraison TTC (€)</x:v>
      </x:c>
      <x:c r="B12" s="528" t="n">
        <x:f>B11*Hypotheses!$B$14/(1-Hypotheses!$B$14)</x:f>
        <x:v>6194.618181818182</x:v>
      </x:c>
      <x:c r="C12" s="528" t="n">
        <x:f>C11*Hypotheses!$B$14/(1-Hypotheses!$B$14)</x:f>
        <x:v>6552</x:v>
      </x:c>
      <x:c r="D12" s="528" t="n">
        <x:f>D11*Hypotheses!$B$14/(1-Hypotheses!$B$14)</x:f>
        <x:v>7147.636363636364</x:v>
      </x:c>
      <x:c r="E12" s="528" t="n">
        <x:f>E11*Hypotheses!$B$14/(1-Hypotheses!$B$14)</x:f>
        <x:v>7505.018181818181</x:v>
      </x:c>
      <x:c r="F12" s="528" t="n">
        <x:f>F11*Hypotheses!$B$14/(1-Hypotheses!$B$14)</x:f>
        <x:v>8100.654545454547</x:v>
      </x:c>
      <x:c r="G12" s="528" t="n">
        <x:f>G11*Hypotheses!$B$14/(1-Hypotheses!$B$14)</x:f>
        <x:v>8577.163636363637</x:v>
      </x:c>
      <x:c r="H12" s="528" t="n">
        <x:f>H11*Hypotheses!$B$14/(1-Hypotheses!$B$14)</x:f>
        <x:v>9053.672727272726</x:v>
      </x:c>
      <x:c r="I12" s="528" t="n">
        <x:f>I11*Hypotheses!$B$14/(1-Hypotheses!$B$14)</x:f>
        <x:v>8338.90909090909</x:v>
      </x:c>
      <x:c r="J12" s="528" t="n">
        <x:f>J11*Hypotheses!$B$14/(1-Hypotheses!$B$14)</x:f>
        <x:v>7862.400000000001</x:v>
      </x:c>
      <x:c r="K12" s="528" t="n">
        <x:f>K11*Hypotheses!$B$14/(1-Hypotheses!$B$14)</x:f>
        <x:v>7624.145454545454</x:v>
      </x:c>
      <x:c r="L12" s="528" t="n">
        <x:f>L11*Hypotheses!$B$14/(1-Hypotheses!$B$14)</x:f>
        <x:v>7266.763636363636</x:v>
      </x:c>
      <x:c r="M12" s="528" t="n">
        <x:f>M11*Hypotheses!$B$14/(1-Hypotheses!$B$14)</x:f>
        <x:v>8815.418181818182</x:v>
      </x:c>
      <x:c r="N12" s="532" t="n">
        <x:f>SUM(B12:M12)</x:f>
        <x:v>93038.4</x:v>
      </x:c>
      <x:c r="O12" s="528" t="n">
        <x:f>AVERAGE(B12:M12)</x:f>
        <x:v>7753.2</x:v>
      </x:c>
      <x:c r="P12" s="493" t="str">
        <x:v>Calcul</x:v>
      </x:c>
      <x:c r="Q12" s="493"/>
      <x:c r="R12" s="493"/>
    </x:row>
    <x:row r="13">
      <x:c r="A13" s="533" t="str">
        <x:v>CA total TTC (€)</x:v>
      </x:c>
      <x:c r="B13" s="534" t="n">
        <x:f>B11+B12</x:f>
        <x:v>51621.818181818184</x:v>
      </x:c>
      <x:c r="C13" s="534" t="n">
        <x:f>C11+C12</x:f>
        <x:v>54600.00000000001</x:v>
      </x:c>
      <x:c r="D13" s="534" t="n">
        <x:f>D11+D12</x:f>
        <x:v>59563.63636363637</x:v>
      </x:c>
      <x:c r="E13" s="534" t="n">
        <x:f>E11+E12</x:f>
        <x:v>62541.81818181818</x:v>
      </x:c>
      <x:c r="F13" s="534" t="n">
        <x:f>F11+F12</x:f>
        <x:v>67505.45454545456</x:v>
      </x:c>
      <x:c r="G13" s="534" t="n">
        <x:f>G11+G12</x:f>
        <x:v>71476.36363636365</x:v>
      </x:c>
      <x:c r="H13" s="534" t="n">
        <x:f>H11+H12</x:f>
        <x:v>75447.27272727272</x:v>
      </x:c>
      <x:c r="I13" s="534" t="n">
        <x:f>I11+I12</x:f>
        <x:v>69490.90909090909</x:v>
      </x:c>
      <x:c r="J13" s="534" t="n">
        <x:f>J11+J12</x:f>
        <x:v>65520.00000000001</x:v>
      </x:c>
      <x:c r="K13" s="534" t="n">
        <x:f>K11+K12</x:f>
        <x:v>63534.545454545456</x:v>
      </x:c>
      <x:c r="L13" s="534" t="n">
        <x:f>L11+L12</x:f>
        <x:v>60556.36363636363</x:v>
      </x:c>
      <x:c r="M13" s="534" t="n">
        <x:f>M11+M12</x:f>
        <x:v>73461.81818181819</x:v>
      </x:c>
      <x:c r="N13" s="534" t="n">
        <x:f>SUM(B13:M13)</x:f>
        <x:v>775320</x:v>
      </x:c>
      <x:c r="O13" s="534" t="n">
        <x:f>AVERAGE(B13:M13)</x:f>
        <x:v>64610</x:v>
      </x:c>
      <x:c r="P13" s="533" t="str">
        <x:v>Calcul</x:v>
      </x:c>
      <x:c r="Q13" s="493"/>
      <x:c r="R13" s="493"/>
    </x:row>
    <x:row r="14">
      <x:c r="A14" s="533" t="str">
        <x:v>TVA collectée (€)</x:v>
      </x:c>
      <x:c r="B14" s="534" t="n">
        <x:f>B13*Hypotheses!$B$16/(1+Hypotheses!$B$16)</x:f>
        <x:v>4692.892561983472</x:v>
      </x:c>
      <x:c r="C14" s="534" t="n">
        <x:f>C13*Hypotheses!$B$16/(1+Hypotheses!$B$16)</x:f>
        <x:v>4963.636363636364</x:v>
      </x:c>
      <x:c r="D14" s="534" t="n">
        <x:f>D13*Hypotheses!$B$16/(1+Hypotheses!$B$16)</x:f>
        <x:v>5414.876033057852</x:v>
      </x:c>
      <x:c r="E14" s="534" t="n">
        <x:f>E13*Hypotheses!$B$16/(1+Hypotheses!$B$16)</x:f>
        <x:v>5685.619834710743</x:v>
      </x:c>
      <x:c r="F14" s="534" t="n">
        <x:f>F13*Hypotheses!$B$16/(1+Hypotheses!$B$16)</x:f>
        <x:v>6136.859504132232</x:v>
      </x:c>
      <x:c r="G14" s="534" t="n">
        <x:f>G13*Hypotheses!$B$16/(1+Hypotheses!$B$16)</x:f>
        <x:v>6497.851239669422</x:v>
      </x:c>
      <x:c r="H14" s="534" t="n">
        <x:f>H13*Hypotheses!$B$16/(1+Hypotheses!$B$16)</x:f>
        <x:v>6858.84297520661</x:v>
      </x:c>
      <x:c r="I14" s="534" t="n">
        <x:f>I13*Hypotheses!$B$16/(1+Hypotheses!$B$16)</x:f>
        <x:v>6317.355371900826</x:v>
      </x:c>
      <x:c r="J14" s="534" t="n">
        <x:f>J13*Hypotheses!$B$16/(1+Hypotheses!$B$16)</x:f>
        <x:v>5956.363636363637</x:v>
      </x:c>
      <x:c r="K14" s="534" t="n">
        <x:f>K13*Hypotheses!$B$16/(1+Hypotheses!$B$16)</x:f>
        <x:v>5775.8677685950415</x:v>
      </x:c>
      <x:c r="L14" s="534" t="n">
        <x:f>L13*Hypotheses!$B$16/(1+Hypotheses!$B$16)</x:f>
        <x:v>5505.123966942148</x:v>
      </x:c>
      <x:c r="M14" s="534" t="n">
        <x:f>M13*Hypotheses!$B$16/(1+Hypotheses!$B$16)</x:f>
        <x:v>6678.347107438018</x:v>
      </x:c>
      <x:c r="N14" s="534" t="n">
        <x:f>SUM(B14:M14)</x:f>
        <x:v>70483.63636363637</x:v>
      </x:c>
      <x:c r="O14" s="534" t="n">
        <x:f>AVERAGE(B14:M14)</x:f>
        <x:v>5873.636363636364</x:v>
      </x:c>
      <x:c r="P14" s="533" t="str">
        <x:v>Calcul</x:v>
      </x:c>
      <x:c r="Q14" s="493"/>
      <x:c r="R14" s="493"/>
    </x:row>
    <x:row r="15">
      <x:c r="A15" s="533" t="str">
        <x:v>CA total HT (€)</x:v>
      </x:c>
      <x:c r="B15" s="534" t="n">
        <x:f>B13-B14</x:f>
        <x:v>46928.925619834714</x:v>
      </x:c>
      <x:c r="C15" s="534" t="n">
        <x:f>C13-C14</x:f>
        <x:v>49636.36363636365</x:v>
      </x:c>
      <x:c r="D15" s="534" t="n">
        <x:f>D13-D14</x:f>
        <x:v>54148.760330578516</x:v>
      </x:c>
      <x:c r="E15" s="534" t="n">
        <x:f>E13-E14</x:f>
        <x:v>56856.198347107435</x:v>
      </x:c>
      <x:c r="F15" s="534" t="n">
        <x:f>F13-F14</x:f>
        <x:v>61368.595041322325</x:v>
      </x:c>
      <x:c r="G15" s="534" t="n">
        <x:f>G13-G14</x:f>
        <x:v>64978.51239669423</x:v>
      </x:c>
      <x:c r="H15" s="534" t="n">
        <x:f>H13-H14</x:f>
        <x:v>68588.4297520661</x:v>
      </x:c>
      <x:c r="I15" s="534" t="n">
        <x:f>I13-I14</x:f>
        <x:v>63173.55371900826</x:v>
      </x:c>
      <x:c r="J15" s="534" t="n">
        <x:f>J13-J14</x:f>
        <x:v>59563.63636363637</x:v>
      </x:c>
      <x:c r="K15" s="534" t="n">
        <x:f>K13-K14</x:f>
        <x:v>57758.67768595042</x:v>
      </x:c>
      <x:c r="L15" s="534" t="n">
        <x:f>L13-L14</x:f>
        <x:v>55051.239669421484</x:v>
      </x:c>
      <x:c r="M15" s="534" t="n">
        <x:f>M13-M14</x:f>
        <x:v>66783.47107438017</x:v>
      </x:c>
      <x:c r="N15" s="534" t="n">
        <x:f>SUM(B15:M15)</x:f>
        <x:v>704836.3636363638</x:v>
      </x:c>
      <x:c r="O15" s="534" t="n">
        <x:f>AVERAGE(B15:M15)</x:f>
        <x:v>58736.36363636365</x:v>
      </x:c>
      <x:c r="P15" s="533" t="str">
        <x:v>Calcul</x:v>
      </x:c>
      <x:c r="Q15" s="493"/>
      <x:c r="R15" s="493"/>
    </x:row>
    <x:row r="16">
      <x:c r="A16" s="493"/>
      <x:c r="B16" s="493"/>
      <x:c r="C16" s="493"/>
      <x:c r="D16" s="493"/>
      <x:c r="E16" s="493"/>
      <x:c r="F16" s="493"/>
      <x:c r="G16" s="493"/>
      <x:c r="H16" s="493"/>
      <x:c r="I16" s="493"/>
      <x:c r="J16" s="493"/>
      <x:c r="K16" s="493"/>
      <x:c r="L16" s="493"/>
      <x:c r="M16" s="493"/>
      <x:c r="N16" s="493"/>
      <x:c r="O16" s="493"/>
      <x:c r="P16" s="493"/>
      <x:c r="Q16" s="493"/>
      <x:c r="R16" s="493"/>
    </x:row>
    <x:row r="17">
      <x:c r="A17" s="493"/>
      <x:c r="B17" s="493"/>
      <x:c r="C17" s="493"/>
      <x:c r="D17" s="493"/>
      <x:c r="E17" s="493"/>
      <x:c r="F17" s="493"/>
      <x:c r="G17" s="493"/>
      <x:c r="H17" s="493"/>
      <x:c r="I17" s="493"/>
      <x:c r="J17" s="493"/>
      <x:c r="K17" s="493"/>
      <x:c r="L17" s="493"/>
      <x:c r="M17" s="493"/>
      <x:c r="N17" s="493"/>
      <x:c r="O17" s="493"/>
      <x:c r="P17" s="493"/>
      <x:c r="Q17" s="493"/>
      <x:c r="R17" s="493"/>
    </x:row>
    <x:row r="18">
      <x:c r="A18" s="493"/>
      <x:c r="B18" s="493"/>
      <x:c r="C18" s="493"/>
      <x:c r="D18" s="493"/>
      <x:c r="E18" s="493"/>
      <x:c r="F18" s="493"/>
      <x:c r="G18" s="493"/>
      <x:c r="H18" s="493"/>
      <x:c r="I18" s="493"/>
      <x:c r="J18" s="493"/>
      <x:c r="K18" s="493"/>
      <x:c r="L18" s="493"/>
      <x:c r="M18" s="493"/>
      <x:c r="N18" s="493"/>
      <x:c r="O18" s="493"/>
      <x:c r="P18" s="493"/>
      <x:c r="Q18" s="493"/>
      <x:c r="R18" s="493"/>
    </x:row>
    <x:row r="19">
      <x:c r="A19" s="493"/>
      <x:c r="B19" s="493"/>
      <x:c r="C19" s="493"/>
      <x:c r="D19" s="493"/>
      <x:c r="E19" s="493"/>
      <x:c r="F19" s="493"/>
      <x:c r="G19" s="493"/>
      <x:c r="H19" s="493"/>
      <x:c r="I19" s="493"/>
      <x:c r="J19" s="493"/>
      <x:c r="K19" s="493"/>
      <x:c r="L19" s="493"/>
      <x:c r="M19" s="493"/>
      <x:c r="N19" s="493"/>
      <x:c r="O19" s="493"/>
      <x:c r="P19" s="493"/>
      <x:c r="Q19" s="493"/>
      <x:c r="R19" s="493"/>
    </x:row>
    <x:row r="20">
      <x:c r="A20" s="493"/>
      <x:c r="B20" s="493"/>
      <x:c r="C20" s="493"/>
      <x:c r="D20" s="493"/>
      <x:c r="E20" s="493"/>
      <x:c r="F20" s="493"/>
      <x:c r="G20" s="493"/>
      <x:c r="H20" s="493"/>
      <x:c r="I20" s="493"/>
      <x:c r="J20" s="493"/>
      <x:c r="K20" s="493"/>
      <x:c r="L20" s="493"/>
      <x:c r="M20" s="493"/>
      <x:c r="N20" s="493"/>
      <x:c r="O20" s="493"/>
      <x:c r="P20" s="493"/>
      <x:c r="Q20" s="493"/>
      <x:c r="R20" s="493"/>
    </x:row>
    <x:row r="21">
      <x:c r="A21" s="493"/>
      <x:c r="B21" s="493"/>
      <x:c r="C21" s="493"/>
      <x:c r="D21" s="493"/>
      <x:c r="E21" s="493"/>
      <x:c r="F21" s="493"/>
      <x:c r="G21" s="493"/>
      <x:c r="H21" s="493"/>
      <x:c r="I21" s="493"/>
      <x:c r="J21" s="493"/>
      <x:c r="K21" s="493"/>
      <x:c r="L21" s="493"/>
      <x:c r="M21" s="493"/>
      <x:c r="N21" s="493"/>
      <x:c r="O21" s="493"/>
      <x:c r="P21" s="493"/>
      <x:c r="Q21" s="493"/>
      <x:c r="R21" s="493"/>
    </x:row>
    <x:row r="22">
      <x:c r="A22" s="493"/>
      <x:c r="B22" s="493"/>
      <x:c r="C22" s="493"/>
      <x:c r="D22" s="493"/>
      <x:c r="E22" s="493"/>
      <x:c r="F22" s="493"/>
      <x:c r="G22" s="493"/>
      <x:c r="H22" s="493"/>
      <x:c r="I22" s="493"/>
      <x:c r="J22" s="493"/>
      <x:c r="K22" s="493"/>
      <x:c r="L22" s="493"/>
      <x:c r="M22" s="493"/>
      <x:c r="N22" s="493"/>
      <x:c r="O22" s="493"/>
      <x:c r="P22" s="493"/>
      <x:c r="Q22" s="493"/>
      <x:c r="R22" s="493"/>
    </x:row>
    <x:row r="23">
      <x:c r="A23" s="493"/>
      <x:c r="B23" s="493"/>
      <x:c r="C23" s="493"/>
      <x:c r="D23" s="493"/>
      <x:c r="E23" s="493"/>
      <x:c r="F23" s="493"/>
      <x:c r="G23" s="493"/>
      <x:c r="H23" s="493"/>
      <x:c r="I23" s="493"/>
      <x:c r="J23" s="493"/>
      <x:c r="K23" s="493"/>
      <x:c r="L23" s="493"/>
      <x:c r="M23" s="493"/>
      <x:c r="N23" s="493"/>
      <x:c r="O23" s="493"/>
      <x:c r="P23" s="493"/>
      <x:c r="Q23" s="493"/>
      <x:c r="R23" s="493"/>
    </x:row>
    <x:row r="24">
      <x:c r="A24" s="493"/>
      <x:c r="B24" s="493"/>
      <x:c r="C24" s="493"/>
      <x:c r="D24" s="493"/>
      <x:c r="E24" s="493"/>
      <x:c r="F24" s="493"/>
      <x:c r="G24" s="493"/>
      <x:c r="H24" s="493"/>
      <x:c r="I24" s="493"/>
      <x:c r="J24" s="493"/>
      <x:c r="K24" s="493"/>
      <x:c r="L24" s="493"/>
      <x:c r="M24" s="493"/>
      <x:c r="N24" s="493"/>
      <x:c r="O24" s="493"/>
      <x:c r="P24" s="493"/>
      <x:c r="Q24" s="493"/>
      <x:c r="R24" s="493"/>
    </x:row>
    <x:row r="25">
      <x:c r="A25" s="493"/>
      <x:c r="B25" s="493"/>
      <x:c r="C25" s="493"/>
      <x:c r="D25" s="493"/>
      <x:c r="E25" s="493"/>
      <x:c r="F25" s="493"/>
      <x:c r="G25" s="493"/>
      <x:c r="H25" s="493"/>
      <x:c r="I25" s="493"/>
      <x:c r="J25" s="493"/>
      <x:c r="K25" s="493"/>
      <x:c r="L25" s="493"/>
      <x:c r="M25" s="493"/>
      <x:c r="N25" s="493"/>
      <x:c r="O25" s="493"/>
      <x:c r="P25" s="493"/>
      <x:c r="Q25" s="493"/>
      <x:c r="R25" s="493"/>
    </x:row>
    <x:row r="26">
      <x:c r="A26" s="493"/>
      <x:c r="B26" s="493"/>
      <x:c r="C26" s="493"/>
      <x:c r="D26" s="493"/>
      <x:c r="E26" s="493"/>
      <x:c r="F26" s="493"/>
      <x:c r="G26" s="493"/>
      <x:c r="H26" s="493"/>
      <x:c r="I26" s="493"/>
      <x:c r="J26" s="493"/>
      <x:c r="K26" s="493"/>
      <x:c r="L26" s="493"/>
      <x:c r="M26" s="493"/>
      <x:c r="N26" s="493"/>
      <x:c r="O26" s="493"/>
      <x:c r="P26" s="493"/>
      <x:c r="Q26" s="493"/>
      <x:c r="R26" s="493"/>
    </x:row>
    <x:row r="27">
      <x:c r="A27" s="493"/>
      <x:c r="B27" s="493"/>
      <x:c r="C27" s="493"/>
      <x:c r="D27" s="493"/>
      <x:c r="E27" s="493"/>
      <x:c r="F27" s="493"/>
      <x:c r="G27" s="493"/>
      <x:c r="H27" s="493"/>
      <x:c r="I27" s="493"/>
      <x:c r="J27" s="493"/>
      <x:c r="K27" s="493"/>
      <x:c r="L27" s="493"/>
      <x:c r="M27" s="493"/>
      <x:c r="N27" s="493"/>
      <x:c r="O27" s="493"/>
      <x:c r="P27" s="493"/>
      <x:c r="Q27" s="493"/>
      <x:c r="R27" s="493"/>
    </x:row>
    <x:row r="28">
      <x:c r="A28" s="493"/>
      <x:c r="B28" s="493"/>
      <x:c r="C28" s="493"/>
      <x:c r="D28" s="493"/>
      <x:c r="E28" s="493"/>
      <x:c r="F28" s="493"/>
      <x:c r="G28" s="493"/>
      <x:c r="H28" s="493"/>
      <x:c r="I28" s="493"/>
      <x:c r="J28" s="493"/>
      <x:c r="K28" s="493"/>
      <x:c r="L28" s="493"/>
      <x:c r="M28" s="493"/>
      <x:c r="N28" s="493"/>
      <x:c r="O28" s="493"/>
      <x:c r="P28" s="493"/>
      <x:c r="Q28" s="493"/>
      <x:c r="R28" s="493"/>
    </x:row>
    <x:row r="29">
      <x:c r="A29" s="493"/>
      <x:c r="B29" s="493"/>
      <x:c r="C29" s="493"/>
      <x:c r="D29" s="493"/>
      <x:c r="E29" s="493"/>
      <x:c r="F29" s="493"/>
      <x:c r="G29" s="493"/>
      <x:c r="H29" s="493"/>
      <x:c r="I29" s="493"/>
      <x:c r="J29" s="493"/>
      <x:c r="K29" s="493"/>
      <x:c r="L29" s="493"/>
      <x:c r="M29" s="493"/>
      <x:c r="N29" s="493"/>
      <x:c r="O29" s="493"/>
      <x:c r="P29" s="493"/>
      <x:c r="Q29" s="493"/>
      <x:c r="R29" s="493"/>
    </x:row>
    <x:row r="30">
      <x:c r="A30" s="493"/>
      <x:c r="B30" s="493"/>
      <x:c r="C30" s="493"/>
      <x:c r="D30" s="493"/>
      <x:c r="E30" s="493"/>
      <x:c r="F30" s="493"/>
      <x:c r="G30" s="493"/>
      <x:c r="H30" s="493"/>
      <x:c r="I30" s="493"/>
      <x:c r="J30" s="493"/>
      <x:c r="K30" s="493"/>
      <x:c r="L30" s="493"/>
      <x:c r="M30" s="493"/>
      <x:c r="N30" s="493"/>
      <x:c r="O30" s="493"/>
      <x:c r="P30" s="493"/>
      <x:c r="Q30" s="493"/>
      <x:c r="R30" s="493"/>
    </x:row>
    <x:row r="31">
      <x:c r="A31" s="493"/>
      <x:c r="B31" s="493"/>
      <x:c r="C31" s="493"/>
      <x:c r="D31" s="493"/>
      <x:c r="E31" s="493"/>
      <x:c r="F31" s="493"/>
      <x:c r="G31" s="493"/>
      <x:c r="H31" s="493"/>
      <x:c r="I31" s="493"/>
      <x:c r="J31" s="493"/>
      <x:c r="K31" s="493"/>
      <x:c r="L31" s="493"/>
      <x:c r="M31" s="493"/>
      <x:c r="N31" s="493"/>
      <x:c r="O31" s="493"/>
      <x:c r="P31" s="493"/>
      <x:c r="Q31" s="493"/>
      <x:c r="R31" s="493"/>
    </x:row>
    <x:row r="32">
      <x:c r="A32" s="493"/>
      <x:c r="B32" s="493"/>
      <x:c r="C32" s="493"/>
      <x:c r="D32" s="493"/>
      <x:c r="E32" s="493"/>
      <x:c r="F32" s="493"/>
      <x:c r="G32" s="493"/>
      <x:c r="H32" s="493"/>
      <x:c r="I32" s="493"/>
      <x:c r="J32" s="493"/>
      <x:c r="K32" s="493"/>
      <x:c r="L32" s="493"/>
      <x:c r="M32" s="493"/>
      <x:c r="N32" s="493"/>
      <x:c r="O32" s="493"/>
      <x:c r="P32" s="493"/>
      <x:c r="Q32" s="493"/>
      <x:c r="R32" s="493"/>
    </x:row>
    <x:row r="33">
      <x:c r="A33" s="493"/>
      <x:c r="B33" s="493"/>
      <x:c r="C33" s="493"/>
      <x:c r="D33" s="493"/>
      <x:c r="E33" s="493"/>
      <x:c r="F33" s="493"/>
      <x:c r="G33" s="493"/>
      <x:c r="H33" s="493"/>
      <x:c r="I33" s="493"/>
      <x:c r="J33" s="493"/>
      <x:c r="K33" s="493"/>
      <x:c r="L33" s="493"/>
      <x:c r="M33" s="493"/>
      <x:c r="N33" s="493"/>
      <x:c r="O33" s="493"/>
      <x:c r="P33" s="493"/>
      <x:c r="Q33" s="493"/>
      <x:c r="R33" s="493"/>
    </x:row>
    <x:row r="34">
      <x:c r="A34" s="493"/>
      <x:c r="B34" s="493"/>
      <x:c r="C34" s="493"/>
      <x:c r="D34" s="493"/>
      <x:c r="E34" s="493"/>
      <x:c r="F34" s="493"/>
      <x:c r="G34" s="493"/>
      <x:c r="H34" s="493"/>
      <x:c r="I34" s="493"/>
      <x:c r="J34" s="493"/>
      <x:c r="K34" s="493"/>
      <x:c r="L34" s="493"/>
      <x:c r="M34" s="493"/>
      <x:c r="N34" s="493"/>
      <x:c r="O34" s="493"/>
      <x:c r="P34" s="493"/>
      <x:c r="Q34" s="493"/>
      <x:c r="R34" s="493"/>
    </x:row>
    <x:row r="35">
      <x:c r="A35" s="493"/>
      <x:c r="B35" s="493"/>
      <x:c r="C35" s="493"/>
      <x:c r="D35" s="493"/>
      <x:c r="E35" s="493"/>
      <x:c r="F35" s="493"/>
      <x:c r="G35" s="493"/>
      <x:c r="H35" s="493"/>
      <x:c r="I35" s="493"/>
      <x:c r="J35" s="493"/>
      <x:c r="K35" s="493"/>
      <x:c r="L35" s="493"/>
      <x:c r="M35" s="493"/>
      <x:c r="N35" s="493"/>
      <x:c r="O35" s="493"/>
      <x:c r="P35" s="493"/>
      <x:c r="Q35" s="493"/>
      <x:c r="R35" s="493"/>
    </x:row>
    <x:row r="36">
      <x:c r="A36" s="493"/>
      <x:c r="B36" s="493"/>
      <x:c r="C36" s="493"/>
      <x:c r="D36" s="493"/>
      <x:c r="E36" s="493"/>
      <x:c r="F36" s="493"/>
      <x:c r="G36" s="493"/>
      <x:c r="H36" s="493"/>
      <x:c r="I36" s="493"/>
      <x:c r="J36" s="493"/>
      <x:c r="K36" s="493"/>
      <x:c r="L36" s="493"/>
      <x:c r="M36" s="493"/>
      <x:c r="N36" s="493"/>
      <x:c r="O36" s="493"/>
      <x:c r="P36" s="493"/>
      <x:c r="Q36" s="493"/>
      <x:c r="R36" s="493"/>
    </x:row>
    <x:row r="37">
      <x:c r="A37" s="493"/>
      <x:c r="B37" s="493"/>
      <x:c r="C37" s="493"/>
      <x:c r="D37" s="493"/>
      <x:c r="E37" s="493"/>
      <x:c r="F37" s="493"/>
      <x:c r="G37" s="493"/>
      <x:c r="H37" s="493"/>
      <x:c r="I37" s="493"/>
      <x:c r="J37" s="493"/>
      <x:c r="K37" s="493"/>
      <x:c r="L37" s="493"/>
      <x:c r="M37" s="493"/>
      <x:c r="N37" s="493"/>
      <x:c r="O37" s="493"/>
      <x:c r="P37" s="493"/>
      <x:c r="Q37" s="493"/>
      <x:c r="R37" s="493"/>
    </x:row>
    <x:row r="38">
      <x:c r="A38" s="493"/>
      <x:c r="B38" s="493"/>
      <x:c r="C38" s="493"/>
      <x:c r="D38" s="493"/>
      <x:c r="E38" s="493"/>
      <x:c r="F38" s="493"/>
      <x:c r="G38" s="493"/>
      <x:c r="H38" s="493"/>
      <x:c r="I38" s="493"/>
      <x:c r="J38" s="493"/>
      <x:c r="K38" s="493"/>
      <x:c r="L38" s="493"/>
      <x:c r="M38" s="493"/>
      <x:c r="N38" s="493"/>
      <x:c r="O38" s="493"/>
      <x:c r="P38" s="493"/>
      <x:c r="Q38" s="493"/>
      <x:c r="R38" s="493"/>
    </x:row>
    <x:row r="39">
      <x:c r="A39" s="493"/>
      <x:c r="B39" s="493"/>
      <x:c r="C39" s="493"/>
      <x:c r="D39" s="493"/>
      <x:c r="E39" s="493"/>
      <x:c r="F39" s="493"/>
      <x:c r="G39" s="493"/>
      <x:c r="H39" s="493"/>
      <x:c r="I39" s="493"/>
      <x:c r="J39" s="493"/>
      <x:c r="K39" s="493"/>
      <x:c r="L39" s="493"/>
      <x:c r="M39" s="493"/>
      <x:c r="N39" s="493"/>
      <x:c r="O39" s="493"/>
      <x:c r="P39" s="493"/>
      <x:c r="Q39" s="493"/>
      <x:c r="R39" s="493"/>
    </x:row>
    <x:row r="40">
      <x:c r="A40" s="493"/>
      <x:c r="B40" s="493"/>
      <x:c r="C40" s="493"/>
      <x:c r="D40" s="493"/>
      <x:c r="E40" s="493"/>
      <x:c r="F40" s="493"/>
      <x:c r="G40" s="493"/>
      <x:c r="H40" s="493"/>
      <x:c r="I40" s="493"/>
      <x:c r="J40" s="493"/>
      <x:c r="K40" s="493"/>
      <x:c r="L40" s="493"/>
      <x:c r="M40" s="493"/>
      <x:c r="N40" s="493"/>
      <x:c r="O40" s="493"/>
      <x:c r="P40" s="493"/>
      <x:c r="Q40" s="493"/>
      <x:c r="R40" s="493"/>
    </x:row>
    <x:row r="41">
      <x:c r="A41" s="493"/>
      <x:c r="B41" s="493"/>
      <x:c r="C41" s="493"/>
      <x:c r="D41" s="493"/>
      <x:c r="E41" s="493"/>
      <x:c r="F41" s="493"/>
      <x:c r="G41" s="493"/>
      <x:c r="H41" s="493"/>
      <x:c r="I41" s="493"/>
      <x:c r="J41" s="493"/>
      <x:c r="K41" s="493"/>
      <x:c r="L41" s="493"/>
      <x:c r="M41" s="493"/>
      <x:c r="N41" s="493"/>
      <x:c r="O41" s="493"/>
      <x:c r="P41" s="493"/>
      <x:c r="Q41" s="493"/>
      <x:c r="R41" s="493"/>
    </x:row>
    <x:row r="42">
      <x:c r="A42" s="493"/>
      <x:c r="B42" s="493"/>
      <x:c r="C42" s="493"/>
      <x:c r="D42" s="493"/>
      <x:c r="E42" s="493"/>
      <x:c r="F42" s="493"/>
      <x:c r="G42" s="493"/>
      <x:c r="H42" s="493"/>
      <x:c r="I42" s="493"/>
      <x:c r="J42" s="493"/>
      <x:c r="K42" s="493"/>
      <x:c r="L42" s="493"/>
      <x:c r="M42" s="493"/>
      <x:c r="N42" s="493"/>
      <x:c r="O42" s="493"/>
      <x:c r="P42" s="493"/>
      <x:c r="Q42" s="493"/>
      <x:c r="R42" s="493"/>
    </x:row>
    <x:row r="43">
      <x:c r="A43" s="493"/>
      <x:c r="B43" s="493"/>
      <x:c r="C43" s="493"/>
      <x:c r="D43" s="493"/>
      <x:c r="E43" s="493"/>
      <x:c r="F43" s="493"/>
      <x:c r="G43" s="493"/>
      <x:c r="H43" s="493"/>
      <x:c r="I43" s="493"/>
      <x:c r="J43" s="493"/>
      <x:c r="K43" s="493"/>
      <x:c r="L43" s="493"/>
      <x:c r="M43" s="493"/>
      <x:c r="N43" s="493"/>
      <x:c r="O43" s="493"/>
      <x:c r="P43" s="493"/>
      <x:c r="Q43" s="493"/>
      <x:c r="R43" s="493"/>
    </x:row>
    <x:row r="44">
      <x:c r="A44" s="493"/>
      <x:c r="B44" s="493"/>
      <x:c r="C44" s="493"/>
      <x:c r="D44" s="493"/>
      <x:c r="E44" s="493"/>
      <x:c r="F44" s="493"/>
      <x:c r="G44" s="493"/>
      <x:c r="H44" s="493"/>
      <x:c r="I44" s="493"/>
      <x:c r="J44" s="493"/>
      <x:c r="K44" s="493"/>
      <x:c r="L44" s="493"/>
      <x:c r="M44" s="493"/>
      <x:c r="N44" s="493"/>
      <x:c r="O44" s="493"/>
      <x:c r="P44" s="493"/>
      <x:c r="Q44" s="493"/>
      <x:c r="R44" s="493"/>
    </x:row>
    <x:row r="45">
      <x:c r="A45" s="493"/>
      <x:c r="B45" s="493"/>
      <x:c r="C45" s="493"/>
      <x:c r="D45" s="493"/>
      <x:c r="E45" s="493"/>
      <x:c r="F45" s="493"/>
      <x:c r="G45" s="493"/>
      <x:c r="H45" s="493"/>
      <x:c r="I45" s="493"/>
      <x:c r="J45" s="493"/>
      <x:c r="K45" s="493"/>
      <x:c r="L45" s="493"/>
      <x:c r="M45" s="493"/>
      <x:c r="N45" s="493"/>
      <x:c r="O45" s="493"/>
      <x:c r="P45" s="493"/>
      <x:c r="Q45" s="493"/>
      <x:c r="R45" s="493"/>
    </x:row>
    <x:row r="46">
      <x:c r="A46" s="493"/>
      <x:c r="B46" s="493"/>
      <x:c r="C46" s="493"/>
      <x:c r="D46" s="493"/>
      <x:c r="E46" s="493"/>
      <x:c r="F46" s="493"/>
      <x:c r="G46" s="493"/>
      <x:c r="H46" s="493"/>
      <x:c r="I46" s="493"/>
      <x:c r="J46" s="493"/>
      <x:c r="K46" s="493"/>
      <x:c r="L46" s="493"/>
      <x:c r="M46" s="493"/>
      <x:c r="N46" s="493"/>
      <x:c r="O46" s="493"/>
      <x:c r="P46" s="493"/>
      <x:c r="Q46" s="493"/>
      <x:c r="R46" s="493"/>
    </x:row>
    <x:row r="47">
      <x:c r="A47" s="493"/>
      <x:c r="B47" s="493"/>
      <x:c r="C47" s="493"/>
      <x:c r="D47" s="493"/>
      <x:c r="E47" s="493"/>
      <x:c r="F47" s="493"/>
      <x:c r="G47" s="493"/>
      <x:c r="H47" s="493"/>
      <x:c r="I47" s="493"/>
      <x:c r="J47" s="493"/>
      <x:c r="K47" s="493"/>
      <x:c r="L47" s="493"/>
      <x:c r="M47" s="493"/>
      <x:c r="N47" s="493"/>
      <x:c r="O47" s="493"/>
      <x:c r="P47" s="493"/>
      <x:c r="Q47" s="493"/>
      <x:c r="R47" s="493"/>
    </x:row>
    <x:row r="48">
      <x:c r="A48" s="493"/>
      <x:c r="B48" s="493"/>
      <x:c r="C48" s="493"/>
      <x:c r="D48" s="493"/>
      <x:c r="E48" s="493"/>
      <x:c r="F48" s="493"/>
      <x:c r="G48" s="493"/>
      <x:c r="H48" s="493"/>
      <x:c r="I48" s="493"/>
      <x:c r="J48" s="493"/>
      <x:c r="K48" s="493"/>
      <x:c r="L48" s="493"/>
      <x:c r="M48" s="493"/>
      <x:c r="N48" s="493"/>
      <x:c r="O48" s="493"/>
      <x:c r="P48" s="493"/>
      <x:c r="Q48" s="493"/>
      <x:c r="R48" s="493"/>
    </x:row>
    <x:row r="49">
      <x:c r="A49" s="493"/>
      <x:c r="B49" s="493"/>
      <x:c r="C49" s="493"/>
      <x:c r="D49" s="493"/>
      <x:c r="E49" s="493"/>
      <x:c r="F49" s="493"/>
      <x:c r="G49" s="493"/>
      <x:c r="H49" s="493"/>
      <x:c r="I49" s="493"/>
      <x:c r="J49" s="493"/>
      <x:c r="K49" s="493"/>
      <x:c r="L49" s="493"/>
      <x:c r="M49" s="493"/>
      <x:c r="N49" s="493"/>
      <x:c r="O49" s="493"/>
      <x:c r="P49" s="493"/>
      <x:c r="Q49" s="493"/>
      <x:c r="R49" s="493"/>
    </x:row>
    <x:row r="50">
      <x:c r="A50" s="493"/>
      <x:c r="B50" s="493"/>
      <x:c r="C50" s="493"/>
      <x:c r="D50" s="493"/>
      <x:c r="E50" s="493"/>
      <x:c r="F50" s="493"/>
      <x:c r="G50" s="493"/>
      <x:c r="H50" s="493"/>
      <x:c r="I50" s="493"/>
      <x:c r="J50" s="493"/>
      <x:c r="K50" s="493"/>
      <x:c r="L50" s="493"/>
      <x:c r="M50" s="493"/>
      <x:c r="N50" s="493"/>
      <x:c r="O50" s="493"/>
      <x:c r="P50" s="493"/>
      <x:c r="Q50" s="493"/>
      <x:c r="R50" s="493"/>
    </x:row>
    <x:row r="51">
      <x:c r="A51" s="493"/>
      <x:c r="B51" s="493"/>
      <x:c r="C51" s="493"/>
      <x:c r="D51" s="493"/>
      <x:c r="E51" s="493"/>
      <x:c r="F51" s="493"/>
      <x:c r="G51" s="493"/>
      <x:c r="H51" s="493"/>
      <x:c r="I51" s="493"/>
      <x:c r="J51" s="493"/>
      <x:c r="K51" s="493"/>
      <x:c r="L51" s="493"/>
      <x:c r="M51" s="493"/>
      <x:c r="N51" s="493"/>
      <x:c r="O51" s="493"/>
      <x:c r="P51" s="493"/>
      <x:c r="Q51" s="493"/>
      <x:c r="R51" s="493"/>
    </x:row>
    <x:row r="52">
      <x:c r="A52" s="493"/>
      <x:c r="B52" s="493"/>
      <x:c r="C52" s="493"/>
      <x:c r="D52" s="493"/>
      <x:c r="E52" s="493"/>
      <x:c r="F52" s="493"/>
      <x:c r="G52" s="493"/>
      <x:c r="H52" s="493"/>
      <x:c r="I52" s="493"/>
      <x:c r="J52" s="493"/>
      <x:c r="K52" s="493"/>
      <x:c r="L52" s="493"/>
      <x:c r="M52" s="493"/>
      <x:c r="N52" s="493"/>
      <x:c r="O52" s="493"/>
      <x:c r="P52" s="493"/>
      <x:c r="Q52" s="493"/>
      <x:c r="R52" s="493"/>
    </x:row>
    <x:row r="53">
      <x:c r="A53" s="493"/>
      <x:c r="B53" s="493"/>
      <x:c r="C53" s="493"/>
      <x:c r="D53" s="493"/>
      <x:c r="E53" s="493"/>
      <x:c r="F53" s="493"/>
      <x:c r="G53" s="493"/>
      <x:c r="H53" s="493"/>
      <x:c r="I53" s="493"/>
      <x:c r="J53" s="493"/>
      <x:c r="K53" s="493"/>
      <x:c r="L53" s="493"/>
      <x:c r="M53" s="493"/>
      <x:c r="N53" s="493"/>
      <x:c r="O53" s="493"/>
      <x:c r="P53" s="493"/>
      <x:c r="Q53" s="493"/>
      <x:c r="R53" s="493"/>
    </x:row>
    <x:row r="54">
      <x:c r="A54" s="493"/>
      <x:c r="B54" s="493"/>
      <x:c r="C54" s="493"/>
      <x:c r="D54" s="493"/>
      <x:c r="E54" s="493"/>
      <x:c r="F54" s="493"/>
      <x:c r="G54" s="493"/>
      <x:c r="H54" s="493"/>
      <x:c r="I54" s="493"/>
      <x:c r="J54" s="493"/>
      <x:c r="K54" s="493"/>
      <x:c r="L54" s="493"/>
      <x:c r="M54" s="493"/>
      <x:c r="N54" s="493"/>
      <x:c r="O54" s="493"/>
      <x:c r="P54" s="493"/>
      <x:c r="Q54" s="493"/>
      <x:c r="R54" s="493"/>
    </x:row>
    <x:row r="55">
      <x:c r="A55" s="493"/>
      <x:c r="B55" s="493"/>
      <x:c r="C55" s="493"/>
      <x:c r="D55" s="493"/>
      <x:c r="E55" s="493"/>
      <x:c r="F55" s="493"/>
      <x:c r="G55" s="493"/>
      <x:c r="H55" s="493"/>
      <x:c r="I55" s="493"/>
      <x:c r="J55" s="493"/>
      <x:c r="K55" s="493"/>
      <x:c r="L55" s="493"/>
      <x:c r="M55" s="493"/>
      <x:c r="N55" s="493"/>
      <x:c r="O55" s="493"/>
      <x:c r="P55" s="493"/>
      <x:c r="Q55" s="493"/>
      <x:c r="R55" s="493"/>
    </x:row>
    <x:row r="56">
      <x:c r="A56" s="493"/>
      <x:c r="B56" s="493"/>
      <x:c r="C56" s="493"/>
      <x:c r="D56" s="493"/>
      <x:c r="E56" s="493"/>
      <x:c r="F56" s="493"/>
      <x:c r="G56" s="493"/>
      <x:c r="H56" s="493"/>
      <x:c r="I56" s="493"/>
      <x:c r="J56" s="493"/>
      <x:c r="K56" s="493"/>
      <x:c r="L56" s="493"/>
      <x:c r="M56" s="493"/>
      <x:c r="N56" s="493"/>
      <x:c r="O56" s="493"/>
      <x:c r="P56" s="493"/>
      <x:c r="Q56" s="493"/>
      <x:c r="R56" s="493"/>
    </x:row>
    <x:row r="57">
      <x:c r="A57" s="493"/>
      <x:c r="B57" s="493"/>
      <x:c r="C57" s="493"/>
      <x:c r="D57" s="493"/>
      <x:c r="E57" s="493"/>
      <x:c r="F57" s="493"/>
      <x:c r="G57" s="493"/>
      <x:c r="H57" s="493"/>
      <x:c r="I57" s="493"/>
      <x:c r="J57" s="493"/>
      <x:c r="K57" s="493"/>
      <x:c r="L57" s="493"/>
      <x:c r="M57" s="493"/>
      <x:c r="N57" s="493"/>
      <x:c r="O57" s="493"/>
      <x:c r="P57" s="493"/>
      <x:c r="Q57" s="493"/>
      <x:c r="R57" s="493"/>
    </x:row>
    <x:row r="58">
      <x:c r="A58" s="493"/>
      <x:c r="B58" s="493"/>
      <x:c r="C58" s="493"/>
      <x:c r="D58" s="493"/>
      <x:c r="E58" s="493"/>
      <x:c r="F58" s="493"/>
      <x:c r="G58" s="493"/>
      <x:c r="H58" s="493"/>
      <x:c r="I58" s="493"/>
      <x:c r="J58" s="493"/>
      <x:c r="K58" s="493"/>
      <x:c r="L58" s="493"/>
      <x:c r="M58" s="493"/>
      <x:c r="N58" s="493"/>
      <x:c r="O58" s="493"/>
      <x:c r="P58" s="493"/>
      <x:c r="Q58" s="493"/>
      <x:c r="R58" s="493"/>
    </x:row>
    <x:row r="59">
      <x:c r="A59" s="493"/>
      <x:c r="B59" s="493"/>
      <x:c r="C59" s="493"/>
      <x:c r="D59" s="493"/>
      <x:c r="E59" s="493"/>
      <x:c r="F59" s="493"/>
      <x:c r="G59" s="493"/>
      <x:c r="H59" s="493"/>
      <x:c r="I59" s="493"/>
      <x:c r="J59" s="493"/>
      <x:c r="K59" s="493"/>
      <x:c r="L59" s="493"/>
      <x:c r="M59" s="493"/>
      <x:c r="N59" s="493"/>
      <x:c r="O59" s="493"/>
      <x:c r="P59" s="493"/>
      <x:c r="Q59" s="493"/>
      <x:c r="R59" s="493"/>
    </x:row>
    <x:row r="60">
      <x:c r="A60" s="493"/>
      <x:c r="B60" s="493"/>
      <x:c r="C60" s="493"/>
      <x:c r="D60" s="493"/>
      <x:c r="E60" s="493"/>
      <x:c r="F60" s="493"/>
      <x:c r="G60" s="493"/>
      <x:c r="H60" s="493"/>
      <x:c r="I60" s="493"/>
      <x:c r="J60" s="493"/>
      <x:c r="K60" s="493"/>
      <x:c r="L60" s="493"/>
      <x:c r="M60" s="493"/>
      <x:c r="N60" s="493"/>
      <x:c r="O60" s="493"/>
      <x:c r="P60" s="493"/>
      <x:c r="Q60" s="493"/>
      <x:c r="R60" s="493"/>
    </x:row>
  </x:sheetData>
  <x:mergeCells>
    <x:mergeCell ref="A1:P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5" hidden="0" customWidth="1"/>
    <x:col min="2" max="2" width="10" hidden="0" customWidth="1"/>
    <x:col min="3" max="3" width="21" hidden="0" customWidth="1"/>
    <x:col min="4" max="4" width="18" hidden="0" customWidth="1"/>
    <x:col min="5" max="5" width="18" hidden="0" customWidth="1"/>
    <x:col min="6" max="6" width="18" hidden="0" customWidth="1"/>
    <x:col min="7" max="7" width="8" hidden="0" customWidth="1"/>
    <x:col min="8" max="8" width="8" hidden="0" customWidth="1"/>
    <x:col min="9" max="9" width="8" hidden="0" customWidth="1"/>
    <x:col min="10" max="10" width="8" hidden="0" customWidth="1"/>
    <x:col min="11" max="11" width="8" hidden="0" customWidth="1"/>
    <x:col min="12" max="12" width="8" hidden="0" customWidth="1"/>
    <x:col min="13" max="13" width="10" hidden="0" customWidth="1"/>
    <x:col min="14" max="14" width="26" hidden="0" customWidth="1"/>
  </x:cols>
  <x:sheetData>
    <x:row r="1" ht="27" customHeight="1">
      <x:c r="A1" s="542" t="str">
        <x:v>PLAN DE MASSE SALARIALE</x:v>
      </x:c>
      <x:c r="B1" s="493"/>
      <x:c r="C1" s="493"/>
      <x:c r="D1" s="493"/>
      <x:c r="E1" s="493"/>
      <x:c r="F1" s="493"/>
      <x:c r="G1" s="493"/>
      <x:c r="H1" s="493"/>
      <x:c r="I1" s="493"/>
      <x:c r="J1" s="493"/>
      <x:c r="K1" s="493"/>
      <x:c r="L1" s="493"/>
      <x:c r="M1" s="493"/>
      <x:c r="N1" s="493"/>
      <x:c r="O1" s="493"/>
      <x:c r="P1" s="493"/>
      <x:c r="Q1" s="493"/>
      <x:c r="R1" s="493"/>
    </x:row>
    <x:row r="2" ht="27" customHeight="1">
      <x:c r="A2" s="493"/>
      <x:c r="B2" s="493"/>
      <x:c r="C2" s="493"/>
      <x:c r="D2" s="493"/>
      <x:c r="E2" s="493"/>
      <x:c r="F2" s="493"/>
      <x:c r="G2" s="493"/>
      <x:c r="H2" s="493"/>
      <x:c r="I2" s="493"/>
      <x:c r="J2" s="493"/>
      <x:c r="K2" s="493"/>
      <x:c r="L2" s="493"/>
      <x:c r="M2" s="493"/>
      <x:c r="N2" s="493"/>
      <x:c r="O2" s="493"/>
      <x:c r="P2" s="493"/>
      <x:c r="Q2" s="493"/>
      <x:c r="R2" s="493"/>
    </x:row>
    <x:row r="3">
      <x:c r="A3" s="493"/>
      <x:c r="B3" s="493"/>
      <x:c r="C3" s="493"/>
      <x:c r="D3" s="493"/>
      <x:c r="E3" s="493"/>
      <x:c r="F3" s="493"/>
      <x:c r="G3" s="493"/>
      <x:c r="H3" s="493"/>
      <x:c r="I3" s="493"/>
      <x:c r="J3" s="493"/>
      <x:c r="K3" s="493"/>
      <x:c r="L3" s="493"/>
      <x:c r="M3" s="493"/>
      <x:c r="N3" s="493"/>
      <x:c r="O3" s="493"/>
      <x:c r="P3" s="493"/>
      <x:c r="Q3" s="493"/>
      <x:c r="R3" s="493"/>
    </x:row>
    <x:row r="4">
      <x:c r="A4" s="543" t="str">
        <x:v>Poste</x:v>
      </x:c>
      <x:c r="B4" s="544" t="str">
        <x:v>Effectif</x:v>
      </x:c>
      <x:c r="C4" s="544" t="str">
        <x:v>Salaire brut mensuel (€)</x:v>
      </x:c>
      <x:c r="D4" s="544" t="str">
        <x:v>Charges patronales</x:v>
      </x:c>
      <x:c r="E4" s="544" t="str">
        <x:v>Coût mensuel (€)</x:v>
      </x:c>
      <x:c r="F4" s="544" t="str">
        <x:v>Coût annuel (€)</x:v>
      </x:c>
      <x:c r="G4" s="544" t="str">
        <x:v>M1</x:v>
      </x:c>
      <x:c r="H4" s="544" t="str">
        <x:v>M2</x:v>
      </x:c>
      <x:c r="I4" s="544" t="str">
        <x:v>M3</x:v>
      </x:c>
      <x:c r="J4" s="544" t="str">
        <x:v>M4</x:v>
      </x:c>
      <x:c r="K4" s="544" t="str">
        <x:v>M5</x:v>
      </x:c>
      <x:c r="L4" s="544" t="str">
        <x:v>M6</x:v>
      </x:c>
      <x:c r="M4" s="544" t="str">
        <x:v>M7-M12</x:v>
      </x:c>
      <x:c r="N4" s="545" t="str">
        <x:v>Commentaire</x:v>
      </x:c>
      <x:c r="O4" s="493"/>
      <x:c r="P4" s="493"/>
      <x:c r="Q4" s="493"/>
      <x:c r="R4" s="493"/>
    </x:row>
    <x:row r="5">
      <x:c r="A5" s="493" t="str">
        <x:v>Gérant / exploitant</x:v>
      </x:c>
      <x:c r="B5" s="562" t="n">
        <x:v>1</x:v>
      </x:c>
      <x:c r="C5" s="563" t="n">
        <x:v>2800</x:v>
      </x:c>
      <x:c r="D5" s="531" t="n">
        <x:v>0.42</x:v>
      </x:c>
      <x:c r="E5" s="564" t="n">
        <x:f>B5*C5*(1+D5)</x:f>
        <x:v>3976</x:v>
      </x:c>
      <x:c r="F5" s="564" t="n">
        <x:f>E5*12</x:f>
        <x:v>47712</x:v>
      </x:c>
      <x:c r="G5" s="565" t="n">
        <x:v>1</x:v>
      </x:c>
      <x:c r="H5" s="565" t="n">
        <x:v>1</x:v>
      </x:c>
      <x:c r="I5" s="565" t="n">
        <x:v>1</x:v>
      </x:c>
      <x:c r="J5" s="565" t="n">
        <x:v>1</x:v>
      </x:c>
      <x:c r="K5" s="565" t="n">
        <x:v>1</x:v>
      </x:c>
      <x:c r="L5" s="565" t="n">
        <x:v>1</x:v>
      </x:c>
      <x:c r="M5" s="565" t="n">
        <x:v>1</x:v>
      </x:c>
      <x:c r="N5" s="493" t="str">
        <x:v>Présence annuelle</x:v>
      </x:c>
      <x:c r="O5" s="493"/>
      <x:c r="P5" s="493"/>
      <x:c r="Q5" s="493"/>
      <x:c r="R5" s="493"/>
    </x:row>
    <x:row r="6">
      <x:c r="A6" s="493" t="str">
        <x:v>Chef de cuisine</x:v>
      </x:c>
      <x:c r="B6" s="562" t="n">
        <x:v>1</x:v>
      </x:c>
      <x:c r="C6" s="563" t="n">
        <x:v>3000</x:v>
      </x:c>
      <x:c r="D6" s="531" t="n">
        <x:v>0.42</x:v>
      </x:c>
      <x:c r="E6" s="564" t="n">
        <x:f>B6*C6*(1+D6)</x:f>
        <x:v>4260</x:v>
      </x:c>
      <x:c r="F6" s="564" t="n">
        <x:f>E6*12</x:f>
        <x:v>51120</x:v>
      </x:c>
      <x:c r="G6" s="565" t="n">
        <x:v>1</x:v>
      </x:c>
      <x:c r="H6" s="565" t="n">
        <x:v>1</x:v>
      </x:c>
      <x:c r="I6" s="565" t="n">
        <x:v>1</x:v>
      </x:c>
      <x:c r="J6" s="565" t="n">
        <x:v>1</x:v>
      </x:c>
      <x:c r="K6" s="565" t="n">
        <x:v>1</x:v>
      </x:c>
      <x:c r="L6" s="565" t="n">
        <x:v>1</x:v>
      </x:c>
      <x:c r="M6" s="565" t="n">
        <x:v>1</x:v>
      </x:c>
      <x:c r="N6" s="493" t="str">
        <x:v>Poste clé</x:v>
      </x:c>
      <x:c r="O6" s="493"/>
      <x:c r="P6" s="493"/>
      <x:c r="Q6" s="493"/>
      <x:c r="R6" s="493"/>
    </x:row>
    <x:row r="7">
      <x:c r="A7" s="493" t="str">
        <x:v>Second de cuisine</x:v>
      </x:c>
      <x:c r="B7" s="562" t="n">
        <x:v>1</x:v>
      </x:c>
      <x:c r="C7" s="563" t="n">
        <x:v>2400</x:v>
      </x:c>
      <x:c r="D7" s="531" t="n">
        <x:v>0.42</x:v>
      </x:c>
      <x:c r="E7" s="564" t="n">
        <x:f>B7*C7*(1+D7)</x:f>
        <x:v>3408</x:v>
      </x:c>
      <x:c r="F7" s="564" t="n">
        <x:f>E7*12</x:f>
        <x:v>40896</x:v>
      </x:c>
      <x:c r="G7" s="565" t="n">
        <x:v>1</x:v>
      </x:c>
      <x:c r="H7" s="565" t="n">
        <x:v>1</x:v>
      </x:c>
      <x:c r="I7" s="565" t="n">
        <x:v>1</x:v>
      </x:c>
      <x:c r="J7" s="565" t="n">
        <x:v>1</x:v>
      </x:c>
      <x:c r="K7" s="565" t="n">
        <x:v>1</x:v>
      </x:c>
      <x:c r="L7" s="565" t="n">
        <x:v>1</x:v>
      </x:c>
      <x:c r="M7" s="565" t="n">
        <x:v>1</x:v>
      </x:c>
      <x:c r="N7" s="493" t="str">
        <x:v>Renfort production</x:v>
      </x:c>
      <x:c r="O7" s="493"/>
      <x:c r="P7" s="493"/>
      <x:c r="Q7" s="493"/>
      <x:c r="R7" s="493"/>
    </x:row>
    <x:row r="8">
      <x:c r="A8" s="493" t="str">
        <x:v>Serveur(se)</x:v>
      </x:c>
      <x:c r="B8" s="562" t="n">
        <x:v>2</x:v>
      </x:c>
      <x:c r="C8" s="563" t="n">
        <x:v>1950</x:v>
      </x:c>
      <x:c r="D8" s="531" t="n">
        <x:v>0.42</x:v>
      </x:c>
      <x:c r="E8" s="564" t="n">
        <x:f>B8*C8*(1+D8)</x:f>
        <x:v>5538</x:v>
      </x:c>
      <x:c r="F8" s="564" t="n">
        <x:f>E8*12</x:f>
        <x:v>66456</x:v>
      </x:c>
      <x:c r="G8" s="565" t="n">
        <x:v>2</x:v>
      </x:c>
      <x:c r="H8" s="565" t="n">
        <x:v>2</x:v>
      </x:c>
      <x:c r="I8" s="565" t="n">
        <x:v>2</x:v>
      </x:c>
      <x:c r="J8" s="565" t="n">
        <x:v>2</x:v>
      </x:c>
      <x:c r="K8" s="565" t="n">
        <x:v>2</x:v>
      </x:c>
      <x:c r="L8" s="565" t="n">
        <x:v>2</x:v>
      </x:c>
      <x:c r="M8" s="565" t="n">
        <x:v>2</x:v>
      </x:c>
      <x:c r="N8" s="493" t="str">
        <x:v>Équipe salle</x:v>
      </x:c>
      <x:c r="O8" s="493"/>
      <x:c r="P8" s="493"/>
      <x:c r="Q8" s="493"/>
      <x:c r="R8" s="493"/>
    </x:row>
    <x:row r="9">
      <x:c r="A9" s="493" t="str">
        <x:v>Plonge / aide cuisine</x:v>
      </x:c>
      <x:c r="B9" s="562" t="n">
        <x:v>1</x:v>
      </x:c>
      <x:c r="C9" s="563" t="n">
        <x:v>1800</x:v>
      </x:c>
      <x:c r="D9" s="531" t="n">
        <x:v>0.42</x:v>
      </x:c>
      <x:c r="E9" s="564" t="n">
        <x:f>B9*C9*(1+D9)</x:f>
        <x:v>2556</x:v>
      </x:c>
      <x:c r="F9" s="564" t="n">
        <x:f>E9*12</x:f>
        <x:v>30672</x:v>
      </x:c>
      <x:c r="G9" s="565" t="n">
        <x:v>1</x:v>
      </x:c>
      <x:c r="H9" s="565" t="n">
        <x:v>1</x:v>
      </x:c>
      <x:c r="I9" s="565" t="n">
        <x:v>1</x:v>
      </x:c>
      <x:c r="J9" s="565" t="n">
        <x:v>1</x:v>
      </x:c>
      <x:c r="K9" s="565" t="n">
        <x:v>1</x:v>
      </x:c>
      <x:c r="L9" s="565" t="n">
        <x:v>1</x:v>
      </x:c>
      <x:c r="M9" s="565" t="n">
        <x:v>1</x:v>
      </x:c>
      <x:c r="N9" s="493" t="str">
        <x:v>Polyvalence</x:v>
      </x:c>
      <x:c r="O9" s="493"/>
      <x:c r="P9" s="493"/>
      <x:c r="Q9" s="493"/>
      <x:c r="R9" s="493"/>
    </x:row>
    <x:row r="10">
      <x:c r="A10" s="493" t="str">
        <x:v>Extra / saisonnier</x:v>
      </x:c>
      <x:c r="B10" s="562" t="n">
        <x:v>0.5</x:v>
      </x:c>
      <x:c r="C10" s="563" t="n">
        <x:v>1800</x:v>
      </x:c>
      <x:c r="D10" s="531" t="n">
        <x:v>0.42</x:v>
      </x:c>
      <x:c r="E10" s="564" t="n">
        <x:f>B10*C10*(1+D10)</x:f>
        <x:v>1278</x:v>
      </x:c>
      <x:c r="F10" s="564" t="n">
        <x:f>E10*12</x:f>
        <x:v>15336</x:v>
      </x:c>
      <x:c r="G10" s="565" t="n">
        <x:v>0</x:v>
      </x:c>
      <x:c r="H10" s="565" t="n">
        <x:v>0</x:v>
      </x:c>
      <x:c r="I10" s="565" t="n">
        <x:v>0.5</x:v>
      </x:c>
      <x:c r="J10" s="565" t="n">
        <x:v>0.5</x:v>
      </x:c>
      <x:c r="K10" s="565" t="n">
        <x:v>0.5</x:v>
      </x:c>
      <x:c r="L10" s="565" t="n">
        <x:v>1</x:v>
      </x:c>
      <x:c r="M10" s="565" t="n">
        <x:v>1</x:v>
      </x:c>
      <x:c r="N10" s="493" t="str">
        <x:v>Renfort saisonnier</x:v>
      </x:c>
      <x:c r="O10" s="493"/>
      <x:c r="P10" s="493"/>
      <x:c r="Q10" s="493"/>
      <x:c r="R10" s="493"/>
    </x:row>
    <x:row r="11">
      <x:c r="A11" s="493"/>
      <x:c r="B11" s="493"/>
      <x:c r="C11" s="493"/>
      <x:c r="D11" s="493"/>
      <x:c r="E11" s="493"/>
      <x:c r="F11" s="493"/>
      <x:c r="G11" s="493"/>
      <x:c r="H11" s="493"/>
      <x:c r="I11" s="493"/>
      <x:c r="J11" s="493"/>
      <x:c r="K11" s="493"/>
      <x:c r="L11" s="493"/>
      <x:c r="M11" s="493"/>
      <x:c r="N11" s="493"/>
      <x:c r="O11" s="493"/>
      <x:c r="P11" s="493"/>
      <x:c r="Q11" s="493"/>
      <x:c r="R11" s="493"/>
    </x:row>
    <x:row r="12">
      <x:c r="A12" s="493"/>
      <x:c r="B12" s="493"/>
      <x:c r="C12" s="493"/>
      <x:c r="D12" s="493"/>
      <x:c r="E12" s="493"/>
      <x:c r="F12" s="493"/>
      <x:c r="G12" s="493"/>
      <x:c r="H12" s="493"/>
      <x:c r="I12" s="493"/>
      <x:c r="J12" s="493"/>
      <x:c r="K12" s="493"/>
      <x:c r="L12" s="493"/>
      <x:c r="M12" s="493"/>
      <x:c r="N12" s="493"/>
      <x:c r="O12" s="493"/>
      <x:c r="P12" s="493"/>
      <x:c r="Q12" s="493"/>
      <x:c r="R12" s="493"/>
    </x:row>
    <x:row r="13" ht="22" customHeight="1">
      <x:c r="A13" s="550" t="str">
        <x:v>Synthèse mensuelle</x:v>
      </x:c>
      <x:c r="B13" s="493"/>
      <x:c r="C13" s="493"/>
      <x:c r="D13" s="493"/>
      <x:c r="E13" s="493"/>
      <x:c r="F13" s="493"/>
      <x:c r="G13" s="493"/>
      <x:c r="H13" s="493"/>
      <x:c r="I13" s="493"/>
      <x:c r="J13" s="493"/>
      <x:c r="K13" s="493"/>
      <x:c r="L13" s="493"/>
      <x:c r="M13" s="493"/>
      <x:c r="N13" s="493"/>
      <x:c r="O13" s="493"/>
      <x:c r="P13" s="493"/>
      <x:c r="Q13" s="493"/>
      <x:c r="R13" s="493"/>
    </x:row>
    <x:row r="14">
      <x:c r="A14" s="543" t="str">
        <x:v>Indicateur</x:v>
      </x:c>
      <x:c r="B14" s="544" t="str">
        <x:v>Jan</x:v>
      </x:c>
      <x:c r="C14" s="544" t="str">
        <x:v>Fév</x:v>
      </x:c>
      <x:c r="D14" s="544" t="str">
        <x:v>Mar</x:v>
      </x:c>
      <x:c r="E14" s="544" t="str">
        <x:v>Avr</x:v>
      </x:c>
      <x:c r="F14" s="544" t="str">
        <x:v>Mai</x:v>
      </x:c>
      <x:c r="G14" s="544" t="str">
        <x:v>Juin</x:v>
      </x:c>
      <x:c r="H14" s="544" t="str">
        <x:v>Juil</x:v>
      </x:c>
      <x:c r="I14" s="544" t="str">
        <x:v>Août</x:v>
      </x:c>
      <x:c r="J14" s="544" t="str">
        <x:v>Sep</x:v>
      </x:c>
      <x:c r="K14" s="544" t="str">
        <x:v>Oct</x:v>
      </x:c>
      <x:c r="L14" s="544" t="str">
        <x:v>Nov</x:v>
      </x:c>
      <x:c r="M14" s="545" t="str">
        <x:v>Déc</x:v>
      </x:c>
      <x:c r="N14" s="493"/>
      <x:c r="O14" s="493"/>
      <x:c r="P14" s="493"/>
      <x:c r="Q14" s="493"/>
      <x:c r="R14" s="493"/>
    </x:row>
    <x:row r="15">
      <x:c r="A15" s="493" t="str">
        <x:v>Masse salariale mensuelle (€)</x:v>
      </x:c>
      <x:c r="B15" s="564" t="n">
        <x:f>$C$5*(1+$D$5)*G5+$C$6*(1+$D$6)*G6+$C$7*(1+$D$7)*G7+$C$8*(1+$D$8)*G8+$C$9*(1+$D$9)*G9+$C$10*(1+$D$10)*G10</x:f>
        <x:v>19738</x:v>
      </x:c>
      <x:c r="C15" s="564" t="n">
        <x:f>$C$5*(1+$D$5)*H5+$C$6*(1+$D$6)*H6+$C$7*(1+$D$7)*H7+$C$8*(1+$D$8)*H8+$C$9*(1+$D$9)*H9+$C$10*(1+$D$10)*H10</x:f>
        <x:v>19738</x:v>
      </x:c>
      <x:c r="D15" s="564" t="n">
        <x:f>$C$5*(1+$D$5)*I5+$C$6*(1+$D$6)*I6+$C$7*(1+$D$7)*I7+$C$8*(1+$D$8)*I8+$C$9*(1+$D$9)*I9+$C$10*(1+$D$10)*I10</x:f>
        <x:v>21016</x:v>
      </x:c>
      <x:c r="E15" s="564" t="n">
        <x:f>$C$5*(1+$D$5)*J5+$C$6*(1+$D$6)*J6+$C$7*(1+$D$7)*J7+$C$8*(1+$D$8)*J8+$C$9*(1+$D$9)*J9+$C$10*(1+$D$10)*J10</x:f>
        <x:v>21016</x:v>
      </x:c>
      <x:c r="F15" s="564" t="n">
        <x:f>$C$5*(1+$D$5)*K5+$C$6*(1+$D$6)*K6+$C$7*(1+$D$7)*K7+$C$8*(1+$D$8)*K8+$C$9*(1+$D$9)*K9+$C$10*(1+$D$10)*K10</x:f>
        <x:v>21016</x:v>
      </x:c>
      <x:c r="G15" s="564" t="n">
        <x:f>$C$5*(1+$D$5)*L5+$C$6*(1+$D$6)*L6+$C$7*(1+$D$7)*L7+$C$8*(1+$D$8)*L8+$C$9*(1+$D$9)*L9+$C$10*(1+$D$10)*L10</x:f>
        <x:v>22294</x:v>
      </x:c>
      <x:c r="H15" s="564" t="n">
        <x:f>$C$5*(1+$D$5)*$M$5+$C$6*(1+$D$6)*$M$6+$C$7*(1+$D$7)*$M$7+$C$8*(1+$D$8)*$M$8+$C$9*(1+$D$9)*$M$9+$C$10*(1+$D$10)*$M$10</x:f>
        <x:v>22294</x:v>
      </x:c>
      <x:c r="I15" s="564" t="n">
        <x:f>$C$5*(1+$D$5)*$M$5+$C$6*(1+$D$6)*$M$6+$C$7*(1+$D$7)*$M$7+$C$8*(1+$D$8)*$M$8+$C$9*(1+$D$9)*$M$9+$C$10*(1+$D$10)*$M$10</x:f>
        <x:v>22294</x:v>
      </x:c>
      <x:c r="J15" s="564" t="n">
        <x:f>$C$5*(1+$D$5)*$M$5+$C$6*(1+$D$6)*$M$6+$C$7*(1+$D$7)*$M$7+$C$8*(1+$D$8)*$M$8+$C$9*(1+$D$9)*$M$9+$C$10*(1+$D$10)*$M$10</x:f>
        <x:v>22294</x:v>
      </x:c>
      <x:c r="K15" s="564" t="n">
        <x:f>$C$5*(1+$D$5)*$M$5+$C$6*(1+$D$6)*$M$6+$C$7*(1+$D$7)*$M$7+$C$8*(1+$D$8)*$M$8+$C$9*(1+$D$9)*$M$9+$C$10*(1+$D$10)*$M$10</x:f>
        <x:v>22294</x:v>
      </x:c>
      <x:c r="L15" s="564" t="n">
        <x:f>$C$5*(1+$D$5)*$M$5+$C$6*(1+$D$6)*$M$6+$C$7*(1+$D$7)*$M$7+$C$8*(1+$D$8)*$M$8+$C$9*(1+$D$9)*$M$9+$C$10*(1+$D$10)*$M$10</x:f>
        <x:v>22294</x:v>
      </x:c>
      <x:c r="M15" s="564" t="n">
        <x:f>$C$5*(1+$D$5)*$M$5+$C$6*(1+$D$6)*$M$6+$C$7*(1+$D$7)*$M$7+$C$8*(1+$D$8)*$M$8+$C$9*(1+$D$9)*$M$9+$C$10*(1+$D$10)*$M$10</x:f>
        <x:v>22294</x:v>
      </x:c>
      <x:c r="N15" s="493"/>
      <x:c r="O15" s="493"/>
      <x:c r="P15" s="493"/>
      <x:c r="Q15" s="493"/>
      <x:c r="R15" s="493"/>
    </x:row>
    <x:row r="16">
      <x:c r="A16" s="493"/>
      <x:c r="B16" s="493"/>
      <x:c r="C16" s="493"/>
      <x:c r="D16" s="493"/>
      <x:c r="E16" s="493"/>
      <x:c r="F16" s="493"/>
      <x:c r="G16" s="493"/>
      <x:c r="H16" s="493"/>
      <x:c r="I16" s="493"/>
      <x:c r="J16" s="493"/>
      <x:c r="K16" s="493"/>
      <x:c r="L16" s="493"/>
      <x:c r="M16" s="493"/>
      <x:c r="N16" s="493"/>
      <x:c r="O16" s="493"/>
      <x:c r="P16" s="493"/>
      <x:c r="Q16" s="493"/>
      <x:c r="R16" s="493"/>
    </x:row>
    <x:row r="17">
      <x:c r="A17" s="493" t="str">
        <x:v>Coût annuel total (€)</x:v>
      </x:c>
      <x:c r="B17" s="528" t="n">
        <x:f>SUM(B15:M15)</x:f>
        <x:v>258582</x:v>
      </x:c>
      <x:c r="C17" s="493"/>
      <x:c r="D17" s="493"/>
      <x:c r="E17" s="493"/>
      <x:c r="F17" s="493"/>
      <x:c r="G17" s="493"/>
      <x:c r="H17" s="493"/>
      <x:c r="I17" s="493"/>
      <x:c r="J17" s="493"/>
      <x:c r="K17" s="493"/>
      <x:c r="L17" s="493"/>
      <x:c r="M17" s="493"/>
      <x:c r="N17" s="493"/>
      <x:c r="O17" s="493"/>
      <x:c r="P17" s="493"/>
      <x:c r="Q17" s="493"/>
      <x:c r="R17" s="493"/>
    </x:row>
    <x:row r="18">
      <x:c r="A18" s="493" t="str">
        <x:v>CA HT annuel (€)</x:v>
      </x:c>
      <x:c r="B18" s="528" t="n">
        <x:f>Chiffre_Affaires!N15</x:f>
        <x:v>704836.3636363638</x:v>
      </x:c>
      <x:c r="C18" s="493"/>
      <x:c r="D18" s="493"/>
      <x:c r="E18" s="493"/>
      <x:c r="F18" s="493"/>
      <x:c r="G18" s="493"/>
      <x:c r="H18" s="493"/>
      <x:c r="I18" s="493"/>
      <x:c r="J18" s="493"/>
      <x:c r="K18" s="493"/>
      <x:c r="L18" s="493"/>
      <x:c r="M18" s="493"/>
      <x:c r="N18" s="493"/>
      <x:c r="O18" s="493"/>
      <x:c r="P18" s="493"/>
      <x:c r="Q18" s="493"/>
      <x:c r="R18" s="493"/>
    </x:row>
    <x:row r="19">
      <x:c r="A19" s="493" t="str">
        <x:v>Masse salariale / CA</x:v>
      </x:c>
      <x:c r="B19" s="566" t="n">
        <x:f>B17/B18</x:f>
        <x:v>0.3668681318681318</x:v>
      </x:c>
      <x:c r="C19" s="493"/>
      <x:c r="D19" s="493"/>
      <x:c r="E19" s="493"/>
      <x:c r="F19" s="493"/>
      <x:c r="G19" s="493"/>
      <x:c r="H19" s="493"/>
      <x:c r="I19" s="493"/>
      <x:c r="J19" s="493"/>
      <x:c r="K19" s="493"/>
      <x:c r="L19" s="493"/>
      <x:c r="M19" s="493"/>
      <x:c r="N19" s="493"/>
      <x:c r="O19" s="493"/>
      <x:c r="P19" s="493"/>
      <x:c r="Q19" s="493"/>
      <x:c r="R19" s="493"/>
    </x:row>
    <x:row r="20">
      <x:c r="A20" s="493"/>
      <x:c r="B20" s="493"/>
      <x:c r="C20" s="493"/>
      <x:c r="D20" s="493"/>
      <x:c r="E20" s="493"/>
      <x:c r="F20" s="493"/>
      <x:c r="G20" s="493"/>
      <x:c r="H20" s="493"/>
      <x:c r="I20" s="493"/>
      <x:c r="J20" s="493"/>
      <x:c r="K20" s="493"/>
      <x:c r="L20" s="493"/>
      <x:c r="M20" s="493"/>
      <x:c r="N20" s="493"/>
      <x:c r="O20" s="493"/>
      <x:c r="P20" s="493"/>
      <x:c r="Q20" s="493"/>
      <x:c r="R20" s="493"/>
    </x:row>
    <x:row r="21">
      <x:c r="A21" s="493"/>
      <x:c r="B21" s="493"/>
      <x:c r="C21" s="493"/>
      <x:c r="D21" s="493"/>
      <x:c r="E21" s="493"/>
      <x:c r="F21" s="493"/>
      <x:c r="G21" s="493"/>
      <x:c r="H21" s="493"/>
      <x:c r="I21" s="493"/>
      <x:c r="J21" s="493"/>
      <x:c r="K21" s="493"/>
      <x:c r="L21" s="493"/>
      <x:c r="M21" s="493"/>
      <x:c r="N21" s="493"/>
      <x:c r="O21" s="493"/>
      <x:c r="P21" s="493"/>
      <x:c r="Q21" s="493"/>
      <x:c r="R21" s="493"/>
    </x:row>
    <x:row r="22">
      <x:c r="A22" s="493"/>
      <x:c r="B22" s="493"/>
      <x:c r="C22" s="493"/>
      <x:c r="D22" s="493"/>
      <x:c r="E22" s="493"/>
      <x:c r="F22" s="493"/>
      <x:c r="G22" s="493"/>
      <x:c r="H22" s="493"/>
      <x:c r="I22" s="493"/>
      <x:c r="J22" s="493"/>
      <x:c r="K22" s="493"/>
      <x:c r="L22" s="493"/>
      <x:c r="M22" s="493"/>
      <x:c r="N22" s="493"/>
      <x:c r="O22" s="493"/>
      <x:c r="P22" s="493"/>
      <x:c r="Q22" s="493"/>
      <x:c r="R22" s="493"/>
    </x:row>
    <x:row r="23">
      <x:c r="A23" s="493"/>
      <x:c r="B23" s="493"/>
      <x:c r="C23" s="493"/>
      <x:c r="D23" s="493"/>
      <x:c r="E23" s="493"/>
      <x:c r="F23" s="493"/>
      <x:c r="G23" s="493"/>
      <x:c r="H23" s="493"/>
      <x:c r="I23" s="493"/>
      <x:c r="J23" s="493"/>
      <x:c r="K23" s="493"/>
      <x:c r="L23" s="493"/>
      <x:c r="M23" s="493"/>
      <x:c r="N23" s="493"/>
      <x:c r="O23" s="493"/>
      <x:c r="P23" s="493"/>
      <x:c r="Q23" s="493"/>
      <x:c r="R23" s="493"/>
    </x:row>
    <x:row r="24">
      <x:c r="A24" s="493"/>
      <x:c r="B24" s="493"/>
      <x:c r="C24" s="493"/>
      <x:c r="D24" s="493"/>
      <x:c r="E24" s="493"/>
      <x:c r="F24" s="493"/>
      <x:c r="G24" s="493"/>
      <x:c r="H24" s="493"/>
      <x:c r="I24" s="493"/>
      <x:c r="J24" s="493"/>
      <x:c r="K24" s="493"/>
      <x:c r="L24" s="493"/>
      <x:c r="M24" s="493"/>
      <x:c r="N24" s="493"/>
      <x:c r="O24" s="493"/>
      <x:c r="P24" s="493"/>
      <x:c r="Q24" s="493"/>
      <x:c r="R24" s="493"/>
    </x:row>
    <x:row r="25">
      <x:c r="A25" s="493"/>
      <x:c r="B25" s="493"/>
      <x:c r="C25" s="493"/>
      <x:c r="D25" s="493"/>
      <x:c r="E25" s="493"/>
      <x:c r="F25" s="493"/>
      <x:c r="G25" s="493"/>
      <x:c r="H25" s="493"/>
      <x:c r="I25" s="493"/>
      <x:c r="J25" s="493"/>
      <x:c r="K25" s="493"/>
      <x:c r="L25" s="493"/>
      <x:c r="M25" s="493"/>
      <x:c r="N25" s="493"/>
      <x:c r="O25" s="493"/>
      <x:c r="P25" s="493"/>
      <x:c r="Q25" s="493"/>
      <x:c r="R25" s="493"/>
    </x:row>
    <x:row r="26">
      <x:c r="A26" s="493"/>
      <x:c r="B26" s="493"/>
      <x:c r="C26" s="493"/>
      <x:c r="D26" s="493"/>
      <x:c r="E26" s="493"/>
      <x:c r="F26" s="493"/>
      <x:c r="G26" s="493"/>
      <x:c r="H26" s="493"/>
      <x:c r="I26" s="493"/>
      <x:c r="J26" s="493"/>
      <x:c r="K26" s="493"/>
      <x:c r="L26" s="493"/>
      <x:c r="M26" s="493"/>
      <x:c r="N26" s="493"/>
      <x:c r="O26" s="493"/>
      <x:c r="P26" s="493"/>
      <x:c r="Q26" s="493"/>
      <x:c r="R26" s="493"/>
    </x:row>
    <x:row r="27">
      <x:c r="A27" s="493"/>
      <x:c r="B27" s="493"/>
      <x:c r="C27" s="493"/>
      <x:c r="D27" s="493"/>
      <x:c r="E27" s="493"/>
      <x:c r="F27" s="493"/>
      <x:c r="G27" s="493"/>
      <x:c r="H27" s="493"/>
      <x:c r="I27" s="493"/>
      <x:c r="J27" s="493"/>
      <x:c r="K27" s="493"/>
      <x:c r="L27" s="493"/>
      <x:c r="M27" s="493"/>
      <x:c r="N27" s="493"/>
      <x:c r="O27" s="493"/>
      <x:c r="P27" s="493"/>
      <x:c r="Q27" s="493"/>
      <x:c r="R27" s="493"/>
    </x:row>
    <x:row r="28">
      <x:c r="A28" s="493"/>
      <x:c r="B28" s="493"/>
      <x:c r="C28" s="493"/>
      <x:c r="D28" s="493"/>
      <x:c r="E28" s="493"/>
      <x:c r="F28" s="493"/>
      <x:c r="G28" s="493"/>
      <x:c r="H28" s="493"/>
      <x:c r="I28" s="493"/>
      <x:c r="J28" s="493"/>
      <x:c r="K28" s="493"/>
      <x:c r="L28" s="493"/>
      <x:c r="M28" s="493"/>
      <x:c r="N28" s="493"/>
      <x:c r="O28" s="493"/>
      <x:c r="P28" s="493"/>
      <x:c r="Q28" s="493"/>
      <x:c r="R28" s="493"/>
    </x:row>
    <x:row r="29">
      <x:c r="A29" s="493"/>
      <x:c r="B29" s="493"/>
      <x:c r="C29" s="493"/>
      <x:c r="D29" s="493"/>
      <x:c r="E29" s="493"/>
      <x:c r="F29" s="493"/>
      <x:c r="G29" s="493"/>
      <x:c r="H29" s="493"/>
      <x:c r="I29" s="493"/>
      <x:c r="J29" s="493"/>
      <x:c r="K29" s="493"/>
      <x:c r="L29" s="493"/>
      <x:c r="M29" s="493"/>
      <x:c r="N29" s="493"/>
      <x:c r="O29" s="493"/>
      <x:c r="P29" s="493"/>
      <x:c r="Q29" s="493"/>
      <x:c r="R29" s="493"/>
    </x:row>
    <x:row r="30">
      <x:c r="A30" s="493"/>
      <x:c r="B30" s="493"/>
      <x:c r="C30" s="493"/>
      <x:c r="D30" s="493"/>
      <x:c r="E30" s="493"/>
      <x:c r="F30" s="493"/>
      <x:c r="G30" s="493"/>
      <x:c r="H30" s="493"/>
      <x:c r="I30" s="493"/>
      <x:c r="J30" s="493"/>
      <x:c r="K30" s="493"/>
      <x:c r="L30" s="493"/>
      <x:c r="M30" s="493"/>
      <x:c r="N30" s="493"/>
      <x:c r="O30" s="493"/>
      <x:c r="P30" s="493"/>
      <x:c r="Q30" s="493"/>
      <x:c r="R30" s="493"/>
    </x:row>
    <x:row r="31">
      <x:c r="A31" s="493"/>
      <x:c r="B31" s="493"/>
      <x:c r="C31" s="493"/>
      <x:c r="D31" s="493"/>
      <x:c r="E31" s="493"/>
      <x:c r="F31" s="493"/>
      <x:c r="G31" s="493"/>
      <x:c r="H31" s="493"/>
      <x:c r="I31" s="493"/>
      <x:c r="J31" s="493"/>
      <x:c r="K31" s="493"/>
      <x:c r="L31" s="493"/>
      <x:c r="M31" s="493"/>
      <x:c r="N31" s="493"/>
      <x:c r="O31" s="493"/>
      <x:c r="P31" s="493"/>
      <x:c r="Q31" s="493"/>
      <x:c r="R31" s="493"/>
    </x:row>
    <x:row r="32">
      <x:c r="A32" s="493"/>
      <x:c r="B32" s="493"/>
      <x:c r="C32" s="493"/>
      <x:c r="D32" s="493"/>
      <x:c r="E32" s="493"/>
      <x:c r="F32" s="493"/>
      <x:c r="G32" s="493"/>
      <x:c r="H32" s="493"/>
      <x:c r="I32" s="493"/>
      <x:c r="J32" s="493"/>
      <x:c r="K32" s="493"/>
      <x:c r="L32" s="493"/>
      <x:c r="M32" s="493"/>
      <x:c r="N32" s="493"/>
      <x:c r="O32" s="493"/>
      <x:c r="P32" s="493"/>
      <x:c r="Q32" s="493"/>
      <x:c r="R32" s="493"/>
    </x:row>
    <x:row r="33">
      <x:c r="A33" s="493"/>
      <x:c r="B33" s="493"/>
      <x:c r="C33" s="493"/>
      <x:c r="D33" s="493"/>
      <x:c r="E33" s="493"/>
      <x:c r="F33" s="493"/>
      <x:c r="G33" s="493"/>
      <x:c r="H33" s="493"/>
      <x:c r="I33" s="493"/>
      <x:c r="J33" s="493"/>
      <x:c r="K33" s="493"/>
      <x:c r="L33" s="493"/>
      <x:c r="M33" s="493"/>
      <x:c r="N33" s="493"/>
      <x:c r="O33" s="493"/>
      <x:c r="P33" s="493"/>
      <x:c r="Q33" s="493"/>
      <x:c r="R33" s="493"/>
    </x:row>
    <x:row r="34">
      <x:c r="A34" s="493"/>
      <x:c r="B34" s="493"/>
      <x:c r="C34" s="493"/>
      <x:c r="D34" s="493"/>
      <x:c r="E34" s="493"/>
      <x:c r="F34" s="493"/>
      <x:c r="G34" s="493"/>
      <x:c r="H34" s="493"/>
      <x:c r="I34" s="493"/>
      <x:c r="J34" s="493"/>
      <x:c r="K34" s="493"/>
      <x:c r="L34" s="493"/>
      <x:c r="M34" s="493"/>
      <x:c r="N34" s="493"/>
      <x:c r="O34" s="493"/>
      <x:c r="P34" s="493"/>
      <x:c r="Q34" s="493"/>
      <x:c r="R34" s="493"/>
    </x:row>
    <x:row r="35">
      <x:c r="A35" s="493"/>
      <x:c r="B35" s="493"/>
      <x:c r="C35" s="493"/>
      <x:c r="D35" s="493"/>
      <x:c r="E35" s="493"/>
      <x:c r="F35" s="493"/>
      <x:c r="G35" s="493"/>
      <x:c r="H35" s="493"/>
      <x:c r="I35" s="493"/>
      <x:c r="J35" s="493"/>
      <x:c r="K35" s="493"/>
      <x:c r="L35" s="493"/>
      <x:c r="M35" s="493"/>
      <x:c r="N35" s="493"/>
      <x:c r="O35" s="493"/>
      <x:c r="P35" s="493"/>
      <x:c r="Q35" s="493"/>
      <x:c r="R35" s="493"/>
    </x:row>
    <x:row r="36">
      <x:c r="A36" s="493"/>
      <x:c r="B36" s="493"/>
      <x:c r="C36" s="493"/>
      <x:c r="D36" s="493"/>
      <x:c r="E36" s="493"/>
      <x:c r="F36" s="493"/>
      <x:c r="G36" s="493"/>
      <x:c r="H36" s="493"/>
      <x:c r="I36" s="493"/>
      <x:c r="J36" s="493"/>
      <x:c r="K36" s="493"/>
      <x:c r="L36" s="493"/>
      <x:c r="M36" s="493"/>
      <x:c r="N36" s="493"/>
      <x:c r="O36" s="493"/>
      <x:c r="P36" s="493"/>
      <x:c r="Q36" s="493"/>
      <x:c r="R36" s="493"/>
    </x:row>
    <x:row r="37">
      <x:c r="A37" s="493"/>
      <x:c r="B37" s="493"/>
      <x:c r="C37" s="493"/>
      <x:c r="D37" s="493"/>
      <x:c r="E37" s="493"/>
      <x:c r="F37" s="493"/>
      <x:c r="G37" s="493"/>
      <x:c r="H37" s="493"/>
      <x:c r="I37" s="493"/>
      <x:c r="J37" s="493"/>
      <x:c r="K37" s="493"/>
      <x:c r="L37" s="493"/>
      <x:c r="M37" s="493"/>
      <x:c r="N37" s="493"/>
      <x:c r="O37" s="493"/>
      <x:c r="P37" s="493"/>
      <x:c r="Q37" s="493"/>
      <x:c r="R37" s="493"/>
    </x:row>
    <x:row r="38">
      <x:c r="A38" s="493"/>
      <x:c r="B38" s="493"/>
      <x:c r="C38" s="493"/>
      <x:c r="D38" s="493"/>
      <x:c r="E38" s="493"/>
      <x:c r="F38" s="493"/>
      <x:c r="G38" s="493"/>
      <x:c r="H38" s="493"/>
      <x:c r="I38" s="493"/>
      <x:c r="J38" s="493"/>
      <x:c r="K38" s="493"/>
      <x:c r="L38" s="493"/>
      <x:c r="M38" s="493"/>
      <x:c r="N38" s="493"/>
      <x:c r="O38" s="493"/>
      <x:c r="P38" s="493"/>
      <x:c r="Q38" s="493"/>
      <x:c r="R38" s="493"/>
    </x:row>
    <x:row r="39">
      <x:c r="A39" s="493"/>
      <x:c r="B39" s="493"/>
      <x:c r="C39" s="493"/>
      <x:c r="D39" s="493"/>
      <x:c r="E39" s="493"/>
      <x:c r="F39" s="493"/>
      <x:c r="G39" s="493"/>
      <x:c r="H39" s="493"/>
      <x:c r="I39" s="493"/>
      <x:c r="J39" s="493"/>
      <x:c r="K39" s="493"/>
      <x:c r="L39" s="493"/>
      <x:c r="M39" s="493"/>
      <x:c r="N39" s="493"/>
      <x:c r="O39" s="493"/>
      <x:c r="P39" s="493"/>
      <x:c r="Q39" s="493"/>
      <x:c r="R39" s="493"/>
    </x:row>
    <x:row r="40">
      <x:c r="A40" s="493"/>
      <x:c r="B40" s="493"/>
      <x:c r="C40" s="493"/>
      <x:c r="D40" s="493"/>
      <x:c r="E40" s="493"/>
      <x:c r="F40" s="493"/>
      <x:c r="G40" s="493"/>
      <x:c r="H40" s="493"/>
      <x:c r="I40" s="493"/>
      <x:c r="J40" s="493"/>
      <x:c r="K40" s="493"/>
      <x:c r="L40" s="493"/>
      <x:c r="M40" s="493"/>
      <x:c r="N40" s="493"/>
      <x:c r="O40" s="493"/>
      <x:c r="P40" s="493"/>
      <x:c r="Q40" s="493"/>
      <x:c r="R40" s="493"/>
    </x:row>
    <x:row r="41">
      <x:c r="A41" s="493"/>
      <x:c r="B41" s="493"/>
      <x:c r="C41" s="493"/>
      <x:c r="D41" s="493"/>
      <x:c r="E41" s="493"/>
      <x:c r="F41" s="493"/>
      <x:c r="G41" s="493"/>
      <x:c r="H41" s="493"/>
      <x:c r="I41" s="493"/>
      <x:c r="J41" s="493"/>
      <x:c r="K41" s="493"/>
      <x:c r="L41" s="493"/>
      <x:c r="M41" s="493"/>
      <x:c r="N41" s="493"/>
      <x:c r="O41" s="493"/>
      <x:c r="P41" s="493"/>
      <x:c r="Q41" s="493"/>
      <x:c r="R41" s="493"/>
    </x:row>
    <x:row r="42">
      <x:c r="A42" s="493"/>
      <x:c r="B42" s="493"/>
      <x:c r="C42" s="493"/>
      <x:c r="D42" s="493"/>
      <x:c r="E42" s="493"/>
      <x:c r="F42" s="493"/>
      <x:c r="G42" s="493"/>
      <x:c r="H42" s="493"/>
      <x:c r="I42" s="493"/>
      <x:c r="J42" s="493"/>
      <x:c r="K42" s="493"/>
      <x:c r="L42" s="493"/>
      <x:c r="M42" s="493"/>
      <x:c r="N42" s="493"/>
      <x:c r="O42" s="493"/>
      <x:c r="P42" s="493"/>
      <x:c r="Q42" s="493"/>
      <x:c r="R42" s="493"/>
    </x:row>
    <x:row r="43">
      <x:c r="A43" s="493"/>
      <x:c r="B43" s="493"/>
      <x:c r="C43" s="493"/>
      <x:c r="D43" s="493"/>
      <x:c r="E43" s="493"/>
      <x:c r="F43" s="493"/>
      <x:c r="G43" s="493"/>
      <x:c r="H43" s="493"/>
      <x:c r="I43" s="493"/>
      <x:c r="J43" s="493"/>
      <x:c r="K43" s="493"/>
      <x:c r="L43" s="493"/>
      <x:c r="M43" s="493"/>
      <x:c r="N43" s="493"/>
      <x:c r="O43" s="493"/>
      <x:c r="P43" s="493"/>
      <x:c r="Q43" s="493"/>
      <x:c r="R43" s="493"/>
    </x:row>
    <x:row r="44">
      <x:c r="A44" s="493"/>
      <x:c r="B44" s="493"/>
      <x:c r="C44" s="493"/>
      <x:c r="D44" s="493"/>
      <x:c r="E44" s="493"/>
      <x:c r="F44" s="493"/>
      <x:c r="G44" s="493"/>
      <x:c r="H44" s="493"/>
      <x:c r="I44" s="493"/>
      <x:c r="J44" s="493"/>
      <x:c r="K44" s="493"/>
      <x:c r="L44" s="493"/>
      <x:c r="M44" s="493"/>
      <x:c r="N44" s="493"/>
      <x:c r="O44" s="493"/>
      <x:c r="P44" s="493"/>
      <x:c r="Q44" s="493"/>
      <x:c r="R44" s="493"/>
    </x:row>
    <x:row r="45">
      <x:c r="A45" s="493"/>
      <x:c r="B45" s="493"/>
      <x:c r="C45" s="493"/>
      <x:c r="D45" s="493"/>
      <x:c r="E45" s="493"/>
      <x:c r="F45" s="493"/>
      <x:c r="G45" s="493"/>
      <x:c r="H45" s="493"/>
      <x:c r="I45" s="493"/>
      <x:c r="J45" s="493"/>
      <x:c r="K45" s="493"/>
      <x:c r="L45" s="493"/>
      <x:c r="M45" s="493"/>
      <x:c r="N45" s="493"/>
      <x:c r="O45" s="493"/>
      <x:c r="P45" s="493"/>
      <x:c r="Q45" s="493"/>
      <x:c r="R45" s="493"/>
    </x:row>
    <x:row r="46">
      <x:c r="A46" s="493"/>
      <x:c r="B46" s="493"/>
      <x:c r="C46" s="493"/>
      <x:c r="D46" s="493"/>
      <x:c r="E46" s="493"/>
      <x:c r="F46" s="493"/>
      <x:c r="G46" s="493"/>
      <x:c r="H46" s="493"/>
      <x:c r="I46" s="493"/>
      <x:c r="J46" s="493"/>
      <x:c r="K46" s="493"/>
      <x:c r="L46" s="493"/>
      <x:c r="M46" s="493"/>
      <x:c r="N46" s="493"/>
      <x:c r="O46" s="493"/>
      <x:c r="P46" s="493"/>
      <x:c r="Q46" s="493"/>
      <x:c r="R46" s="493"/>
    </x:row>
    <x:row r="47">
      <x:c r="A47" s="493"/>
      <x:c r="B47" s="493"/>
      <x:c r="C47" s="493"/>
      <x:c r="D47" s="493"/>
      <x:c r="E47" s="493"/>
      <x:c r="F47" s="493"/>
      <x:c r="G47" s="493"/>
      <x:c r="H47" s="493"/>
      <x:c r="I47" s="493"/>
      <x:c r="J47" s="493"/>
      <x:c r="K47" s="493"/>
      <x:c r="L47" s="493"/>
      <x:c r="M47" s="493"/>
      <x:c r="N47" s="493"/>
      <x:c r="O47" s="493"/>
      <x:c r="P47" s="493"/>
      <x:c r="Q47" s="493"/>
      <x:c r="R47" s="493"/>
    </x:row>
    <x:row r="48">
      <x:c r="A48" s="493"/>
      <x:c r="B48" s="493"/>
      <x:c r="C48" s="493"/>
      <x:c r="D48" s="493"/>
      <x:c r="E48" s="493"/>
      <x:c r="F48" s="493"/>
      <x:c r="G48" s="493"/>
      <x:c r="H48" s="493"/>
      <x:c r="I48" s="493"/>
      <x:c r="J48" s="493"/>
      <x:c r="K48" s="493"/>
      <x:c r="L48" s="493"/>
      <x:c r="M48" s="493"/>
      <x:c r="N48" s="493"/>
      <x:c r="O48" s="493"/>
      <x:c r="P48" s="493"/>
      <x:c r="Q48" s="493"/>
      <x:c r="R48" s="493"/>
    </x:row>
    <x:row r="49">
      <x:c r="A49" s="493"/>
      <x:c r="B49" s="493"/>
      <x:c r="C49" s="493"/>
      <x:c r="D49" s="493"/>
      <x:c r="E49" s="493"/>
      <x:c r="F49" s="493"/>
      <x:c r="G49" s="493"/>
      <x:c r="H49" s="493"/>
      <x:c r="I49" s="493"/>
      <x:c r="J49" s="493"/>
      <x:c r="K49" s="493"/>
      <x:c r="L49" s="493"/>
      <x:c r="M49" s="493"/>
      <x:c r="N49" s="493"/>
      <x:c r="O49" s="493"/>
      <x:c r="P49" s="493"/>
      <x:c r="Q49" s="493"/>
      <x:c r="R49" s="493"/>
    </x:row>
    <x:row r="50">
      <x:c r="A50" s="493"/>
      <x:c r="B50" s="493"/>
      <x:c r="C50" s="493"/>
      <x:c r="D50" s="493"/>
      <x:c r="E50" s="493"/>
      <x:c r="F50" s="493"/>
      <x:c r="G50" s="493"/>
      <x:c r="H50" s="493"/>
      <x:c r="I50" s="493"/>
      <x:c r="J50" s="493"/>
      <x:c r="K50" s="493"/>
      <x:c r="L50" s="493"/>
      <x:c r="M50" s="493"/>
      <x:c r="N50" s="493"/>
      <x:c r="O50" s="493"/>
      <x:c r="P50" s="493"/>
      <x:c r="Q50" s="493"/>
      <x:c r="R50" s="493"/>
    </x:row>
    <x:row r="51">
      <x:c r="A51" s="493"/>
      <x:c r="B51" s="493"/>
      <x:c r="C51" s="493"/>
      <x:c r="D51" s="493"/>
      <x:c r="E51" s="493"/>
      <x:c r="F51" s="493"/>
      <x:c r="G51" s="493"/>
      <x:c r="H51" s="493"/>
      <x:c r="I51" s="493"/>
      <x:c r="J51" s="493"/>
      <x:c r="K51" s="493"/>
      <x:c r="L51" s="493"/>
      <x:c r="M51" s="493"/>
      <x:c r="N51" s="493"/>
      <x:c r="O51" s="493"/>
      <x:c r="P51" s="493"/>
      <x:c r="Q51" s="493"/>
      <x:c r="R51" s="493"/>
    </x:row>
    <x:row r="52">
      <x:c r="A52" s="493"/>
      <x:c r="B52" s="493"/>
      <x:c r="C52" s="493"/>
      <x:c r="D52" s="493"/>
      <x:c r="E52" s="493"/>
      <x:c r="F52" s="493"/>
      <x:c r="G52" s="493"/>
      <x:c r="H52" s="493"/>
      <x:c r="I52" s="493"/>
      <x:c r="J52" s="493"/>
      <x:c r="K52" s="493"/>
      <x:c r="L52" s="493"/>
      <x:c r="M52" s="493"/>
      <x:c r="N52" s="493"/>
      <x:c r="O52" s="493"/>
      <x:c r="P52" s="493"/>
      <x:c r="Q52" s="493"/>
      <x:c r="R52" s="493"/>
    </x:row>
    <x:row r="53">
      <x:c r="A53" s="493"/>
      <x:c r="B53" s="493"/>
      <x:c r="C53" s="493"/>
      <x:c r="D53" s="493"/>
      <x:c r="E53" s="493"/>
      <x:c r="F53" s="493"/>
      <x:c r="G53" s="493"/>
      <x:c r="H53" s="493"/>
      <x:c r="I53" s="493"/>
      <x:c r="J53" s="493"/>
      <x:c r="K53" s="493"/>
      <x:c r="L53" s="493"/>
      <x:c r="M53" s="493"/>
      <x:c r="N53" s="493"/>
      <x:c r="O53" s="493"/>
      <x:c r="P53" s="493"/>
      <x:c r="Q53" s="493"/>
      <x:c r="R53" s="493"/>
    </x:row>
    <x:row r="54">
      <x:c r="A54" s="493"/>
      <x:c r="B54" s="493"/>
      <x:c r="C54" s="493"/>
      <x:c r="D54" s="493"/>
      <x:c r="E54" s="493"/>
      <x:c r="F54" s="493"/>
      <x:c r="G54" s="493"/>
      <x:c r="H54" s="493"/>
      <x:c r="I54" s="493"/>
      <x:c r="J54" s="493"/>
      <x:c r="K54" s="493"/>
      <x:c r="L54" s="493"/>
      <x:c r="M54" s="493"/>
      <x:c r="N54" s="493"/>
      <x:c r="O54" s="493"/>
      <x:c r="P54" s="493"/>
      <x:c r="Q54" s="493"/>
      <x:c r="R54" s="493"/>
    </x:row>
    <x:row r="55">
      <x:c r="A55" s="493"/>
      <x:c r="B55" s="493"/>
      <x:c r="C55" s="493"/>
      <x:c r="D55" s="493"/>
      <x:c r="E55" s="493"/>
      <x:c r="F55" s="493"/>
      <x:c r="G55" s="493"/>
      <x:c r="H55" s="493"/>
      <x:c r="I55" s="493"/>
      <x:c r="J55" s="493"/>
      <x:c r="K55" s="493"/>
      <x:c r="L55" s="493"/>
      <x:c r="M55" s="493"/>
      <x:c r="N55" s="493"/>
      <x:c r="O55" s="493"/>
      <x:c r="P55" s="493"/>
      <x:c r="Q55" s="493"/>
      <x:c r="R55" s="493"/>
    </x:row>
    <x:row r="56">
      <x:c r="A56" s="493"/>
      <x:c r="B56" s="493"/>
      <x:c r="C56" s="493"/>
      <x:c r="D56" s="493"/>
      <x:c r="E56" s="493"/>
      <x:c r="F56" s="493"/>
      <x:c r="G56" s="493"/>
      <x:c r="H56" s="493"/>
      <x:c r="I56" s="493"/>
      <x:c r="J56" s="493"/>
      <x:c r="K56" s="493"/>
      <x:c r="L56" s="493"/>
      <x:c r="M56" s="493"/>
      <x:c r="N56" s="493"/>
      <x:c r="O56" s="493"/>
      <x:c r="P56" s="493"/>
      <x:c r="Q56" s="493"/>
      <x:c r="R56" s="493"/>
    </x:row>
    <x:row r="57">
      <x:c r="A57" s="493"/>
      <x:c r="B57" s="493"/>
      <x:c r="C57" s="493"/>
      <x:c r="D57" s="493"/>
      <x:c r="E57" s="493"/>
      <x:c r="F57" s="493"/>
      <x:c r="G57" s="493"/>
      <x:c r="H57" s="493"/>
      <x:c r="I57" s="493"/>
      <x:c r="J57" s="493"/>
      <x:c r="K57" s="493"/>
      <x:c r="L57" s="493"/>
      <x:c r="M57" s="493"/>
      <x:c r="N57" s="493"/>
      <x:c r="O57" s="493"/>
      <x:c r="P57" s="493"/>
      <x:c r="Q57" s="493"/>
      <x:c r="R57" s="493"/>
    </x:row>
    <x:row r="58">
      <x:c r="A58" s="493"/>
      <x:c r="B58" s="493"/>
      <x:c r="C58" s="493"/>
      <x:c r="D58" s="493"/>
      <x:c r="E58" s="493"/>
      <x:c r="F58" s="493"/>
      <x:c r="G58" s="493"/>
      <x:c r="H58" s="493"/>
      <x:c r="I58" s="493"/>
      <x:c r="J58" s="493"/>
      <x:c r="K58" s="493"/>
      <x:c r="L58" s="493"/>
      <x:c r="M58" s="493"/>
      <x:c r="N58" s="493"/>
      <x:c r="O58" s="493"/>
      <x:c r="P58" s="493"/>
      <x:c r="Q58" s="493"/>
      <x:c r="R58" s="493"/>
    </x:row>
    <x:row r="59">
      <x:c r="A59" s="493"/>
      <x:c r="B59" s="493"/>
      <x:c r="C59" s="493"/>
      <x:c r="D59" s="493"/>
      <x:c r="E59" s="493"/>
      <x:c r="F59" s="493"/>
      <x:c r="G59" s="493"/>
      <x:c r="H59" s="493"/>
      <x:c r="I59" s="493"/>
      <x:c r="J59" s="493"/>
      <x:c r="K59" s="493"/>
      <x:c r="L59" s="493"/>
      <x:c r="M59" s="493"/>
      <x:c r="N59" s="493"/>
      <x:c r="O59" s="493"/>
      <x:c r="P59" s="493"/>
      <x:c r="Q59" s="493"/>
      <x:c r="R59" s="493"/>
    </x:row>
    <x:row r="60">
      <x:c r="A60" s="493"/>
      <x:c r="B60" s="493"/>
      <x:c r="C60" s="493"/>
      <x:c r="D60" s="493"/>
      <x:c r="E60" s="493"/>
      <x:c r="F60" s="493"/>
      <x:c r="G60" s="493"/>
      <x:c r="H60" s="493"/>
      <x:c r="I60" s="493"/>
      <x:c r="J60" s="493"/>
      <x:c r="K60" s="493"/>
      <x:c r="L60" s="493"/>
      <x:c r="M60" s="493"/>
      <x:c r="N60" s="493"/>
      <x:c r="O60" s="493"/>
      <x:c r="P60" s="493"/>
      <x:c r="Q60" s="493"/>
      <x:c r="R60" s="493"/>
    </x:row>
  </x:sheetData>
  <x:mergeCells>
    <x:mergeCell ref="A1:N2"/>
    <x:mergeCell ref="A13:N13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5" hidden="0" customWidth="1"/>
    <x:col min="15" max="15" width="13" hidden="0" customWidth="1"/>
    <x:col min="16" max="16" width="18" hidden="0" customWidth="1"/>
  </x:cols>
  <x:sheetData>
    <x:row r="1" ht="27" customHeight="1">
      <x:c r="A1" s="572" t="str">
        <x:v>CHARGES D’EXPLOITATION — 12 MOIS</x:v>
      </x:c>
      <x:c r="B1" s="493"/>
      <x:c r="C1" s="493"/>
      <x:c r="D1" s="493"/>
      <x:c r="E1" s="493"/>
      <x:c r="F1" s="493"/>
      <x:c r="G1" s="493"/>
      <x:c r="H1" s="493"/>
      <x:c r="I1" s="493"/>
      <x:c r="J1" s="493"/>
      <x:c r="K1" s="493"/>
      <x:c r="L1" s="493"/>
      <x:c r="M1" s="493"/>
      <x:c r="N1" s="493"/>
      <x:c r="O1" s="493"/>
      <x:c r="P1" s="493"/>
      <x:c r="Q1" s="493"/>
      <x:c r="R1" s="493"/>
    </x:row>
    <x:row r="2" ht="27" customHeight="1">
      <x:c r="A2" s="493"/>
      <x:c r="B2" s="493"/>
      <x:c r="C2" s="493"/>
      <x:c r="D2" s="493"/>
      <x:c r="E2" s="493"/>
      <x:c r="F2" s="493"/>
      <x:c r="G2" s="493"/>
      <x:c r="H2" s="493"/>
      <x:c r="I2" s="493"/>
      <x:c r="J2" s="493"/>
      <x:c r="K2" s="493"/>
      <x:c r="L2" s="493"/>
      <x:c r="M2" s="493"/>
      <x:c r="N2" s="493"/>
      <x:c r="O2" s="493"/>
      <x:c r="P2" s="493"/>
      <x:c r="Q2" s="493"/>
      <x:c r="R2" s="493"/>
    </x:row>
    <x:row r="3">
      <x:c r="A3" s="493"/>
      <x:c r="B3" s="493"/>
      <x:c r="C3" s="493"/>
      <x:c r="D3" s="493"/>
      <x:c r="E3" s="493"/>
      <x:c r="F3" s="493"/>
      <x:c r="G3" s="493"/>
      <x:c r="H3" s="493"/>
      <x:c r="I3" s="493"/>
      <x:c r="J3" s="493"/>
      <x:c r="K3" s="493"/>
      <x:c r="L3" s="493"/>
      <x:c r="M3" s="493"/>
      <x:c r="N3" s="493"/>
      <x:c r="O3" s="493"/>
      <x:c r="P3" s="493"/>
      <x:c r="Q3" s="493"/>
      <x:c r="R3" s="493"/>
    </x:row>
    <x:row r="4">
      <x:c r="A4" s="573" t="str">
        <x:v>Charge</x:v>
      </x:c>
      <x:c r="B4" s="574" t="str">
        <x:v>Jan</x:v>
      </x:c>
      <x:c r="C4" s="574" t="str">
        <x:v>Fév</x:v>
      </x:c>
      <x:c r="D4" s="574" t="str">
        <x:v>Mar</x:v>
      </x:c>
      <x:c r="E4" s="574" t="str">
        <x:v>Avr</x:v>
      </x:c>
      <x:c r="F4" s="574" t="str">
        <x:v>Mai</x:v>
      </x:c>
      <x:c r="G4" s="574" t="str">
        <x:v>Juin</x:v>
      </x:c>
      <x:c r="H4" s="574" t="str">
        <x:v>Juil</x:v>
      </x:c>
      <x:c r="I4" s="574" t="str">
        <x:v>Août</x:v>
      </x:c>
      <x:c r="J4" s="574" t="str">
        <x:v>Sep</x:v>
      </x:c>
      <x:c r="K4" s="574" t="str">
        <x:v>Oct</x:v>
      </x:c>
      <x:c r="L4" s="574" t="str">
        <x:v>Nov</x:v>
      </x:c>
      <x:c r="M4" s="574" t="str">
        <x:v>Déc</x:v>
      </x:c>
      <x:c r="N4" s="574" t="str">
        <x:v>Total annuel</x:v>
      </x:c>
      <x:c r="O4" s="574" t="str">
        <x:v>% du CA HT</x:v>
      </x:c>
      <x:c r="P4" s="575" t="str">
        <x:v>Type</x:v>
      </x:c>
      <x:c r="Q4" s="493"/>
      <x:c r="R4" s="493"/>
    </x:row>
    <x:row r="5">
      <x:c r="A5" s="493" t="str">
        <x:v>Achats matières premières</x:v>
      </x:c>
      <x:c r="B5" s="528" t="n">
        <x:f>Chiffre_Affaires!B15*Hypotheses!$B$24</x:f>
        <x:v>14078.677685950413</x:v>
      </x:c>
      <x:c r="C5" s="528" t="n">
        <x:f>Chiffre_Affaires!C15*Hypotheses!$B$24</x:f>
        <x:v>14890.909090909094</x:v>
      </x:c>
      <x:c r="D5" s="528" t="n">
        <x:f>Chiffre_Affaires!D15*Hypotheses!$B$24</x:f>
        <x:v>16244.628099173555</x:v>
      </x:c>
      <x:c r="E5" s="528" t="n">
        <x:f>Chiffre_Affaires!E15*Hypotheses!$B$24</x:f>
        <x:v>17056.85950413223</x:v>
      </x:c>
      <x:c r="F5" s="528" t="n">
        <x:f>Chiffre_Affaires!F15*Hypotheses!$B$24</x:f>
        <x:v>18410.578512396696</x:v>
      </x:c>
      <x:c r="G5" s="528" t="n">
        <x:f>Chiffre_Affaires!G15*Hypotheses!$B$24</x:f>
        <x:v>19493.55371900827</x:v>
      </x:c>
      <x:c r="H5" s="528" t="n">
        <x:f>Chiffre_Affaires!H15*Hypotheses!$B$24</x:f>
        <x:v>20576.52892561983</x:v>
      </x:c>
      <x:c r="I5" s="528" t="n">
        <x:f>Chiffre_Affaires!I15*Hypotheses!$B$24</x:f>
        <x:v>18952.066115702477</x:v>
      </x:c>
      <x:c r="J5" s="528" t="n">
        <x:f>Chiffre_Affaires!J15*Hypotheses!$B$24</x:f>
        <x:v>17869.090909090908</x:v>
      </x:c>
      <x:c r="K5" s="528" t="n">
        <x:f>Chiffre_Affaires!K15*Hypotheses!$B$24</x:f>
        <x:v>17327.603305785124</x:v>
      </x:c>
      <x:c r="L5" s="528" t="n">
        <x:f>Chiffre_Affaires!L15*Hypotheses!$B$24</x:f>
        <x:v>16515.371900826445</x:v>
      </x:c>
      <x:c r="M5" s="528" t="n">
        <x:f>Chiffre_Affaires!M15*Hypotheses!$B$24</x:f>
        <x:v>20035.04132231405</x:v>
      </x:c>
      <x:c r="N5" s="528" t="n">
        <x:f>SUM(B5:M5)</x:f>
        <x:v>211450.90909090912</x:v>
      </x:c>
      <x:c r="O5" s="566" t="n">
        <x:f>N5/Chiffre_Affaires!$N$15</x:f>
        <x:v>0.3</x:v>
      </x:c>
      <x:c r="P5" s="493" t="str">
        <x:v>Variable</x:v>
      </x:c>
      <x:c r="Q5" s="493"/>
      <x:c r="R5" s="493"/>
    </x:row>
    <x:row r="6">
      <x:c r="A6" s="493" t="str">
        <x:v>Commissions livraison</x:v>
      </x:c>
      <x:c r="B6" s="528" t="n">
        <x:f>Chiffre_Affaires!B12/(1+Hypotheses!$B$16)*Hypotheses!$B$15</x:f>
        <x:v>1576.8119008264464</x:v>
      </x:c>
      <x:c r="C6" s="528" t="n">
        <x:f>Chiffre_Affaires!C12/(1+Hypotheses!$B$16)*Hypotheses!$B$15</x:f>
        <x:v>1667.7818181818182</x:v>
      </x:c>
      <x:c r="D6" s="528" t="n">
        <x:f>Chiffre_Affaires!D12/(1+Hypotheses!$B$16)*Hypotheses!$B$15</x:f>
        <x:v>1819.3983471074382</x:v>
      </x:c>
      <x:c r="E6" s="528" t="n">
        <x:f>Chiffre_Affaires!E12/(1+Hypotheses!$B$16)*Hypotheses!$B$15</x:f>
        <x:v>1910.3682644628097</x:v>
      </x:c>
      <x:c r="F6" s="528" t="n">
        <x:f>Chiffre_Affaires!F12/(1+Hypotheses!$B$16)*Hypotheses!$B$15</x:f>
        <x:v>2061.9847933884303</x:v>
      </x:c>
      <x:c r="G6" s="528" t="n">
        <x:f>Chiffre_Affaires!G12/(1+Hypotheses!$B$16)*Hypotheses!$B$15</x:f>
        <x:v>2183.278016528926</x:v>
      </x:c>
      <x:c r="H6" s="528" t="n">
        <x:f>Chiffre_Affaires!H12/(1+Hypotheses!$B$16)*Hypotheses!$B$15</x:f>
        <x:v>2304.5712396694207</x:v>
      </x:c>
      <x:c r="I6" s="528" t="n">
        <x:f>Chiffre_Affaires!I12/(1+Hypotheses!$B$16)*Hypotheses!$B$15</x:f>
        <x:v>2122.6314049586776</x:v>
      </x:c>
      <x:c r="J6" s="528" t="n">
        <x:f>Chiffre_Affaires!J12/(1+Hypotheses!$B$16)*Hypotheses!$B$15</x:f>
        <x:v>2001.3381818181822</x:v>
      </x:c>
      <x:c r="K6" s="528" t="n">
        <x:f>Chiffre_Affaires!K12/(1+Hypotheses!$B$16)*Hypotheses!$B$15</x:f>
        <x:v>1940.6915702479337</x:v>
      </x:c>
      <x:c r="L6" s="528" t="n">
        <x:f>Chiffre_Affaires!L12/(1+Hypotheses!$B$16)*Hypotheses!$B$15</x:f>
        <x:v>1849.721652892562</x:v>
      </x:c>
      <x:c r="M6" s="528" t="n">
        <x:f>Chiffre_Affaires!M12/(1+Hypotheses!$B$16)*Hypotheses!$B$15</x:f>
        <x:v>2243.924628099174</x:v>
      </x:c>
      <x:c r="N6" s="528" t="n">
        <x:f>SUM(B6:M6)</x:f>
        <x:v>23682.501818181816</x:v>
      </x:c>
      <x:c r="O6" s="566" t="n">
        <x:f>N6/Chiffre_Affaires!$N$15</x:f>
        <x:v>0.03359999999999999</x:v>
      </x:c>
      <x:c r="P6" s="493" t="str">
        <x:v>Variable</x:v>
      </x:c>
      <x:c r="Q6" s="493"/>
      <x:c r="R6" s="493"/>
    </x:row>
    <x:row r="7">
      <x:c r="A7" s="493" t="str">
        <x:v>Loyer</x:v>
      </x:c>
      <x:c r="B7" s="563" t="n">
        <x:v>4800</x:v>
      </x:c>
      <x:c r="C7" s="563" t="n">
        <x:v>4800</x:v>
      </x:c>
      <x:c r="D7" s="563" t="n">
        <x:v>4800</x:v>
      </x:c>
      <x:c r="E7" s="563" t="n">
        <x:v>4800</x:v>
      </x:c>
      <x:c r="F7" s="563" t="n">
        <x:v>4800</x:v>
      </x:c>
      <x:c r="G7" s="563" t="n">
        <x:v>4800</x:v>
      </x:c>
      <x:c r="H7" s="563" t="n">
        <x:v>4800</x:v>
      </x:c>
      <x:c r="I7" s="563" t="n">
        <x:v>4800</x:v>
      </x:c>
      <x:c r="J7" s="563" t="n">
        <x:v>4800</x:v>
      </x:c>
      <x:c r="K7" s="563" t="n">
        <x:v>4800</x:v>
      </x:c>
      <x:c r="L7" s="563" t="n">
        <x:v>4800</x:v>
      </x:c>
      <x:c r="M7" s="563" t="n">
        <x:v>4800</x:v>
      </x:c>
      <x:c r="N7" s="528" t="n">
        <x:f>SUM(B7:M7)</x:f>
        <x:v>57600</x:v>
      </x:c>
      <x:c r="O7" s="566" t="n">
        <x:f>N7/Chiffre_Affaires!$N$15</x:f>
        <x:v>0.08172109580560283</x:v>
      </x:c>
      <x:c r="P7" s="493" t="str">
        <x:v>Fixe</x:v>
      </x:c>
      <x:c r="Q7" s="493"/>
      <x:c r="R7" s="493"/>
    </x:row>
    <x:row r="8">
      <x:c r="A8" s="493" t="str">
        <x:v>Électricité / gaz / eau</x:v>
      </x:c>
      <x:c r="B8" s="563" t="n">
        <x:v>1900</x:v>
      </x:c>
      <x:c r="C8" s="563" t="n">
        <x:v>1900</x:v>
      </x:c>
      <x:c r="D8" s="563" t="n">
        <x:v>1900</x:v>
      </x:c>
      <x:c r="E8" s="563" t="n">
        <x:v>1900</x:v>
      </x:c>
      <x:c r="F8" s="563" t="n">
        <x:v>1900</x:v>
      </x:c>
      <x:c r="G8" s="563" t="n">
        <x:v>1900</x:v>
      </x:c>
      <x:c r="H8" s="563" t="n">
        <x:v>1900</x:v>
      </x:c>
      <x:c r="I8" s="563" t="n">
        <x:v>1900</x:v>
      </x:c>
      <x:c r="J8" s="563" t="n">
        <x:v>1900</x:v>
      </x:c>
      <x:c r="K8" s="563" t="n">
        <x:v>1900</x:v>
      </x:c>
      <x:c r="L8" s="563" t="n">
        <x:v>1900</x:v>
      </x:c>
      <x:c r="M8" s="563" t="n">
        <x:v>1900</x:v>
      </x:c>
      <x:c r="N8" s="528" t="n">
        <x:f>SUM(B8:M8)</x:f>
        <x:v>22800</x:v>
      </x:c>
      <x:c r="O8" s="566" t="n">
        <x:f>N8/Chiffre_Affaires!$N$15</x:f>
        <x:v>0.03234793375638446</x:v>
      </x:c>
      <x:c r="P8" s="493" t="str">
        <x:v>Semi-variable</x:v>
      </x:c>
      <x:c r="Q8" s="493"/>
      <x:c r="R8" s="493"/>
    </x:row>
    <x:row r="9">
      <x:c r="A9" s="493" t="str">
        <x:v>Assurances</x:v>
      </x:c>
      <x:c r="B9" s="563" t="n">
        <x:v>350</x:v>
      </x:c>
      <x:c r="C9" s="563" t="n">
        <x:v>350</x:v>
      </x:c>
      <x:c r="D9" s="563" t="n">
        <x:v>350</x:v>
      </x:c>
      <x:c r="E9" s="563" t="n">
        <x:v>350</x:v>
      </x:c>
      <x:c r="F9" s="563" t="n">
        <x:v>350</x:v>
      </x:c>
      <x:c r="G9" s="563" t="n">
        <x:v>350</x:v>
      </x:c>
      <x:c r="H9" s="563" t="n">
        <x:v>350</x:v>
      </x:c>
      <x:c r="I9" s="563" t="n">
        <x:v>350</x:v>
      </x:c>
      <x:c r="J9" s="563" t="n">
        <x:v>350</x:v>
      </x:c>
      <x:c r="K9" s="563" t="n">
        <x:v>350</x:v>
      </x:c>
      <x:c r="L9" s="563" t="n">
        <x:v>350</x:v>
      </x:c>
      <x:c r="M9" s="563" t="n">
        <x:v>350</x:v>
      </x:c>
      <x:c r="N9" s="528" t="n">
        <x:f>SUM(B9:M9)</x:f>
        <x:v>4200</x:v>
      </x:c>
      <x:c r="O9" s="566" t="n">
        <x:f>N9/Chiffre_Affaires!$N$15</x:f>
        <x:v>0.0059588299024918735</x:v>
      </x:c>
      <x:c r="P9" s="493" t="str">
        <x:v>Fixe</x:v>
      </x:c>
      <x:c r="Q9" s="493"/>
      <x:c r="R9" s="493"/>
    </x:row>
    <x:row r="10">
      <x:c r="A10" s="493" t="str">
        <x:v>Honoraires comptables</x:v>
      </x:c>
      <x:c r="B10" s="563" t="n">
        <x:v>500</x:v>
      </x:c>
      <x:c r="C10" s="563" t="n">
        <x:v>500</x:v>
      </x:c>
      <x:c r="D10" s="563" t="n">
        <x:v>500</x:v>
      </x:c>
      <x:c r="E10" s="563" t="n">
        <x:v>500</x:v>
      </x:c>
      <x:c r="F10" s="563" t="n">
        <x:v>500</x:v>
      </x:c>
      <x:c r="G10" s="563" t="n">
        <x:v>500</x:v>
      </x:c>
      <x:c r="H10" s="563" t="n">
        <x:v>500</x:v>
      </x:c>
      <x:c r="I10" s="563" t="n">
        <x:v>500</x:v>
      </x:c>
      <x:c r="J10" s="563" t="n">
        <x:v>500</x:v>
      </x:c>
      <x:c r="K10" s="563" t="n">
        <x:v>500</x:v>
      </x:c>
      <x:c r="L10" s="563" t="n">
        <x:v>500</x:v>
      </x:c>
      <x:c r="M10" s="563" t="n">
        <x:v>500</x:v>
      </x:c>
      <x:c r="N10" s="528" t="n">
        <x:f>SUM(B10:M10)</x:f>
        <x:v>6000</x:v>
      </x:c>
      <x:c r="O10" s="566" t="n">
        <x:f>N10/Chiffre_Affaires!$N$15</x:f>
        <x:v>0.008512614146416962</x:v>
      </x:c>
      <x:c r="P10" s="493" t="str">
        <x:v>Fixe</x:v>
      </x:c>
      <x:c r="Q10" s="493"/>
      <x:c r="R10" s="493"/>
    </x:row>
    <x:row r="11">
      <x:c r="A11" s="493" t="str">
        <x:v>Marketing / communication</x:v>
      </x:c>
      <x:c r="B11" s="563" t="n">
        <x:v>900</x:v>
      </x:c>
      <x:c r="C11" s="563" t="n">
        <x:v>900</x:v>
      </x:c>
      <x:c r="D11" s="563" t="n">
        <x:v>900</x:v>
      </x:c>
      <x:c r="E11" s="563" t="n">
        <x:v>900</x:v>
      </x:c>
      <x:c r="F11" s="563" t="n">
        <x:v>900</x:v>
      </x:c>
      <x:c r="G11" s="563" t="n">
        <x:v>900</x:v>
      </x:c>
      <x:c r="H11" s="563" t="n">
        <x:v>900</x:v>
      </x:c>
      <x:c r="I11" s="563" t="n">
        <x:v>900</x:v>
      </x:c>
      <x:c r="J11" s="563" t="n">
        <x:v>900</x:v>
      </x:c>
      <x:c r="K11" s="563" t="n">
        <x:v>900</x:v>
      </x:c>
      <x:c r="L11" s="563" t="n">
        <x:v>900</x:v>
      </x:c>
      <x:c r="M11" s="563" t="n">
        <x:v>900</x:v>
      </x:c>
      <x:c r="N11" s="528" t="n">
        <x:f>SUM(B11:M11)</x:f>
        <x:v>10800</x:v>
      </x:c>
      <x:c r="O11" s="566" t="n">
        <x:f>N11/Chiffre_Affaires!$N$15</x:f>
        <x:v>0.015322705463550532</x:v>
      </x:c>
      <x:c r="P11" s="493" t="str">
        <x:v>Discrétionnaire</x:v>
      </x:c>
      <x:c r="Q11" s="493"/>
      <x:c r="R11" s="493"/>
    </x:row>
    <x:row r="12">
      <x:c r="A12" s="493" t="str">
        <x:v>Entretien / nettoyage</x:v>
      </x:c>
      <x:c r="B12" s="563" t="n">
        <x:v>550</x:v>
      </x:c>
      <x:c r="C12" s="563" t="n">
        <x:v>550</x:v>
      </x:c>
      <x:c r="D12" s="563" t="n">
        <x:v>550</x:v>
      </x:c>
      <x:c r="E12" s="563" t="n">
        <x:v>550</x:v>
      </x:c>
      <x:c r="F12" s="563" t="n">
        <x:v>550</x:v>
      </x:c>
      <x:c r="G12" s="563" t="n">
        <x:v>550</x:v>
      </x:c>
      <x:c r="H12" s="563" t="n">
        <x:v>550</x:v>
      </x:c>
      <x:c r="I12" s="563" t="n">
        <x:v>550</x:v>
      </x:c>
      <x:c r="J12" s="563" t="n">
        <x:v>550</x:v>
      </x:c>
      <x:c r="K12" s="563" t="n">
        <x:v>550</x:v>
      </x:c>
      <x:c r="L12" s="563" t="n">
        <x:v>550</x:v>
      </x:c>
      <x:c r="M12" s="563" t="n">
        <x:v>550</x:v>
      </x:c>
      <x:c r="N12" s="528" t="n">
        <x:f>SUM(B12:M12)</x:f>
        <x:v>6600</x:v>
      </x:c>
      <x:c r="O12" s="566" t="n">
        <x:f>N12/Chiffre_Affaires!$N$15</x:f>
        <x:v>0.009363875561058659</x:v>
      </x:c>
      <x:c r="P12" s="493" t="str">
        <x:v>Semi-variable</x:v>
      </x:c>
      <x:c r="Q12" s="493"/>
      <x:c r="R12" s="493"/>
    </x:row>
    <x:row r="13">
      <x:c r="A13" s="493" t="str">
        <x:v>Téléphone / logiciels / caisse</x:v>
      </x:c>
      <x:c r="B13" s="563" t="n">
        <x:v>320</x:v>
      </x:c>
      <x:c r="C13" s="563" t="n">
        <x:v>320</x:v>
      </x:c>
      <x:c r="D13" s="563" t="n">
        <x:v>320</x:v>
      </x:c>
      <x:c r="E13" s="563" t="n">
        <x:v>320</x:v>
      </x:c>
      <x:c r="F13" s="563" t="n">
        <x:v>320</x:v>
      </x:c>
      <x:c r="G13" s="563" t="n">
        <x:v>320</x:v>
      </x:c>
      <x:c r="H13" s="563" t="n">
        <x:v>320</x:v>
      </x:c>
      <x:c r="I13" s="563" t="n">
        <x:v>320</x:v>
      </x:c>
      <x:c r="J13" s="563" t="n">
        <x:v>320</x:v>
      </x:c>
      <x:c r="K13" s="563" t="n">
        <x:v>320</x:v>
      </x:c>
      <x:c r="L13" s="563" t="n">
        <x:v>320</x:v>
      </x:c>
      <x:c r="M13" s="563" t="n">
        <x:v>320</x:v>
      </x:c>
      <x:c r="N13" s="528" t="n">
        <x:f>SUM(B13:M13)</x:f>
        <x:v>3840</x:v>
      </x:c>
      <x:c r="O13" s="566" t="n">
        <x:f>N13/Chiffre_Affaires!$N$15</x:f>
        <x:v>0.005448073053706855</x:v>
      </x:c>
      <x:c r="P13" s="493" t="str">
        <x:v>Fixe</x:v>
      </x:c>
      <x:c r="Q13" s="493"/>
      <x:c r="R13" s="493"/>
    </x:row>
    <x:row r="14">
      <x:c r="A14" s="493" t="str">
        <x:v>Frais bancaires / TPE</x:v>
      </x:c>
      <x:c r="B14" s="563" t="n">
        <x:v>0</x:v>
      </x:c>
      <x:c r="C14" s="563" t="n">
        <x:v>0</x:v>
      </x:c>
      <x:c r="D14" s="563" t="n">
        <x:v>0</x:v>
      </x:c>
      <x:c r="E14" s="563" t="n">
        <x:v>0</x:v>
      </x:c>
      <x:c r="F14" s="563" t="n">
        <x:v>0</x:v>
      </x:c>
      <x:c r="G14" s="563" t="n">
        <x:v>0</x:v>
      </x:c>
      <x:c r="H14" s="563" t="n">
        <x:v>0</x:v>
      </x:c>
      <x:c r="I14" s="563" t="n">
        <x:v>0</x:v>
      </x:c>
      <x:c r="J14" s="563" t="n">
        <x:v>0</x:v>
      </x:c>
      <x:c r="K14" s="563" t="n">
        <x:v>0</x:v>
      </x:c>
      <x:c r="L14" s="563" t="n">
        <x:v>0</x:v>
      </x:c>
      <x:c r="M14" s="563" t="n">
        <x:v>0</x:v>
      </x:c>
      <x:c r="N14" s="528" t="n">
        <x:f>SUM(B14:M14)</x:f>
        <x:v>0</x:v>
      </x:c>
      <x:c r="O14" s="566" t="n">
        <x:f>N14/Chiffre_Affaires!$N$15</x:f>
        <x:v>0</x:v>
      </x:c>
      <x:c r="P14" s="493" t="str">
        <x:v>Variable</x:v>
      </x:c>
      <x:c r="Q14" s="493"/>
      <x:c r="R14" s="493"/>
    </x:row>
    <x:row r="15">
      <x:c r="A15" s="493" t="str">
        <x:v>Petits équipements / casse</x:v>
      </x:c>
      <x:c r="B15" s="563" t="n">
        <x:v>450</x:v>
      </x:c>
      <x:c r="C15" s="563" t="n">
        <x:v>450</x:v>
      </x:c>
      <x:c r="D15" s="563" t="n">
        <x:v>450</x:v>
      </x:c>
      <x:c r="E15" s="563" t="n">
        <x:v>450</x:v>
      </x:c>
      <x:c r="F15" s="563" t="n">
        <x:v>450</x:v>
      </x:c>
      <x:c r="G15" s="563" t="n">
        <x:v>450</x:v>
      </x:c>
      <x:c r="H15" s="563" t="n">
        <x:v>450</x:v>
      </x:c>
      <x:c r="I15" s="563" t="n">
        <x:v>450</x:v>
      </x:c>
      <x:c r="J15" s="563" t="n">
        <x:v>450</x:v>
      </x:c>
      <x:c r="K15" s="563" t="n">
        <x:v>450</x:v>
      </x:c>
      <x:c r="L15" s="563" t="n">
        <x:v>450</x:v>
      </x:c>
      <x:c r="M15" s="563" t="n">
        <x:v>450</x:v>
      </x:c>
      <x:c r="N15" s="528" t="n">
        <x:f>SUM(B15:M15)</x:f>
        <x:v>5400</x:v>
      </x:c>
      <x:c r="O15" s="566" t="n">
        <x:f>N15/Chiffre_Affaires!$N$15</x:f>
        <x:v>0.007661352731775266</x:v>
      </x:c>
      <x:c r="P15" s="493" t="str">
        <x:v>Variable</x:v>
      </x:c>
      <x:c r="Q15" s="493"/>
      <x:c r="R15" s="493"/>
    </x:row>
    <x:row r="16">
      <x:c r="A16" s="493" t="str">
        <x:v>Autres charges</x:v>
      </x:c>
      <x:c r="B16" s="563" t="n">
        <x:v>400</x:v>
      </x:c>
      <x:c r="C16" s="563" t="n">
        <x:v>400</x:v>
      </x:c>
      <x:c r="D16" s="563" t="n">
        <x:v>400</x:v>
      </x:c>
      <x:c r="E16" s="563" t="n">
        <x:v>400</x:v>
      </x:c>
      <x:c r="F16" s="563" t="n">
        <x:v>400</x:v>
      </x:c>
      <x:c r="G16" s="563" t="n">
        <x:v>400</x:v>
      </x:c>
      <x:c r="H16" s="563" t="n">
        <x:v>400</x:v>
      </x:c>
      <x:c r="I16" s="563" t="n">
        <x:v>400</x:v>
      </x:c>
      <x:c r="J16" s="563" t="n">
        <x:v>400</x:v>
      </x:c>
      <x:c r="K16" s="563" t="n">
        <x:v>400</x:v>
      </x:c>
      <x:c r="L16" s="563" t="n">
        <x:v>400</x:v>
      </x:c>
      <x:c r="M16" s="563" t="n">
        <x:v>400</x:v>
      </x:c>
      <x:c r="N16" s="528" t="n">
        <x:f>SUM(B16:M16)</x:f>
        <x:v>4800</x:v>
      </x:c>
      <x:c r="O16" s="566" t="n">
        <x:f>N16/Chiffre_Affaires!$N$15</x:f>
        <x:v>0.006810091317133569</x:v>
      </x:c>
      <x:c r="P16" s="493" t="str">
        <x:v>Variable</x:v>
      </x:c>
      <x:c r="Q16" s="493"/>
      <x:c r="R16" s="493"/>
    </x:row>
    <x:row r="17">
      <x:c r="A17" s="493" t="str">
        <x:v>Masse salariale</x:v>
      </x:c>
      <x:c r="B17" s="528" t="n">
        <x:f>Personnel!B15</x:f>
        <x:v>19738</x:v>
      </x:c>
      <x:c r="C17" s="528" t="n">
        <x:f>Personnel!C15</x:f>
        <x:v>19738</x:v>
      </x:c>
      <x:c r="D17" s="528" t="n">
        <x:f>Personnel!D15</x:f>
        <x:v>21016</x:v>
      </x:c>
      <x:c r="E17" s="528" t="n">
        <x:f>Personnel!E15</x:f>
        <x:v>21016</x:v>
      </x:c>
      <x:c r="F17" s="528" t="n">
        <x:f>Personnel!F15</x:f>
        <x:v>21016</x:v>
      </x:c>
      <x:c r="G17" s="528" t="n">
        <x:f>Personnel!G15</x:f>
        <x:v>22294</x:v>
      </x:c>
      <x:c r="H17" s="528" t="n">
        <x:f>Personnel!H15</x:f>
        <x:v>22294</x:v>
      </x:c>
      <x:c r="I17" s="528" t="n">
        <x:f>Personnel!I15</x:f>
        <x:v>22294</x:v>
      </x:c>
      <x:c r="J17" s="528" t="n">
        <x:f>Personnel!J15</x:f>
        <x:v>22294</x:v>
      </x:c>
      <x:c r="K17" s="528" t="n">
        <x:f>Personnel!K15</x:f>
        <x:v>22294</x:v>
      </x:c>
      <x:c r="L17" s="528" t="n">
        <x:f>Personnel!L15</x:f>
        <x:v>22294</x:v>
      </x:c>
      <x:c r="M17" s="528" t="n">
        <x:f>Personnel!M15</x:f>
        <x:v>22294</x:v>
      </x:c>
      <x:c r="N17" s="528" t="n">
        <x:f>SUM(B17:M17)</x:f>
        <x:v>258582</x:v>
      </x:c>
      <x:c r="O17" s="566" t="n">
        <x:f>N17/Chiffre_Affaires!$N$15</x:f>
        <x:v>0.3668681318681318</x:v>
      </x:c>
      <x:c r="P17" s="493" t="str">
        <x:v>Personnel</x:v>
      </x:c>
      <x:c r="Q17" s="493"/>
      <x:c r="R17" s="493"/>
    </x:row>
    <x:row r="18">
      <x:c r="A18" s="493"/>
      <x:c r="B18" s="493"/>
      <x:c r="C18" s="493"/>
      <x:c r="D18" s="493"/>
      <x:c r="E18" s="493"/>
      <x:c r="F18" s="493"/>
      <x:c r="G18" s="493"/>
      <x:c r="H18" s="493"/>
      <x:c r="I18" s="493"/>
      <x:c r="J18" s="493"/>
      <x:c r="K18" s="493"/>
      <x:c r="L18" s="493"/>
      <x:c r="M18" s="493"/>
      <x:c r="N18" s="493"/>
      <x:c r="O18" s="493"/>
      <x:c r="P18" s="493"/>
      <x:c r="Q18" s="493"/>
      <x:c r="R18" s="493"/>
    </x:row>
    <x:row r="19">
      <x:c r="A19" s="493"/>
      <x:c r="B19" s="493"/>
      <x:c r="C19" s="493"/>
      <x:c r="D19" s="493"/>
      <x:c r="E19" s="493"/>
      <x:c r="F19" s="493"/>
      <x:c r="G19" s="493"/>
      <x:c r="H19" s="493"/>
      <x:c r="I19" s="493"/>
      <x:c r="J19" s="493"/>
      <x:c r="K19" s="493"/>
      <x:c r="L19" s="493"/>
      <x:c r="M19" s="493"/>
      <x:c r="N19" s="493"/>
      <x:c r="O19" s="493"/>
      <x:c r="P19" s="493"/>
      <x:c r="Q19" s="493"/>
      <x:c r="R19" s="493"/>
    </x:row>
    <x:row r="20" ht="22" customHeight="1">
      <x:c r="A20" s="576" t="str">
        <x:v>Synthèse</x:v>
      </x:c>
      <x:c r="B20" s="493"/>
      <x:c r="C20" s="493"/>
      <x:c r="D20" s="493"/>
      <x:c r="E20" s="493"/>
      <x:c r="F20" s="493"/>
      <x:c r="G20" s="493"/>
      <x:c r="H20" s="493"/>
      <x:c r="I20" s="493"/>
      <x:c r="J20" s="493"/>
      <x:c r="K20" s="493"/>
      <x:c r="L20" s="493"/>
      <x:c r="M20" s="493"/>
      <x:c r="N20" s="493"/>
      <x:c r="O20" s="493"/>
      <x:c r="P20" s="493"/>
      <x:c r="Q20" s="493"/>
      <x:c r="R20" s="493"/>
    </x:row>
    <x:row r="21">
      <x:c r="A21" s="588" t="str">
        <x:v>Total charges d'exploitation (€)</x:v>
      </x:c>
      <x:c r="B21" s="589" t="n">
        <x:f>SUM(N5:N17)</x:f>
        <x:v>615755.4109090909</x:v>
      </x:c>
      <x:c r="C21" s="493"/>
      <x:c r="D21" s="493"/>
      <x:c r="E21" s="493"/>
      <x:c r="F21" s="493"/>
      <x:c r="G21" s="493"/>
      <x:c r="H21" s="493"/>
      <x:c r="I21" s="493"/>
      <x:c r="J21" s="493"/>
      <x:c r="K21" s="493"/>
      <x:c r="L21" s="493"/>
      <x:c r="M21" s="493"/>
      <x:c r="N21" s="493"/>
      <x:c r="O21" s="493"/>
      <x:c r="P21" s="493"/>
      <x:c r="Q21" s="493"/>
      <x:c r="R21" s="493"/>
    </x:row>
    <x:row r="22">
      <x:c r="A22" s="588" t="str">
        <x:v>Charges variables (€)</x:v>
      </x:c>
      <x:c r="B22" s="589" t="n">
        <x:f>N5+N6+N14+N15+N16</x:f>
        <x:v>245333.41090909095</x:v>
      </x:c>
      <x:c r="C22" s="493"/>
      <x:c r="D22" s="493"/>
      <x:c r="E22" s="493"/>
      <x:c r="F22" s="493"/>
      <x:c r="G22" s="493"/>
      <x:c r="H22" s="493"/>
      <x:c r="I22" s="493"/>
      <x:c r="J22" s="493"/>
      <x:c r="K22" s="493"/>
      <x:c r="L22" s="493"/>
      <x:c r="M22" s="493"/>
      <x:c r="N22" s="493"/>
      <x:c r="O22" s="493"/>
      <x:c r="P22" s="493"/>
      <x:c r="Q22" s="493"/>
      <x:c r="R22" s="493"/>
    </x:row>
    <x:row r="23">
      <x:c r="A23" s="588" t="str">
        <x:v>Charges fixes et semi-fixes (€)</x:v>
      </x:c>
      <x:c r="B23" s="589" t="n">
        <x:f>B21-B22</x:f>
        <x:v>370421.99999999994</x:v>
      </x:c>
      <x:c r="C23" s="493"/>
      <x:c r="D23" s="493"/>
      <x:c r="E23" s="493"/>
      <x:c r="F23" s="493"/>
      <x:c r="G23" s="493"/>
      <x:c r="H23" s="493"/>
      <x:c r="I23" s="493"/>
      <x:c r="J23" s="493"/>
      <x:c r="K23" s="493"/>
      <x:c r="L23" s="493"/>
      <x:c r="M23" s="493"/>
      <x:c r="N23" s="493"/>
      <x:c r="O23" s="493"/>
      <x:c r="P23" s="493"/>
      <x:c r="Q23" s="493"/>
      <x:c r="R23" s="493"/>
    </x:row>
    <x:row r="24">
      <x:c r="A24" s="588" t="str">
        <x:v>Charges / CA HT</x:v>
      </x:c>
      <x:c r="B24" s="590" t="n">
        <x:f>B21/Chiffre_Affaires!N15</x:f>
        <x:v>0.8736147036062527</x:v>
      </x:c>
      <x:c r="C24" s="493"/>
      <x:c r="D24" s="493"/>
      <x:c r="E24" s="493"/>
      <x:c r="F24" s="493"/>
      <x:c r="G24" s="493"/>
      <x:c r="H24" s="493"/>
      <x:c r="I24" s="493"/>
      <x:c r="J24" s="493"/>
      <x:c r="K24" s="493"/>
      <x:c r="L24" s="493"/>
      <x:c r="M24" s="493"/>
      <x:c r="N24" s="493"/>
      <x:c r="O24" s="493"/>
      <x:c r="P24" s="493"/>
      <x:c r="Q24" s="493"/>
      <x:c r="R24" s="493"/>
    </x:row>
    <x:row r="25">
      <x:c r="A25" s="588" t="str">
        <x:v>Marge sur coûts variables (€)</x:v>
      </x:c>
      <x:c r="B25" s="589" t="n">
        <x:f>Chiffre_Affaires!N15-B22</x:f>
        <x:v>459502.9527272728</x:v>
      </x:c>
      <x:c r="C25" s="493"/>
      <x:c r="D25" s="493"/>
      <x:c r="E25" s="493"/>
      <x:c r="F25" s="493"/>
      <x:c r="G25" s="493"/>
      <x:c r="H25" s="493"/>
      <x:c r="I25" s="493"/>
      <x:c r="J25" s="493"/>
      <x:c r="K25" s="493"/>
      <x:c r="L25" s="493"/>
      <x:c r="M25" s="493"/>
      <x:c r="N25" s="493"/>
      <x:c r="O25" s="493"/>
      <x:c r="P25" s="493"/>
      <x:c r="Q25" s="493"/>
      <x:c r="R25" s="493"/>
    </x:row>
    <x:row r="26">
      <x:c r="A26" s="493"/>
      <x:c r="B26" s="493"/>
      <x:c r="C26" s="493"/>
      <x:c r="D26" s="493"/>
      <x:c r="E26" s="493"/>
      <x:c r="F26" s="493"/>
      <x:c r="G26" s="493"/>
      <x:c r="H26" s="493"/>
      <x:c r="I26" s="493"/>
      <x:c r="J26" s="493"/>
      <x:c r="K26" s="493"/>
      <x:c r="L26" s="493"/>
      <x:c r="M26" s="493"/>
      <x:c r="N26" s="493"/>
      <x:c r="O26" s="493"/>
      <x:c r="P26" s="493"/>
      <x:c r="Q26" s="493"/>
      <x:c r="R26" s="493"/>
    </x:row>
    <x:row r="27">
      <x:c r="A27" s="493"/>
      <x:c r="B27" s="493"/>
      <x:c r="C27" s="493"/>
      <x:c r="D27" s="493"/>
      <x:c r="E27" s="493"/>
      <x:c r="F27" s="493"/>
      <x:c r="G27" s="493"/>
      <x:c r="H27" s="493"/>
      <x:c r="I27" s="493"/>
      <x:c r="J27" s="493"/>
      <x:c r="K27" s="493"/>
      <x:c r="L27" s="493"/>
      <x:c r="M27" s="493"/>
      <x:c r="N27" s="493"/>
      <x:c r="O27" s="493"/>
      <x:c r="P27" s="493"/>
      <x:c r="Q27" s="493"/>
      <x:c r="R27" s="493"/>
    </x:row>
    <x:row r="28">
      <x:c r="A28" s="493"/>
      <x:c r="B28" s="493"/>
      <x:c r="C28" s="493"/>
      <x:c r="D28" s="493"/>
      <x:c r="E28" s="493"/>
      <x:c r="F28" s="493"/>
      <x:c r="G28" s="493"/>
      <x:c r="H28" s="493"/>
      <x:c r="I28" s="493"/>
      <x:c r="J28" s="493"/>
      <x:c r="K28" s="493"/>
      <x:c r="L28" s="493"/>
      <x:c r="M28" s="493"/>
      <x:c r="N28" s="493"/>
      <x:c r="O28" s="493"/>
      <x:c r="P28" s="493"/>
      <x:c r="Q28" s="493"/>
      <x:c r="R28" s="493"/>
    </x:row>
    <x:row r="29">
      <x:c r="A29" s="493"/>
      <x:c r="B29" s="493"/>
      <x:c r="C29" s="493"/>
      <x:c r="D29" s="493"/>
      <x:c r="E29" s="493"/>
      <x:c r="F29" s="493"/>
      <x:c r="G29" s="493"/>
      <x:c r="H29" s="493"/>
      <x:c r="I29" s="493"/>
      <x:c r="J29" s="493"/>
      <x:c r="K29" s="493"/>
      <x:c r="L29" s="493"/>
      <x:c r="M29" s="493"/>
      <x:c r="N29" s="493"/>
      <x:c r="O29" s="493"/>
      <x:c r="P29" s="493"/>
      <x:c r="Q29" s="493"/>
      <x:c r="R29" s="493"/>
    </x:row>
    <x:row r="30">
      <x:c r="A30" s="493"/>
      <x:c r="B30" s="493"/>
      <x:c r="C30" s="493"/>
      <x:c r="D30" s="493"/>
      <x:c r="E30" s="493"/>
      <x:c r="F30" s="493"/>
      <x:c r="G30" s="493"/>
      <x:c r="H30" s="493"/>
      <x:c r="I30" s="493"/>
      <x:c r="J30" s="493"/>
      <x:c r="K30" s="493"/>
      <x:c r="L30" s="493"/>
      <x:c r="M30" s="493"/>
      <x:c r="N30" s="493"/>
      <x:c r="O30" s="493"/>
      <x:c r="P30" s="493"/>
      <x:c r="Q30" s="493"/>
      <x:c r="R30" s="493"/>
    </x:row>
    <x:row r="31">
      <x:c r="A31" s="493"/>
      <x:c r="B31" s="493"/>
      <x:c r="C31" s="493"/>
      <x:c r="D31" s="493"/>
      <x:c r="E31" s="493"/>
      <x:c r="F31" s="493"/>
      <x:c r="G31" s="493"/>
      <x:c r="H31" s="493"/>
      <x:c r="I31" s="493"/>
      <x:c r="J31" s="493"/>
      <x:c r="K31" s="493"/>
      <x:c r="L31" s="493"/>
      <x:c r="M31" s="493"/>
      <x:c r="N31" s="493"/>
      <x:c r="O31" s="493"/>
      <x:c r="P31" s="493"/>
      <x:c r="Q31" s="493"/>
      <x:c r="R31" s="493"/>
    </x:row>
    <x:row r="32">
      <x:c r="A32" s="493"/>
      <x:c r="B32" s="493"/>
      <x:c r="C32" s="493"/>
      <x:c r="D32" s="493"/>
      <x:c r="E32" s="493"/>
      <x:c r="F32" s="493"/>
      <x:c r="G32" s="493"/>
      <x:c r="H32" s="493"/>
      <x:c r="I32" s="493"/>
      <x:c r="J32" s="493"/>
      <x:c r="K32" s="493"/>
      <x:c r="L32" s="493"/>
      <x:c r="M32" s="493"/>
      <x:c r="N32" s="493"/>
      <x:c r="O32" s="493"/>
      <x:c r="P32" s="493"/>
      <x:c r="Q32" s="493"/>
      <x:c r="R32" s="493"/>
    </x:row>
    <x:row r="33">
      <x:c r="A33" s="493"/>
      <x:c r="B33" s="493"/>
      <x:c r="C33" s="493"/>
      <x:c r="D33" s="493"/>
      <x:c r="E33" s="493"/>
      <x:c r="F33" s="493"/>
      <x:c r="G33" s="493"/>
      <x:c r="H33" s="493"/>
      <x:c r="I33" s="493"/>
      <x:c r="J33" s="493"/>
      <x:c r="K33" s="493"/>
      <x:c r="L33" s="493"/>
      <x:c r="M33" s="493"/>
      <x:c r="N33" s="493"/>
      <x:c r="O33" s="493"/>
      <x:c r="P33" s="493"/>
      <x:c r="Q33" s="493"/>
      <x:c r="R33" s="493"/>
    </x:row>
    <x:row r="34">
      <x:c r="A34" s="493"/>
      <x:c r="B34" s="493"/>
      <x:c r="C34" s="493"/>
      <x:c r="D34" s="493"/>
      <x:c r="E34" s="493"/>
      <x:c r="F34" s="493"/>
      <x:c r="G34" s="493"/>
      <x:c r="H34" s="493"/>
      <x:c r="I34" s="493"/>
      <x:c r="J34" s="493"/>
      <x:c r="K34" s="493"/>
      <x:c r="L34" s="493"/>
      <x:c r="M34" s="493"/>
      <x:c r="N34" s="493"/>
      <x:c r="O34" s="493"/>
      <x:c r="P34" s="493"/>
      <x:c r="Q34" s="493"/>
      <x:c r="R34" s="493"/>
    </x:row>
    <x:row r="35">
      <x:c r="A35" s="493"/>
      <x:c r="B35" s="493"/>
      <x:c r="C35" s="493"/>
      <x:c r="D35" s="493"/>
      <x:c r="E35" s="493"/>
      <x:c r="F35" s="493"/>
      <x:c r="G35" s="493"/>
      <x:c r="H35" s="493"/>
      <x:c r="I35" s="493"/>
      <x:c r="J35" s="493"/>
      <x:c r="K35" s="493"/>
      <x:c r="L35" s="493"/>
      <x:c r="M35" s="493"/>
      <x:c r="N35" s="493"/>
      <x:c r="O35" s="493"/>
      <x:c r="P35" s="493"/>
      <x:c r="Q35" s="493"/>
      <x:c r="R35" s="493"/>
    </x:row>
    <x:row r="36">
      <x:c r="A36" s="493"/>
      <x:c r="B36" s="493"/>
      <x:c r="C36" s="493"/>
      <x:c r="D36" s="493"/>
      <x:c r="E36" s="493"/>
      <x:c r="F36" s="493"/>
      <x:c r="G36" s="493"/>
      <x:c r="H36" s="493"/>
      <x:c r="I36" s="493"/>
      <x:c r="J36" s="493"/>
      <x:c r="K36" s="493"/>
      <x:c r="L36" s="493"/>
      <x:c r="M36" s="493"/>
      <x:c r="N36" s="493"/>
      <x:c r="O36" s="493"/>
      <x:c r="P36" s="493"/>
      <x:c r="Q36" s="493"/>
      <x:c r="R36" s="493"/>
    </x:row>
    <x:row r="37">
      <x:c r="A37" s="493"/>
      <x:c r="B37" s="493"/>
      <x:c r="C37" s="493"/>
      <x:c r="D37" s="493"/>
      <x:c r="E37" s="493"/>
      <x:c r="F37" s="493"/>
      <x:c r="G37" s="493"/>
      <x:c r="H37" s="493"/>
      <x:c r="I37" s="493"/>
      <x:c r="J37" s="493"/>
      <x:c r="K37" s="493"/>
      <x:c r="L37" s="493"/>
      <x:c r="M37" s="493"/>
      <x:c r="N37" s="493"/>
      <x:c r="O37" s="493"/>
      <x:c r="P37" s="493"/>
      <x:c r="Q37" s="493"/>
      <x:c r="R37" s="493"/>
    </x:row>
    <x:row r="38">
      <x:c r="A38" s="493"/>
      <x:c r="B38" s="493"/>
      <x:c r="C38" s="493"/>
      <x:c r="D38" s="493"/>
      <x:c r="E38" s="493"/>
      <x:c r="F38" s="493"/>
      <x:c r="G38" s="493"/>
      <x:c r="H38" s="493"/>
      <x:c r="I38" s="493"/>
      <x:c r="J38" s="493"/>
      <x:c r="K38" s="493"/>
      <x:c r="L38" s="493"/>
      <x:c r="M38" s="493"/>
      <x:c r="N38" s="493"/>
      <x:c r="O38" s="493"/>
      <x:c r="P38" s="493"/>
      <x:c r="Q38" s="493"/>
      <x:c r="R38" s="493"/>
    </x:row>
    <x:row r="39">
      <x:c r="A39" s="493"/>
      <x:c r="B39" s="493"/>
      <x:c r="C39" s="493"/>
      <x:c r="D39" s="493"/>
      <x:c r="E39" s="493"/>
      <x:c r="F39" s="493"/>
      <x:c r="G39" s="493"/>
      <x:c r="H39" s="493"/>
      <x:c r="I39" s="493"/>
      <x:c r="J39" s="493"/>
      <x:c r="K39" s="493"/>
      <x:c r="L39" s="493"/>
      <x:c r="M39" s="493"/>
      <x:c r="N39" s="493"/>
      <x:c r="O39" s="493"/>
      <x:c r="P39" s="493"/>
      <x:c r="Q39" s="493"/>
      <x:c r="R39" s="493"/>
    </x:row>
    <x:row r="40">
      <x:c r="A40" s="493"/>
      <x:c r="B40" s="493"/>
      <x:c r="C40" s="493"/>
      <x:c r="D40" s="493"/>
      <x:c r="E40" s="493"/>
      <x:c r="F40" s="493"/>
      <x:c r="G40" s="493"/>
      <x:c r="H40" s="493"/>
      <x:c r="I40" s="493"/>
      <x:c r="J40" s="493"/>
      <x:c r="K40" s="493"/>
      <x:c r="L40" s="493"/>
      <x:c r="M40" s="493"/>
      <x:c r="N40" s="493"/>
      <x:c r="O40" s="493"/>
      <x:c r="P40" s="493"/>
      <x:c r="Q40" s="493"/>
      <x:c r="R40" s="493"/>
    </x:row>
    <x:row r="41">
      <x:c r="A41" s="493"/>
      <x:c r="B41" s="493"/>
      <x:c r="C41" s="493"/>
      <x:c r="D41" s="493"/>
      <x:c r="E41" s="493"/>
      <x:c r="F41" s="493"/>
      <x:c r="G41" s="493"/>
      <x:c r="H41" s="493"/>
      <x:c r="I41" s="493"/>
      <x:c r="J41" s="493"/>
      <x:c r="K41" s="493"/>
      <x:c r="L41" s="493"/>
      <x:c r="M41" s="493"/>
      <x:c r="N41" s="493"/>
      <x:c r="O41" s="493"/>
      <x:c r="P41" s="493"/>
      <x:c r="Q41" s="493"/>
      <x:c r="R41" s="493"/>
    </x:row>
    <x:row r="42">
      <x:c r="A42" s="493"/>
      <x:c r="B42" s="493"/>
      <x:c r="C42" s="493"/>
      <x:c r="D42" s="493"/>
      <x:c r="E42" s="493"/>
      <x:c r="F42" s="493"/>
      <x:c r="G42" s="493"/>
      <x:c r="H42" s="493"/>
      <x:c r="I42" s="493"/>
      <x:c r="J42" s="493"/>
      <x:c r="K42" s="493"/>
      <x:c r="L42" s="493"/>
      <x:c r="M42" s="493"/>
      <x:c r="N42" s="493"/>
      <x:c r="O42" s="493"/>
      <x:c r="P42" s="493"/>
      <x:c r="Q42" s="493"/>
      <x:c r="R42" s="493"/>
    </x:row>
    <x:row r="43">
      <x:c r="A43" s="493"/>
      <x:c r="B43" s="493"/>
      <x:c r="C43" s="493"/>
      <x:c r="D43" s="493"/>
      <x:c r="E43" s="493"/>
      <x:c r="F43" s="493"/>
      <x:c r="G43" s="493"/>
      <x:c r="H43" s="493"/>
      <x:c r="I43" s="493"/>
      <x:c r="J43" s="493"/>
      <x:c r="K43" s="493"/>
      <x:c r="L43" s="493"/>
      <x:c r="M43" s="493"/>
      <x:c r="N43" s="493"/>
      <x:c r="O43" s="493"/>
      <x:c r="P43" s="493"/>
      <x:c r="Q43" s="493"/>
      <x:c r="R43" s="493"/>
    </x:row>
    <x:row r="44">
      <x:c r="A44" s="493"/>
      <x:c r="B44" s="493"/>
      <x:c r="C44" s="493"/>
      <x:c r="D44" s="493"/>
      <x:c r="E44" s="493"/>
      <x:c r="F44" s="493"/>
      <x:c r="G44" s="493"/>
      <x:c r="H44" s="493"/>
      <x:c r="I44" s="493"/>
      <x:c r="J44" s="493"/>
      <x:c r="K44" s="493"/>
      <x:c r="L44" s="493"/>
      <x:c r="M44" s="493"/>
      <x:c r="N44" s="493"/>
      <x:c r="O44" s="493"/>
      <x:c r="P44" s="493"/>
      <x:c r="Q44" s="493"/>
      <x:c r="R44" s="493"/>
    </x:row>
    <x:row r="45">
      <x:c r="A45" s="493"/>
      <x:c r="B45" s="493"/>
      <x:c r="C45" s="493"/>
      <x:c r="D45" s="493"/>
      <x:c r="E45" s="493"/>
      <x:c r="F45" s="493"/>
      <x:c r="G45" s="493"/>
      <x:c r="H45" s="493"/>
      <x:c r="I45" s="493"/>
      <x:c r="J45" s="493"/>
      <x:c r="K45" s="493"/>
      <x:c r="L45" s="493"/>
      <x:c r="M45" s="493"/>
      <x:c r="N45" s="493"/>
      <x:c r="O45" s="493"/>
      <x:c r="P45" s="493"/>
      <x:c r="Q45" s="493"/>
      <x:c r="R45" s="493"/>
    </x:row>
    <x:row r="46">
      <x:c r="A46" s="493"/>
      <x:c r="B46" s="493"/>
      <x:c r="C46" s="493"/>
      <x:c r="D46" s="493"/>
      <x:c r="E46" s="493"/>
      <x:c r="F46" s="493"/>
      <x:c r="G46" s="493"/>
      <x:c r="H46" s="493"/>
      <x:c r="I46" s="493"/>
      <x:c r="J46" s="493"/>
      <x:c r="K46" s="493"/>
      <x:c r="L46" s="493"/>
      <x:c r="M46" s="493"/>
      <x:c r="N46" s="493"/>
      <x:c r="O46" s="493"/>
      <x:c r="P46" s="493"/>
      <x:c r="Q46" s="493"/>
      <x:c r="R46" s="493"/>
    </x:row>
    <x:row r="47">
      <x:c r="A47" s="493"/>
      <x:c r="B47" s="493"/>
      <x:c r="C47" s="493"/>
      <x:c r="D47" s="493"/>
      <x:c r="E47" s="493"/>
      <x:c r="F47" s="493"/>
      <x:c r="G47" s="493"/>
      <x:c r="H47" s="493"/>
      <x:c r="I47" s="493"/>
      <x:c r="J47" s="493"/>
      <x:c r="K47" s="493"/>
      <x:c r="L47" s="493"/>
      <x:c r="M47" s="493"/>
      <x:c r="N47" s="493"/>
      <x:c r="O47" s="493"/>
      <x:c r="P47" s="493"/>
      <x:c r="Q47" s="493"/>
      <x:c r="R47" s="493"/>
    </x:row>
    <x:row r="48">
      <x:c r="A48" s="493"/>
      <x:c r="B48" s="493"/>
      <x:c r="C48" s="493"/>
      <x:c r="D48" s="493"/>
      <x:c r="E48" s="493"/>
      <x:c r="F48" s="493"/>
      <x:c r="G48" s="493"/>
      <x:c r="H48" s="493"/>
      <x:c r="I48" s="493"/>
      <x:c r="J48" s="493"/>
      <x:c r="K48" s="493"/>
      <x:c r="L48" s="493"/>
      <x:c r="M48" s="493"/>
      <x:c r="N48" s="493"/>
      <x:c r="O48" s="493"/>
      <x:c r="P48" s="493"/>
      <x:c r="Q48" s="493"/>
      <x:c r="R48" s="493"/>
    </x:row>
    <x:row r="49">
      <x:c r="A49" s="493"/>
      <x:c r="B49" s="493"/>
      <x:c r="C49" s="493"/>
      <x:c r="D49" s="493"/>
      <x:c r="E49" s="493"/>
      <x:c r="F49" s="493"/>
      <x:c r="G49" s="493"/>
      <x:c r="H49" s="493"/>
      <x:c r="I49" s="493"/>
      <x:c r="J49" s="493"/>
      <x:c r="K49" s="493"/>
      <x:c r="L49" s="493"/>
      <x:c r="M49" s="493"/>
      <x:c r="N49" s="493"/>
      <x:c r="O49" s="493"/>
      <x:c r="P49" s="493"/>
      <x:c r="Q49" s="493"/>
      <x:c r="R49" s="493"/>
    </x:row>
    <x:row r="50">
      <x:c r="A50" s="493"/>
      <x:c r="B50" s="493"/>
      <x:c r="C50" s="493"/>
      <x:c r="D50" s="493"/>
      <x:c r="E50" s="493"/>
      <x:c r="F50" s="493"/>
      <x:c r="G50" s="493"/>
      <x:c r="H50" s="493"/>
      <x:c r="I50" s="493"/>
      <x:c r="J50" s="493"/>
      <x:c r="K50" s="493"/>
      <x:c r="L50" s="493"/>
      <x:c r="M50" s="493"/>
      <x:c r="N50" s="493"/>
      <x:c r="O50" s="493"/>
      <x:c r="P50" s="493"/>
      <x:c r="Q50" s="493"/>
      <x:c r="R50" s="493"/>
    </x:row>
    <x:row r="51">
      <x:c r="A51" s="493"/>
      <x:c r="B51" s="493"/>
      <x:c r="C51" s="493"/>
      <x:c r="D51" s="493"/>
      <x:c r="E51" s="493"/>
      <x:c r="F51" s="493"/>
      <x:c r="G51" s="493"/>
      <x:c r="H51" s="493"/>
      <x:c r="I51" s="493"/>
      <x:c r="J51" s="493"/>
      <x:c r="K51" s="493"/>
      <x:c r="L51" s="493"/>
      <x:c r="M51" s="493"/>
      <x:c r="N51" s="493"/>
      <x:c r="O51" s="493"/>
      <x:c r="P51" s="493"/>
      <x:c r="Q51" s="493"/>
      <x:c r="R51" s="493"/>
    </x:row>
    <x:row r="52">
      <x:c r="A52" s="493"/>
      <x:c r="B52" s="493"/>
      <x:c r="C52" s="493"/>
      <x:c r="D52" s="493"/>
      <x:c r="E52" s="493"/>
      <x:c r="F52" s="493"/>
      <x:c r="G52" s="493"/>
      <x:c r="H52" s="493"/>
      <x:c r="I52" s="493"/>
      <x:c r="J52" s="493"/>
      <x:c r="K52" s="493"/>
      <x:c r="L52" s="493"/>
      <x:c r="M52" s="493"/>
      <x:c r="N52" s="493"/>
      <x:c r="O52" s="493"/>
      <x:c r="P52" s="493"/>
      <x:c r="Q52" s="493"/>
      <x:c r="R52" s="493"/>
    </x:row>
    <x:row r="53">
      <x:c r="A53" s="493"/>
      <x:c r="B53" s="493"/>
      <x:c r="C53" s="493"/>
      <x:c r="D53" s="493"/>
      <x:c r="E53" s="493"/>
      <x:c r="F53" s="493"/>
      <x:c r="G53" s="493"/>
      <x:c r="H53" s="493"/>
      <x:c r="I53" s="493"/>
      <x:c r="J53" s="493"/>
      <x:c r="K53" s="493"/>
      <x:c r="L53" s="493"/>
      <x:c r="M53" s="493"/>
      <x:c r="N53" s="493"/>
      <x:c r="O53" s="493"/>
      <x:c r="P53" s="493"/>
      <x:c r="Q53" s="493"/>
      <x:c r="R53" s="493"/>
    </x:row>
    <x:row r="54">
      <x:c r="A54" s="493"/>
      <x:c r="B54" s="493"/>
      <x:c r="C54" s="493"/>
      <x:c r="D54" s="493"/>
      <x:c r="E54" s="493"/>
      <x:c r="F54" s="493"/>
      <x:c r="G54" s="493"/>
      <x:c r="H54" s="493"/>
      <x:c r="I54" s="493"/>
      <x:c r="J54" s="493"/>
      <x:c r="K54" s="493"/>
      <x:c r="L54" s="493"/>
      <x:c r="M54" s="493"/>
      <x:c r="N54" s="493"/>
      <x:c r="O54" s="493"/>
      <x:c r="P54" s="493"/>
      <x:c r="Q54" s="493"/>
      <x:c r="R54" s="493"/>
    </x:row>
    <x:row r="55">
      <x:c r="A55" s="493"/>
      <x:c r="B55" s="493"/>
      <x:c r="C55" s="493"/>
      <x:c r="D55" s="493"/>
      <x:c r="E55" s="493"/>
      <x:c r="F55" s="493"/>
      <x:c r="G55" s="493"/>
      <x:c r="H55" s="493"/>
      <x:c r="I55" s="493"/>
      <x:c r="J55" s="493"/>
      <x:c r="K55" s="493"/>
      <x:c r="L55" s="493"/>
      <x:c r="M55" s="493"/>
      <x:c r="N55" s="493"/>
      <x:c r="O55" s="493"/>
      <x:c r="P55" s="493"/>
      <x:c r="Q55" s="493"/>
      <x:c r="R55" s="493"/>
    </x:row>
    <x:row r="56">
      <x:c r="A56" s="493"/>
      <x:c r="B56" s="493"/>
      <x:c r="C56" s="493"/>
      <x:c r="D56" s="493"/>
      <x:c r="E56" s="493"/>
      <x:c r="F56" s="493"/>
      <x:c r="G56" s="493"/>
      <x:c r="H56" s="493"/>
      <x:c r="I56" s="493"/>
      <x:c r="J56" s="493"/>
      <x:c r="K56" s="493"/>
      <x:c r="L56" s="493"/>
      <x:c r="M56" s="493"/>
      <x:c r="N56" s="493"/>
      <x:c r="O56" s="493"/>
      <x:c r="P56" s="493"/>
      <x:c r="Q56" s="493"/>
      <x:c r="R56" s="493"/>
    </x:row>
    <x:row r="57">
      <x:c r="A57" s="493"/>
      <x:c r="B57" s="493"/>
      <x:c r="C57" s="493"/>
      <x:c r="D57" s="493"/>
      <x:c r="E57" s="493"/>
      <x:c r="F57" s="493"/>
      <x:c r="G57" s="493"/>
      <x:c r="H57" s="493"/>
      <x:c r="I57" s="493"/>
      <x:c r="J57" s="493"/>
      <x:c r="K57" s="493"/>
      <x:c r="L57" s="493"/>
      <x:c r="M57" s="493"/>
      <x:c r="N57" s="493"/>
      <x:c r="O57" s="493"/>
      <x:c r="P57" s="493"/>
      <x:c r="Q57" s="493"/>
      <x:c r="R57" s="493"/>
    </x:row>
    <x:row r="58">
      <x:c r="A58" s="493"/>
      <x:c r="B58" s="493"/>
      <x:c r="C58" s="493"/>
      <x:c r="D58" s="493"/>
      <x:c r="E58" s="493"/>
      <x:c r="F58" s="493"/>
      <x:c r="G58" s="493"/>
      <x:c r="H58" s="493"/>
      <x:c r="I58" s="493"/>
      <x:c r="J58" s="493"/>
      <x:c r="K58" s="493"/>
      <x:c r="L58" s="493"/>
      <x:c r="M58" s="493"/>
      <x:c r="N58" s="493"/>
      <x:c r="O58" s="493"/>
      <x:c r="P58" s="493"/>
      <x:c r="Q58" s="493"/>
      <x:c r="R58" s="493"/>
    </x:row>
    <x:row r="59">
      <x:c r="A59" s="493"/>
      <x:c r="B59" s="493"/>
      <x:c r="C59" s="493"/>
      <x:c r="D59" s="493"/>
      <x:c r="E59" s="493"/>
      <x:c r="F59" s="493"/>
      <x:c r="G59" s="493"/>
      <x:c r="H59" s="493"/>
      <x:c r="I59" s="493"/>
      <x:c r="J59" s="493"/>
      <x:c r="K59" s="493"/>
      <x:c r="L59" s="493"/>
      <x:c r="M59" s="493"/>
      <x:c r="N59" s="493"/>
      <x:c r="O59" s="493"/>
      <x:c r="P59" s="493"/>
      <x:c r="Q59" s="493"/>
      <x:c r="R59" s="493"/>
    </x:row>
    <x:row r="60">
      <x:c r="A60" s="493"/>
      <x:c r="B60" s="493"/>
      <x:c r="C60" s="493"/>
      <x:c r="D60" s="493"/>
      <x:c r="E60" s="493"/>
      <x:c r="F60" s="493"/>
      <x:c r="G60" s="493"/>
      <x:c r="H60" s="493"/>
      <x:c r="I60" s="493"/>
      <x:c r="J60" s="493"/>
      <x:c r="K60" s="493"/>
      <x:c r="L60" s="493"/>
      <x:c r="M60" s="493"/>
      <x:c r="N60" s="493"/>
      <x:c r="O60" s="493"/>
      <x:c r="P60" s="493"/>
      <x:c r="Q60" s="493"/>
      <x:c r="R60" s="493"/>
    </x:row>
  </x:sheetData>
  <x:mergeCells>
    <x:mergeCell ref="A1:P2"/>
    <x:mergeCell ref="A20:P20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7" hidden="0" customWidth="1"/>
    <x:col min="3" max="3" width="10" hidden="0" customWidth="1"/>
    <x:col min="4" max="4" width="17" hidden="0" customWidth="1"/>
    <x:col min="5" max="5" width="12" hidden="0" customWidth="1"/>
    <x:col min="6" max="6" width="20" hidden="0" customWidth="1"/>
    <x:col min="7" max="7" width="15" hidden="0" customWidth="1"/>
    <x:col min="8" max="8" width="12" hidden="0" customWidth="1"/>
    <x:col min="9" max="9" width="12" hidden="0" customWidth="1"/>
    <x:col min="10" max="10" width="32" hidden="0" customWidth="1"/>
  </x:cols>
  <x:sheetData>
    <x:row r="1" ht="27" customHeight="1">
      <x:c r="A1" s="594" t="str">
        <x:v>INVESTISSEMENTS, AMORTISSEMENTS ET BESOINS DE DÉPART</x:v>
      </x:c>
      <x:c r="B1" s="493"/>
      <x:c r="C1" s="493"/>
      <x:c r="D1" s="493"/>
      <x:c r="E1" s="493"/>
      <x:c r="F1" s="493"/>
      <x:c r="G1" s="493"/>
      <x:c r="H1" s="493"/>
      <x:c r="I1" s="493"/>
      <x:c r="J1" s="493"/>
      <x:c r="K1" s="493"/>
      <x:c r="L1" s="493"/>
      <x:c r="M1" s="493"/>
      <x:c r="N1" s="493"/>
      <x:c r="O1" s="493"/>
      <x:c r="P1" s="493"/>
      <x:c r="Q1" s="493"/>
      <x:c r="R1" s="493"/>
    </x:row>
    <x:row r="2" ht="27" customHeight="1">
      <x:c r="A2" s="493"/>
      <x:c r="B2" s="493"/>
      <x:c r="C2" s="493"/>
      <x:c r="D2" s="493"/>
      <x:c r="E2" s="493"/>
      <x:c r="F2" s="493"/>
      <x:c r="G2" s="493"/>
      <x:c r="H2" s="493"/>
      <x:c r="I2" s="493"/>
      <x:c r="J2" s="493"/>
      <x:c r="K2" s="493"/>
      <x:c r="L2" s="493"/>
      <x:c r="M2" s="493"/>
      <x:c r="N2" s="493"/>
      <x:c r="O2" s="493"/>
      <x:c r="P2" s="493"/>
      <x:c r="Q2" s="493"/>
      <x:c r="R2" s="493"/>
    </x:row>
    <x:row r="3">
      <x:c r="A3" s="493"/>
      <x:c r="B3" s="493"/>
      <x:c r="C3" s="493"/>
      <x:c r="D3" s="493"/>
      <x:c r="E3" s="493"/>
      <x:c r="F3" s="493"/>
      <x:c r="G3" s="493"/>
      <x:c r="H3" s="493"/>
      <x:c r="I3" s="493"/>
      <x:c r="J3" s="493"/>
      <x:c r="K3" s="493"/>
      <x:c r="L3" s="493"/>
      <x:c r="M3" s="493"/>
      <x:c r="N3" s="493"/>
      <x:c r="O3" s="493"/>
      <x:c r="P3" s="493"/>
      <x:c r="Q3" s="493"/>
      <x:c r="R3" s="493"/>
    </x:row>
    <x:row r="4">
      <x:c r="A4" s="595" t="str">
        <x:v>Investissement</x:v>
      </x:c>
      <x:c r="B4" s="596" t="str">
        <x:v>Montant HT (€)</x:v>
      </x:c>
      <x:c r="C4" s="596" t="str">
        <x:v>TVA</x:v>
      </x:c>
      <x:c r="D4" s="596" t="str">
        <x:v>Montant TTC (€)</x:v>
      </x:c>
      <x:c r="E4" s="596" t="str">
        <x:v>Durée (ans)</x:v>
      </x:c>
      <x:c r="F4" s="596" t="str">
        <x:v>Amortissement annuel (€)</x:v>
      </x:c>
      <x:c r="G4" s="596" t="str">
        <x:v>Apport / prêt</x:v>
      </x:c>
      <x:c r="H4" s="596" t="str">
        <x:v>Mois d'achat</x:v>
      </x:c>
      <x:c r="I4" s="596" t="str">
        <x:v>Priorité</x:v>
      </x:c>
      <x:c r="J4" s="597" t="str">
        <x:v>Commentaire</x:v>
      </x:c>
      <x:c r="K4" s="493"/>
      <x:c r="L4" s="493"/>
      <x:c r="M4" s="493"/>
      <x:c r="N4" s="493"/>
      <x:c r="O4" s="493"/>
      <x:c r="P4" s="493"/>
      <x:c r="Q4" s="493"/>
      <x:c r="R4" s="493"/>
    </x:row>
    <x:row r="5">
      <x:c r="A5" s="493" t="str">
        <x:v>Travaux et aménagement</x:v>
      </x:c>
      <x:c r="B5" s="565" t="n">
        <x:v>85000</x:v>
      </x:c>
      <x:c r="C5" s="565" t="n">
        <x:v>0.2</x:v>
      </x:c>
      <x:c r="D5" s="564" t="n">
        <x:f>B5*(1+C5)</x:f>
        <x:v>102000</x:v>
      </x:c>
      <x:c r="E5" s="606" t="n">
        <x:v>10</x:v>
      </x:c>
      <x:c r="F5" s="564" t="n">
        <x:f>IF(E5=0,0,B5/E5)</x:f>
        <x:v>8500</x:v>
      </x:c>
      <x:c r="G5" s="565" t="str">
        <x:v>Prêt</x:v>
      </x:c>
      <x:c r="H5" s="565" t="n">
        <x:v>1</x:v>
      </x:c>
      <x:c r="I5" s="565" t="str">
        <x:v>Haute</x:v>
      </x:c>
      <x:c r="J5" s="565" t="str">
        <x:v>Local et mise aux normes</x:v>
      </x:c>
      <x:c r="K5" s="493"/>
      <x:c r="L5" s="493"/>
      <x:c r="M5" s="493"/>
      <x:c r="N5" s="493"/>
      <x:c r="O5" s="493"/>
      <x:c r="P5" s="493"/>
      <x:c r="Q5" s="493"/>
      <x:c r="R5" s="493"/>
    </x:row>
    <x:row r="6">
      <x:c r="A6" s="493" t="str">
        <x:v>Cuisine professionnelle</x:v>
      </x:c>
      <x:c r="B6" s="565" t="n">
        <x:v>62000</x:v>
      </x:c>
      <x:c r="C6" s="565" t="n">
        <x:v>0.2</x:v>
      </x:c>
      <x:c r="D6" s="564" t="n">
        <x:f>B6*(1+C6)</x:f>
        <x:v>74400</x:v>
      </x:c>
      <x:c r="E6" s="606" t="n">
        <x:v>7</x:v>
      </x:c>
      <x:c r="F6" s="564" t="n">
        <x:f>IF(E6=0,0,B6/E6)</x:f>
        <x:v>8857.142857142857</x:v>
      </x:c>
      <x:c r="G6" s="565" t="str">
        <x:v>Prêt</x:v>
      </x:c>
      <x:c r="H6" s="565" t="n">
        <x:v>1</x:v>
      </x:c>
      <x:c r="I6" s="565" t="str">
        <x:v>Haute</x:v>
      </x:c>
      <x:c r="J6" s="565" t="str">
        <x:v>Four, froid, extraction</x:v>
      </x:c>
      <x:c r="K6" s="493"/>
      <x:c r="L6" s="493"/>
      <x:c r="M6" s="493"/>
      <x:c r="N6" s="493"/>
      <x:c r="O6" s="493"/>
      <x:c r="P6" s="493"/>
      <x:c r="Q6" s="493"/>
      <x:c r="R6" s="493"/>
    </x:row>
    <x:row r="7">
      <x:c r="A7" s="493" t="str">
        <x:v>Mobilier de salle</x:v>
      </x:c>
      <x:c r="B7" s="565" t="n">
        <x:v>22000</x:v>
      </x:c>
      <x:c r="C7" s="565" t="n">
        <x:v>0.2</x:v>
      </x:c>
      <x:c r="D7" s="564" t="n">
        <x:f>B7*(1+C7)</x:f>
        <x:v>26400</x:v>
      </x:c>
      <x:c r="E7" s="606" t="n">
        <x:v>7</x:v>
      </x:c>
      <x:c r="F7" s="564" t="n">
        <x:f>IF(E7=0,0,B7/E7)</x:f>
        <x:v>3142.8571428571427</x:v>
      </x:c>
      <x:c r="G7" s="565" t="str">
        <x:v>Apport</x:v>
      </x:c>
      <x:c r="H7" s="565" t="n">
        <x:v>1</x:v>
      </x:c>
      <x:c r="I7" s="565" t="str">
        <x:v>Moyenne</x:v>
      </x:c>
      <x:c r="J7" s="565" t="str">
        <x:v>Tables, chaises, décoration</x:v>
      </x:c>
      <x:c r="K7" s="493"/>
      <x:c r="L7" s="493"/>
      <x:c r="M7" s="493"/>
      <x:c r="N7" s="493"/>
      <x:c r="O7" s="493"/>
      <x:c r="P7" s="493"/>
      <x:c r="Q7" s="493"/>
      <x:c r="R7" s="493"/>
    </x:row>
    <x:row r="8">
      <x:c r="A8" s="493" t="str">
        <x:v>Caisse et informatique</x:v>
      </x:c>
      <x:c r="B8" s="565" t="n">
        <x:v>6500</x:v>
      </x:c>
      <x:c r="C8" s="565" t="n">
        <x:v>0.2</x:v>
      </x:c>
      <x:c r="D8" s="564" t="n">
        <x:f>B8*(1+C8)</x:f>
        <x:v>7800</x:v>
      </x:c>
      <x:c r="E8" s="606" t="n">
        <x:v>3</x:v>
      </x:c>
      <x:c r="F8" s="564" t="n">
        <x:f>IF(E8=0,0,B8/E8)</x:f>
        <x:v>2166.6666666666665</x:v>
      </x:c>
      <x:c r="G8" s="565" t="str">
        <x:v>Apport</x:v>
      </x:c>
      <x:c r="H8" s="565" t="n">
        <x:v>1</x:v>
      </x:c>
      <x:c r="I8" s="565" t="str">
        <x:v>Haute</x:v>
      </x:c>
      <x:c r="J8" s="565" t="str">
        <x:v>POS, imprimantes, réseau</x:v>
      </x:c>
      <x:c r="K8" s="493"/>
      <x:c r="L8" s="493"/>
      <x:c r="M8" s="493"/>
      <x:c r="N8" s="493"/>
      <x:c r="O8" s="493"/>
      <x:c r="P8" s="493"/>
      <x:c r="Q8" s="493"/>
      <x:c r="R8" s="493"/>
    </x:row>
    <x:row r="9">
      <x:c r="A9" s="493" t="str">
        <x:v>Véhicule / livraison</x:v>
      </x:c>
      <x:c r="B9" s="565" t="n">
        <x:v>18000</x:v>
      </x:c>
      <x:c r="C9" s="565" t="n">
        <x:v>0.2</x:v>
      </x:c>
      <x:c r="D9" s="564" t="n">
        <x:f>B9*(1+C9)</x:f>
        <x:v>21600</x:v>
      </x:c>
      <x:c r="E9" s="606" t="n">
        <x:v>5</x:v>
      </x:c>
      <x:c r="F9" s="564" t="n">
        <x:f>IF(E9=0,0,B9/E9)</x:f>
        <x:v>3600</x:v>
      </x:c>
      <x:c r="G9" s="565" t="str">
        <x:v>Prêt</x:v>
      </x:c>
      <x:c r="H9" s="565" t="n">
        <x:v>2</x:v>
      </x:c>
      <x:c r="I9" s="565" t="str">
        <x:v>Faible</x:v>
      </x:c>
      <x:c r="J9" s="565" t="str">
        <x:v>Option selon concept</x:v>
      </x:c>
      <x:c r="K9" s="493"/>
      <x:c r="L9" s="493"/>
      <x:c r="M9" s="493"/>
      <x:c r="N9" s="493"/>
      <x:c r="O9" s="493"/>
      <x:c r="P9" s="493"/>
      <x:c r="Q9" s="493"/>
      <x:c r="R9" s="493"/>
    </x:row>
    <x:row r="10">
      <x:c r="A10" s="493" t="str">
        <x:v>Dépôt de garantie</x:v>
      </x:c>
      <x:c r="B10" s="565" t="n">
        <x:v>14400</x:v>
      </x:c>
      <x:c r="C10" s="565" t="n">
        <x:v>0</x:v>
      </x:c>
      <x:c r="D10" s="564" t="n">
        <x:f>B10*(1+C10)</x:f>
        <x:v>14400</x:v>
      </x:c>
      <x:c r="E10" s="606" t="n">
        <x:v>0</x:v>
      </x:c>
      <x:c r="F10" s="564" t="n">
        <x:f>IF(E10=0,0,B10/E10)</x:f>
        <x:v>0</x:v>
      </x:c>
      <x:c r="G10" s="565" t="str">
        <x:v>Apport</x:v>
      </x:c>
      <x:c r="H10" s="565" t="n">
        <x:v>1</x:v>
      </x:c>
      <x:c r="I10" s="565" t="str">
        <x:v>Haute</x:v>
      </x:c>
      <x:c r="J10" s="565" t="str">
        <x:v>Non amortissable</x:v>
      </x:c>
      <x:c r="K10" s="493"/>
      <x:c r="L10" s="493"/>
      <x:c r="M10" s="493"/>
      <x:c r="N10" s="493"/>
      <x:c r="O10" s="493"/>
      <x:c r="P10" s="493"/>
      <x:c r="Q10" s="493"/>
      <x:c r="R10" s="493"/>
    </x:row>
    <x:row r="11">
      <x:c r="A11" s="493" t="str">
        <x:v>Stock initial</x:v>
      </x:c>
      <x:c r="B11" s="565" t="n">
        <x:v>12000</x:v>
      </x:c>
      <x:c r="C11" s="565" t="n">
        <x:v>0.1</x:v>
      </x:c>
      <x:c r="D11" s="564" t="n">
        <x:f>B11*(1+C11)</x:f>
        <x:v>13200.000000000002</x:v>
      </x:c>
      <x:c r="E11" s="606" t="n">
        <x:v>0</x:v>
      </x:c>
      <x:c r="F11" s="564" t="n">
        <x:f>IF(E11=0,0,B11/E11)</x:f>
        <x:v>0</x:v>
      </x:c>
      <x:c r="G11" s="565" t="str">
        <x:v>Apport</x:v>
      </x:c>
      <x:c r="H11" s="565" t="n">
        <x:v>1</x:v>
      </x:c>
      <x:c r="I11" s="565" t="str">
        <x:v>Haute</x:v>
      </x:c>
      <x:c r="J11" s="565" t="str">
        <x:v>Matières et boissons</x:v>
      </x:c>
      <x:c r="K11" s="493"/>
      <x:c r="L11" s="493"/>
      <x:c r="M11" s="493"/>
      <x:c r="N11" s="493"/>
      <x:c r="O11" s="493"/>
      <x:c r="P11" s="493"/>
      <x:c r="Q11" s="493"/>
      <x:c r="R11" s="493"/>
    </x:row>
    <x:row r="12">
      <x:c r="A12" s="493" t="str">
        <x:v>Frais de lancement</x:v>
      </x:c>
      <x:c r="B12" s="565" t="n">
        <x:v>9000</x:v>
      </x:c>
      <x:c r="C12" s="565" t="n">
        <x:v>0.2</x:v>
      </x:c>
      <x:c r="D12" s="564" t="n">
        <x:f>B12*(1+C12)</x:f>
        <x:v>10800</x:v>
      </x:c>
      <x:c r="E12" s="606" t="n">
        <x:v>3</x:v>
      </x:c>
      <x:c r="F12" s="564" t="n">
        <x:f>IF(E12=0,0,B12/E12)</x:f>
        <x:v>3000</x:v>
      </x:c>
      <x:c r="G12" s="565" t="str">
        <x:v>Apport</x:v>
      </x:c>
      <x:c r="H12" s="565" t="n">
        <x:v>1</x:v>
      </x:c>
      <x:c r="I12" s="565" t="str">
        <x:v>Moyenne</x:v>
      </x:c>
      <x:c r="J12" s="565" t="str">
        <x:v>Communication et ouverture</x:v>
      </x:c>
      <x:c r="K12" s="493"/>
      <x:c r="L12" s="493"/>
      <x:c r="M12" s="493"/>
      <x:c r="N12" s="493"/>
      <x:c r="O12" s="493"/>
      <x:c r="P12" s="493"/>
      <x:c r="Q12" s="493"/>
      <x:c r="R12" s="493"/>
    </x:row>
    <x:row r="13">
      <x:c r="A13" s="493"/>
      <x:c r="B13" s="493"/>
      <x:c r="C13" s="493"/>
      <x:c r="D13" s="493"/>
      <x:c r="E13" s="493"/>
      <x:c r="F13" s="493"/>
      <x:c r="G13" s="493"/>
      <x:c r="H13" s="493"/>
      <x:c r="I13" s="493"/>
      <x:c r="J13" s="493"/>
      <x:c r="K13" s="493"/>
      <x:c r="L13" s="493"/>
      <x:c r="M13" s="493"/>
      <x:c r="N13" s="493"/>
      <x:c r="O13" s="493"/>
      <x:c r="P13" s="493"/>
      <x:c r="Q13" s="493"/>
      <x:c r="R13" s="493"/>
    </x:row>
    <x:row r="14">
      <x:c r="A14" s="493"/>
      <x:c r="B14" s="493"/>
      <x:c r="C14" s="493"/>
      <x:c r="D14" s="493"/>
      <x:c r="E14" s="493"/>
      <x:c r="F14" s="493"/>
      <x:c r="G14" s="493"/>
      <x:c r="H14" s="493"/>
      <x:c r="I14" s="493"/>
      <x:c r="J14" s="493"/>
      <x:c r="K14" s="493"/>
      <x:c r="L14" s="493"/>
      <x:c r="M14" s="493"/>
      <x:c r="N14" s="493"/>
      <x:c r="O14" s="493"/>
      <x:c r="P14" s="493"/>
      <x:c r="Q14" s="493"/>
      <x:c r="R14" s="493"/>
    </x:row>
    <x:row r="15" ht="22" customHeight="1">
      <x:c r="A15" s="599" t="str">
        <x:v>Synthèse des besoins</x:v>
      </x:c>
      <x:c r="B15" s="493"/>
      <x:c r="C15" s="493"/>
      <x:c r="D15" s="493"/>
      <x:c r="E15" s="493"/>
      <x:c r="F15" s="493"/>
      <x:c r="G15" s="493"/>
      <x:c r="H15" s="493"/>
      <x:c r="I15" s="493"/>
      <x:c r="J15" s="493"/>
      <x:c r="K15" s="493"/>
      <x:c r="L15" s="493"/>
      <x:c r="M15" s="493"/>
      <x:c r="N15" s="493"/>
      <x:c r="O15" s="493"/>
      <x:c r="P15" s="493"/>
      <x:c r="Q15" s="493"/>
      <x:c r="R15" s="493"/>
    </x:row>
    <x:row r="16">
      <x:c r="A16" s="493" t="str">
        <x:v>Investissements amortissables HT (€)</x:v>
      </x:c>
      <x:c r="B16" s="564" t="n">
        <x:f>SUMIF(E5:E12,"&gt;0",B5:B12)</x:f>
        <x:v>202500</x:v>
      </x:c>
      <x:c r="C16" s="493"/>
      <x:c r="D16" s="493"/>
      <x:c r="E16" s="493"/>
      <x:c r="F16" s="493"/>
      <x:c r="G16" s="493"/>
      <x:c r="H16" s="493"/>
      <x:c r="I16" s="493"/>
      <x:c r="J16" s="493"/>
      <x:c r="K16" s="493"/>
      <x:c r="L16" s="493"/>
      <x:c r="M16" s="493"/>
      <x:c r="N16" s="493"/>
      <x:c r="O16" s="493"/>
      <x:c r="P16" s="493"/>
      <x:c r="Q16" s="493"/>
      <x:c r="R16" s="493"/>
    </x:row>
    <x:row r="17">
      <x:c r="A17" s="493" t="str">
        <x:v>Autres besoins initiaux HT (€)</x:v>
      </x:c>
      <x:c r="B17" s="564" t="n">
        <x:f>SUMIF(E5:E12,"=0",B5:B12)</x:f>
        <x:v>26400</x:v>
      </x:c>
      <x:c r="C17" s="493"/>
      <x:c r="D17" s="493"/>
      <x:c r="E17" s="493"/>
      <x:c r="F17" s="493"/>
      <x:c r="G17" s="493"/>
      <x:c r="H17" s="493"/>
      <x:c r="I17" s="493"/>
      <x:c r="J17" s="493"/>
      <x:c r="K17" s="493"/>
      <x:c r="L17" s="493"/>
      <x:c r="M17" s="493"/>
      <x:c r="N17" s="493"/>
      <x:c r="O17" s="493"/>
      <x:c r="P17" s="493"/>
      <x:c r="Q17" s="493"/>
      <x:c r="R17" s="493"/>
    </x:row>
    <x:row r="18">
      <x:c r="A18" s="493" t="str">
        <x:v>TVA sur investissements (€)</x:v>
      </x:c>
      <x:c r="B18" s="564" t="n">
        <x:f>SUM(D5:D12)-SUM(B5:B12)</x:f>
        <x:v>41700</x:v>
      </x:c>
      <x:c r="C18" s="493"/>
      <x:c r="D18" s="493"/>
      <x:c r="E18" s="493"/>
      <x:c r="F18" s="493"/>
      <x:c r="G18" s="493"/>
      <x:c r="H18" s="493"/>
      <x:c r="I18" s="493"/>
      <x:c r="J18" s="493"/>
      <x:c r="K18" s="493"/>
      <x:c r="L18" s="493"/>
      <x:c r="M18" s="493"/>
      <x:c r="N18" s="493"/>
      <x:c r="O18" s="493"/>
      <x:c r="P18" s="493"/>
      <x:c r="Q18" s="493"/>
      <x:c r="R18" s="493"/>
    </x:row>
    <x:row r="19">
      <x:c r="A19" s="493" t="str">
        <x:v>Décaissement initial TTC (€)</x:v>
      </x:c>
      <x:c r="B19" s="564" t="n">
        <x:f>SUM(D5:D12)</x:f>
        <x:v>270600</x:v>
      </x:c>
      <x:c r="C19" s="493"/>
      <x:c r="D19" s="493"/>
      <x:c r="E19" s="493"/>
      <x:c r="F19" s="493"/>
      <x:c r="G19" s="493"/>
      <x:c r="H19" s="493"/>
      <x:c r="I19" s="493"/>
      <x:c r="J19" s="493"/>
      <x:c r="K19" s="493"/>
      <x:c r="L19" s="493"/>
      <x:c r="M19" s="493"/>
      <x:c r="N19" s="493"/>
      <x:c r="O19" s="493"/>
      <x:c r="P19" s="493"/>
      <x:c r="Q19" s="493"/>
      <x:c r="R19" s="493"/>
    </x:row>
    <x:row r="20">
      <x:c r="A20" s="493" t="str">
        <x:v>Amortissements annuels (€)</x:v>
      </x:c>
      <x:c r="B20" s="564" t="n">
        <x:f>SUM(F5:F12)</x:f>
        <x:v>29266.666666666664</x:v>
      </x:c>
      <x:c r="C20" s="493"/>
      <x:c r="D20" s="493"/>
      <x:c r="E20" s="493"/>
      <x:c r="F20" s="493"/>
      <x:c r="G20" s="493"/>
      <x:c r="H20" s="493"/>
      <x:c r="I20" s="493"/>
      <x:c r="J20" s="493"/>
      <x:c r="K20" s="493"/>
      <x:c r="L20" s="493"/>
      <x:c r="M20" s="493"/>
      <x:c r="N20" s="493"/>
      <x:c r="O20" s="493"/>
      <x:c r="P20" s="493"/>
      <x:c r="Q20" s="493"/>
      <x:c r="R20" s="493"/>
    </x:row>
    <x:row r="21">
      <x:c r="A21" s="493" t="str">
        <x:v>Besoin total de départ (€)</x:v>
      </x:c>
      <x:c r="B21" s="564" t="n">
        <x:f>B19</x:f>
        <x:v>270600</x:v>
      </x:c>
      <x:c r="C21" s="493"/>
      <x:c r="D21" s="493"/>
      <x:c r="E21" s="493"/>
      <x:c r="F21" s="493"/>
      <x:c r="G21" s="493"/>
      <x:c r="H21" s="493"/>
      <x:c r="I21" s="493"/>
      <x:c r="J21" s="493"/>
      <x:c r="K21" s="493"/>
      <x:c r="L21" s="493"/>
      <x:c r="M21" s="493"/>
      <x:c r="N21" s="493"/>
      <x:c r="O21" s="493"/>
      <x:c r="P21" s="493"/>
      <x:c r="Q21" s="493"/>
      <x:c r="R21" s="493"/>
    </x:row>
    <x:row r="22">
      <x:c r="A22" s="493"/>
      <x:c r="B22" s="493"/>
      <x:c r="C22" s="493"/>
      <x:c r="D22" s="493"/>
      <x:c r="E22" s="493"/>
      <x:c r="F22" s="493"/>
      <x:c r="G22" s="493"/>
      <x:c r="H22" s="493"/>
      <x:c r="I22" s="493"/>
      <x:c r="J22" s="493"/>
      <x:c r="K22" s="493"/>
      <x:c r="L22" s="493"/>
      <x:c r="M22" s="493"/>
      <x:c r="N22" s="493"/>
      <x:c r="O22" s="493"/>
      <x:c r="P22" s="493"/>
      <x:c r="Q22" s="493"/>
      <x:c r="R22" s="493"/>
    </x:row>
    <x:row r="23">
      <x:c r="A23" s="493"/>
      <x:c r="B23" s="493"/>
      <x:c r="C23" s="493"/>
      <x:c r="D23" s="493"/>
      <x:c r="E23" s="493"/>
      <x:c r="F23" s="493"/>
      <x:c r="G23" s="493"/>
      <x:c r="H23" s="493"/>
      <x:c r="I23" s="493"/>
      <x:c r="J23" s="493"/>
      <x:c r="K23" s="493"/>
      <x:c r="L23" s="493"/>
      <x:c r="M23" s="493"/>
      <x:c r="N23" s="493"/>
      <x:c r="O23" s="493"/>
      <x:c r="P23" s="493"/>
      <x:c r="Q23" s="493"/>
      <x:c r="R23" s="493"/>
    </x:row>
    <x:row r="24">
      <x:c r="A24" s="493"/>
      <x:c r="B24" s="493"/>
      <x:c r="C24" s="493"/>
      <x:c r="D24" s="493"/>
      <x:c r="E24" s="493"/>
      <x:c r="F24" s="493"/>
      <x:c r="G24" s="493"/>
      <x:c r="H24" s="493"/>
      <x:c r="I24" s="493"/>
      <x:c r="J24" s="493"/>
      <x:c r="K24" s="493"/>
      <x:c r="L24" s="493"/>
      <x:c r="M24" s="493"/>
      <x:c r="N24" s="493"/>
      <x:c r="O24" s="493"/>
      <x:c r="P24" s="493"/>
      <x:c r="Q24" s="493"/>
      <x:c r="R24" s="493"/>
    </x:row>
    <x:row r="25">
      <x:c r="A25" s="493"/>
      <x:c r="B25" s="493"/>
      <x:c r="C25" s="493"/>
      <x:c r="D25" s="493"/>
      <x:c r="E25" s="493"/>
      <x:c r="F25" s="493"/>
      <x:c r="G25" s="493"/>
      <x:c r="H25" s="493"/>
      <x:c r="I25" s="493"/>
      <x:c r="J25" s="493"/>
      <x:c r="K25" s="493"/>
      <x:c r="L25" s="493"/>
      <x:c r="M25" s="493"/>
      <x:c r="N25" s="493"/>
      <x:c r="O25" s="493"/>
      <x:c r="P25" s="493"/>
      <x:c r="Q25" s="493"/>
      <x:c r="R25" s="493"/>
    </x:row>
    <x:row r="26">
      <x:c r="A26" s="493"/>
      <x:c r="B26" s="493"/>
      <x:c r="C26" s="493"/>
      <x:c r="D26" s="493"/>
      <x:c r="E26" s="493"/>
      <x:c r="F26" s="493"/>
      <x:c r="G26" s="493"/>
      <x:c r="H26" s="493"/>
      <x:c r="I26" s="493"/>
      <x:c r="J26" s="493"/>
      <x:c r="K26" s="493"/>
      <x:c r="L26" s="493"/>
      <x:c r="M26" s="493"/>
      <x:c r="N26" s="493"/>
      <x:c r="O26" s="493"/>
      <x:c r="P26" s="493"/>
      <x:c r="Q26" s="493"/>
      <x:c r="R26" s="493"/>
    </x:row>
    <x:row r="27">
      <x:c r="A27" s="493"/>
      <x:c r="B27" s="493"/>
      <x:c r="C27" s="493"/>
      <x:c r="D27" s="493"/>
      <x:c r="E27" s="493"/>
      <x:c r="F27" s="493"/>
      <x:c r="G27" s="493"/>
      <x:c r="H27" s="493"/>
      <x:c r="I27" s="493"/>
      <x:c r="J27" s="493"/>
      <x:c r="K27" s="493"/>
      <x:c r="L27" s="493"/>
      <x:c r="M27" s="493"/>
      <x:c r="N27" s="493"/>
      <x:c r="O27" s="493"/>
      <x:c r="P27" s="493"/>
      <x:c r="Q27" s="493"/>
      <x:c r="R27" s="493"/>
    </x:row>
    <x:row r="28">
      <x:c r="A28" s="493"/>
      <x:c r="B28" s="493"/>
      <x:c r="C28" s="493"/>
      <x:c r="D28" s="493"/>
      <x:c r="E28" s="493"/>
      <x:c r="F28" s="493"/>
      <x:c r="G28" s="493"/>
      <x:c r="H28" s="493"/>
      <x:c r="I28" s="493"/>
      <x:c r="J28" s="493"/>
      <x:c r="K28" s="493"/>
      <x:c r="L28" s="493"/>
      <x:c r="M28" s="493"/>
      <x:c r="N28" s="493"/>
      <x:c r="O28" s="493"/>
      <x:c r="P28" s="493"/>
      <x:c r="Q28" s="493"/>
      <x:c r="R28" s="493"/>
    </x:row>
    <x:row r="29">
      <x:c r="A29" s="493"/>
      <x:c r="B29" s="493"/>
      <x:c r="C29" s="493"/>
      <x:c r="D29" s="493"/>
      <x:c r="E29" s="493"/>
      <x:c r="F29" s="493"/>
      <x:c r="G29" s="493"/>
      <x:c r="H29" s="493"/>
      <x:c r="I29" s="493"/>
      <x:c r="J29" s="493"/>
      <x:c r="K29" s="493"/>
      <x:c r="L29" s="493"/>
      <x:c r="M29" s="493"/>
      <x:c r="N29" s="493"/>
      <x:c r="O29" s="493"/>
      <x:c r="P29" s="493"/>
      <x:c r="Q29" s="493"/>
      <x:c r="R29" s="493"/>
    </x:row>
    <x:row r="30">
      <x:c r="A30" s="493"/>
      <x:c r="B30" s="493"/>
      <x:c r="C30" s="493"/>
      <x:c r="D30" s="493"/>
      <x:c r="E30" s="493"/>
      <x:c r="F30" s="493"/>
      <x:c r="G30" s="493"/>
      <x:c r="H30" s="493"/>
      <x:c r="I30" s="493"/>
      <x:c r="J30" s="493"/>
      <x:c r="K30" s="493"/>
      <x:c r="L30" s="493"/>
      <x:c r="M30" s="493"/>
      <x:c r="N30" s="493"/>
      <x:c r="O30" s="493"/>
      <x:c r="P30" s="493"/>
      <x:c r="Q30" s="493"/>
      <x:c r="R30" s="493"/>
    </x:row>
    <x:row r="31">
      <x:c r="A31" s="493"/>
      <x:c r="B31" s="493"/>
      <x:c r="C31" s="493"/>
      <x:c r="D31" s="493"/>
      <x:c r="E31" s="493"/>
      <x:c r="F31" s="493"/>
      <x:c r="G31" s="493"/>
      <x:c r="H31" s="493"/>
      <x:c r="I31" s="493"/>
      <x:c r="J31" s="493"/>
      <x:c r="K31" s="493"/>
      <x:c r="L31" s="493"/>
      <x:c r="M31" s="493"/>
      <x:c r="N31" s="493"/>
      <x:c r="O31" s="493"/>
      <x:c r="P31" s="493"/>
      <x:c r="Q31" s="493"/>
      <x:c r="R31" s="493"/>
    </x:row>
    <x:row r="32">
      <x:c r="A32" s="493"/>
      <x:c r="B32" s="493"/>
      <x:c r="C32" s="493"/>
      <x:c r="D32" s="493"/>
      <x:c r="E32" s="493"/>
      <x:c r="F32" s="493"/>
      <x:c r="G32" s="493"/>
      <x:c r="H32" s="493"/>
      <x:c r="I32" s="493"/>
      <x:c r="J32" s="493"/>
      <x:c r="K32" s="493"/>
      <x:c r="L32" s="493"/>
      <x:c r="M32" s="493"/>
      <x:c r="N32" s="493"/>
      <x:c r="O32" s="493"/>
      <x:c r="P32" s="493"/>
      <x:c r="Q32" s="493"/>
      <x:c r="R32" s="493"/>
    </x:row>
    <x:row r="33">
      <x:c r="A33" s="493"/>
      <x:c r="B33" s="493"/>
      <x:c r="C33" s="493"/>
      <x:c r="D33" s="493"/>
      <x:c r="E33" s="493"/>
      <x:c r="F33" s="493"/>
      <x:c r="G33" s="493"/>
      <x:c r="H33" s="493"/>
      <x:c r="I33" s="493"/>
      <x:c r="J33" s="493"/>
      <x:c r="K33" s="493"/>
      <x:c r="L33" s="493"/>
      <x:c r="M33" s="493"/>
      <x:c r="N33" s="493"/>
      <x:c r="O33" s="493"/>
      <x:c r="P33" s="493"/>
      <x:c r="Q33" s="493"/>
      <x:c r="R33" s="493"/>
    </x:row>
    <x:row r="34">
      <x:c r="A34" s="493"/>
      <x:c r="B34" s="493"/>
      <x:c r="C34" s="493"/>
      <x:c r="D34" s="493"/>
      <x:c r="E34" s="493"/>
      <x:c r="F34" s="493"/>
      <x:c r="G34" s="493"/>
      <x:c r="H34" s="493"/>
      <x:c r="I34" s="493"/>
      <x:c r="J34" s="493"/>
      <x:c r="K34" s="493"/>
      <x:c r="L34" s="493"/>
      <x:c r="M34" s="493"/>
      <x:c r="N34" s="493"/>
      <x:c r="O34" s="493"/>
      <x:c r="P34" s="493"/>
      <x:c r="Q34" s="493"/>
      <x:c r="R34" s="493"/>
    </x:row>
    <x:row r="35">
      <x:c r="A35" s="493"/>
      <x:c r="B35" s="493"/>
      <x:c r="C35" s="493"/>
      <x:c r="D35" s="493"/>
      <x:c r="E35" s="493"/>
      <x:c r="F35" s="493"/>
      <x:c r="G35" s="493"/>
      <x:c r="H35" s="493"/>
      <x:c r="I35" s="493"/>
      <x:c r="J35" s="493"/>
      <x:c r="K35" s="493"/>
      <x:c r="L35" s="493"/>
      <x:c r="M35" s="493"/>
      <x:c r="N35" s="493"/>
      <x:c r="O35" s="493"/>
      <x:c r="P35" s="493"/>
      <x:c r="Q35" s="493"/>
      <x:c r="R35" s="493"/>
    </x:row>
    <x:row r="36">
      <x:c r="A36" s="493"/>
      <x:c r="B36" s="493"/>
      <x:c r="C36" s="493"/>
      <x:c r="D36" s="493"/>
      <x:c r="E36" s="493"/>
      <x:c r="F36" s="493"/>
      <x:c r="G36" s="493"/>
      <x:c r="H36" s="493"/>
      <x:c r="I36" s="493"/>
      <x:c r="J36" s="493"/>
      <x:c r="K36" s="493"/>
      <x:c r="L36" s="493"/>
      <x:c r="M36" s="493"/>
      <x:c r="N36" s="493"/>
      <x:c r="O36" s="493"/>
      <x:c r="P36" s="493"/>
      <x:c r="Q36" s="493"/>
      <x:c r="R36" s="493"/>
    </x:row>
    <x:row r="37">
      <x:c r="A37" s="493"/>
      <x:c r="B37" s="493"/>
      <x:c r="C37" s="493"/>
      <x:c r="D37" s="493"/>
      <x:c r="E37" s="493"/>
      <x:c r="F37" s="493"/>
      <x:c r="G37" s="493"/>
      <x:c r="H37" s="493"/>
      <x:c r="I37" s="493"/>
      <x:c r="J37" s="493"/>
      <x:c r="K37" s="493"/>
      <x:c r="L37" s="493"/>
      <x:c r="M37" s="493"/>
      <x:c r="N37" s="493"/>
      <x:c r="O37" s="493"/>
      <x:c r="P37" s="493"/>
      <x:c r="Q37" s="493"/>
      <x:c r="R37" s="493"/>
    </x:row>
    <x:row r="38">
      <x:c r="A38" s="493"/>
      <x:c r="B38" s="493"/>
      <x:c r="C38" s="493"/>
      <x:c r="D38" s="493"/>
      <x:c r="E38" s="493"/>
      <x:c r="F38" s="493"/>
      <x:c r="G38" s="493"/>
      <x:c r="H38" s="493"/>
      <x:c r="I38" s="493"/>
      <x:c r="J38" s="493"/>
      <x:c r="K38" s="493"/>
      <x:c r="L38" s="493"/>
      <x:c r="M38" s="493"/>
      <x:c r="N38" s="493"/>
      <x:c r="O38" s="493"/>
      <x:c r="P38" s="493"/>
      <x:c r="Q38" s="493"/>
      <x:c r="R38" s="493"/>
    </x:row>
    <x:row r="39">
      <x:c r="A39" s="493"/>
      <x:c r="B39" s="493"/>
      <x:c r="C39" s="493"/>
      <x:c r="D39" s="493"/>
      <x:c r="E39" s="493"/>
      <x:c r="F39" s="493"/>
      <x:c r="G39" s="493"/>
      <x:c r="H39" s="493"/>
      <x:c r="I39" s="493"/>
      <x:c r="J39" s="493"/>
      <x:c r="K39" s="493"/>
      <x:c r="L39" s="493"/>
      <x:c r="M39" s="493"/>
      <x:c r="N39" s="493"/>
      <x:c r="O39" s="493"/>
      <x:c r="P39" s="493"/>
      <x:c r="Q39" s="493"/>
      <x:c r="R39" s="493"/>
    </x:row>
    <x:row r="40">
      <x:c r="A40" s="493"/>
      <x:c r="B40" s="493"/>
      <x:c r="C40" s="493"/>
      <x:c r="D40" s="493"/>
      <x:c r="E40" s="493"/>
      <x:c r="F40" s="493"/>
      <x:c r="G40" s="493"/>
      <x:c r="H40" s="493"/>
      <x:c r="I40" s="493"/>
      <x:c r="J40" s="493"/>
      <x:c r="K40" s="493"/>
      <x:c r="L40" s="493"/>
      <x:c r="M40" s="493"/>
      <x:c r="N40" s="493"/>
      <x:c r="O40" s="493"/>
      <x:c r="P40" s="493"/>
      <x:c r="Q40" s="493"/>
      <x:c r="R40" s="493"/>
    </x:row>
    <x:row r="41">
      <x:c r="A41" s="493"/>
      <x:c r="B41" s="493"/>
      <x:c r="C41" s="493"/>
      <x:c r="D41" s="493"/>
      <x:c r="E41" s="493"/>
      <x:c r="F41" s="493"/>
      <x:c r="G41" s="493"/>
      <x:c r="H41" s="493"/>
      <x:c r="I41" s="493"/>
      <x:c r="J41" s="493"/>
      <x:c r="K41" s="493"/>
      <x:c r="L41" s="493"/>
      <x:c r="M41" s="493"/>
      <x:c r="N41" s="493"/>
      <x:c r="O41" s="493"/>
      <x:c r="P41" s="493"/>
      <x:c r="Q41" s="493"/>
      <x:c r="R41" s="493"/>
    </x:row>
    <x:row r="42">
      <x:c r="A42" s="493"/>
      <x:c r="B42" s="493"/>
      <x:c r="C42" s="493"/>
      <x:c r="D42" s="493"/>
      <x:c r="E42" s="493"/>
      <x:c r="F42" s="493"/>
      <x:c r="G42" s="493"/>
      <x:c r="H42" s="493"/>
      <x:c r="I42" s="493"/>
      <x:c r="J42" s="493"/>
      <x:c r="K42" s="493"/>
      <x:c r="L42" s="493"/>
      <x:c r="M42" s="493"/>
      <x:c r="N42" s="493"/>
      <x:c r="O42" s="493"/>
      <x:c r="P42" s="493"/>
      <x:c r="Q42" s="493"/>
      <x:c r="R42" s="493"/>
    </x:row>
    <x:row r="43">
      <x:c r="A43" s="493"/>
      <x:c r="B43" s="493"/>
      <x:c r="C43" s="493"/>
      <x:c r="D43" s="493"/>
      <x:c r="E43" s="493"/>
      <x:c r="F43" s="493"/>
      <x:c r="G43" s="493"/>
      <x:c r="H43" s="493"/>
      <x:c r="I43" s="493"/>
      <x:c r="J43" s="493"/>
      <x:c r="K43" s="493"/>
      <x:c r="L43" s="493"/>
      <x:c r="M43" s="493"/>
      <x:c r="N43" s="493"/>
      <x:c r="O43" s="493"/>
      <x:c r="P43" s="493"/>
      <x:c r="Q43" s="493"/>
      <x:c r="R43" s="493"/>
    </x:row>
    <x:row r="44">
      <x:c r="A44" s="493"/>
      <x:c r="B44" s="493"/>
      <x:c r="C44" s="493"/>
      <x:c r="D44" s="493"/>
      <x:c r="E44" s="493"/>
      <x:c r="F44" s="493"/>
      <x:c r="G44" s="493"/>
      <x:c r="H44" s="493"/>
      <x:c r="I44" s="493"/>
      <x:c r="J44" s="493"/>
      <x:c r="K44" s="493"/>
      <x:c r="L44" s="493"/>
      <x:c r="M44" s="493"/>
      <x:c r="N44" s="493"/>
      <x:c r="O44" s="493"/>
      <x:c r="P44" s="493"/>
      <x:c r="Q44" s="493"/>
      <x:c r="R44" s="493"/>
    </x:row>
    <x:row r="45">
      <x:c r="A45" s="493"/>
      <x:c r="B45" s="493"/>
      <x:c r="C45" s="493"/>
      <x:c r="D45" s="493"/>
      <x:c r="E45" s="493"/>
      <x:c r="F45" s="493"/>
      <x:c r="G45" s="493"/>
      <x:c r="H45" s="493"/>
      <x:c r="I45" s="493"/>
      <x:c r="J45" s="493"/>
      <x:c r="K45" s="493"/>
      <x:c r="L45" s="493"/>
      <x:c r="M45" s="493"/>
      <x:c r="N45" s="493"/>
      <x:c r="O45" s="493"/>
      <x:c r="P45" s="493"/>
      <x:c r="Q45" s="493"/>
      <x:c r="R45" s="493"/>
    </x:row>
    <x:row r="46">
      <x:c r="A46" s="493"/>
      <x:c r="B46" s="493"/>
      <x:c r="C46" s="493"/>
      <x:c r="D46" s="493"/>
      <x:c r="E46" s="493"/>
      <x:c r="F46" s="493"/>
      <x:c r="G46" s="493"/>
      <x:c r="H46" s="493"/>
      <x:c r="I46" s="493"/>
      <x:c r="J46" s="493"/>
      <x:c r="K46" s="493"/>
      <x:c r="L46" s="493"/>
      <x:c r="M46" s="493"/>
      <x:c r="N46" s="493"/>
      <x:c r="O46" s="493"/>
      <x:c r="P46" s="493"/>
      <x:c r="Q46" s="493"/>
      <x:c r="R46" s="493"/>
    </x:row>
    <x:row r="47">
      <x:c r="A47" s="493"/>
      <x:c r="B47" s="493"/>
      <x:c r="C47" s="493"/>
      <x:c r="D47" s="493"/>
      <x:c r="E47" s="493"/>
      <x:c r="F47" s="493"/>
      <x:c r="G47" s="493"/>
      <x:c r="H47" s="493"/>
      <x:c r="I47" s="493"/>
      <x:c r="J47" s="493"/>
      <x:c r="K47" s="493"/>
      <x:c r="L47" s="493"/>
      <x:c r="M47" s="493"/>
      <x:c r="N47" s="493"/>
      <x:c r="O47" s="493"/>
      <x:c r="P47" s="493"/>
      <x:c r="Q47" s="493"/>
      <x:c r="R47" s="493"/>
    </x:row>
    <x:row r="48">
      <x:c r="A48" s="493"/>
      <x:c r="B48" s="493"/>
      <x:c r="C48" s="493"/>
      <x:c r="D48" s="493"/>
      <x:c r="E48" s="493"/>
      <x:c r="F48" s="493"/>
      <x:c r="G48" s="493"/>
      <x:c r="H48" s="493"/>
      <x:c r="I48" s="493"/>
      <x:c r="J48" s="493"/>
      <x:c r="K48" s="493"/>
      <x:c r="L48" s="493"/>
      <x:c r="M48" s="493"/>
      <x:c r="N48" s="493"/>
      <x:c r="O48" s="493"/>
      <x:c r="P48" s="493"/>
      <x:c r="Q48" s="493"/>
      <x:c r="R48" s="493"/>
    </x:row>
    <x:row r="49">
      <x:c r="A49" s="493"/>
      <x:c r="B49" s="493"/>
      <x:c r="C49" s="493"/>
      <x:c r="D49" s="493"/>
      <x:c r="E49" s="493"/>
      <x:c r="F49" s="493"/>
      <x:c r="G49" s="493"/>
      <x:c r="H49" s="493"/>
      <x:c r="I49" s="493"/>
      <x:c r="J49" s="493"/>
      <x:c r="K49" s="493"/>
      <x:c r="L49" s="493"/>
      <x:c r="M49" s="493"/>
      <x:c r="N49" s="493"/>
      <x:c r="O49" s="493"/>
      <x:c r="P49" s="493"/>
      <x:c r="Q49" s="493"/>
      <x:c r="R49" s="493"/>
    </x:row>
    <x:row r="50">
      <x:c r="A50" s="493"/>
      <x:c r="B50" s="493"/>
      <x:c r="C50" s="493"/>
      <x:c r="D50" s="493"/>
      <x:c r="E50" s="493"/>
      <x:c r="F50" s="493"/>
      <x:c r="G50" s="493"/>
      <x:c r="H50" s="493"/>
      <x:c r="I50" s="493"/>
      <x:c r="J50" s="493"/>
      <x:c r="K50" s="493"/>
      <x:c r="L50" s="493"/>
      <x:c r="M50" s="493"/>
      <x:c r="N50" s="493"/>
      <x:c r="O50" s="493"/>
      <x:c r="P50" s="493"/>
      <x:c r="Q50" s="493"/>
      <x:c r="R50" s="493"/>
    </x:row>
    <x:row r="51">
      <x:c r="A51" s="493"/>
      <x:c r="B51" s="493"/>
      <x:c r="C51" s="493"/>
      <x:c r="D51" s="493"/>
      <x:c r="E51" s="493"/>
      <x:c r="F51" s="493"/>
      <x:c r="G51" s="493"/>
      <x:c r="H51" s="493"/>
      <x:c r="I51" s="493"/>
      <x:c r="J51" s="493"/>
      <x:c r="K51" s="493"/>
      <x:c r="L51" s="493"/>
      <x:c r="M51" s="493"/>
      <x:c r="N51" s="493"/>
      <x:c r="O51" s="493"/>
      <x:c r="P51" s="493"/>
      <x:c r="Q51" s="493"/>
      <x:c r="R51" s="493"/>
    </x:row>
    <x:row r="52">
      <x:c r="A52" s="493"/>
      <x:c r="B52" s="493"/>
      <x:c r="C52" s="493"/>
      <x:c r="D52" s="493"/>
      <x:c r="E52" s="493"/>
      <x:c r="F52" s="493"/>
      <x:c r="G52" s="493"/>
      <x:c r="H52" s="493"/>
      <x:c r="I52" s="493"/>
      <x:c r="J52" s="493"/>
      <x:c r="K52" s="493"/>
      <x:c r="L52" s="493"/>
      <x:c r="M52" s="493"/>
      <x:c r="N52" s="493"/>
      <x:c r="O52" s="493"/>
      <x:c r="P52" s="493"/>
      <x:c r="Q52" s="493"/>
      <x:c r="R52" s="493"/>
    </x:row>
    <x:row r="53">
      <x:c r="A53" s="493"/>
      <x:c r="B53" s="493"/>
      <x:c r="C53" s="493"/>
      <x:c r="D53" s="493"/>
      <x:c r="E53" s="493"/>
      <x:c r="F53" s="493"/>
      <x:c r="G53" s="493"/>
      <x:c r="H53" s="493"/>
      <x:c r="I53" s="493"/>
      <x:c r="J53" s="493"/>
      <x:c r="K53" s="493"/>
      <x:c r="L53" s="493"/>
      <x:c r="M53" s="493"/>
      <x:c r="N53" s="493"/>
      <x:c r="O53" s="493"/>
      <x:c r="P53" s="493"/>
      <x:c r="Q53" s="493"/>
      <x:c r="R53" s="493"/>
    </x:row>
    <x:row r="54">
      <x:c r="A54" s="493"/>
      <x:c r="B54" s="493"/>
      <x:c r="C54" s="493"/>
      <x:c r="D54" s="493"/>
      <x:c r="E54" s="493"/>
      <x:c r="F54" s="493"/>
      <x:c r="G54" s="493"/>
      <x:c r="H54" s="493"/>
      <x:c r="I54" s="493"/>
      <x:c r="J54" s="493"/>
      <x:c r="K54" s="493"/>
      <x:c r="L54" s="493"/>
      <x:c r="M54" s="493"/>
      <x:c r="N54" s="493"/>
      <x:c r="O54" s="493"/>
      <x:c r="P54" s="493"/>
      <x:c r="Q54" s="493"/>
      <x:c r="R54" s="493"/>
    </x:row>
    <x:row r="55">
      <x:c r="A55" s="493"/>
      <x:c r="B55" s="493"/>
      <x:c r="C55" s="493"/>
      <x:c r="D55" s="493"/>
      <x:c r="E55" s="493"/>
      <x:c r="F55" s="493"/>
      <x:c r="G55" s="493"/>
      <x:c r="H55" s="493"/>
      <x:c r="I55" s="493"/>
      <x:c r="J55" s="493"/>
      <x:c r="K55" s="493"/>
      <x:c r="L55" s="493"/>
      <x:c r="M55" s="493"/>
      <x:c r="N55" s="493"/>
      <x:c r="O55" s="493"/>
      <x:c r="P55" s="493"/>
      <x:c r="Q55" s="493"/>
      <x:c r="R55" s="493"/>
    </x:row>
    <x:row r="56">
      <x:c r="A56" s="493"/>
      <x:c r="B56" s="493"/>
      <x:c r="C56" s="493"/>
      <x:c r="D56" s="493"/>
      <x:c r="E56" s="493"/>
      <x:c r="F56" s="493"/>
      <x:c r="G56" s="493"/>
      <x:c r="H56" s="493"/>
      <x:c r="I56" s="493"/>
      <x:c r="J56" s="493"/>
      <x:c r="K56" s="493"/>
      <x:c r="L56" s="493"/>
      <x:c r="M56" s="493"/>
      <x:c r="N56" s="493"/>
      <x:c r="O56" s="493"/>
      <x:c r="P56" s="493"/>
      <x:c r="Q56" s="493"/>
      <x:c r="R56" s="493"/>
    </x:row>
    <x:row r="57">
      <x:c r="A57" s="493"/>
      <x:c r="B57" s="493"/>
      <x:c r="C57" s="493"/>
      <x:c r="D57" s="493"/>
      <x:c r="E57" s="493"/>
      <x:c r="F57" s="493"/>
      <x:c r="G57" s="493"/>
      <x:c r="H57" s="493"/>
      <x:c r="I57" s="493"/>
      <x:c r="J57" s="493"/>
      <x:c r="K57" s="493"/>
      <x:c r="L57" s="493"/>
      <x:c r="M57" s="493"/>
      <x:c r="N57" s="493"/>
      <x:c r="O57" s="493"/>
      <x:c r="P57" s="493"/>
      <x:c r="Q57" s="493"/>
      <x:c r="R57" s="493"/>
    </x:row>
    <x:row r="58">
      <x:c r="A58" s="493"/>
      <x:c r="B58" s="493"/>
      <x:c r="C58" s="493"/>
      <x:c r="D58" s="493"/>
      <x:c r="E58" s="493"/>
      <x:c r="F58" s="493"/>
      <x:c r="G58" s="493"/>
      <x:c r="H58" s="493"/>
      <x:c r="I58" s="493"/>
      <x:c r="J58" s="493"/>
      <x:c r="K58" s="493"/>
      <x:c r="L58" s="493"/>
      <x:c r="M58" s="493"/>
      <x:c r="N58" s="493"/>
      <x:c r="O58" s="493"/>
      <x:c r="P58" s="493"/>
      <x:c r="Q58" s="493"/>
      <x:c r="R58" s="493"/>
    </x:row>
    <x:row r="59">
      <x:c r="A59" s="493"/>
      <x:c r="B59" s="493"/>
      <x:c r="C59" s="493"/>
      <x:c r="D59" s="493"/>
      <x:c r="E59" s="493"/>
      <x:c r="F59" s="493"/>
      <x:c r="G59" s="493"/>
      <x:c r="H59" s="493"/>
      <x:c r="I59" s="493"/>
      <x:c r="J59" s="493"/>
      <x:c r="K59" s="493"/>
      <x:c r="L59" s="493"/>
      <x:c r="M59" s="493"/>
      <x:c r="N59" s="493"/>
      <x:c r="O59" s="493"/>
      <x:c r="P59" s="493"/>
      <x:c r="Q59" s="493"/>
      <x:c r="R59" s="493"/>
    </x:row>
    <x:row r="60">
      <x:c r="A60" s="493"/>
      <x:c r="B60" s="493"/>
      <x:c r="C60" s="493"/>
      <x:c r="D60" s="493"/>
      <x:c r="E60" s="493"/>
      <x:c r="F60" s="493"/>
      <x:c r="G60" s="493"/>
      <x:c r="H60" s="493"/>
      <x:c r="I60" s="493"/>
      <x:c r="J60" s="493"/>
      <x:c r="K60" s="493"/>
      <x:c r="L60" s="493"/>
      <x:c r="M60" s="493"/>
      <x:c r="N60" s="493"/>
      <x:c r="O60" s="493"/>
      <x:c r="P60" s="493"/>
      <x:c r="Q60" s="493"/>
      <x:c r="R60" s="493"/>
    </x:row>
  </x:sheetData>
  <x:mergeCells>
    <x:mergeCell ref="A1:J2"/>
    <x:mergeCell ref="A15:J15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18" hidden="0" customWidth="1"/>
    <x:col min="3" max="3" width="14" hidden="0" customWidth="1"/>
    <x:col min="4" max="4" width="16" hidden="0" customWidth="1"/>
    <x:col min="5" max="5" width="4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27" customHeight="1">
      <x:c r="A1" s="608" t="str">
        <x:v>PLAN DE FINANCEMENT INITIAL</x:v>
      </x:c>
      <x:c r="B1" s="493"/>
      <x:c r="C1" s="493"/>
      <x:c r="D1" s="493"/>
      <x:c r="E1" s="493"/>
      <x:c r="F1" s="493"/>
      <x:c r="G1" s="493"/>
      <x:c r="H1" s="493"/>
      <x:c r="I1" s="493"/>
      <x:c r="J1" s="493"/>
      <x:c r="K1" s="493"/>
      <x:c r="L1" s="493"/>
      <x:c r="M1" s="493"/>
      <x:c r="N1" s="493"/>
      <x:c r="O1" s="493"/>
      <x:c r="P1" s="493"/>
      <x:c r="Q1" s="493"/>
      <x:c r="R1" s="493"/>
    </x:row>
    <x:row r="2" ht="27" customHeight="1">
      <x:c r="A2" s="493"/>
      <x:c r="B2" s="493"/>
      <x:c r="C2" s="493"/>
      <x:c r="D2" s="493"/>
      <x:c r="E2" s="493"/>
      <x:c r="F2" s="493"/>
      <x:c r="G2" s="493"/>
      <x:c r="H2" s="493"/>
      <x:c r="I2" s="493"/>
      <x:c r="J2" s="493"/>
      <x:c r="K2" s="493"/>
      <x:c r="L2" s="493"/>
      <x:c r="M2" s="493"/>
      <x:c r="N2" s="493"/>
      <x:c r="O2" s="493"/>
      <x:c r="P2" s="493"/>
      <x:c r="Q2" s="493"/>
      <x:c r="R2" s="493"/>
    </x:row>
    <x:row r="3">
      <x:c r="A3" s="493"/>
      <x:c r="B3" s="493"/>
      <x:c r="C3" s="493"/>
      <x:c r="D3" s="493"/>
      <x:c r="E3" s="493"/>
      <x:c r="F3" s="493"/>
      <x:c r="G3" s="493"/>
      <x:c r="H3" s="493"/>
      <x:c r="I3" s="493"/>
      <x:c r="J3" s="493"/>
      <x:c r="K3" s="493"/>
      <x:c r="L3" s="493"/>
      <x:c r="M3" s="493"/>
      <x:c r="N3" s="493"/>
      <x:c r="O3" s="493"/>
      <x:c r="P3" s="493"/>
      <x:c r="Q3" s="493"/>
      <x:c r="R3" s="493"/>
    </x:row>
    <x:row r="4" ht="22" customHeight="1">
      <x:c r="A4" s="576" t="str">
        <x:v>Besoins</x:v>
      </x:c>
      <x:c r="B4" s="493"/>
      <x:c r="C4" s="493"/>
      <x:c r="D4" s="493"/>
      <x:c r="E4" s="493"/>
      <x:c r="F4" s="493"/>
      <x:c r="G4" s="493"/>
      <x:c r="H4" s="493"/>
      <x:c r="I4" s="493"/>
      <x:c r="J4" s="493"/>
      <x:c r="K4" s="493"/>
      <x:c r="L4" s="493"/>
      <x:c r="M4" s="493"/>
      <x:c r="N4" s="493"/>
      <x:c r="O4" s="493"/>
      <x:c r="P4" s="493"/>
      <x:c r="Q4" s="493"/>
      <x:c r="R4" s="493"/>
    </x:row>
    <x:row r="5">
      <x:c r="A5" s="573" t="str">
        <x:v>Besoins</x:v>
      </x:c>
      <x:c r="B5" s="574" t="str">
        <x:v>Montant (€)</x:v>
      </x:c>
      <x:c r="C5" s="575" t="str">
        <x:v>Source</x:v>
      </x:c>
      <x:c r="D5" s="493"/>
      <x:c r="E5" s="493"/>
      <x:c r="F5" s="493"/>
      <x:c r="G5" s="493"/>
      <x:c r="H5" s="493"/>
      <x:c r="I5" s="493"/>
      <x:c r="J5" s="493"/>
      <x:c r="K5" s="493"/>
      <x:c r="L5" s="493"/>
      <x:c r="M5" s="493"/>
      <x:c r="N5" s="493"/>
      <x:c r="O5" s="493"/>
      <x:c r="P5" s="493"/>
      <x:c r="Q5" s="493"/>
      <x:c r="R5" s="493"/>
    </x:row>
    <x:row r="6">
      <x:c r="A6" s="493" t="str">
        <x:v>Investissements et besoins initiaux</x:v>
      </x:c>
      <x:c r="B6" s="614" t="n">
        <x:f>Investissements!B21</x:f>
        <x:v>270600</x:v>
      </x:c>
      <x:c r="C6" s="493" t="str">
        <x:v>Investissements</x:v>
      </x:c>
      <x:c r="D6" s="493"/>
      <x:c r="E6" s="493"/>
      <x:c r="F6" s="493"/>
      <x:c r="G6" s="493"/>
      <x:c r="H6" s="493"/>
      <x:c r="I6" s="493"/>
      <x:c r="J6" s="493"/>
      <x:c r="K6" s="493"/>
      <x:c r="L6" s="493"/>
      <x:c r="M6" s="493"/>
      <x:c r="N6" s="493"/>
      <x:c r="O6" s="493"/>
      <x:c r="P6" s="493"/>
      <x:c r="Q6" s="493"/>
      <x:c r="R6" s="493"/>
    </x:row>
    <x:row r="7">
      <x:c r="A7" s="493" t="str">
        <x:v>Trésorerie de sécurité</x:v>
      </x:c>
      <x:c r="B7" s="563" t="n">
        <x:v>45000</x:v>
      </x:c>
      <x:c r="C7" s="493" t="str">
        <x:v>Hypothèse</x:v>
      </x:c>
      <x:c r="D7" s="493"/>
      <x:c r="E7" s="493"/>
      <x:c r="F7" s="493"/>
      <x:c r="G7" s="493"/>
      <x:c r="H7" s="493"/>
      <x:c r="I7" s="493"/>
      <x:c r="J7" s="493"/>
      <x:c r="K7" s="493"/>
      <x:c r="L7" s="493"/>
      <x:c r="M7" s="493"/>
      <x:c r="N7" s="493"/>
      <x:c r="O7" s="493"/>
      <x:c r="P7" s="493"/>
      <x:c r="Q7" s="493"/>
      <x:c r="R7" s="493"/>
    </x:row>
    <x:row r="8">
      <x:c r="A8" s="493" t="str">
        <x:v>Frais de constitution / juridiques</x:v>
      </x:c>
      <x:c r="B8" s="563" t="n">
        <x:v>4500</x:v>
      </x:c>
      <x:c r="C8" s="493" t="str">
        <x:v>Saisie</x:v>
      </x:c>
      <x:c r="D8" s="493"/>
      <x:c r="E8" s="493"/>
      <x:c r="F8" s="493"/>
      <x:c r="G8" s="493"/>
      <x:c r="H8" s="493"/>
      <x:c r="I8" s="493"/>
      <x:c r="J8" s="493"/>
      <x:c r="K8" s="493"/>
      <x:c r="L8" s="493"/>
      <x:c r="M8" s="493"/>
      <x:c r="N8" s="493"/>
      <x:c r="O8" s="493"/>
      <x:c r="P8" s="493"/>
      <x:c r="Q8" s="493"/>
      <x:c r="R8" s="493"/>
    </x:row>
    <x:row r="9">
      <x:c r="A9" s="493" t="str">
        <x:v>Besoin total</x:v>
      </x:c>
      <x:c r="B9" s="614" t="n">
        <x:f>SUM(B6:B8)</x:f>
        <x:v>320100</x:v>
      </x:c>
      <x:c r="C9" s="493" t="str">
        <x:v>Calcul</x:v>
      </x:c>
      <x:c r="D9" s="493"/>
      <x:c r="E9" s="493"/>
      <x:c r="F9" s="493"/>
      <x:c r="G9" s="493"/>
      <x:c r="H9" s="493"/>
      <x:c r="I9" s="493"/>
      <x:c r="J9" s="493"/>
      <x:c r="K9" s="493"/>
      <x:c r="L9" s="493"/>
      <x:c r="M9" s="493"/>
      <x:c r="N9" s="493"/>
      <x:c r="O9" s="493"/>
      <x:c r="P9" s="493"/>
      <x:c r="Q9" s="493"/>
      <x:c r="R9" s="493"/>
    </x:row>
    <x:row r="10">
      <x:c r="A10" s="493"/>
      <x:c r="B10" s="614"/>
      <x:c r="C10" s="493"/>
      <x:c r="D10" s="493"/>
      <x:c r="E10" s="493"/>
      <x:c r="F10" s="493"/>
      <x:c r="G10" s="493"/>
      <x:c r="H10" s="493"/>
      <x:c r="I10" s="493"/>
      <x:c r="J10" s="493"/>
      <x:c r="K10" s="493"/>
      <x:c r="L10" s="493"/>
      <x:c r="M10" s="493"/>
      <x:c r="N10" s="493"/>
      <x:c r="O10" s="493"/>
      <x:c r="P10" s="493"/>
      <x:c r="Q10" s="493"/>
      <x:c r="R10" s="493"/>
    </x:row>
    <x:row r="11">
      <x:c r="A11" s="493"/>
      <x:c r="B11" s="614"/>
      <x:c r="C11" s="493"/>
      <x:c r="D11" s="493"/>
      <x:c r="E11" s="493"/>
      <x:c r="F11" s="493"/>
      <x:c r="G11" s="493"/>
      <x:c r="H11" s="493"/>
      <x:c r="I11" s="493"/>
      <x:c r="J11" s="493"/>
      <x:c r="K11" s="493"/>
      <x:c r="L11" s="493"/>
      <x:c r="M11" s="493"/>
      <x:c r="N11" s="493"/>
      <x:c r="O11" s="493"/>
      <x:c r="P11" s="493"/>
      <x:c r="Q11" s="493"/>
      <x:c r="R11" s="493"/>
    </x:row>
    <x:row r="12" ht="22" customHeight="1">
      <x:c r="A12" s="599" t="str">
        <x:v>Ressources</x:v>
      </x:c>
      <x:c r="B12" s="614"/>
      <x:c r="C12" s="493"/>
      <x:c r="D12" s="493"/>
      <x:c r="E12" s="493"/>
      <x:c r="F12" s="493"/>
      <x:c r="G12" s="493"/>
      <x:c r="H12" s="493"/>
      <x:c r="I12" s="493"/>
      <x:c r="J12" s="493"/>
      <x:c r="K12" s="493"/>
      <x:c r="L12" s="493"/>
      <x:c r="M12" s="493"/>
      <x:c r="N12" s="493"/>
      <x:c r="O12" s="493"/>
      <x:c r="P12" s="493"/>
      <x:c r="Q12" s="493"/>
      <x:c r="R12" s="493"/>
    </x:row>
    <x:row r="13">
      <x:c r="A13" s="595" t="str">
        <x:v>Ressource</x:v>
      </x:c>
      <x:c r="B13" s="610" t="str">
        <x:v>Montant (€)</x:v>
      </x:c>
      <x:c r="C13" s="596" t="str">
        <x:v>Taux</x:v>
      </x:c>
      <x:c r="D13" s="597" t="str">
        <x:v>Durée (ans)</x:v>
      </x:c>
      <x:c r="E13" s="493"/>
      <x:c r="F13" s="493"/>
      <x:c r="G13" s="493"/>
      <x:c r="H13" s="493"/>
      <x:c r="I13" s="493"/>
      <x:c r="J13" s="493"/>
      <x:c r="K13" s="493"/>
      <x:c r="L13" s="493"/>
      <x:c r="M13" s="493"/>
      <x:c r="N13" s="493"/>
      <x:c r="O13" s="493"/>
      <x:c r="P13" s="493"/>
      <x:c r="Q13" s="493"/>
      <x:c r="R13" s="493"/>
    </x:row>
    <x:row r="14">
      <x:c r="A14" s="493" t="str">
        <x:v>Apport personnel</x:v>
      </x:c>
      <x:c r="B14" s="563" t="n">
        <x:v>70000</x:v>
      </x:c>
      <x:c r="C14" s="531" t="n">
        <x:v>0</x:v>
      </x:c>
      <x:c r="D14" s="565" t="n">
        <x:v>0</x:v>
      </x:c>
      <x:c r="E14" s="493"/>
      <x:c r="F14" s="493"/>
      <x:c r="G14" s="493"/>
      <x:c r="H14" s="493"/>
      <x:c r="I14" s="493"/>
      <x:c r="J14" s="493"/>
      <x:c r="K14" s="493"/>
      <x:c r="L14" s="493"/>
      <x:c r="M14" s="493"/>
      <x:c r="N14" s="493"/>
      <x:c r="O14" s="493"/>
      <x:c r="P14" s="493"/>
      <x:c r="Q14" s="493"/>
      <x:c r="R14" s="493"/>
    </x:row>
    <x:row r="15">
      <x:c r="A15" s="493" t="str">
        <x:v>Prêt bancaire</x:v>
      </x:c>
      <x:c r="B15" s="563" t="n">
        <x:v>155000</x:v>
      </x:c>
      <x:c r="C15" s="531" t="n">
        <x:v>0.055</x:v>
      </x:c>
      <x:c r="D15" s="565" t="n">
        <x:v>7</x:v>
      </x:c>
      <x:c r="E15" s="493"/>
      <x:c r="F15" s="493"/>
      <x:c r="G15" s="493"/>
      <x:c r="H15" s="493"/>
      <x:c r="I15" s="493"/>
      <x:c r="J15" s="493"/>
      <x:c r="K15" s="493"/>
      <x:c r="L15" s="493"/>
      <x:c r="M15" s="493"/>
      <x:c r="N15" s="493"/>
      <x:c r="O15" s="493"/>
      <x:c r="P15" s="493"/>
      <x:c r="Q15" s="493"/>
      <x:c r="R15" s="493"/>
    </x:row>
    <x:row r="16">
      <x:c r="A16" s="493" t="str">
        <x:v>Prêt d'honneur / aide</x:v>
      </x:c>
      <x:c r="B16" s="563" t="n">
        <x:v>20000</x:v>
      </x:c>
      <x:c r="C16" s="531" t="n">
        <x:v>0.02</x:v>
      </x:c>
      <x:c r="D16" s="565" t="n">
        <x:v>5</x:v>
      </x:c>
      <x:c r="E16" s="493"/>
      <x:c r="F16" s="493"/>
      <x:c r="G16" s="493"/>
      <x:c r="H16" s="493"/>
      <x:c r="I16" s="493"/>
      <x:c r="J16" s="493"/>
      <x:c r="K16" s="493"/>
      <x:c r="L16" s="493"/>
      <x:c r="M16" s="493"/>
      <x:c r="N16" s="493"/>
      <x:c r="O16" s="493"/>
      <x:c r="P16" s="493"/>
      <x:c r="Q16" s="493"/>
      <x:c r="R16" s="493"/>
    </x:row>
    <x:row r="17">
      <x:c r="A17" s="493" t="str">
        <x:v>Subvention</x:v>
      </x:c>
      <x:c r="B17" s="563" t="n">
        <x:v>10000</x:v>
      </x:c>
      <x:c r="C17" s="531" t="n">
        <x:v>0</x:v>
      </x:c>
      <x:c r="D17" s="565" t="n">
        <x:v>0</x:v>
      </x:c>
      <x:c r="E17" s="493"/>
      <x:c r="F17" s="493"/>
      <x:c r="G17" s="493"/>
      <x:c r="H17" s="493"/>
      <x:c r="I17" s="493"/>
      <x:c r="J17" s="493"/>
      <x:c r="K17" s="493"/>
      <x:c r="L17" s="493"/>
      <x:c r="M17" s="493"/>
      <x:c r="N17" s="493"/>
      <x:c r="O17" s="493"/>
      <x:c r="P17" s="493"/>
      <x:c r="Q17" s="493"/>
      <x:c r="R17" s="493"/>
    </x:row>
    <x:row r="18">
      <x:c r="A18" s="493"/>
      <x:c r="B18" s="614"/>
      <x:c r="C18" s="493"/>
      <x:c r="D18" s="493"/>
      <x:c r="E18" s="493"/>
      <x:c r="F18" s="493"/>
      <x:c r="G18" s="493"/>
      <x:c r="H18" s="493"/>
      <x:c r="I18" s="493"/>
      <x:c r="J18" s="493"/>
      <x:c r="K18" s="493"/>
      <x:c r="L18" s="493"/>
      <x:c r="M18" s="493"/>
      <x:c r="N18" s="493"/>
      <x:c r="O18" s="493"/>
      <x:c r="P18" s="493"/>
      <x:c r="Q18" s="493"/>
      <x:c r="R18" s="493"/>
    </x:row>
    <x:row r="19">
      <x:c r="A19" s="493" t="str">
        <x:v>Total ressources (€)</x:v>
      </x:c>
      <x:c r="B19" s="614" t="n">
        <x:f>SUM(B14:B17)</x:f>
        <x:v>255000</x:v>
      </x:c>
      <x:c r="C19" s="493"/>
      <x:c r="D19" s="493"/>
      <x:c r="E19" s="493"/>
      <x:c r="F19" s="493"/>
      <x:c r="G19" s="493"/>
      <x:c r="H19" s="493"/>
      <x:c r="I19" s="493"/>
      <x:c r="J19" s="493"/>
      <x:c r="K19" s="493"/>
      <x:c r="L19" s="493"/>
      <x:c r="M19" s="493"/>
      <x:c r="N19" s="493"/>
      <x:c r="O19" s="493"/>
      <x:c r="P19" s="493"/>
      <x:c r="Q19" s="493"/>
      <x:c r="R19" s="493"/>
    </x:row>
    <x:row r="20">
      <x:c r="A20" s="493" t="str">
        <x:v>Écart ressources - besoins (€)</x:v>
      </x:c>
      <x:c r="B20" s="614" t="n">
        <x:f>B19-B9</x:f>
        <x:v>-65100</x:v>
      </x:c>
      <x:c r="C20" s="493"/>
      <x:c r="D20" s="493"/>
      <x:c r="E20" s="493"/>
      <x:c r="F20" s="493"/>
      <x:c r="G20" s="493"/>
      <x:c r="H20" s="493"/>
      <x:c r="I20" s="493"/>
      <x:c r="J20" s="493"/>
      <x:c r="K20" s="493"/>
      <x:c r="L20" s="493"/>
      <x:c r="M20" s="493"/>
      <x:c r="N20" s="493"/>
      <x:c r="O20" s="493"/>
      <x:c r="P20" s="493"/>
      <x:c r="Q20" s="493"/>
      <x:c r="R20" s="493"/>
    </x:row>
    <x:row r="21">
      <x:c r="A21" s="493" t="str">
        <x:v>Annuité prêt bancaire (€)</x:v>
      </x:c>
      <x:c r="B21" s="614" t="n">
        <x:f>-PMT(C15,D15,B15)</x:f>
        <x:v>27274.484754792666</x:v>
      </x:c>
      <x:c r="C21" s="493"/>
      <x:c r="D21" s="493"/>
      <x:c r="E21" s="493"/>
      <x:c r="F21" s="493"/>
      <x:c r="G21" s="493"/>
      <x:c r="H21" s="493"/>
      <x:c r="I21" s="493"/>
      <x:c r="J21" s="493"/>
      <x:c r="K21" s="493"/>
      <x:c r="L21" s="493"/>
      <x:c r="M21" s="493"/>
      <x:c r="N21" s="493"/>
      <x:c r="O21" s="493"/>
      <x:c r="P21" s="493"/>
      <x:c r="Q21" s="493"/>
      <x:c r="R21" s="493"/>
    </x:row>
    <x:row r="22">
      <x:c r="A22" s="493" t="str">
        <x:v>Annuité prêt d'honneur (€)</x:v>
      </x:c>
      <x:c r="B22" s="614" t="n">
        <x:f>-PMT(C16,D16,B16)</x:f>
        <x:v>4243.1678820864445</x:v>
      </x:c>
      <x:c r="C22" s="493"/>
      <x:c r="D22" s="493"/>
      <x:c r="E22" s="493"/>
      <x:c r="F22" s="493"/>
      <x:c r="G22" s="493"/>
      <x:c r="H22" s="493"/>
      <x:c r="I22" s="493"/>
      <x:c r="J22" s="493"/>
      <x:c r="K22" s="493"/>
      <x:c r="L22" s="493"/>
      <x:c r="M22" s="493"/>
      <x:c r="N22" s="493"/>
      <x:c r="O22" s="493"/>
      <x:c r="P22" s="493"/>
      <x:c r="Q22" s="493"/>
      <x:c r="R22" s="493"/>
    </x:row>
    <x:row r="23">
      <x:c r="A23" s="493" t="str">
        <x:v>Service annuel de la dette (€)</x:v>
      </x:c>
      <x:c r="B23" s="614" t="n">
        <x:f>SUM(B21:B22)</x:f>
        <x:v>31517.65263687911</x:v>
      </x:c>
      <x:c r="C23" s="493"/>
      <x:c r="D23" s="493"/>
      <x:c r="E23" s="493"/>
      <x:c r="F23" s="493"/>
      <x:c r="G23" s="493"/>
      <x:c r="H23" s="493"/>
      <x:c r="I23" s="493"/>
      <x:c r="J23" s="493"/>
      <x:c r="K23" s="493"/>
      <x:c r="L23" s="493"/>
      <x:c r="M23" s="493"/>
      <x:c r="N23" s="493"/>
      <x:c r="O23" s="493"/>
      <x:c r="P23" s="493"/>
      <x:c r="Q23" s="493"/>
      <x:c r="R23" s="493"/>
    </x:row>
    <x:row r="24">
      <x:c r="A24" s="493"/>
      <x:c r="B24" s="493"/>
      <x:c r="C24" s="493"/>
      <x:c r="D24" s="493"/>
      <x:c r="E24" s="493"/>
      <x:c r="F24" s="493"/>
      <x:c r="G24" s="493"/>
      <x:c r="H24" s="493"/>
      <x:c r="I24" s="493"/>
      <x:c r="J24" s="493"/>
      <x:c r="K24" s="493"/>
      <x:c r="L24" s="493"/>
      <x:c r="M24" s="493"/>
      <x:c r="N24" s="493"/>
      <x:c r="O24" s="493"/>
      <x:c r="P24" s="493"/>
      <x:c r="Q24" s="493"/>
      <x:c r="R24" s="493"/>
    </x:row>
    <x:row r="25">
      <x:c r="A25" s="493"/>
      <x:c r="B25" s="493"/>
      <x:c r="C25" s="493"/>
      <x:c r="D25" s="493"/>
      <x:c r="E25" s="493"/>
      <x:c r="F25" s="493"/>
      <x:c r="G25" s="493"/>
      <x:c r="H25" s="493"/>
      <x:c r="I25" s="493"/>
      <x:c r="J25" s="493"/>
      <x:c r="K25" s="493"/>
      <x:c r="L25" s="493"/>
      <x:c r="M25" s="493"/>
      <x:c r="N25" s="493"/>
      <x:c r="O25" s="493"/>
      <x:c r="P25" s="493"/>
      <x:c r="Q25" s="493"/>
      <x:c r="R25" s="493"/>
    </x:row>
    <x:row r="26">
      <x:c r="A26" s="493"/>
      <x:c r="B26" s="493"/>
      <x:c r="C26" s="493"/>
      <x:c r="D26" s="493"/>
      <x:c r="E26" s="493"/>
      <x:c r="F26" s="493"/>
      <x:c r="G26" s="493"/>
      <x:c r="H26" s="493"/>
      <x:c r="I26" s="493"/>
      <x:c r="J26" s="493"/>
      <x:c r="K26" s="493"/>
      <x:c r="L26" s="493"/>
      <x:c r="M26" s="493"/>
      <x:c r="N26" s="493"/>
      <x:c r="O26" s="493"/>
      <x:c r="P26" s="493"/>
      <x:c r="Q26" s="493"/>
      <x:c r="R26" s="493"/>
    </x:row>
    <x:row r="27">
      <x:c r="A27" s="493"/>
      <x:c r="B27" s="493"/>
      <x:c r="C27" s="493"/>
      <x:c r="D27" s="493"/>
      <x:c r="E27" s="493"/>
      <x:c r="F27" s="493"/>
      <x:c r="G27" s="493"/>
      <x:c r="H27" s="493"/>
      <x:c r="I27" s="493"/>
      <x:c r="J27" s="493"/>
      <x:c r="K27" s="493"/>
      <x:c r="L27" s="493"/>
      <x:c r="M27" s="493"/>
      <x:c r="N27" s="493"/>
      <x:c r="O27" s="493"/>
      <x:c r="P27" s="493"/>
      <x:c r="Q27" s="493"/>
      <x:c r="R27" s="493"/>
    </x:row>
    <x:row r="28">
      <x:c r="A28" s="493"/>
      <x:c r="B28" s="493"/>
      <x:c r="C28" s="493"/>
      <x:c r="D28" s="493"/>
      <x:c r="E28" s="493"/>
      <x:c r="F28" s="493"/>
      <x:c r="G28" s="493"/>
      <x:c r="H28" s="493"/>
      <x:c r="I28" s="493"/>
      <x:c r="J28" s="493"/>
      <x:c r="K28" s="493"/>
      <x:c r="L28" s="493"/>
      <x:c r="M28" s="493"/>
      <x:c r="N28" s="493"/>
      <x:c r="O28" s="493"/>
      <x:c r="P28" s="493"/>
      <x:c r="Q28" s="493"/>
      <x:c r="R28" s="493"/>
    </x:row>
    <x:row r="29">
      <x:c r="A29" s="493"/>
      <x:c r="B29" s="493"/>
      <x:c r="C29" s="493"/>
      <x:c r="D29" s="493"/>
      <x:c r="E29" s="493"/>
      <x:c r="F29" s="493"/>
      <x:c r="G29" s="493"/>
      <x:c r="H29" s="493"/>
      <x:c r="I29" s="493"/>
      <x:c r="J29" s="493"/>
      <x:c r="K29" s="493"/>
      <x:c r="L29" s="493"/>
      <x:c r="M29" s="493"/>
      <x:c r="N29" s="493"/>
      <x:c r="O29" s="493"/>
      <x:c r="P29" s="493"/>
      <x:c r="Q29" s="493"/>
      <x:c r="R29" s="493"/>
    </x:row>
    <x:row r="30">
      <x:c r="A30" s="493"/>
      <x:c r="B30" s="493"/>
      <x:c r="C30" s="493"/>
      <x:c r="D30" s="493"/>
      <x:c r="E30" s="493"/>
      <x:c r="F30" s="493"/>
      <x:c r="G30" s="493"/>
      <x:c r="H30" s="493"/>
      <x:c r="I30" s="493"/>
      <x:c r="J30" s="493"/>
      <x:c r="K30" s="493"/>
      <x:c r="L30" s="493"/>
      <x:c r="M30" s="493"/>
      <x:c r="N30" s="493"/>
      <x:c r="O30" s="493"/>
      <x:c r="P30" s="493"/>
      <x:c r="Q30" s="493"/>
      <x:c r="R30" s="493"/>
    </x:row>
    <x:row r="31">
      <x:c r="A31" s="493"/>
      <x:c r="B31" s="493"/>
      <x:c r="C31" s="493"/>
      <x:c r="D31" s="493"/>
      <x:c r="E31" s="493"/>
      <x:c r="F31" s="493"/>
      <x:c r="G31" s="493"/>
      <x:c r="H31" s="493"/>
      <x:c r="I31" s="493"/>
      <x:c r="J31" s="493"/>
      <x:c r="K31" s="493"/>
      <x:c r="L31" s="493"/>
      <x:c r="M31" s="493"/>
      <x:c r="N31" s="493"/>
      <x:c r="O31" s="493"/>
      <x:c r="P31" s="493"/>
      <x:c r="Q31" s="493"/>
      <x:c r="R31" s="493"/>
    </x:row>
    <x:row r="32">
      <x:c r="A32" s="493"/>
      <x:c r="B32" s="493"/>
      <x:c r="C32" s="493"/>
      <x:c r="D32" s="493"/>
      <x:c r="E32" s="493"/>
      <x:c r="F32" s="493"/>
      <x:c r="G32" s="493"/>
      <x:c r="H32" s="493"/>
      <x:c r="I32" s="493"/>
      <x:c r="J32" s="493"/>
      <x:c r="K32" s="493"/>
      <x:c r="L32" s="493"/>
      <x:c r="M32" s="493"/>
      <x:c r="N32" s="493"/>
      <x:c r="O32" s="493"/>
      <x:c r="P32" s="493"/>
      <x:c r="Q32" s="493"/>
      <x:c r="R32" s="493"/>
    </x:row>
    <x:row r="33">
      <x:c r="A33" s="493"/>
      <x:c r="B33" s="493"/>
      <x:c r="C33" s="493"/>
      <x:c r="D33" s="493"/>
      <x:c r="E33" s="493"/>
      <x:c r="F33" s="493"/>
      <x:c r="G33" s="493"/>
      <x:c r="H33" s="493"/>
      <x:c r="I33" s="493"/>
      <x:c r="J33" s="493"/>
      <x:c r="K33" s="493"/>
      <x:c r="L33" s="493"/>
      <x:c r="M33" s="493"/>
      <x:c r="N33" s="493"/>
      <x:c r="O33" s="493"/>
      <x:c r="P33" s="493"/>
      <x:c r="Q33" s="493"/>
      <x:c r="R33" s="493"/>
    </x:row>
    <x:row r="34">
      <x:c r="A34" s="493"/>
      <x:c r="B34" s="493"/>
      <x:c r="C34" s="493"/>
      <x:c r="D34" s="493"/>
      <x:c r="E34" s="493"/>
      <x:c r="F34" s="493"/>
      <x:c r="G34" s="493"/>
      <x:c r="H34" s="493"/>
      <x:c r="I34" s="493"/>
      <x:c r="J34" s="493"/>
      <x:c r="K34" s="493"/>
      <x:c r="L34" s="493"/>
      <x:c r="M34" s="493"/>
      <x:c r="N34" s="493"/>
      <x:c r="O34" s="493"/>
      <x:c r="P34" s="493"/>
      <x:c r="Q34" s="493"/>
      <x:c r="R34" s="493"/>
    </x:row>
    <x:row r="35">
      <x:c r="A35" s="493"/>
      <x:c r="B35" s="493"/>
      <x:c r="C35" s="493"/>
      <x:c r="D35" s="493"/>
      <x:c r="E35" s="493"/>
      <x:c r="F35" s="493"/>
      <x:c r="G35" s="493"/>
      <x:c r="H35" s="493"/>
      <x:c r="I35" s="493"/>
      <x:c r="J35" s="493"/>
      <x:c r="K35" s="493"/>
      <x:c r="L35" s="493"/>
      <x:c r="M35" s="493"/>
      <x:c r="N35" s="493"/>
      <x:c r="O35" s="493"/>
      <x:c r="P35" s="493"/>
      <x:c r="Q35" s="493"/>
      <x:c r="R35" s="493"/>
    </x:row>
    <x:row r="36">
      <x:c r="A36" s="493"/>
      <x:c r="B36" s="493"/>
      <x:c r="C36" s="493"/>
      <x:c r="D36" s="493"/>
      <x:c r="E36" s="493"/>
      <x:c r="F36" s="493"/>
      <x:c r="G36" s="493"/>
      <x:c r="H36" s="493"/>
      <x:c r="I36" s="493"/>
      <x:c r="J36" s="493"/>
      <x:c r="K36" s="493"/>
      <x:c r="L36" s="493"/>
      <x:c r="M36" s="493"/>
      <x:c r="N36" s="493"/>
      <x:c r="O36" s="493"/>
      <x:c r="P36" s="493"/>
      <x:c r="Q36" s="493"/>
      <x:c r="R36" s="493"/>
    </x:row>
    <x:row r="37">
      <x:c r="A37" s="493"/>
      <x:c r="B37" s="493"/>
      <x:c r="C37" s="493"/>
      <x:c r="D37" s="493"/>
      <x:c r="E37" s="493"/>
      <x:c r="F37" s="493"/>
      <x:c r="G37" s="493"/>
      <x:c r="H37" s="493"/>
      <x:c r="I37" s="493"/>
      <x:c r="J37" s="493"/>
      <x:c r="K37" s="493"/>
      <x:c r="L37" s="493"/>
      <x:c r="M37" s="493"/>
      <x:c r="N37" s="493"/>
      <x:c r="O37" s="493"/>
      <x:c r="P37" s="493"/>
      <x:c r="Q37" s="493"/>
      <x:c r="R37" s="493"/>
    </x:row>
    <x:row r="38">
      <x:c r="A38" s="493"/>
      <x:c r="B38" s="493"/>
      <x:c r="C38" s="493"/>
      <x:c r="D38" s="493"/>
      <x:c r="E38" s="493"/>
      <x:c r="F38" s="493"/>
      <x:c r="G38" s="493"/>
      <x:c r="H38" s="493"/>
      <x:c r="I38" s="493"/>
      <x:c r="J38" s="493"/>
      <x:c r="K38" s="493"/>
      <x:c r="L38" s="493"/>
      <x:c r="M38" s="493"/>
      <x:c r="N38" s="493"/>
      <x:c r="O38" s="493"/>
      <x:c r="P38" s="493"/>
      <x:c r="Q38" s="493"/>
      <x:c r="R38" s="493"/>
    </x:row>
    <x:row r="39">
      <x:c r="A39" s="493"/>
      <x:c r="B39" s="493"/>
      <x:c r="C39" s="493"/>
      <x:c r="D39" s="493"/>
      <x:c r="E39" s="493"/>
      <x:c r="F39" s="493"/>
      <x:c r="G39" s="493"/>
      <x:c r="H39" s="493"/>
      <x:c r="I39" s="493"/>
      <x:c r="J39" s="493"/>
      <x:c r="K39" s="493"/>
      <x:c r="L39" s="493"/>
      <x:c r="M39" s="493"/>
      <x:c r="N39" s="493"/>
      <x:c r="O39" s="493"/>
      <x:c r="P39" s="493"/>
      <x:c r="Q39" s="493"/>
      <x:c r="R39" s="493"/>
    </x:row>
    <x:row r="40">
      <x:c r="A40" s="493"/>
      <x:c r="B40" s="493"/>
      <x:c r="C40" s="493"/>
      <x:c r="D40" s="493"/>
      <x:c r="E40" s="493"/>
      <x:c r="F40" s="493"/>
      <x:c r="G40" s="493"/>
      <x:c r="H40" s="493"/>
      <x:c r="I40" s="493"/>
      <x:c r="J40" s="493"/>
      <x:c r="K40" s="493"/>
      <x:c r="L40" s="493"/>
      <x:c r="M40" s="493"/>
      <x:c r="N40" s="493"/>
      <x:c r="O40" s="493"/>
      <x:c r="P40" s="493"/>
      <x:c r="Q40" s="493"/>
      <x:c r="R40" s="493"/>
    </x:row>
    <x:row r="41">
      <x:c r="A41" s="493"/>
      <x:c r="B41" s="493"/>
      <x:c r="C41" s="493"/>
      <x:c r="D41" s="493"/>
      <x:c r="E41" s="493"/>
      <x:c r="F41" s="493"/>
      <x:c r="G41" s="493"/>
      <x:c r="H41" s="493"/>
      <x:c r="I41" s="493"/>
      <x:c r="J41" s="493"/>
      <x:c r="K41" s="493"/>
      <x:c r="L41" s="493"/>
      <x:c r="M41" s="493"/>
      <x:c r="N41" s="493"/>
      <x:c r="O41" s="493"/>
      <x:c r="P41" s="493"/>
      <x:c r="Q41" s="493"/>
      <x:c r="R41" s="493"/>
    </x:row>
    <x:row r="42">
      <x:c r="A42" s="493"/>
      <x:c r="B42" s="493"/>
      <x:c r="C42" s="493"/>
      <x:c r="D42" s="493"/>
      <x:c r="E42" s="493"/>
      <x:c r="F42" s="493"/>
      <x:c r="G42" s="493"/>
      <x:c r="H42" s="493"/>
      <x:c r="I42" s="493"/>
      <x:c r="J42" s="493"/>
      <x:c r="K42" s="493"/>
      <x:c r="L42" s="493"/>
      <x:c r="M42" s="493"/>
      <x:c r="N42" s="493"/>
      <x:c r="O42" s="493"/>
      <x:c r="P42" s="493"/>
      <x:c r="Q42" s="493"/>
      <x:c r="R42" s="493"/>
    </x:row>
    <x:row r="43">
      <x:c r="A43" s="493"/>
      <x:c r="B43" s="493"/>
      <x:c r="C43" s="493"/>
      <x:c r="D43" s="493"/>
      <x:c r="E43" s="493"/>
      <x:c r="F43" s="493"/>
      <x:c r="G43" s="493"/>
      <x:c r="H43" s="493"/>
      <x:c r="I43" s="493"/>
      <x:c r="J43" s="493"/>
      <x:c r="K43" s="493"/>
      <x:c r="L43" s="493"/>
      <x:c r="M43" s="493"/>
      <x:c r="N43" s="493"/>
      <x:c r="O43" s="493"/>
      <x:c r="P43" s="493"/>
      <x:c r="Q43" s="493"/>
      <x:c r="R43" s="493"/>
    </x:row>
    <x:row r="44">
      <x:c r="A44" s="493"/>
      <x:c r="B44" s="493"/>
      <x:c r="C44" s="493"/>
      <x:c r="D44" s="493"/>
      <x:c r="E44" s="493"/>
      <x:c r="F44" s="493"/>
      <x:c r="G44" s="493"/>
      <x:c r="H44" s="493"/>
      <x:c r="I44" s="493"/>
      <x:c r="J44" s="493"/>
      <x:c r="K44" s="493"/>
      <x:c r="L44" s="493"/>
      <x:c r="M44" s="493"/>
      <x:c r="N44" s="493"/>
      <x:c r="O44" s="493"/>
      <x:c r="P44" s="493"/>
      <x:c r="Q44" s="493"/>
      <x:c r="R44" s="493"/>
    </x:row>
    <x:row r="45">
      <x:c r="A45" s="493"/>
      <x:c r="B45" s="493"/>
      <x:c r="C45" s="493"/>
      <x:c r="D45" s="493"/>
      <x:c r="E45" s="493"/>
      <x:c r="F45" s="493"/>
      <x:c r="G45" s="493"/>
      <x:c r="H45" s="493"/>
      <x:c r="I45" s="493"/>
      <x:c r="J45" s="493"/>
      <x:c r="K45" s="493"/>
      <x:c r="L45" s="493"/>
      <x:c r="M45" s="493"/>
      <x:c r="N45" s="493"/>
      <x:c r="O45" s="493"/>
      <x:c r="P45" s="493"/>
      <x:c r="Q45" s="493"/>
      <x:c r="R45" s="493"/>
    </x:row>
    <x:row r="46">
      <x:c r="A46" s="493"/>
      <x:c r="B46" s="493"/>
      <x:c r="C46" s="493"/>
      <x:c r="D46" s="493"/>
      <x:c r="E46" s="493"/>
      <x:c r="F46" s="493"/>
      <x:c r="G46" s="493"/>
      <x:c r="H46" s="493"/>
      <x:c r="I46" s="493"/>
      <x:c r="J46" s="493"/>
      <x:c r="K46" s="493"/>
      <x:c r="L46" s="493"/>
      <x:c r="M46" s="493"/>
      <x:c r="N46" s="493"/>
      <x:c r="O46" s="493"/>
      <x:c r="P46" s="493"/>
      <x:c r="Q46" s="493"/>
      <x:c r="R46" s="493"/>
    </x:row>
    <x:row r="47">
      <x:c r="A47" s="493"/>
      <x:c r="B47" s="493"/>
      <x:c r="C47" s="493"/>
      <x:c r="D47" s="493"/>
      <x:c r="E47" s="493"/>
      <x:c r="F47" s="493"/>
      <x:c r="G47" s="493"/>
      <x:c r="H47" s="493"/>
      <x:c r="I47" s="493"/>
      <x:c r="J47" s="493"/>
      <x:c r="K47" s="493"/>
      <x:c r="L47" s="493"/>
      <x:c r="M47" s="493"/>
      <x:c r="N47" s="493"/>
      <x:c r="O47" s="493"/>
      <x:c r="P47" s="493"/>
      <x:c r="Q47" s="493"/>
      <x:c r="R47" s="493"/>
    </x:row>
    <x:row r="48">
      <x:c r="A48" s="493"/>
      <x:c r="B48" s="493"/>
      <x:c r="C48" s="493"/>
      <x:c r="D48" s="493"/>
      <x:c r="E48" s="493"/>
      <x:c r="F48" s="493"/>
      <x:c r="G48" s="493"/>
      <x:c r="H48" s="493"/>
      <x:c r="I48" s="493"/>
      <x:c r="J48" s="493"/>
      <x:c r="K48" s="493"/>
      <x:c r="L48" s="493"/>
      <x:c r="M48" s="493"/>
      <x:c r="N48" s="493"/>
      <x:c r="O48" s="493"/>
      <x:c r="P48" s="493"/>
      <x:c r="Q48" s="493"/>
      <x:c r="R48" s="493"/>
    </x:row>
    <x:row r="49">
      <x:c r="A49" s="493"/>
      <x:c r="B49" s="493"/>
      <x:c r="C49" s="493"/>
      <x:c r="D49" s="493"/>
      <x:c r="E49" s="493"/>
      <x:c r="F49" s="493"/>
      <x:c r="G49" s="493"/>
      <x:c r="H49" s="493"/>
      <x:c r="I49" s="493"/>
      <x:c r="J49" s="493"/>
      <x:c r="K49" s="493"/>
      <x:c r="L49" s="493"/>
      <x:c r="M49" s="493"/>
      <x:c r="N49" s="493"/>
      <x:c r="O49" s="493"/>
      <x:c r="P49" s="493"/>
      <x:c r="Q49" s="493"/>
      <x:c r="R49" s="493"/>
    </x:row>
    <x:row r="50">
      <x:c r="A50" s="493"/>
      <x:c r="B50" s="493"/>
      <x:c r="C50" s="493"/>
      <x:c r="D50" s="493"/>
      <x:c r="E50" s="493"/>
      <x:c r="F50" s="493"/>
      <x:c r="G50" s="493"/>
      <x:c r="H50" s="493"/>
      <x:c r="I50" s="493"/>
      <x:c r="J50" s="493"/>
      <x:c r="K50" s="493"/>
      <x:c r="L50" s="493"/>
      <x:c r="M50" s="493"/>
      <x:c r="N50" s="493"/>
      <x:c r="O50" s="493"/>
      <x:c r="P50" s="493"/>
      <x:c r="Q50" s="493"/>
      <x:c r="R50" s="493"/>
    </x:row>
    <x:row r="51">
      <x:c r="A51" s="493"/>
      <x:c r="B51" s="493"/>
      <x:c r="C51" s="493"/>
      <x:c r="D51" s="493"/>
      <x:c r="E51" s="493"/>
      <x:c r="F51" s="493"/>
      <x:c r="G51" s="493"/>
      <x:c r="H51" s="493"/>
      <x:c r="I51" s="493"/>
      <x:c r="J51" s="493"/>
      <x:c r="K51" s="493"/>
      <x:c r="L51" s="493"/>
      <x:c r="M51" s="493"/>
      <x:c r="N51" s="493"/>
      <x:c r="O51" s="493"/>
      <x:c r="P51" s="493"/>
      <x:c r="Q51" s="493"/>
      <x:c r="R51" s="493"/>
    </x:row>
    <x:row r="52">
      <x:c r="A52" s="493"/>
      <x:c r="B52" s="493"/>
      <x:c r="C52" s="493"/>
      <x:c r="D52" s="493"/>
      <x:c r="E52" s="493"/>
      <x:c r="F52" s="493"/>
      <x:c r="G52" s="493"/>
      <x:c r="H52" s="493"/>
      <x:c r="I52" s="493"/>
      <x:c r="J52" s="493"/>
      <x:c r="K52" s="493"/>
      <x:c r="L52" s="493"/>
      <x:c r="M52" s="493"/>
      <x:c r="N52" s="493"/>
      <x:c r="O52" s="493"/>
      <x:c r="P52" s="493"/>
      <x:c r="Q52" s="493"/>
      <x:c r="R52" s="493"/>
    </x:row>
    <x:row r="53">
      <x:c r="A53" s="493"/>
      <x:c r="B53" s="493"/>
      <x:c r="C53" s="493"/>
      <x:c r="D53" s="493"/>
      <x:c r="E53" s="493"/>
      <x:c r="F53" s="493"/>
      <x:c r="G53" s="493"/>
      <x:c r="H53" s="493"/>
      <x:c r="I53" s="493"/>
      <x:c r="J53" s="493"/>
      <x:c r="K53" s="493"/>
      <x:c r="L53" s="493"/>
      <x:c r="M53" s="493"/>
      <x:c r="N53" s="493"/>
      <x:c r="O53" s="493"/>
      <x:c r="P53" s="493"/>
      <x:c r="Q53" s="493"/>
      <x:c r="R53" s="493"/>
    </x:row>
    <x:row r="54">
      <x:c r="A54" s="493"/>
      <x:c r="B54" s="493"/>
      <x:c r="C54" s="493"/>
      <x:c r="D54" s="493"/>
      <x:c r="E54" s="493"/>
      <x:c r="F54" s="493"/>
      <x:c r="G54" s="493"/>
      <x:c r="H54" s="493"/>
      <x:c r="I54" s="493"/>
      <x:c r="J54" s="493"/>
      <x:c r="K54" s="493"/>
      <x:c r="L54" s="493"/>
      <x:c r="M54" s="493"/>
      <x:c r="N54" s="493"/>
      <x:c r="O54" s="493"/>
      <x:c r="P54" s="493"/>
      <x:c r="Q54" s="493"/>
      <x:c r="R54" s="493"/>
    </x:row>
    <x:row r="55">
      <x:c r="A55" s="493"/>
      <x:c r="B55" s="493"/>
      <x:c r="C55" s="493"/>
      <x:c r="D55" s="493"/>
      <x:c r="E55" s="493"/>
      <x:c r="F55" s="493"/>
      <x:c r="G55" s="493"/>
      <x:c r="H55" s="493"/>
      <x:c r="I55" s="493"/>
      <x:c r="J55" s="493"/>
      <x:c r="K55" s="493"/>
      <x:c r="L55" s="493"/>
      <x:c r="M55" s="493"/>
      <x:c r="N55" s="493"/>
      <x:c r="O55" s="493"/>
      <x:c r="P55" s="493"/>
      <x:c r="Q55" s="493"/>
      <x:c r="R55" s="493"/>
    </x:row>
    <x:row r="56">
      <x:c r="A56" s="493"/>
      <x:c r="B56" s="493"/>
      <x:c r="C56" s="493"/>
      <x:c r="D56" s="493"/>
      <x:c r="E56" s="493"/>
      <x:c r="F56" s="493"/>
      <x:c r="G56" s="493"/>
      <x:c r="H56" s="493"/>
      <x:c r="I56" s="493"/>
      <x:c r="J56" s="493"/>
      <x:c r="K56" s="493"/>
      <x:c r="L56" s="493"/>
      <x:c r="M56" s="493"/>
      <x:c r="N56" s="493"/>
      <x:c r="O56" s="493"/>
      <x:c r="P56" s="493"/>
      <x:c r="Q56" s="493"/>
      <x:c r="R56" s="493"/>
    </x:row>
    <x:row r="57">
      <x:c r="A57" s="493"/>
      <x:c r="B57" s="493"/>
      <x:c r="C57" s="493"/>
      <x:c r="D57" s="493"/>
      <x:c r="E57" s="493"/>
      <x:c r="F57" s="493"/>
      <x:c r="G57" s="493"/>
      <x:c r="H57" s="493"/>
      <x:c r="I57" s="493"/>
      <x:c r="J57" s="493"/>
      <x:c r="K57" s="493"/>
      <x:c r="L57" s="493"/>
      <x:c r="M57" s="493"/>
      <x:c r="N57" s="493"/>
      <x:c r="O57" s="493"/>
      <x:c r="P57" s="493"/>
      <x:c r="Q57" s="493"/>
      <x:c r="R57" s="493"/>
    </x:row>
    <x:row r="58">
      <x:c r="A58" s="493"/>
      <x:c r="B58" s="493"/>
      <x:c r="C58" s="493"/>
      <x:c r="D58" s="493"/>
      <x:c r="E58" s="493"/>
      <x:c r="F58" s="493"/>
      <x:c r="G58" s="493"/>
      <x:c r="H58" s="493"/>
      <x:c r="I58" s="493"/>
      <x:c r="J58" s="493"/>
      <x:c r="K58" s="493"/>
      <x:c r="L58" s="493"/>
      <x:c r="M58" s="493"/>
      <x:c r="N58" s="493"/>
      <x:c r="O58" s="493"/>
      <x:c r="P58" s="493"/>
      <x:c r="Q58" s="493"/>
      <x:c r="R58" s="493"/>
    </x:row>
    <x:row r="59">
      <x:c r="A59" s="493"/>
      <x:c r="B59" s="493"/>
      <x:c r="C59" s="493"/>
      <x:c r="D59" s="493"/>
      <x:c r="E59" s="493"/>
      <x:c r="F59" s="493"/>
      <x:c r="G59" s="493"/>
      <x:c r="H59" s="493"/>
      <x:c r="I59" s="493"/>
      <x:c r="J59" s="493"/>
      <x:c r="K59" s="493"/>
      <x:c r="L59" s="493"/>
      <x:c r="M59" s="493"/>
      <x:c r="N59" s="493"/>
      <x:c r="O59" s="493"/>
      <x:c r="P59" s="493"/>
      <x:c r="Q59" s="493"/>
      <x:c r="R59" s="493"/>
    </x:row>
    <x:row r="60">
      <x:c r="A60" s="493"/>
      <x:c r="B60" s="493"/>
      <x:c r="C60" s="493"/>
      <x:c r="D60" s="493"/>
      <x:c r="E60" s="493"/>
      <x:c r="F60" s="493"/>
      <x:c r="G60" s="493"/>
      <x:c r="H60" s="493"/>
      <x:c r="I60" s="493"/>
      <x:c r="J60" s="493"/>
      <x:c r="K60" s="493"/>
      <x:c r="L60" s="493"/>
      <x:c r="M60" s="493"/>
      <x:c r="N60" s="493"/>
      <x:c r="O60" s="493"/>
      <x:c r="P60" s="493"/>
      <x:c r="Q60" s="493"/>
      <x:c r="R60" s="493"/>
    </x:row>
  </x:sheetData>
  <x:mergeCells>
    <x:mergeCell ref="A1:H2"/>
    <x:mergeCell ref="A4:H4"/>
    <x:mergeCell ref="A12:H12"/>
  </x:mergeCells>
  <x:conditionalFormatting sqref="B20:B20">
    <x:cfRule type="cellIs" dxfId="0" priority="1" operator="lessThan">
      <x:formula>0</x:formula>
    </x:cfRule>
    <x:cfRule type="cellIs" dxfId="1" priority="2" operator="greaterThanOrEqual">
      <x:formula>0</x:formula>
    </x:cfRule>
  </x:conditionalFormatting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32" hidden="0" customWidth="1"/>
    <x:col min="2" max="2" width="18" hidden="0" customWidth="1"/>
    <x:col min="3" max="3" width="18" hidden="0" customWidth="1"/>
    <x:col min="4" max="4" width="18" hidden="0" customWidth="1"/>
    <x:col min="5" max="5" width="16" hidden="0" customWidth="1"/>
  </x:cols>
  <x:sheetData>
    <x:row r="1" ht="27" customHeight="1">
      <x:c r="A1" s="616" t="str">
        <x:v>COMPTE DE RÉSULTAT PRÉVISIONNEL — 3 ANS</x:v>
      </x:c>
      <x:c r="B1" s="493"/>
      <x:c r="C1" s="493"/>
      <x:c r="D1" s="493"/>
      <x:c r="E1" s="493"/>
      <x:c r="F1" s="493"/>
      <x:c r="G1" s="493"/>
      <x:c r="H1" s="493"/>
      <x:c r="I1" s="493"/>
      <x:c r="J1" s="493"/>
      <x:c r="K1" s="493"/>
      <x:c r="L1" s="493"/>
      <x:c r="M1" s="493"/>
      <x:c r="N1" s="493"/>
      <x:c r="O1" s="493"/>
      <x:c r="P1" s="493"/>
      <x:c r="Q1" s="493"/>
      <x:c r="R1" s="493"/>
    </x:row>
    <x:row r="2" ht="27" customHeight="1">
      <x:c r="A2" s="493"/>
      <x:c r="B2" s="493"/>
      <x:c r="C2" s="493"/>
      <x:c r="D2" s="493"/>
      <x:c r="E2" s="493"/>
      <x:c r="F2" s="493"/>
      <x:c r="G2" s="493"/>
      <x:c r="H2" s="493"/>
      <x:c r="I2" s="493"/>
      <x:c r="J2" s="493"/>
      <x:c r="K2" s="493"/>
      <x:c r="L2" s="493"/>
      <x:c r="M2" s="493"/>
      <x:c r="N2" s="493"/>
      <x:c r="O2" s="493"/>
      <x:c r="P2" s="493"/>
      <x:c r="Q2" s="493"/>
      <x:c r="R2" s="493"/>
    </x:row>
    <x:row r="3">
      <x:c r="A3" s="493"/>
      <x:c r="B3" s="493"/>
      <x:c r="C3" s="493"/>
      <x:c r="D3" s="493"/>
      <x:c r="E3" s="493"/>
      <x:c r="F3" s="493"/>
      <x:c r="G3" s="493"/>
      <x:c r="H3" s="493"/>
      <x:c r="I3" s="493"/>
      <x:c r="J3" s="493"/>
      <x:c r="K3" s="493"/>
      <x:c r="L3" s="493"/>
      <x:c r="M3" s="493"/>
      <x:c r="N3" s="493"/>
      <x:c r="O3" s="493"/>
      <x:c r="P3" s="493"/>
      <x:c r="Q3" s="493"/>
      <x:c r="R3" s="493"/>
    </x:row>
    <x:row r="4">
      <x:c r="A4" s="617" t="str">
        <x:v>Indicateur</x:v>
      </x:c>
      <x:c r="B4" s="618" t="str">
        <x:v>Année 1</x:v>
      </x:c>
      <x:c r="C4" s="618" t="str">
        <x:v>Année 2</x:v>
      </x:c>
      <x:c r="D4" s="618" t="str">
        <x:v>Année 3</x:v>
      </x:c>
      <x:c r="E4" s="619" t="str">
        <x:v>% CA Année 1</x:v>
      </x:c>
      <x:c r="F4" s="493"/>
      <x:c r="G4" s="493"/>
      <x:c r="H4" s="493"/>
      <x:c r="I4" s="493"/>
      <x:c r="J4" s="493"/>
      <x:c r="K4" s="493"/>
      <x:c r="L4" s="493"/>
      <x:c r="M4" s="493"/>
      <x:c r="N4" s="493"/>
      <x:c r="O4" s="493"/>
      <x:c r="P4" s="493"/>
      <x:c r="Q4" s="493"/>
      <x:c r="R4" s="493"/>
    </x:row>
    <x:row r="5">
      <x:c r="A5" s="493" t="str">
        <x:v>Chiffre d'affaires HT</x:v>
      </x:c>
      <x:c r="B5" s="528" t="n">
        <x:f>Chiffre_Affaires!N15</x:f>
        <x:v>704836.3636363638</x:v>
      </x:c>
      <x:c r="C5" s="528" t="n">
        <x:f>B5*(1+Hypotheses!$B$17)</x:f>
        <x:v>740078.181818182</x:v>
      </x:c>
      <x:c r="D5" s="528" t="n">
        <x:f>C5*(1+Hypotheses!$B$17)</x:f>
        <x:v>777082.0909090912</x:v>
      </x:c>
      <x:c r="E5" s="566" t="n">
        <x:f>B5/$B$5</x:f>
        <x:v>1</x:v>
      </x:c>
      <x:c r="F5" s="493"/>
      <x:c r="G5" s="493"/>
      <x:c r="H5" s="493"/>
      <x:c r="I5" s="493"/>
      <x:c r="J5" s="493"/>
      <x:c r="K5" s="493"/>
      <x:c r="L5" s="493"/>
      <x:c r="M5" s="493"/>
      <x:c r="N5" s="493"/>
      <x:c r="O5" s="493"/>
      <x:c r="P5" s="493"/>
      <x:c r="Q5" s="493"/>
      <x:c r="R5" s="493"/>
    </x:row>
    <x:row r="6">
      <x:c r="A6" s="493" t="str">
        <x:v>Achats matières premières</x:v>
      </x:c>
      <x:c r="B6" s="528" t="n">
        <x:f>Charges!N5</x:f>
        <x:v>211450.90909090912</x:v>
      </x:c>
      <x:c r="C6" s="528" t="n">
        <x:f>B6*(1+Hypotheses!$B$18)</x:f>
        <x:v>218851.69090909092</x:v>
      </x:c>
      <x:c r="D6" s="528" t="n">
        <x:f>C6*(1+Hypotheses!$B$18)</x:f>
        <x:v>226511.50009090907</x:v>
      </x:c>
      <x:c r="E6" s="566" t="n">
        <x:f>B6/$B$5</x:f>
        <x:v>0.3</x:v>
      </x:c>
      <x:c r="F6" s="493"/>
      <x:c r="G6" s="493"/>
      <x:c r="H6" s="493"/>
      <x:c r="I6" s="493"/>
      <x:c r="J6" s="493"/>
      <x:c r="K6" s="493"/>
      <x:c r="L6" s="493"/>
      <x:c r="M6" s="493"/>
      <x:c r="N6" s="493"/>
      <x:c r="O6" s="493"/>
      <x:c r="P6" s="493"/>
      <x:c r="Q6" s="493"/>
      <x:c r="R6" s="493"/>
    </x:row>
    <x:row r="7">
      <x:c r="A7" s="493" t="str">
        <x:v>Commissions livraison</x:v>
      </x:c>
      <x:c r="B7" s="528" t="n">
        <x:f>Charges!N6</x:f>
        <x:v>23682.501818181816</x:v>
      </x:c>
      <x:c r="C7" s="528" t="n">
        <x:f>B7*(1+Hypotheses!$B$18)</x:f>
        <x:v>24511.38938181818</x:v>
      </x:c>
      <x:c r="D7" s="528" t="n">
        <x:f>C7*(1+Hypotheses!$B$18)</x:f>
        <x:v>25369.288010181812</x:v>
      </x:c>
      <x:c r="E7" s="566" t="n">
        <x:f>B7/$B$5</x:f>
        <x:v>0.03359999999999999</x:v>
      </x:c>
      <x:c r="F7" s="493"/>
      <x:c r="G7" s="493"/>
      <x:c r="H7" s="493"/>
      <x:c r="I7" s="493"/>
      <x:c r="J7" s="493"/>
      <x:c r="K7" s="493"/>
      <x:c r="L7" s="493"/>
      <x:c r="M7" s="493"/>
      <x:c r="N7" s="493"/>
      <x:c r="O7" s="493"/>
      <x:c r="P7" s="493"/>
      <x:c r="Q7" s="493"/>
      <x:c r="R7" s="493"/>
    </x:row>
    <x:row r="8">
      <x:c r="A8" s="533" t="str">
        <x:v>Marge brute</x:v>
      </x:c>
      <x:c r="B8" s="534" t="n">
        <x:f>B5-B6-B7</x:f>
        <x:v>469702.9527272728</x:v>
      </x:c>
      <x:c r="C8" s="534" t="n">
        <x:f>C5-C6-C7</x:f>
        <x:v>496715.1015272729</x:v>
      </x:c>
      <x:c r="D8" s="534" t="n">
        <x:f>D5-D6-D7</x:f>
        <x:v>525201.3028080002</x:v>
      </x:c>
      <x:c r="E8" s="632" t="n">
        <x:f>B8/$B$5</x:f>
        <x:v>0.6664</x:v>
      </x:c>
      <x:c r="F8" s="493"/>
      <x:c r="G8" s="493"/>
      <x:c r="H8" s="493"/>
      <x:c r="I8" s="493"/>
      <x:c r="J8" s="493"/>
      <x:c r="K8" s="493"/>
      <x:c r="L8" s="493"/>
      <x:c r="M8" s="493"/>
      <x:c r="N8" s="493"/>
      <x:c r="O8" s="493"/>
      <x:c r="P8" s="493"/>
      <x:c r="Q8" s="493"/>
      <x:c r="R8" s="493"/>
    </x:row>
    <x:row r="9">
      <x:c r="A9" s="493" t="str">
        <x:v>Masse salariale</x:v>
      </x:c>
      <x:c r="B9" s="528" t="n">
        <x:f>Charges!N17</x:f>
        <x:v>258582</x:v>
      </x:c>
      <x:c r="C9" s="528" t="n">
        <x:f>B9*(1+Hypotheses!$B$18)</x:f>
        <x:v>267632.37</x:v>
      </x:c>
      <x:c r="D9" s="528" t="n">
        <x:f>C9*(1+Hypotheses!$B$18)</x:f>
        <x:v>276999.50295</x:v>
      </x:c>
      <x:c r="E9" s="566" t="n">
        <x:f>B9/$B$5</x:f>
        <x:v>0.3668681318681318</x:v>
      </x:c>
      <x:c r="F9" s="493"/>
      <x:c r="G9" s="493"/>
      <x:c r="H9" s="493"/>
      <x:c r="I9" s="493"/>
      <x:c r="J9" s="493"/>
      <x:c r="K9" s="493"/>
      <x:c r="L9" s="493"/>
      <x:c r="M9" s="493"/>
      <x:c r="N9" s="493"/>
      <x:c r="O9" s="493"/>
      <x:c r="P9" s="493"/>
      <x:c r="Q9" s="493"/>
      <x:c r="R9" s="493"/>
    </x:row>
    <x:row r="10">
      <x:c r="A10" s="493" t="str">
        <x:v>Autres charges d'exploitation</x:v>
      </x:c>
      <x:c r="B10" s="528" t="n">
        <x:f>SUM(Charges!N7:N16)</x:f>
        <x:v>122040</x:v>
      </x:c>
      <x:c r="C10" s="528" t="n">
        <x:f>B10*(1+Hypotheses!$B$18)</x:f>
        <x:v>126311.4</x:v>
      </x:c>
      <x:c r="D10" s="528" t="n">
        <x:f>C10*(1+Hypotheses!$B$18)</x:f>
        <x:v>130732.29899999998</x:v>
      </x:c>
      <x:c r="E10" s="566" t="n">
        <x:f>B10/$B$5</x:f>
        <x:v>0.173146571738121</x:v>
      </x:c>
      <x:c r="F10" s="493"/>
      <x:c r="G10" s="493"/>
      <x:c r="H10" s="493"/>
      <x:c r="I10" s="493"/>
      <x:c r="J10" s="493"/>
      <x:c r="K10" s="493"/>
      <x:c r="L10" s="493"/>
      <x:c r="M10" s="493"/>
      <x:c r="N10" s="493"/>
      <x:c r="O10" s="493"/>
      <x:c r="P10" s="493"/>
      <x:c r="Q10" s="493"/>
      <x:c r="R10" s="493"/>
    </x:row>
    <x:row r="11">
      <x:c r="A11" s="533" t="str">
        <x:v>EBITDA</x:v>
      </x:c>
      <x:c r="B11" s="534" t="n">
        <x:f>B8-B9-B10</x:f>
        <x:v>89080.95272727282</x:v>
      </x:c>
      <x:c r="C11" s="534" t="n">
        <x:f>C8-C9-C10</x:f>
        <x:v>102771.33152727291</x:v>
      </x:c>
      <x:c r="D11" s="534" t="n">
        <x:f>D8-D9-D10</x:f>
        <x:v>117469.50085800026</x:v>
      </x:c>
      <x:c r="E11" s="632" t="n">
        <x:f>B11/$B$5</x:f>
        <x:v>0.1263852963937472</x:v>
      </x:c>
      <x:c r="F11" s="493"/>
      <x:c r="G11" s="493"/>
      <x:c r="H11" s="493"/>
      <x:c r="I11" s="493"/>
      <x:c r="J11" s="493"/>
      <x:c r="K11" s="493"/>
      <x:c r="L11" s="493"/>
      <x:c r="M11" s="493"/>
      <x:c r="N11" s="493"/>
      <x:c r="O11" s="493"/>
      <x:c r="P11" s="493"/>
      <x:c r="Q11" s="493"/>
      <x:c r="R11" s="493"/>
    </x:row>
    <x:row r="12">
      <x:c r="A12" s="493" t="str">
        <x:v>Amortissements</x:v>
      </x:c>
      <x:c r="B12" s="528" t="n">
        <x:f>Investissements!B20</x:f>
        <x:v>29266.666666666664</x:v>
      </x:c>
      <x:c r="C12" s="528" t="n">
        <x:f>B12</x:f>
        <x:v>29266.666666666664</x:v>
      </x:c>
      <x:c r="D12" s="528" t="n">
        <x:f>C12</x:f>
        <x:v>29266.666666666664</x:v>
      </x:c>
      <x:c r="E12" s="566" t="n">
        <x:f>B12/$B$5</x:f>
        <x:v>0.0415226401141894</x:v>
      </x:c>
      <x:c r="F12" s="493"/>
      <x:c r="G12" s="493"/>
      <x:c r="H12" s="493"/>
      <x:c r="I12" s="493"/>
      <x:c r="J12" s="493"/>
      <x:c r="K12" s="493"/>
      <x:c r="L12" s="493"/>
      <x:c r="M12" s="493"/>
      <x:c r="N12" s="493"/>
      <x:c r="O12" s="493"/>
      <x:c r="P12" s="493"/>
      <x:c r="Q12" s="493"/>
      <x:c r="R12" s="493"/>
    </x:row>
    <x:row r="13">
      <x:c r="A13" s="633" t="str">
        <x:v>Résultat d'exploitation</x:v>
      </x:c>
      <x:c r="B13" s="634" t="n">
        <x:f>B11-B12</x:f>
        <x:v>59814.28606060615</x:v>
      </x:c>
      <x:c r="C13" s="634" t="n">
        <x:f>C11-C12</x:f>
        <x:v>73504.66486060625</x:v>
      </x:c>
      <x:c r="D13" s="634" t="n">
        <x:f>D11-D12</x:f>
        <x:v>88202.83419133359</x:v>
      </x:c>
      <x:c r="E13" s="635" t="n">
        <x:f>B13/$B$5</x:f>
        <x:v>0.0848626562795578</x:v>
      </x:c>
      <x:c r="F13" s="493"/>
      <x:c r="G13" s="493"/>
      <x:c r="H13" s="493"/>
      <x:c r="I13" s="493"/>
      <x:c r="J13" s="493"/>
      <x:c r="K13" s="493"/>
      <x:c r="L13" s="493"/>
      <x:c r="M13" s="493"/>
      <x:c r="N13" s="493"/>
      <x:c r="O13" s="493"/>
      <x:c r="P13" s="493"/>
      <x:c r="Q13" s="493"/>
      <x:c r="R13" s="493"/>
    </x:row>
    <x:row r="14">
      <x:c r="A14" s="493" t="str">
        <x:v>Charges financières</x:v>
      </x:c>
      <x:c r="B14" s="528" t="n">
        <x:f>Financement!B15*Financement!C15+Financement!B16*Financement!C16</x:f>
        <x:v>8925</x:v>
      </x:c>
      <x:c r="C14" s="528" t="n">
        <x:f>B14*0.85</x:f>
        <x:v>7586.25</x:v>
      </x:c>
      <x:c r="D14" s="528" t="n">
        <x:f>C14*0.85</x:f>
        <x:v>6448.3125</x:v>
      </x:c>
      <x:c r="E14" s="566" t="n">
        <x:f>B14/$B$5</x:f>
        <x:v>0.012662513542795231</x:v>
      </x:c>
      <x:c r="F14" s="493"/>
      <x:c r="G14" s="493"/>
      <x:c r="H14" s="493"/>
      <x:c r="I14" s="493"/>
      <x:c r="J14" s="493"/>
      <x:c r="K14" s="493"/>
      <x:c r="L14" s="493"/>
      <x:c r="M14" s="493"/>
      <x:c r="N14" s="493"/>
      <x:c r="O14" s="493"/>
      <x:c r="P14" s="493"/>
      <x:c r="Q14" s="493"/>
      <x:c r="R14" s="493"/>
    </x:row>
    <x:row r="15">
      <x:c r="A15" s="633" t="str">
        <x:v>Résultat avant impôt</x:v>
      </x:c>
      <x:c r="B15" s="634" t="n">
        <x:f>B13-B14</x:f>
        <x:v>50889.28606060615</x:v>
      </x:c>
      <x:c r="C15" s="634" t="n">
        <x:f>C13-C14</x:f>
        <x:v>65918.41486060625</x:v>
      </x:c>
      <x:c r="D15" s="634" t="n">
        <x:f>D13-D14</x:f>
        <x:v>81754.52169133359</x:v>
      </x:c>
      <x:c r="E15" s="635" t="n">
        <x:f>B15/$B$5</x:f>
        <x:v>0.07220014273676258</x:v>
      </x:c>
      <x:c r="F15" s="493"/>
      <x:c r="G15" s="493"/>
      <x:c r="H15" s="493"/>
      <x:c r="I15" s="493"/>
      <x:c r="J15" s="493"/>
      <x:c r="K15" s="493"/>
      <x:c r="L15" s="493"/>
      <x:c r="M15" s="493"/>
      <x:c r="N15" s="493"/>
      <x:c r="O15" s="493"/>
      <x:c r="P15" s="493"/>
      <x:c r="Q15" s="493"/>
      <x:c r="R15" s="493"/>
    </x:row>
    <x:row r="16">
      <x:c r="A16" s="493" t="str">
        <x:v>Impôt sur le résultat</x:v>
      </x:c>
      <x:c r="B16" s="528" t="n">
        <x:f>MAX(0,B15*Hypotheses!B18)</x:f>
        <x:v>1781.1250121212154</x:v>
      </x:c>
      <x:c r="C16" s="528" t="n">
        <x:f>MAX(0,C15*Hypotheses!$B$18)</x:f>
        <x:v>2307.144520121219</x:v>
      </x:c>
      <x:c r="D16" s="528" t="n">
        <x:f>MAX(0,D15*Hypotheses!$B$18)</x:f>
        <x:v>2861.4082591966758</x:v>
      </x:c>
      <x:c r="E16" s="566" t="n">
        <x:f>B16/$B$5</x:f>
        <x:v>0.00252700499578669</x:v>
      </x:c>
      <x:c r="F16" s="493"/>
      <x:c r="G16" s="493"/>
      <x:c r="H16" s="493"/>
      <x:c r="I16" s="493"/>
      <x:c r="J16" s="493"/>
      <x:c r="K16" s="493"/>
      <x:c r="L16" s="493"/>
      <x:c r="M16" s="493"/>
      <x:c r="N16" s="493"/>
      <x:c r="O16" s="493"/>
      <x:c r="P16" s="493"/>
      <x:c r="Q16" s="493"/>
      <x:c r="R16" s="493"/>
    </x:row>
    <x:row r="17">
      <x:c r="A17" s="633" t="str">
        <x:v>Résultat net</x:v>
      </x:c>
      <x:c r="B17" s="634" t="n">
        <x:f>B15-B16</x:f>
        <x:v>49108.16104848494</x:v>
      </x:c>
      <x:c r="C17" s="634" t="n">
        <x:f>C15-C16</x:f>
        <x:v>63611.27034048503</x:v>
      </x:c>
      <x:c r="D17" s="634" t="n">
        <x:f>D15-D16</x:f>
        <x:v>78893.11343213692</x:v>
      </x:c>
      <x:c r="E17" s="635" t="n">
        <x:f>B17/$B$5</x:f>
        <x:v>0.06967313774097589</x:v>
      </x:c>
      <x:c r="F17" s="493"/>
      <x:c r="G17" s="493"/>
      <x:c r="H17" s="493"/>
      <x:c r="I17" s="493"/>
      <x:c r="J17" s="493"/>
      <x:c r="K17" s="493"/>
      <x:c r="L17" s="493"/>
      <x:c r="M17" s="493"/>
      <x:c r="N17" s="493"/>
      <x:c r="O17" s="493"/>
      <x:c r="P17" s="493"/>
      <x:c r="Q17" s="493"/>
      <x:c r="R17" s="493"/>
    </x:row>
    <x:row r="18">
      <x:c r="A18" s="533" t="str">
        <x:v>CAF</x:v>
      </x:c>
      <x:c r="B18" s="534" t="n">
        <x:f>B17+B12</x:f>
        <x:v>78374.8277151516</x:v>
      </x:c>
      <x:c r="C18" s="534" t="n">
        <x:f>C17+C12</x:f>
        <x:v>92877.93700715169</x:v>
      </x:c>
      <x:c r="D18" s="534" t="n">
        <x:f>D17+D12</x:f>
        <x:v>108159.78009880357</x:v>
      </x:c>
      <x:c r="E18" s="632" t="n">
        <x:f>B18/$B$5</x:f>
        <x:v>0.11119577785516527</x:v>
      </x:c>
      <x:c r="F18" s="493"/>
      <x:c r="G18" s="493"/>
      <x:c r="H18" s="493"/>
      <x:c r="I18" s="493"/>
      <x:c r="J18" s="493"/>
      <x:c r="K18" s="493"/>
      <x:c r="L18" s="493"/>
      <x:c r="M18" s="493"/>
      <x:c r="N18" s="493"/>
      <x:c r="O18" s="493"/>
      <x:c r="P18" s="493"/>
      <x:c r="Q18" s="493"/>
      <x:c r="R18" s="493"/>
    </x:row>
    <x:row r="19">
      <x:c r="A19" s="493"/>
      <x:c r="B19" s="493"/>
      <x:c r="C19" s="493"/>
      <x:c r="D19" s="493"/>
      <x:c r="E19" s="493"/>
      <x:c r="F19" s="493"/>
      <x:c r="G19" s="493"/>
      <x:c r="H19" s="493"/>
      <x:c r="I19" s="493"/>
      <x:c r="J19" s="493"/>
      <x:c r="K19" s="493"/>
      <x:c r="L19" s="493"/>
      <x:c r="M19" s="493"/>
      <x:c r="N19" s="493"/>
      <x:c r="O19" s="493"/>
      <x:c r="P19" s="493"/>
      <x:c r="Q19" s="493"/>
      <x:c r="R19" s="493"/>
    </x:row>
    <x:row r="20">
      <x:c r="A20" s="493"/>
      <x:c r="B20" s="493"/>
      <x:c r="C20" s="493"/>
      <x:c r="D20" s="493"/>
      <x:c r="E20" s="493"/>
      <x:c r="F20" s="493"/>
      <x:c r="G20" s="493"/>
      <x:c r="H20" s="493"/>
      <x:c r="I20" s="493"/>
      <x:c r="J20" s="493"/>
      <x:c r="K20" s="493"/>
      <x:c r="L20" s="493"/>
      <x:c r="M20" s="493"/>
      <x:c r="N20" s="493"/>
      <x:c r="O20" s="493"/>
      <x:c r="P20" s="493"/>
      <x:c r="Q20" s="493"/>
      <x:c r="R20" s="493"/>
    </x:row>
    <x:row r="21">
      <x:c r="A21" s="493"/>
      <x:c r="B21" s="493"/>
      <x:c r="C21" s="493"/>
      <x:c r="D21" s="493"/>
      <x:c r="E21" s="493"/>
      <x:c r="F21" s="493"/>
      <x:c r="G21" s="493"/>
      <x:c r="H21" s="493"/>
      <x:c r="I21" s="493"/>
      <x:c r="J21" s="493"/>
      <x:c r="K21" s="493"/>
      <x:c r="L21" s="493"/>
      <x:c r="M21" s="493"/>
      <x:c r="N21" s="493"/>
      <x:c r="O21" s="493"/>
      <x:c r="P21" s="493"/>
      <x:c r="Q21" s="493"/>
      <x:c r="R21" s="493"/>
    </x:row>
    <x:row r="22">
      <x:c r="A22" s="493"/>
      <x:c r="B22" s="493"/>
      <x:c r="C22" s="493"/>
      <x:c r="D22" s="493"/>
      <x:c r="E22" s="493"/>
      <x:c r="F22" s="493"/>
      <x:c r="G22" s="493"/>
      <x:c r="H22" s="493"/>
      <x:c r="I22" s="493"/>
      <x:c r="J22" s="493"/>
      <x:c r="K22" s="493"/>
      <x:c r="L22" s="493"/>
      <x:c r="M22" s="493"/>
      <x:c r="N22" s="493"/>
      <x:c r="O22" s="493"/>
      <x:c r="P22" s="493"/>
      <x:c r="Q22" s="493"/>
      <x:c r="R22" s="493"/>
    </x:row>
    <x:row r="23">
      <x:c r="A23" s="493"/>
      <x:c r="B23" s="493"/>
      <x:c r="C23" s="493"/>
      <x:c r="D23" s="493"/>
      <x:c r="E23" s="493"/>
      <x:c r="F23" s="493"/>
      <x:c r="G23" s="493"/>
      <x:c r="H23" s="493"/>
      <x:c r="I23" s="493"/>
      <x:c r="J23" s="493"/>
      <x:c r="K23" s="493"/>
      <x:c r="L23" s="493"/>
      <x:c r="M23" s="493"/>
      <x:c r="N23" s="493"/>
      <x:c r="O23" s="493"/>
      <x:c r="P23" s="493"/>
      <x:c r="Q23" s="493"/>
      <x:c r="R23" s="493"/>
    </x:row>
    <x:row r="24">
      <x:c r="A24" s="493"/>
      <x:c r="B24" s="493"/>
      <x:c r="C24" s="493"/>
      <x:c r="D24" s="493"/>
      <x:c r="E24" s="493"/>
      <x:c r="F24" s="493"/>
      <x:c r="G24" s="493"/>
      <x:c r="H24" s="493"/>
      <x:c r="I24" s="493"/>
      <x:c r="J24" s="493"/>
      <x:c r="K24" s="493"/>
      <x:c r="L24" s="493"/>
      <x:c r="M24" s="493"/>
      <x:c r="N24" s="493"/>
      <x:c r="O24" s="493"/>
      <x:c r="P24" s="493"/>
      <x:c r="Q24" s="493"/>
      <x:c r="R24" s="493"/>
    </x:row>
    <x:row r="25">
      <x:c r="A25" s="493"/>
      <x:c r="B25" s="493"/>
      <x:c r="C25" s="493"/>
      <x:c r="D25" s="493"/>
      <x:c r="E25" s="493"/>
      <x:c r="F25" s="493"/>
      <x:c r="G25" s="493"/>
      <x:c r="H25" s="493"/>
      <x:c r="I25" s="493"/>
      <x:c r="J25" s="493"/>
      <x:c r="K25" s="493"/>
      <x:c r="L25" s="493"/>
      <x:c r="M25" s="493"/>
      <x:c r="N25" s="493"/>
      <x:c r="O25" s="493"/>
      <x:c r="P25" s="493"/>
      <x:c r="Q25" s="493"/>
      <x:c r="R25" s="493"/>
    </x:row>
    <x:row r="26">
      <x:c r="A26" s="493"/>
      <x:c r="B26" s="493"/>
      <x:c r="C26" s="493"/>
      <x:c r="D26" s="493"/>
      <x:c r="E26" s="493"/>
      <x:c r="F26" s="493"/>
      <x:c r="G26" s="493"/>
      <x:c r="H26" s="493"/>
      <x:c r="I26" s="493"/>
      <x:c r="J26" s="493"/>
      <x:c r="K26" s="493"/>
      <x:c r="L26" s="493"/>
      <x:c r="M26" s="493"/>
      <x:c r="N26" s="493"/>
      <x:c r="O26" s="493"/>
      <x:c r="P26" s="493"/>
      <x:c r="Q26" s="493"/>
      <x:c r="R26" s="493"/>
    </x:row>
    <x:row r="27">
      <x:c r="A27" s="493"/>
      <x:c r="B27" s="493"/>
      <x:c r="C27" s="493"/>
      <x:c r="D27" s="493"/>
      <x:c r="E27" s="493"/>
      <x:c r="F27" s="493"/>
      <x:c r="G27" s="493"/>
      <x:c r="H27" s="493"/>
      <x:c r="I27" s="493"/>
      <x:c r="J27" s="493"/>
      <x:c r="K27" s="493"/>
      <x:c r="L27" s="493"/>
      <x:c r="M27" s="493"/>
      <x:c r="N27" s="493"/>
      <x:c r="O27" s="493"/>
      <x:c r="P27" s="493"/>
      <x:c r="Q27" s="493"/>
      <x:c r="R27" s="493"/>
    </x:row>
    <x:row r="28">
      <x:c r="A28" s="493"/>
      <x:c r="B28" s="493"/>
      <x:c r="C28" s="493"/>
      <x:c r="D28" s="493"/>
      <x:c r="E28" s="493"/>
      <x:c r="F28" s="493"/>
      <x:c r="G28" s="493"/>
      <x:c r="H28" s="493"/>
      <x:c r="I28" s="493"/>
      <x:c r="J28" s="493"/>
      <x:c r="K28" s="493"/>
      <x:c r="L28" s="493"/>
      <x:c r="M28" s="493"/>
      <x:c r="N28" s="493"/>
      <x:c r="O28" s="493"/>
      <x:c r="P28" s="493"/>
      <x:c r="Q28" s="493"/>
      <x:c r="R28" s="493"/>
    </x:row>
    <x:row r="29">
      <x:c r="A29" s="493"/>
      <x:c r="B29" s="493"/>
      <x:c r="C29" s="493"/>
      <x:c r="D29" s="493"/>
      <x:c r="E29" s="493"/>
      <x:c r="F29" s="493"/>
      <x:c r="G29" s="493"/>
      <x:c r="H29" s="493"/>
      <x:c r="I29" s="493"/>
      <x:c r="J29" s="493"/>
      <x:c r="K29" s="493"/>
      <x:c r="L29" s="493"/>
      <x:c r="M29" s="493"/>
      <x:c r="N29" s="493"/>
      <x:c r="O29" s="493"/>
      <x:c r="P29" s="493"/>
      <x:c r="Q29" s="493"/>
      <x:c r="R29" s="493"/>
    </x:row>
    <x:row r="30">
      <x:c r="A30" s="493"/>
      <x:c r="B30" s="493"/>
      <x:c r="C30" s="493"/>
      <x:c r="D30" s="493"/>
      <x:c r="E30" s="493"/>
      <x:c r="F30" s="493"/>
      <x:c r="G30" s="493"/>
      <x:c r="H30" s="493"/>
      <x:c r="I30" s="493"/>
      <x:c r="J30" s="493"/>
      <x:c r="K30" s="493"/>
      <x:c r="L30" s="493"/>
      <x:c r="M30" s="493"/>
      <x:c r="N30" s="493"/>
      <x:c r="O30" s="493"/>
      <x:c r="P30" s="493"/>
      <x:c r="Q30" s="493"/>
      <x:c r="R30" s="493"/>
    </x:row>
    <x:row r="31">
      <x:c r="A31" s="493"/>
      <x:c r="B31" s="493"/>
      <x:c r="C31" s="493"/>
      <x:c r="D31" s="493"/>
      <x:c r="E31" s="493"/>
      <x:c r="F31" s="493"/>
      <x:c r="G31" s="493"/>
      <x:c r="H31" s="493"/>
      <x:c r="I31" s="493"/>
      <x:c r="J31" s="493"/>
      <x:c r="K31" s="493"/>
      <x:c r="L31" s="493"/>
      <x:c r="M31" s="493"/>
      <x:c r="N31" s="493"/>
      <x:c r="O31" s="493"/>
      <x:c r="P31" s="493"/>
      <x:c r="Q31" s="493"/>
      <x:c r="R31" s="493"/>
    </x:row>
    <x:row r="32">
      <x:c r="A32" s="493"/>
      <x:c r="B32" s="493"/>
      <x:c r="C32" s="493"/>
      <x:c r="D32" s="493"/>
      <x:c r="E32" s="493"/>
      <x:c r="F32" s="493"/>
      <x:c r="G32" s="493"/>
      <x:c r="H32" s="493"/>
      <x:c r="I32" s="493"/>
      <x:c r="J32" s="493"/>
      <x:c r="K32" s="493"/>
      <x:c r="L32" s="493"/>
      <x:c r="M32" s="493"/>
      <x:c r="N32" s="493"/>
      <x:c r="O32" s="493"/>
      <x:c r="P32" s="493"/>
      <x:c r="Q32" s="493"/>
      <x:c r="R32" s="493"/>
    </x:row>
    <x:row r="33">
      <x:c r="A33" s="493"/>
      <x:c r="B33" s="493"/>
      <x:c r="C33" s="493"/>
      <x:c r="D33" s="493"/>
      <x:c r="E33" s="493"/>
      <x:c r="F33" s="493"/>
      <x:c r="G33" s="493"/>
      <x:c r="H33" s="493"/>
      <x:c r="I33" s="493"/>
      <x:c r="J33" s="493"/>
      <x:c r="K33" s="493"/>
      <x:c r="L33" s="493"/>
      <x:c r="M33" s="493"/>
      <x:c r="N33" s="493"/>
      <x:c r="O33" s="493"/>
      <x:c r="P33" s="493"/>
      <x:c r="Q33" s="493"/>
      <x:c r="R33" s="493"/>
    </x:row>
    <x:row r="34">
      <x:c r="A34" s="493"/>
      <x:c r="B34" s="493"/>
      <x:c r="C34" s="493"/>
      <x:c r="D34" s="493"/>
      <x:c r="E34" s="493"/>
      <x:c r="F34" s="493"/>
      <x:c r="G34" s="493"/>
      <x:c r="H34" s="493"/>
      <x:c r="I34" s="493"/>
      <x:c r="J34" s="493"/>
      <x:c r="K34" s="493"/>
      <x:c r="L34" s="493"/>
      <x:c r="M34" s="493"/>
      <x:c r="N34" s="493"/>
      <x:c r="O34" s="493"/>
      <x:c r="P34" s="493"/>
      <x:c r="Q34" s="493"/>
      <x:c r="R34" s="493"/>
    </x:row>
    <x:row r="35">
      <x:c r="A35" s="493"/>
      <x:c r="B35" s="493"/>
      <x:c r="C35" s="493"/>
      <x:c r="D35" s="493"/>
      <x:c r="E35" s="493"/>
      <x:c r="F35" s="493"/>
      <x:c r="G35" s="493"/>
      <x:c r="H35" s="493"/>
      <x:c r="I35" s="493"/>
      <x:c r="J35" s="493"/>
      <x:c r="K35" s="493"/>
      <x:c r="L35" s="493"/>
      <x:c r="M35" s="493"/>
      <x:c r="N35" s="493"/>
      <x:c r="O35" s="493"/>
      <x:c r="P35" s="493"/>
      <x:c r="Q35" s="493"/>
      <x:c r="R35" s="493"/>
    </x:row>
    <x:row r="36">
      <x:c r="A36" s="493"/>
      <x:c r="B36" s="493"/>
      <x:c r="C36" s="493"/>
      <x:c r="D36" s="493"/>
      <x:c r="E36" s="493"/>
      <x:c r="F36" s="493"/>
      <x:c r="G36" s="493"/>
      <x:c r="H36" s="493"/>
      <x:c r="I36" s="493"/>
      <x:c r="J36" s="493"/>
      <x:c r="K36" s="493"/>
      <x:c r="L36" s="493"/>
      <x:c r="M36" s="493"/>
      <x:c r="N36" s="493"/>
      <x:c r="O36" s="493"/>
      <x:c r="P36" s="493"/>
      <x:c r="Q36" s="493"/>
      <x:c r="R36" s="493"/>
    </x:row>
    <x:row r="37">
      <x:c r="A37" s="493"/>
      <x:c r="B37" s="493"/>
      <x:c r="C37" s="493"/>
      <x:c r="D37" s="493"/>
      <x:c r="E37" s="493"/>
      <x:c r="F37" s="493"/>
      <x:c r="G37" s="493"/>
      <x:c r="H37" s="493"/>
      <x:c r="I37" s="493"/>
      <x:c r="J37" s="493"/>
      <x:c r="K37" s="493"/>
      <x:c r="L37" s="493"/>
      <x:c r="M37" s="493"/>
      <x:c r="N37" s="493"/>
      <x:c r="O37" s="493"/>
      <x:c r="P37" s="493"/>
      <x:c r="Q37" s="493"/>
      <x:c r="R37" s="493"/>
    </x:row>
    <x:row r="38">
      <x:c r="A38" s="493"/>
      <x:c r="B38" s="493"/>
      <x:c r="C38" s="493"/>
      <x:c r="D38" s="493"/>
      <x:c r="E38" s="493"/>
      <x:c r="F38" s="493"/>
      <x:c r="G38" s="493"/>
      <x:c r="H38" s="493"/>
      <x:c r="I38" s="493"/>
      <x:c r="J38" s="493"/>
      <x:c r="K38" s="493"/>
      <x:c r="L38" s="493"/>
      <x:c r="M38" s="493"/>
      <x:c r="N38" s="493"/>
      <x:c r="O38" s="493"/>
      <x:c r="P38" s="493"/>
      <x:c r="Q38" s="493"/>
      <x:c r="R38" s="493"/>
    </x:row>
    <x:row r="39">
      <x:c r="A39" s="493"/>
      <x:c r="B39" s="493"/>
      <x:c r="C39" s="493"/>
      <x:c r="D39" s="493"/>
      <x:c r="E39" s="493"/>
      <x:c r="F39" s="493"/>
      <x:c r="G39" s="493"/>
      <x:c r="H39" s="493"/>
      <x:c r="I39" s="493"/>
      <x:c r="J39" s="493"/>
      <x:c r="K39" s="493"/>
      <x:c r="L39" s="493"/>
      <x:c r="M39" s="493"/>
      <x:c r="N39" s="493"/>
      <x:c r="O39" s="493"/>
      <x:c r="P39" s="493"/>
      <x:c r="Q39" s="493"/>
      <x:c r="R39" s="493"/>
    </x:row>
    <x:row r="40">
      <x:c r="A40" s="493"/>
      <x:c r="B40" s="493"/>
      <x:c r="C40" s="493"/>
      <x:c r="D40" s="493"/>
      <x:c r="E40" s="493"/>
      <x:c r="F40" s="493"/>
      <x:c r="G40" s="493"/>
      <x:c r="H40" s="493"/>
      <x:c r="I40" s="493"/>
      <x:c r="J40" s="493"/>
      <x:c r="K40" s="493"/>
      <x:c r="L40" s="493"/>
      <x:c r="M40" s="493"/>
      <x:c r="N40" s="493"/>
      <x:c r="O40" s="493"/>
      <x:c r="P40" s="493"/>
      <x:c r="Q40" s="493"/>
      <x:c r="R40" s="493"/>
    </x:row>
    <x:row r="41">
      <x:c r="A41" s="493"/>
      <x:c r="B41" s="493"/>
      <x:c r="C41" s="493"/>
      <x:c r="D41" s="493"/>
      <x:c r="E41" s="493"/>
      <x:c r="F41" s="493"/>
      <x:c r="G41" s="493"/>
      <x:c r="H41" s="493"/>
      <x:c r="I41" s="493"/>
      <x:c r="J41" s="493"/>
      <x:c r="K41" s="493"/>
      <x:c r="L41" s="493"/>
      <x:c r="M41" s="493"/>
      <x:c r="N41" s="493"/>
      <x:c r="O41" s="493"/>
      <x:c r="P41" s="493"/>
      <x:c r="Q41" s="493"/>
      <x:c r="R41" s="493"/>
    </x:row>
    <x:row r="42">
      <x:c r="A42" s="493"/>
      <x:c r="B42" s="493"/>
      <x:c r="C42" s="493"/>
      <x:c r="D42" s="493"/>
      <x:c r="E42" s="493"/>
      <x:c r="F42" s="493"/>
      <x:c r="G42" s="493"/>
      <x:c r="H42" s="493"/>
      <x:c r="I42" s="493"/>
      <x:c r="J42" s="493"/>
      <x:c r="K42" s="493"/>
      <x:c r="L42" s="493"/>
      <x:c r="M42" s="493"/>
      <x:c r="N42" s="493"/>
      <x:c r="O42" s="493"/>
      <x:c r="P42" s="493"/>
      <x:c r="Q42" s="493"/>
      <x:c r="R42" s="493"/>
    </x:row>
    <x:row r="43">
      <x:c r="A43" s="493"/>
      <x:c r="B43" s="493"/>
      <x:c r="C43" s="493"/>
      <x:c r="D43" s="493"/>
      <x:c r="E43" s="493"/>
      <x:c r="F43" s="493"/>
      <x:c r="G43" s="493"/>
      <x:c r="H43" s="493"/>
      <x:c r="I43" s="493"/>
      <x:c r="J43" s="493"/>
      <x:c r="K43" s="493"/>
      <x:c r="L43" s="493"/>
      <x:c r="M43" s="493"/>
      <x:c r="N43" s="493"/>
      <x:c r="O43" s="493"/>
      <x:c r="P43" s="493"/>
      <x:c r="Q43" s="493"/>
      <x:c r="R43" s="493"/>
    </x:row>
    <x:row r="44">
      <x:c r="A44" s="493"/>
      <x:c r="B44" s="493"/>
      <x:c r="C44" s="493"/>
      <x:c r="D44" s="493"/>
      <x:c r="E44" s="493"/>
      <x:c r="F44" s="493"/>
      <x:c r="G44" s="493"/>
      <x:c r="H44" s="493"/>
      <x:c r="I44" s="493"/>
      <x:c r="J44" s="493"/>
      <x:c r="K44" s="493"/>
      <x:c r="L44" s="493"/>
      <x:c r="M44" s="493"/>
      <x:c r="N44" s="493"/>
      <x:c r="O44" s="493"/>
      <x:c r="P44" s="493"/>
      <x:c r="Q44" s="493"/>
      <x:c r="R44" s="493"/>
    </x:row>
    <x:row r="45">
      <x:c r="A45" s="493"/>
      <x:c r="B45" s="493"/>
      <x:c r="C45" s="493"/>
      <x:c r="D45" s="493"/>
      <x:c r="E45" s="493"/>
      <x:c r="F45" s="493"/>
      <x:c r="G45" s="493"/>
      <x:c r="H45" s="493"/>
      <x:c r="I45" s="493"/>
      <x:c r="J45" s="493"/>
      <x:c r="K45" s="493"/>
      <x:c r="L45" s="493"/>
      <x:c r="M45" s="493"/>
      <x:c r="N45" s="493"/>
      <x:c r="O45" s="493"/>
      <x:c r="P45" s="493"/>
      <x:c r="Q45" s="493"/>
      <x:c r="R45" s="493"/>
    </x:row>
    <x:row r="46">
      <x:c r="A46" s="493"/>
      <x:c r="B46" s="493"/>
      <x:c r="C46" s="493"/>
      <x:c r="D46" s="493"/>
      <x:c r="E46" s="493"/>
      <x:c r="F46" s="493"/>
      <x:c r="G46" s="493"/>
      <x:c r="H46" s="493"/>
      <x:c r="I46" s="493"/>
      <x:c r="J46" s="493"/>
      <x:c r="K46" s="493"/>
      <x:c r="L46" s="493"/>
      <x:c r="M46" s="493"/>
      <x:c r="N46" s="493"/>
      <x:c r="O46" s="493"/>
      <x:c r="P46" s="493"/>
      <x:c r="Q46" s="493"/>
      <x:c r="R46" s="493"/>
    </x:row>
    <x:row r="47">
      <x:c r="A47" s="493"/>
      <x:c r="B47" s="493"/>
      <x:c r="C47" s="493"/>
      <x:c r="D47" s="493"/>
      <x:c r="E47" s="493"/>
      <x:c r="F47" s="493"/>
      <x:c r="G47" s="493"/>
      <x:c r="H47" s="493"/>
      <x:c r="I47" s="493"/>
      <x:c r="J47" s="493"/>
      <x:c r="K47" s="493"/>
      <x:c r="L47" s="493"/>
      <x:c r="M47" s="493"/>
      <x:c r="N47" s="493"/>
      <x:c r="O47" s="493"/>
      <x:c r="P47" s="493"/>
      <x:c r="Q47" s="493"/>
      <x:c r="R47" s="493"/>
    </x:row>
    <x:row r="48">
      <x:c r="A48" s="493"/>
      <x:c r="B48" s="493"/>
      <x:c r="C48" s="493"/>
      <x:c r="D48" s="493"/>
      <x:c r="E48" s="493"/>
      <x:c r="F48" s="493"/>
      <x:c r="G48" s="493"/>
      <x:c r="H48" s="493"/>
      <x:c r="I48" s="493"/>
      <x:c r="J48" s="493"/>
      <x:c r="K48" s="493"/>
      <x:c r="L48" s="493"/>
      <x:c r="M48" s="493"/>
      <x:c r="N48" s="493"/>
      <x:c r="O48" s="493"/>
      <x:c r="P48" s="493"/>
      <x:c r="Q48" s="493"/>
      <x:c r="R48" s="493"/>
    </x:row>
    <x:row r="49">
      <x:c r="A49" s="493"/>
      <x:c r="B49" s="493"/>
      <x:c r="C49" s="493"/>
      <x:c r="D49" s="493"/>
      <x:c r="E49" s="493"/>
      <x:c r="F49" s="493"/>
      <x:c r="G49" s="493"/>
      <x:c r="H49" s="493"/>
      <x:c r="I49" s="493"/>
      <x:c r="J49" s="493"/>
      <x:c r="K49" s="493"/>
      <x:c r="L49" s="493"/>
      <x:c r="M49" s="493"/>
      <x:c r="N49" s="493"/>
      <x:c r="O49" s="493"/>
      <x:c r="P49" s="493"/>
      <x:c r="Q49" s="493"/>
      <x:c r="R49" s="493"/>
    </x:row>
    <x:row r="50">
      <x:c r="A50" s="493"/>
      <x:c r="B50" s="493"/>
      <x:c r="C50" s="493"/>
      <x:c r="D50" s="493"/>
      <x:c r="E50" s="493"/>
      <x:c r="F50" s="493"/>
      <x:c r="G50" s="493"/>
      <x:c r="H50" s="493"/>
      <x:c r="I50" s="493"/>
      <x:c r="J50" s="493"/>
      <x:c r="K50" s="493"/>
      <x:c r="L50" s="493"/>
      <x:c r="M50" s="493"/>
      <x:c r="N50" s="493"/>
      <x:c r="O50" s="493"/>
      <x:c r="P50" s="493"/>
      <x:c r="Q50" s="493"/>
      <x:c r="R50" s="493"/>
    </x:row>
    <x:row r="51">
      <x:c r="A51" s="493"/>
      <x:c r="B51" s="493"/>
      <x:c r="C51" s="493"/>
      <x:c r="D51" s="493"/>
      <x:c r="E51" s="493"/>
      <x:c r="F51" s="493"/>
      <x:c r="G51" s="493"/>
      <x:c r="H51" s="493"/>
      <x:c r="I51" s="493"/>
      <x:c r="J51" s="493"/>
      <x:c r="K51" s="493"/>
      <x:c r="L51" s="493"/>
      <x:c r="M51" s="493"/>
      <x:c r="N51" s="493"/>
      <x:c r="O51" s="493"/>
      <x:c r="P51" s="493"/>
      <x:c r="Q51" s="493"/>
      <x:c r="R51" s="493"/>
    </x:row>
    <x:row r="52">
      <x:c r="A52" s="493"/>
      <x:c r="B52" s="493"/>
      <x:c r="C52" s="493"/>
      <x:c r="D52" s="493"/>
      <x:c r="E52" s="493"/>
      <x:c r="F52" s="493"/>
      <x:c r="G52" s="493"/>
      <x:c r="H52" s="493"/>
      <x:c r="I52" s="493"/>
      <x:c r="J52" s="493"/>
      <x:c r="K52" s="493"/>
      <x:c r="L52" s="493"/>
      <x:c r="M52" s="493"/>
      <x:c r="N52" s="493"/>
      <x:c r="O52" s="493"/>
      <x:c r="P52" s="493"/>
      <x:c r="Q52" s="493"/>
      <x:c r="R52" s="493"/>
    </x:row>
    <x:row r="53">
      <x:c r="A53" s="493"/>
      <x:c r="B53" s="493"/>
      <x:c r="C53" s="493"/>
      <x:c r="D53" s="493"/>
      <x:c r="E53" s="493"/>
      <x:c r="F53" s="493"/>
      <x:c r="G53" s="493"/>
      <x:c r="H53" s="493"/>
      <x:c r="I53" s="493"/>
      <x:c r="J53" s="493"/>
      <x:c r="K53" s="493"/>
      <x:c r="L53" s="493"/>
      <x:c r="M53" s="493"/>
      <x:c r="N53" s="493"/>
      <x:c r="O53" s="493"/>
      <x:c r="P53" s="493"/>
      <x:c r="Q53" s="493"/>
      <x:c r="R53" s="493"/>
    </x:row>
    <x:row r="54">
      <x:c r="A54" s="493"/>
      <x:c r="B54" s="493"/>
      <x:c r="C54" s="493"/>
      <x:c r="D54" s="493"/>
      <x:c r="E54" s="493"/>
      <x:c r="F54" s="493"/>
      <x:c r="G54" s="493"/>
      <x:c r="H54" s="493"/>
      <x:c r="I54" s="493"/>
      <x:c r="J54" s="493"/>
      <x:c r="K54" s="493"/>
      <x:c r="L54" s="493"/>
      <x:c r="M54" s="493"/>
      <x:c r="N54" s="493"/>
      <x:c r="O54" s="493"/>
      <x:c r="P54" s="493"/>
      <x:c r="Q54" s="493"/>
      <x:c r="R54" s="493"/>
    </x:row>
    <x:row r="55">
      <x:c r="A55" s="493"/>
      <x:c r="B55" s="493"/>
      <x:c r="C55" s="493"/>
      <x:c r="D55" s="493"/>
      <x:c r="E55" s="493"/>
      <x:c r="F55" s="493"/>
      <x:c r="G55" s="493"/>
      <x:c r="H55" s="493"/>
      <x:c r="I55" s="493"/>
      <x:c r="J55" s="493"/>
      <x:c r="K55" s="493"/>
      <x:c r="L55" s="493"/>
      <x:c r="M55" s="493"/>
      <x:c r="N55" s="493"/>
      <x:c r="O55" s="493"/>
      <x:c r="P55" s="493"/>
      <x:c r="Q55" s="493"/>
      <x:c r="R55" s="493"/>
    </x:row>
    <x:row r="56">
      <x:c r="A56" s="493"/>
      <x:c r="B56" s="493"/>
      <x:c r="C56" s="493"/>
      <x:c r="D56" s="493"/>
      <x:c r="E56" s="493"/>
      <x:c r="F56" s="493"/>
      <x:c r="G56" s="493"/>
      <x:c r="H56" s="493"/>
      <x:c r="I56" s="493"/>
      <x:c r="J56" s="493"/>
      <x:c r="K56" s="493"/>
      <x:c r="L56" s="493"/>
      <x:c r="M56" s="493"/>
      <x:c r="N56" s="493"/>
      <x:c r="O56" s="493"/>
      <x:c r="P56" s="493"/>
      <x:c r="Q56" s="493"/>
      <x:c r="R56" s="493"/>
    </x:row>
    <x:row r="57">
      <x:c r="A57" s="493"/>
      <x:c r="B57" s="493"/>
      <x:c r="C57" s="493"/>
      <x:c r="D57" s="493"/>
      <x:c r="E57" s="493"/>
      <x:c r="F57" s="493"/>
      <x:c r="G57" s="493"/>
      <x:c r="H57" s="493"/>
      <x:c r="I57" s="493"/>
      <x:c r="J57" s="493"/>
      <x:c r="K57" s="493"/>
      <x:c r="L57" s="493"/>
      <x:c r="M57" s="493"/>
      <x:c r="N57" s="493"/>
      <x:c r="O57" s="493"/>
      <x:c r="P57" s="493"/>
      <x:c r="Q57" s="493"/>
      <x:c r="R57" s="493"/>
    </x:row>
    <x:row r="58">
      <x:c r="A58" s="493"/>
      <x:c r="B58" s="493"/>
      <x:c r="C58" s="493"/>
      <x:c r="D58" s="493"/>
      <x:c r="E58" s="493"/>
      <x:c r="F58" s="493"/>
      <x:c r="G58" s="493"/>
      <x:c r="H58" s="493"/>
      <x:c r="I58" s="493"/>
      <x:c r="J58" s="493"/>
      <x:c r="K58" s="493"/>
      <x:c r="L58" s="493"/>
      <x:c r="M58" s="493"/>
      <x:c r="N58" s="493"/>
      <x:c r="O58" s="493"/>
      <x:c r="P58" s="493"/>
      <x:c r="Q58" s="493"/>
      <x:c r="R58" s="493"/>
    </x:row>
    <x:row r="59">
      <x:c r="A59" s="493"/>
      <x:c r="B59" s="493"/>
      <x:c r="C59" s="493"/>
      <x:c r="D59" s="493"/>
      <x:c r="E59" s="493"/>
      <x:c r="F59" s="493"/>
      <x:c r="G59" s="493"/>
      <x:c r="H59" s="493"/>
      <x:c r="I59" s="493"/>
      <x:c r="J59" s="493"/>
      <x:c r="K59" s="493"/>
      <x:c r="L59" s="493"/>
      <x:c r="M59" s="493"/>
      <x:c r="N59" s="493"/>
      <x:c r="O59" s="493"/>
      <x:c r="P59" s="493"/>
      <x:c r="Q59" s="493"/>
      <x:c r="R59" s="493"/>
    </x:row>
    <x:row r="60">
      <x:c r="A60" s="493"/>
      <x:c r="B60" s="493"/>
      <x:c r="C60" s="493"/>
      <x:c r="D60" s="493"/>
      <x:c r="E60" s="493"/>
      <x:c r="F60" s="493"/>
      <x:c r="G60" s="493"/>
      <x:c r="H60" s="493"/>
      <x:c r="I60" s="493"/>
      <x:c r="J60" s="493"/>
      <x:c r="K60" s="493"/>
      <x:c r="L60" s="493"/>
      <x:c r="M60" s="493"/>
      <x:c r="N60" s="493"/>
      <x:c r="O60" s="493"/>
      <x:c r="P60" s="493"/>
      <x:c r="Q60" s="493"/>
      <x:c r="R60" s="493"/>
    </x:row>
  </x:sheetData>
  <x:mergeCells>
    <x:mergeCell ref="A1:E2"/>
  </x:mergeCell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8" hidden="0" customWidth="1"/>
  </x:cols>
  <x:sheetData>
    <x:row r="1" ht="27" customHeight="1">
      <x:c r="A1" s="640" t="str">
        <x:v>PLAN DE TRÉSORERIE — 12 MOIS</x:v>
      </x:c>
      <x:c r="B1" s="493"/>
      <x:c r="C1" s="493"/>
      <x:c r="D1" s="493"/>
      <x:c r="E1" s="493"/>
      <x:c r="F1" s="493"/>
      <x:c r="G1" s="493"/>
      <x:c r="H1" s="493"/>
      <x:c r="I1" s="493"/>
      <x:c r="J1" s="493"/>
      <x:c r="K1" s="493"/>
      <x:c r="L1" s="493"/>
      <x:c r="M1" s="493"/>
      <x:c r="N1" s="493"/>
      <x:c r="O1" s="493"/>
      <x:c r="P1" s="493"/>
      <x:c r="Q1" s="493"/>
      <x:c r="R1" s="493"/>
    </x:row>
    <x:row r="2" ht="27" customHeight="1">
      <x:c r="A2" s="493"/>
      <x:c r="B2" s="493"/>
      <x:c r="C2" s="493"/>
      <x:c r="D2" s="493"/>
      <x:c r="E2" s="493"/>
      <x:c r="F2" s="493"/>
      <x:c r="G2" s="493"/>
      <x:c r="H2" s="493"/>
      <x:c r="I2" s="493"/>
      <x:c r="J2" s="493"/>
      <x:c r="K2" s="493"/>
      <x:c r="L2" s="493"/>
      <x:c r="M2" s="493"/>
      <x:c r="N2" s="493"/>
      <x:c r="O2" s="493"/>
      <x:c r="P2" s="493"/>
      <x:c r="Q2" s="493"/>
      <x:c r="R2" s="493"/>
    </x:row>
    <x:row r="3">
      <x:c r="A3" s="493"/>
      <x:c r="B3" s="493"/>
      <x:c r="C3" s="493"/>
      <x:c r="D3" s="493"/>
      <x:c r="E3" s="493"/>
      <x:c r="F3" s="493"/>
      <x:c r="G3" s="493"/>
      <x:c r="H3" s="493"/>
      <x:c r="I3" s="493"/>
      <x:c r="J3" s="493"/>
      <x:c r="K3" s="493"/>
      <x:c r="L3" s="493"/>
      <x:c r="M3" s="493"/>
      <x:c r="N3" s="493"/>
      <x:c r="O3" s="493"/>
      <x:c r="P3" s="493"/>
      <x:c r="Q3" s="493"/>
      <x:c r="R3" s="493"/>
    </x:row>
    <x:row r="4">
      <x:c r="A4" s="469" t="str">
        <x:v>Flux</x:v>
      </x:c>
      <x:c r="B4" s="470" t="str">
        <x:v>Jan</x:v>
      </x:c>
      <x:c r="C4" s="470" t="str">
        <x:v>Fév</x:v>
      </x:c>
      <x:c r="D4" s="470" t="str">
        <x:v>Mar</x:v>
      </x:c>
      <x:c r="E4" s="470" t="str">
        <x:v>Avr</x:v>
      </x:c>
      <x:c r="F4" s="470" t="str">
        <x:v>Mai</x:v>
      </x:c>
      <x:c r="G4" s="470" t="str">
        <x:v>Juin</x:v>
      </x:c>
      <x:c r="H4" s="470" t="str">
        <x:v>Juil</x:v>
      </x:c>
      <x:c r="I4" s="470" t="str">
        <x:v>Août</x:v>
      </x:c>
      <x:c r="J4" s="470" t="str">
        <x:v>Sep</x:v>
      </x:c>
      <x:c r="K4" s="470" t="str">
        <x:v>Oct</x:v>
      </x:c>
      <x:c r="L4" s="470" t="str">
        <x:v>Nov</x:v>
      </x:c>
      <x:c r="M4" s="470" t="str">
        <x:v>Déc</x:v>
      </x:c>
      <x:c r="N4" s="471" t="str">
        <x:v>Total / Fin d'année</x:v>
      </x:c>
      <x:c r="O4" s="493"/>
      <x:c r="P4" s="493"/>
      <x:c r="Q4" s="493"/>
      <x:c r="R4" s="493"/>
    </x:row>
    <x:row r="5">
      <x:c r="A5" s="493" t="str">
        <x:v>Trésorerie d'ouverture</x:v>
      </x:c>
      <x:c r="B5" s="528" t="n">
        <x:f>Financement!B20+Financement!B7</x:f>
        <x:v>-20100</x:v>
      </x:c>
      <x:c r="C5" s="528" t="n">
        <x:f>B18</x:f>
        <x:v>-36961.035020015435</x:v>
      </x:c>
      <x:c r="D5" s="528" t="n">
        <x:f>C18</x:f>
        <x:v>-36417.83334581597</x:v>
      </x:c>
      <x:c r="E5" s="528" t="n">
        <x:f>D18</x:f>
        <x:v>-34145.57051459171</x:v>
      </x:c>
      <x:c r="F5" s="528" t="n">
        <x:f>E18</x:f>
        <x:v>-30069.070989152577</x:v>
      </x:c>
      <x:c r="G5" s="528" t="n">
        <x:f>F18</x:f>
        <x:v>-22985.510306688637</x:v>
      </x:c>
      <x:c r="H5" s="528" t="n">
        <x:f>G18</x:f>
        <x:v>-14774.300698604857</x:v>
      </x:c>
      <x:c r="I5" s="528" t="n">
        <x:f>H18</x:f>
        <x:v>-4157.442164901258</x:v>
      </x:c>
      <x:c r="J5" s="528" t="n">
        <x:f>I18</x:f>
        <x:v>2850.9429803725943</x:v>
      </x:c>
      <x:c r="K5" s="528" t="n">
        <x:f>J18</x:f>
        <x:v>7453.679200026621</x:v>
      </x:c>
      <x:c r="L5" s="528" t="n">
        <x:f>K18</x:f>
        <x:v>10853.590956870714</x:v>
      </x:c>
      <x:c r="M5" s="528" t="n">
        <x:f>L18</x:f>
        <x:v>12449.266019499933</x:v>
      </x:c>
      <x:c r="N5" s="528" t="n">
        <x:f>B5</x:f>
        <x:v>-20100</x:v>
      </x:c>
      <x:c r="O5" s="493"/>
      <x:c r="P5" s="493"/>
      <x:c r="Q5" s="493"/>
      <x:c r="R5" s="493"/>
    </x:row>
    <x:row r="6">
      <x:c r="A6" s="493" t="str">
        <x:v>Encaissements clients TTC</x:v>
      </x:c>
      <x:c r="B6" s="528" t="n">
        <x:f>Chiffre_Affaires!B13</x:f>
        <x:v>51621.818181818184</x:v>
      </x:c>
      <x:c r="C6" s="528" t="n">
        <x:f>Chiffre_Affaires!C13</x:f>
        <x:v>54600.00000000001</x:v>
      </x:c>
      <x:c r="D6" s="528" t="n">
        <x:f>Chiffre_Affaires!D13</x:f>
        <x:v>59563.63636363637</x:v>
      </x:c>
      <x:c r="E6" s="528" t="n">
        <x:f>Chiffre_Affaires!E13</x:f>
        <x:v>62541.81818181818</x:v>
      </x:c>
      <x:c r="F6" s="528" t="n">
        <x:f>Chiffre_Affaires!F13</x:f>
        <x:v>67505.45454545456</x:v>
      </x:c>
      <x:c r="G6" s="528" t="n">
        <x:f>Chiffre_Affaires!G13</x:f>
        <x:v>71476.36363636365</x:v>
      </x:c>
      <x:c r="H6" s="528" t="n">
        <x:f>Chiffre_Affaires!H13</x:f>
        <x:v>75447.27272727272</x:v>
      </x:c>
      <x:c r="I6" s="528" t="n">
        <x:f>Chiffre_Affaires!I13</x:f>
        <x:v>69490.90909090909</x:v>
      </x:c>
      <x:c r="J6" s="528" t="n">
        <x:f>Chiffre_Affaires!J13</x:f>
        <x:v>65520.00000000001</x:v>
      </x:c>
      <x:c r="K6" s="528" t="n">
        <x:f>Chiffre_Affaires!K13</x:f>
        <x:v>63534.545454545456</x:v>
      </x:c>
      <x:c r="L6" s="528" t="n">
        <x:f>Chiffre_Affaires!L13</x:f>
        <x:v>60556.36363636363</x:v>
      </x:c>
      <x:c r="M6" s="528" t="n">
        <x:f>Chiffre_Affaires!M13</x:f>
        <x:v>73461.81818181819</x:v>
      </x:c>
      <x:c r="N6" s="528" t="n">
        <x:f>SUM(B6:M6)</x:f>
        <x:v>775320</x:v>
      </x:c>
      <x:c r="O6" s="493"/>
      <x:c r="P6" s="493"/>
      <x:c r="Q6" s="493"/>
      <x:c r="R6" s="493"/>
    </x:row>
    <x:row r="7">
      <x:c r="A7" s="493" t="str">
        <x:v>Apports / financements</x:v>
      </x:c>
      <x:c r="B7" s="528" t="n">
        <x:f>Financement!B19</x:f>
        <x:v>255000</x:v>
      </x:c>
      <x:c r="C7" s="528" t="n">
        <x:f>0</x:f>
        <x:v>0</x:v>
      </x:c>
      <x:c r="D7" s="528" t="n">
        <x:f>0</x:f>
        <x:v>0</x:v>
      </x:c>
      <x:c r="E7" s="528" t="n">
        <x:f>0</x:f>
        <x:v>0</x:v>
      </x:c>
      <x:c r="F7" s="528" t="n">
        <x:f>0</x:f>
        <x:v>0</x:v>
      </x:c>
      <x:c r="G7" s="528" t="n">
        <x:f>0</x:f>
        <x:v>0</x:v>
      </x:c>
      <x:c r="H7" s="528" t="n">
        <x:f>0</x:f>
        <x:v>0</x:v>
      </x:c>
      <x:c r="I7" s="528" t="n">
        <x:f>0</x:f>
        <x:v>0</x:v>
      </x:c>
      <x:c r="J7" s="528" t="n">
        <x:f>0</x:f>
        <x:v>0</x:v>
      </x:c>
      <x:c r="K7" s="528" t="n">
        <x:f>0</x:f>
        <x:v>0</x:v>
      </x:c>
      <x:c r="L7" s="528" t="n">
        <x:f>0</x:f>
        <x:v>0</x:v>
      </x:c>
      <x:c r="M7" s="528" t="n">
        <x:f>0</x:f>
        <x:v>0</x:v>
      </x:c>
      <x:c r="N7" s="528" t="n">
        <x:f>SUM(B7:M7)</x:f>
        <x:v>255000</x:v>
      </x:c>
      <x:c r="O7" s="493"/>
      <x:c r="P7" s="493"/>
      <x:c r="Q7" s="493"/>
      <x:c r="R7" s="493"/>
    </x:row>
    <x:row r="8">
      <x:c r="A8" s="650" t="str">
        <x:v>Total encaissements</x:v>
      </x:c>
      <x:c r="B8" s="651" t="n">
        <x:f>SUM(B6:B7)</x:f>
        <x:v>306621.8181818182</x:v>
      </x:c>
      <x:c r="C8" s="651" t="n">
        <x:f>SUM(C6:C7)</x:f>
        <x:v>54600.00000000001</x:v>
      </x:c>
      <x:c r="D8" s="651" t="n">
        <x:f>SUM(D6:D7)</x:f>
        <x:v>59563.63636363637</x:v>
      </x:c>
      <x:c r="E8" s="651" t="n">
        <x:f>SUM(E6:E7)</x:f>
        <x:v>62541.81818181818</x:v>
      </x:c>
      <x:c r="F8" s="651" t="n">
        <x:f>SUM(F6:F7)</x:f>
        <x:v>67505.45454545456</x:v>
      </x:c>
      <x:c r="G8" s="651" t="n">
        <x:f>SUM(G6:G7)</x:f>
        <x:v>71476.36363636365</x:v>
      </x:c>
      <x:c r="H8" s="651" t="n">
        <x:f>SUM(H6:H7)</x:f>
        <x:v>75447.27272727272</x:v>
      </x:c>
      <x:c r="I8" s="651" t="n">
        <x:f>SUM(I6:I7)</x:f>
        <x:v>69490.90909090909</x:v>
      </x:c>
      <x:c r="J8" s="651" t="n">
        <x:f>SUM(J6:J7)</x:f>
        <x:v>65520.00000000001</x:v>
      </x:c>
      <x:c r="K8" s="651" t="n">
        <x:f>SUM(K6:K7)</x:f>
        <x:v>63534.545454545456</x:v>
      </x:c>
      <x:c r="L8" s="651" t="n">
        <x:f>SUM(L6:L7)</x:f>
        <x:v>60556.36363636363</x:v>
      </x:c>
      <x:c r="M8" s="651" t="n">
        <x:f>SUM(M6:M7)</x:f>
        <x:v>73461.81818181819</x:v>
      </x:c>
      <x:c r="N8" s="651" t="n">
        <x:f>SUM(B8:M8)</x:f>
        <x:v>1030320</x:v>
      </x:c>
      <x:c r="O8" s="493"/>
      <x:c r="P8" s="493"/>
      <x:c r="Q8" s="493"/>
      <x:c r="R8" s="493"/>
    </x:row>
    <x:row r="9">
      <x:c r="A9" s="493" t="str">
        <x:v>Achats matières TTC</x:v>
      </x:c>
      <x:c r="B9" s="528" t="n">
        <x:f>Charges!B5*(1+Hypotheses!$B$16)</x:f>
        <x:v>15486.545454545456</x:v>
      </x:c>
      <x:c r="C9" s="528" t="n">
        <x:f>Charges!C5*(1+Hypotheses!$B$16)</x:f>
        <x:v>16380.000000000004</x:v>
      </x:c>
      <x:c r="D9" s="528" t="n">
        <x:f>Charges!D5*(1+Hypotheses!$B$16)</x:f>
        <x:v>17869.09090909091</x:v>
      </x:c>
      <x:c r="E9" s="528" t="n">
        <x:f>Charges!E5*(1+Hypotheses!$B$16)</x:f>
        <x:v>18762.545454545456</x:v>
      </x:c>
      <x:c r="F9" s="528" t="n">
        <x:f>Charges!F5*(1+Hypotheses!$B$16)</x:f>
        <x:v>20251.636363636368</x:v>
      </x:c>
      <x:c r="G9" s="528" t="n">
        <x:f>Charges!G5*(1+Hypotheses!$B$16)</x:f>
        <x:v>21442.909090909096</x:v>
      </x:c>
      <x:c r="H9" s="528" t="n">
        <x:f>Charges!H5*(1+Hypotheses!$B$16)</x:f>
        <x:v>22634.181818181816</x:v>
      </x:c>
      <x:c r="I9" s="528" t="n">
        <x:f>Charges!I5*(1+Hypotheses!$B$16)</x:f>
        <x:v>20847.272727272728</x:v>
      </x:c>
      <x:c r="J9" s="528" t="n">
        <x:f>Charges!J5*(1+Hypotheses!$B$16)</x:f>
        <x:v>19656</x:v>
      </x:c>
      <x:c r="K9" s="528" t="n">
        <x:f>Charges!K5*(1+Hypotheses!$B$16)</x:f>
        <x:v>19060.363636363636</x:v>
      </x:c>
      <x:c r="L9" s="528" t="n">
        <x:f>Charges!L5*(1+Hypotheses!$B$16)</x:f>
        <x:v>18166.909090909092</x:v>
      </x:c>
      <x:c r="M9" s="528" t="n">
        <x:f>Charges!M5*(1+Hypotheses!$B$16)</x:f>
        <x:v>22038.545454545456</x:v>
      </x:c>
      <x:c r="N9" s="528" t="n">
        <x:f>SUM(B9:M9)</x:f>
        <x:v>232596.00000000006</x:v>
      </x:c>
      <x:c r="O9" s="493"/>
      <x:c r="P9" s="493"/>
      <x:c r="Q9" s="493"/>
      <x:c r="R9" s="493"/>
    </x:row>
    <x:row r="10">
      <x:c r="A10" s="493" t="str">
        <x:v>Commissions livraison</x:v>
      </x:c>
      <x:c r="B10" s="528" t="n">
        <x:f>Charges!B6</x:f>
        <x:v>1576.8119008264464</x:v>
      </x:c>
      <x:c r="C10" s="528" t="n">
        <x:f>Charges!C6</x:f>
        <x:v>1667.7818181818182</x:v>
      </x:c>
      <x:c r="D10" s="528" t="n">
        <x:f>Charges!D6</x:f>
        <x:v>1819.3983471074382</x:v>
      </x:c>
      <x:c r="E10" s="528" t="n">
        <x:f>Charges!E6</x:f>
        <x:v>1910.3682644628097</x:v>
      </x:c>
      <x:c r="F10" s="528" t="n">
        <x:f>Charges!F6</x:f>
        <x:v>2061.9847933884303</x:v>
      </x:c>
      <x:c r="G10" s="528" t="n">
        <x:f>Charges!G6</x:f>
        <x:v>2183.278016528926</x:v>
      </x:c>
      <x:c r="H10" s="528" t="n">
        <x:f>Charges!H6</x:f>
        <x:v>2304.5712396694207</x:v>
      </x:c>
      <x:c r="I10" s="528" t="n">
        <x:f>Charges!I6</x:f>
        <x:v>2122.6314049586776</x:v>
      </x:c>
      <x:c r="J10" s="528" t="n">
        <x:f>Charges!J6</x:f>
        <x:v>2001.3381818181822</x:v>
      </x:c>
      <x:c r="K10" s="528" t="n">
        <x:f>Charges!K6</x:f>
        <x:v>1940.6915702479337</x:v>
      </x:c>
      <x:c r="L10" s="528" t="n">
        <x:f>Charges!L6</x:f>
        <x:v>1849.721652892562</x:v>
      </x:c>
      <x:c r="M10" s="528" t="n">
        <x:f>Charges!M6</x:f>
        <x:v>2243.924628099174</x:v>
      </x:c>
      <x:c r="N10" s="528" t="n">
        <x:f>SUM(B10:M10)</x:f>
        <x:v>23682.501818181816</x:v>
      </x:c>
      <x:c r="O10" s="493"/>
      <x:c r="P10" s="493"/>
      <x:c r="Q10" s="493"/>
      <x:c r="R10" s="493"/>
    </x:row>
    <x:row r="11">
      <x:c r="A11" s="493" t="str">
        <x:v>Masse salariale</x:v>
      </x:c>
      <x:c r="B11" s="528" t="n">
        <x:f>Personnel!B15</x:f>
        <x:v>19738</x:v>
      </x:c>
      <x:c r="C11" s="528" t="n">
        <x:f>Personnel!C15</x:f>
        <x:v>19738</x:v>
      </x:c>
      <x:c r="D11" s="528" t="n">
        <x:f>Personnel!D15</x:f>
        <x:v>21016</x:v>
      </x:c>
      <x:c r="E11" s="528" t="n">
        <x:f>Personnel!E15</x:f>
        <x:v>21016</x:v>
      </x:c>
      <x:c r="F11" s="528" t="n">
        <x:f>Personnel!F15</x:f>
        <x:v>21016</x:v>
      </x:c>
      <x:c r="G11" s="528" t="n">
        <x:f>Personnel!G15</x:f>
        <x:v>22294</x:v>
      </x:c>
      <x:c r="H11" s="528" t="n">
        <x:f>Personnel!H15</x:f>
        <x:v>22294</x:v>
      </x:c>
      <x:c r="I11" s="528" t="n">
        <x:f>Personnel!I15</x:f>
        <x:v>22294</x:v>
      </x:c>
      <x:c r="J11" s="528" t="n">
        <x:f>Personnel!J15</x:f>
        <x:v>22294</x:v>
      </x:c>
      <x:c r="K11" s="528" t="n">
        <x:f>Personnel!K15</x:f>
        <x:v>22294</x:v>
      </x:c>
      <x:c r="L11" s="528" t="n">
        <x:f>Personnel!L15</x:f>
        <x:v>22294</x:v>
      </x:c>
      <x:c r="M11" s="528" t="n">
        <x:f>Personnel!M15</x:f>
        <x:v>22294</x:v>
      </x:c>
      <x:c r="N11" s="528" t="n">
        <x:f>SUM(B11:M11)</x:f>
        <x:v>258582</x:v>
      </x:c>
      <x:c r="O11" s="493"/>
      <x:c r="P11" s="493"/>
      <x:c r="Q11" s="493"/>
      <x:c r="R11" s="493"/>
    </x:row>
    <x:row r="12">
      <x:c r="A12" s="493" t="str">
        <x:v>Autres charges d'exploitation</x:v>
      </x:c>
      <x:c r="B12" s="528" t="n">
        <x:f>SUM(Charges!B7:B16)</x:f>
        <x:v>10170</x:v>
      </x:c>
      <x:c r="C12" s="528" t="n">
        <x:f>SUM(Charges!C7:C16)</x:f>
        <x:v>10170</x:v>
      </x:c>
      <x:c r="D12" s="528" t="n">
        <x:f>SUM(Charges!D7:D16)</x:f>
        <x:v>10170</x:v>
      </x:c>
      <x:c r="E12" s="528" t="n">
        <x:f>SUM(Charges!E7:E16)</x:f>
        <x:v>10170</x:v>
      </x:c>
      <x:c r="F12" s="528" t="n">
        <x:f>SUM(Charges!F7:F16)</x:f>
        <x:v>10170</x:v>
      </x:c>
      <x:c r="G12" s="528" t="n">
        <x:f>SUM(Charges!G7:G16)</x:f>
        <x:v>10170</x:v>
      </x:c>
      <x:c r="H12" s="528" t="n">
        <x:f>SUM(Charges!H7:H16)</x:f>
        <x:v>10170</x:v>
      </x:c>
      <x:c r="I12" s="528" t="n">
        <x:f>SUM(Charges!I7:I16)</x:f>
        <x:v>10170</x:v>
      </x:c>
      <x:c r="J12" s="528" t="n">
        <x:f>SUM(Charges!J7:J16)</x:f>
        <x:v>10170</x:v>
      </x:c>
      <x:c r="K12" s="528" t="n">
        <x:f>SUM(Charges!K7:K16)</x:f>
        <x:v>10170</x:v>
      </x:c>
      <x:c r="L12" s="528" t="n">
        <x:f>SUM(Charges!L7:L16)</x:f>
        <x:v>10170</x:v>
      </x:c>
      <x:c r="M12" s="528" t="n">
        <x:f>SUM(Charges!M7:M16)</x:f>
        <x:v>10170</x:v>
      </x:c>
      <x:c r="N12" s="528" t="n">
        <x:f>SUM(B12:M12)</x:f>
        <x:v>122040</x:v>
      </x:c>
      <x:c r="O12" s="493"/>
      <x:c r="P12" s="493"/>
      <x:c r="Q12" s="493"/>
      <x:c r="R12" s="493"/>
    </x:row>
    <x:row r="13">
      <x:c r="A13" s="493" t="str">
        <x:v>Investissements TTC</x:v>
      </x:c>
      <x:c r="B13" s="528" t="n">
        <x:f>Investissements!B19</x:f>
        <x:v>270600</x:v>
      </x:c>
      <x:c r="C13" s="528" t="n">
        <x:f>0</x:f>
        <x:v>0</x:v>
      </x:c>
      <x:c r="D13" s="528" t="n">
        <x:f>0</x:f>
        <x:v>0</x:v>
      </x:c>
      <x:c r="E13" s="528" t="n">
        <x:f>0</x:f>
        <x:v>0</x:v>
      </x:c>
      <x:c r="F13" s="528" t="n">
        <x:f>0</x:f>
        <x:v>0</x:v>
      </x:c>
      <x:c r="G13" s="528" t="n">
        <x:f>0</x:f>
        <x:v>0</x:v>
      </x:c>
      <x:c r="H13" s="528" t="n">
        <x:f>0</x:f>
        <x:v>0</x:v>
      </x:c>
      <x:c r="I13" s="528" t="n">
        <x:f>0</x:f>
        <x:v>0</x:v>
      </x:c>
      <x:c r="J13" s="528" t="n">
        <x:f>0</x:f>
        <x:v>0</x:v>
      </x:c>
      <x:c r="K13" s="528" t="n">
        <x:f>0</x:f>
        <x:v>0</x:v>
      </x:c>
      <x:c r="L13" s="528" t="n">
        <x:f>0</x:f>
        <x:v>0</x:v>
      </x:c>
      <x:c r="M13" s="528" t="n">
        <x:f>0</x:f>
        <x:v>0</x:v>
      </x:c>
      <x:c r="N13" s="528" t="n">
        <x:f>SUM(B13:M13)</x:f>
        <x:v>270600</x:v>
      </x:c>
      <x:c r="O13" s="493"/>
      <x:c r="P13" s="493"/>
      <x:c r="Q13" s="493"/>
      <x:c r="R13" s="493"/>
    </x:row>
    <x:row r="14">
      <x:c r="A14" s="493" t="str">
        <x:v>Service de la dette</x:v>
      </x:c>
      <x:c r="B14" s="528" t="n">
        <x:f>Financement!B23/12</x:f>
        <x:v>2626.471053073259</x:v>
      </x:c>
      <x:c r="C14" s="528" t="n">
        <x:f>Financement!B23/12</x:f>
        <x:v>2626.471053073259</x:v>
      </x:c>
      <x:c r="D14" s="528" t="n">
        <x:f>Financement!B23/12</x:f>
        <x:v>2626.471053073259</x:v>
      </x:c>
      <x:c r="E14" s="528" t="n">
        <x:f>Financement!B23/12</x:f>
        <x:v>2626.471053073259</x:v>
      </x:c>
      <x:c r="F14" s="528" t="n">
        <x:f>Financement!B23/12</x:f>
        <x:v>2626.471053073259</x:v>
      </x:c>
      <x:c r="G14" s="528" t="n">
        <x:f>Financement!B23/12</x:f>
        <x:v>2626.471053073259</x:v>
      </x:c>
      <x:c r="H14" s="528" t="n">
        <x:f>Financement!B23/12</x:f>
        <x:v>2626.471053073259</x:v>
      </x:c>
      <x:c r="I14" s="528" t="n">
        <x:f>Financement!B23/12</x:f>
        <x:v>2626.471053073259</x:v>
      </x:c>
      <x:c r="J14" s="528" t="n">
        <x:f>Financement!B23/12</x:f>
        <x:v>2626.471053073259</x:v>
      </x:c>
      <x:c r="K14" s="528" t="n">
        <x:f>Financement!B23/12</x:f>
        <x:v>2626.471053073259</x:v>
      </x:c>
      <x:c r="L14" s="528" t="n">
        <x:f>Financement!B23/12</x:f>
        <x:v>2626.471053073259</x:v>
      </x:c>
      <x:c r="M14" s="528" t="n">
        <x:f>Financement!B23/12</x:f>
        <x:v>2626.471053073259</x:v>
      </x:c>
      <x:c r="N14" s="528" t="n">
        <x:f>SUM(B14:M14)</x:f>
        <x:v>31517.65263687911</x:v>
      </x:c>
      <x:c r="O14" s="493"/>
      <x:c r="P14" s="493"/>
      <x:c r="Q14" s="493"/>
      <x:c r="R14" s="493"/>
    </x:row>
    <x:row r="15">
      <x:c r="A15" s="493" t="str">
        <x:v>TVA nette estimée</x:v>
      </x:c>
      <x:c r="B15" s="528" t="n">
        <x:f>MAX(0,Chiffre_Affaires!B14-(Charges!B5*Hypotheses!$B$16))</x:f>
        <x:v>3285.02479338843</x:v>
      </x:c>
      <x:c r="C15" s="528" t="n">
        <x:f>MAX(0,Chiffre_Affaires!C14-(Charges!C5*Hypotheses!$B$16))</x:f>
        <x:v>3474.5454545454545</x:v>
      </x:c>
      <x:c r="D15" s="528" t="n">
        <x:f>MAX(0,Chiffre_Affaires!D14-(Charges!D5*Hypotheses!$B$16))</x:f>
        <x:v>3790.413223140496</x:v>
      </x:c>
      <x:c r="E15" s="528" t="n">
        <x:f>MAX(0,Chiffre_Affaires!E14-(Charges!E5*Hypotheses!$B$16))</x:f>
        <x:v>3979.93388429752</x:v>
      </x:c>
      <x:c r="F15" s="528" t="n">
        <x:f>MAX(0,Chiffre_Affaires!F14-(Charges!F5*Hypotheses!$B$16))</x:f>
        <x:v>4295.801652892563</x:v>
      </x:c>
      <x:c r="G15" s="528" t="n">
        <x:f>MAX(0,Chiffre_Affaires!G14-(Charges!G5*Hypotheses!$B$16))</x:f>
        <x:v>4548.495867768595</x:v>
      </x:c>
      <x:c r="H15" s="528" t="n">
        <x:f>MAX(0,Chiffre_Affaires!H14-(Charges!H5*Hypotheses!$B$16))</x:f>
        <x:v>4801.190082644627</x:v>
      </x:c>
      <x:c r="I15" s="528" t="n">
        <x:f>MAX(0,Chiffre_Affaires!I14-(Charges!I5*Hypotheses!$B$16))</x:f>
        <x:v>4422.148760330578</x:v>
      </x:c>
      <x:c r="J15" s="528" t="n">
        <x:f>MAX(0,Chiffre_Affaires!J14-(Charges!J5*Hypotheses!$B$16))</x:f>
        <x:v>4169.454545454546</x:v>
      </x:c>
      <x:c r="K15" s="528" t="n">
        <x:f>MAX(0,Chiffre_Affaires!K14-(Charges!K5*Hypotheses!$B$16))</x:f>
        <x:v>4043.107438016529</x:v>
      </x:c>
      <x:c r="L15" s="528" t="n">
        <x:f>MAX(0,Chiffre_Affaires!L14-(Charges!L5*Hypotheses!$B$16))</x:f>
        <x:v>3853.5867768595035</x:v>
      </x:c>
      <x:c r="M15" s="528" t="n">
        <x:f>MAX(0,Chiffre_Affaires!M14-(Charges!M5*Hypotheses!$B$16))</x:f>
        <x:v>4674.842975206613</x:v>
      </x:c>
      <x:c r="N15" s="528" t="n">
        <x:f>SUM(B15:M15)</x:f>
        <x:v>49338.54545454546</x:v>
      </x:c>
      <x:c r="O15" s="493"/>
      <x:c r="P15" s="493"/>
      <x:c r="Q15" s="493"/>
      <x:c r="R15" s="493"/>
    </x:row>
    <x:row r="16">
      <x:c r="A16" s="650" t="str">
        <x:v>Total décaissements</x:v>
      </x:c>
      <x:c r="B16" s="651" t="n">
        <x:f>SUM(B9:B15)</x:f>
        <x:v>323482.8532018336</x:v>
      </x:c>
      <x:c r="C16" s="651" t="n">
        <x:f>SUM(C9:C15)</x:f>
        <x:v>54056.79832580054</x:v>
      </x:c>
      <x:c r="D16" s="651" t="n">
        <x:f>SUM(D9:D15)</x:f>
        <x:v>57291.37353241211</x:v>
      </x:c>
      <x:c r="E16" s="651" t="n">
        <x:f>SUM(E9:E15)</x:f>
        <x:v>58465.318656379044</x:v>
      </x:c>
      <x:c r="F16" s="651" t="n">
        <x:f>SUM(F9:F15)</x:f>
        <x:v>60421.89386299062</x:v>
      </x:c>
      <x:c r="G16" s="651" t="n">
        <x:f>SUM(G9:G15)</x:f>
        <x:v>63265.15402827987</x:v>
      </x:c>
      <x:c r="H16" s="651" t="n">
        <x:f>SUM(H9:H15)</x:f>
        <x:v>64830.41419356912</x:v>
      </x:c>
      <x:c r="I16" s="651" t="n">
        <x:f>SUM(I9:I15)</x:f>
        <x:v>62482.523945635236</x:v>
      </x:c>
      <x:c r="J16" s="651" t="n">
        <x:f>SUM(J9:J15)</x:f>
        <x:v>60917.26378034598</x:v>
      </x:c>
      <x:c r="K16" s="651" t="n">
        <x:f>SUM(K9:K15)</x:f>
        <x:v>60134.63369770136</x:v>
      </x:c>
      <x:c r="L16" s="651" t="n">
        <x:f>SUM(L9:L15)</x:f>
        <x:v>58960.68857373441</x:v>
      </x:c>
      <x:c r="M16" s="651" t="n">
        <x:f>SUM(M9:M15)</x:f>
        <x:v>64047.784110924506</x:v>
      </x:c>
      <x:c r="N16" s="651" t="n">
        <x:f>SUM(B16:M16)</x:f>
        <x:v>988356.6999096063</x:v>
      </x:c>
      <x:c r="O16" s="493"/>
      <x:c r="P16" s="493"/>
      <x:c r="Q16" s="493"/>
      <x:c r="R16" s="493"/>
    </x:row>
    <x:row r="17">
      <x:c r="A17" s="650" t="str">
        <x:v>Variation mensuelle</x:v>
      </x:c>
      <x:c r="B17" s="651" t="n">
        <x:f>B8-B16</x:f>
        <x:v>-16861.035020015435</x:v>
      </x:c>
      <x:c r="C17" s="651" t="n">
        <x:f>C8-C16</x:f>
        <x:v>543.2016741994667</x:v>
      </x:c>
      <x:c r="D17" s="651" t="n">
        <x:f>D8-D16</x:f>
        <x:v>2272.2628312242596</x:v>
      </x:c>
      <x:c r="E17" s="651" t="n">
        <x:f>E8-E16</x:f>
        <x:v>4076.4995254391324</x:v>
      </x:c>
      <x:c r="F17" s="651" t="n">
        <x:f>F8-F16</x:f>
        <x:v>7083.56068246394</x:v>
      </x:c>
      <x:c r="G17" s="651" t="n">
        <x:f>G8-G16</x:f>
        <x:v>8211.20960808378</x:v>
      </x:c>
      <x:c r="H17" s="651" t="n">
        <x:f>H8-H16</x:f>
        <x:v>10616.858533703598</x:v>
      </x:c>
      <x:c r="I17" s="651" t="n">
        <x:f>I8-I16</x:f>
        <x:v>7008.385145273853</x:v>
      </x:c>
      <x:c r="J17" s="651" t="n">
        <x:f>J8-J16</x:f>
        <x:v>4602.736219654027</x:v>
      </x:c>
      <x:c r="K17" s="651" t="n">
        <x:f>K8-K16</x:f>
        <x:v>3399.9117568440925</x:v>
      </x:c>
      <x:c r="L17" s="651" t="n">
        <x:f>L8-L16</x:f>
        <x:v>1595.6750626292196</x:v>
      </x:c>
      <x:c r="M17" s="651" t="n">
        <x:f>M8-M16</x:f>
        <x:v>9414.034070893686</x:v>
      </x:c>
      <x:c r="N17" s="651" t="n">
        <x:f>SUM(B17:M17)</x:f>
        <x:v>41963.30009039362</x:v>
      </x:c>
      <x:c r="O17" s="493"/>
      <x:c r="P17" s="493"/>
      <x:c r="Q17" s="493"/>
      <x:c r="R17" s="493"/>
    </x:row>
    <x:row r="18">
      <x:c r="A18" s="652" t="str">
        <x:v>Trésorerie de clôture</x:v>
      </x:c>
      <x:c r="B18" s="653" t="n">
        <x:f>B5+B17</x:f>
        <x:v>-36961.035020015435</x:v>
      </x:c>
      <x:c r="C18" s="653" t="n">
        <x:f>C5+C17</x:f>
        <x:v>-36417.83334581597</x:v>
      </x:c>
      <x:c r="D18" s="653" t="n">
        <x:f>D5+D17</x:f>
        <x:v>-34145.57051459171</x:v>
      </x:c>
      <x:c r="E18" s="653" t="n">
        <x:f>E5+E17</x:f>
        <x:v>-30069.070989152577</x:v>
      </x:c>
      <x:c r="F18" s="653" t="n">
        <x:f>F5+F17</x:f>
        <x:v>-22985.510306688637</x:v>
      </x:c>
      <x:c r="G18" s="653" t="n">
        <x:f>G5+G17</x:f>
        <x:v>-14774.300698604857</x:v>
      </x:c>
      <x:c r="H18" s="653" t="n">
        <x:f>H5+H17</x:f>
        <x:v>-4157.442164901258</x:v>
      </x:c>
      <x:c r="I18" s="653" t="n">
        <x:f>I5+I17</x:f>
        <x:v>2850.9429803725943</x:v>
      </x:c>
      <x:c r="J18" s="653" t="n">
        <x:f>J5+J17</x:f>
        <x:v>7453.679200026621</x:v>
      </x:c>
      <x:c r="K18" s="653" t="n">
        <x:f>K5+K17</x:f>
        <x:v>10853.590956870714</x:v>
      </x:c>
      <x:c r="L18" s="653" t="n">
        <x:f>L5+L17</x:f>
        <x:v>12449.266019499933</x:v>
      </x:c>
      <x:c r="M18" s="653" t="n">
        <x:f>M5+M17</x:f>
        <x:v>21863.30009039362</x:v>
      </x:c>
      <x:c r="N18" s="653" t="n">
        <x:f>M18</x:f>
        <x:v>21863.30009039362</x:v>
      </x:c>
      <x:c r="O18" s="493"/>
      <x:c r="P18" s="493"/>
      <x:c r="Q18" s="493"/>
      <x:c r="R18" s="493"/>
    </x:row>
    <x:row r="19">
      <x:c r="A19" s="493"/>
      <x:c r="B19" s="493"/>
      <x:c r="C19" s="493"/>
      <x:c r="D19" s="493"/>
      <x:c r="E19" s="493"/>
      <x:c r="F19" s="493"/>
      <x:c r="G19" s="493"/>
      <x:c r="H19" s="493"/>
      <x:c r="I19" s="493"/>
      <x:c r="J19" s="493"/>
      <x:c r="K19" s="493"/>
      <x:c r="L19" s="493"/>
      <x:c r="M19" s="493"/>
      <x:c r="N19" s="493"/>
      <x:c r="O19" s="493"/>
      <x:c r="P19" s="493"/>
      <x:c r="Q19" s="493"/>
      <x:c r="R19" s="493"/>
    </x:row>
    <x:row r="20">
      <x:c r="A20" s="493"/>
      <x:c r="B20" s="493"/>
      <x:c r="C20" s="493"/>
      <x:c r="D20" s="493"/>
      <x:c r="E20" s="493"/>
      <x:c r="F20" s="493"/>
      <x:c r="G20" s="493"/>
      <x:c r="H20" s="493"/>
      <x:c r="I20" s="493"/>
      <x:c r="J20" s="493"/>
      <x:c r="K20" s="493"/>
      <x:c r="L20" s="493"/>
      <x:c r="M20" s="493"/>
      <x:c r="N20" s="493"/>
      <x:c r="O20" s="493"/>
      <x:c r="P20" s="493"/>
      <x:c r="Q20" s="493"/>
      <x:c r="R20" s="493"/>
    </x:row>
    <x:row r="21">
      <x:c r="A21" s="493"/>
      <x:c r="B21" s="493"/>
      <x:c r="C21" s="493"/>
      <x:c r="D21" s="493"/>
      <x:c r="E21" s="493"/>
      <x:c r="F21" s="493"/>
      <x:c r="G21" s="493"/>
      <x:c r="H21" s="493"/>
      <x:c r="I21" s="493"/>
      <x:c r="J21" s="493"/>
      <x:c r="K21" s="493"/>
      <x:c r="L21" s="493"/>
      <x:c r="M21" s="493"/>
      <x:c r="N21" s="493"/>
      <x:c r="O21" s="493"/>
      <x:c r="P21" s="493"/>
      <x:c r="Q21" s="493"/>
      <x:c r="R21" s="493"/>
    </x:row>
    <x:row r="22">
      <x:c r="A22" s="493"/>
      <x:c r="B22" s="493"/>
      <x:c r="C22" s="493"/>
      <x:c r="D22" s="493"/>
      <x:c r="E22" s="493"/>
      <x:c r="F22" s="493"/>
      <x:c r="G22" s="493"/>
      <x:c r="H22" s="493"/>
      <x:c r="I22" s="493"/>
      <x:c r="J22" s="493"/>
      <x:c r="K22" s="493"/>
      <x:c r="L22" s="493"/>
      <x:c r="M22" s="493"/>
      <x:c r="N22" s="493"/>
      <x:c r="O22" s="493"/>
      <x:c r="P22" s="493"/>
      <x:c r="Q22" s="493"/>
      <x:c r="R22" s="493"/>
    </x:row>
    <x:row r="23">
      <x:c r="A23" s="493"/>
      <x:c r="B23" s="493"/>
      <x:c r="C23" s="493"/>
      <x:c r="D23" s="493"/>
      <x:c r="E23" s="493"/>
      <x:c r="F23" s="493"/>
      <x:c r="G23" s="493"/>
      <x:c r="H23" s="493"/>
      <x:c r="I23" s="493"/>
      <x:c r="J23" s="493"/>
      <x:c r="K23" s="493"/>
      <x:c r="L23" s="493"/>
      <x:c r="M23" s="493"/>
      <x:c r="N23" s="493"/>
      <x:c r="O23" s="493"/>
      <x:c r="P23" s="493"/>
      <x:c r="Q23" s="493"/>
      <x:c r="R23" s="493"/>
    </x:row>
    <x:row r="24">
      <x:c r="A24" s="493"/>
      <x:c r="B24" s="493"/>
      <x:c r="C24" s="493"/>
      <x:c r="D24" s="493"/>
      <x:c r="E24" s="493"/>
      <x:c r="F24" s="493"/>
      <x:c r="G24" s="493"/>
      <x:c r="H24" s="493"/>
      <x:c r="I24" s="493"/>
      <x:c r="J24" s="493"/>
      <x:c r="K24" s="493"/>
      <x:c r="L24" s="493"/>
      <x:c r="M24" s="493"/>
      <x:c r="N24" s="493"/>
      <x:c r="O24" s="493"/>
      <x:c r="P24" s="493"/>
      <x:c r="Q24" s="493"/>
      <x:c r="R24" s="493"/>
    </x:row>
    <x:row r="25">
      <x:c r="A25" s="493"/>
      <x:c r="B25" s="493"/>
      <x:c r="C25" s="493"/>
      <x:c r="D25" s="493"/>
      <x:c r="E25" s="493"/>
      <x:c r="F25" s="493"/>
      <x:c r="G25" s="493"/>
      <x:c r="H25" s="493"/>
      <x:c r="I25" s="493"/>
      <x:c r="J25" s="493"/>
      <x:c r="K25" s="493"/>
      <x:c r="L25" s="493"/>
      <x:c r="M25" s="493"/>
      <x:c r="N25" s="493"/>
      <x:c r="O25" s="493"/>
      <x:c r="P25" s="493"/>
      <x:c r="Q25" s="493"/>
      <x:c r="R25" s="493"/>
    </x:row>
    <x:row r="26">
      <x:c r="A26" s="493"/>
      <x:c r="B26" s="493"/>
      <x:c r="C26" s="493"/>
      <x:c r="D26" s="493"/>
      <x:c r="E26" s="493"/>
      <x:c r="F26" s="493"/>
      <x:c r="G26" s="493"/>
      <x:c r="H26" s="493"/>
      <x:c r="I26" s="493"/>
      <x:c r="J26" s="493"/>
      <x:c r="K26" s="493"/>
      <x:c r="L26" s="493"/>
      <x:c r="M26" s="493"/>
      <x:c r="N26" s="493"/>
      <x:c r="O26" s="493"/>
      <x:c r="P26" s="493"/>
      <x:c r="Q26" s="493"/>
      <x:c r="R26" s="493"/>
    </x:row>
    <x:row r="27">
      <x:c r="A27" s="493"/>
      <x:c r="B27" s="493"/>
      <x:c r="C27" s="493"/>
      <x:c r="D27" s="493"/>
      <x:c r="E27" s="493"/>
      <x:c r="F27" s="493"/>
      <x:c r="G27" s="493"/>
      <x:c r="H27" s="493"/>
      <x:c r="I27" s="493"/>
      <x:c r="J27" s="493"/>
      <x:c r="K27" s="493"/>
      <x:c r="L27" s="493"/>
      <x:c r="M27" s="493"/>
      <x:c r="N27" s="493"/>
      <x:c r="O27" s="493"/>
      <x:c r="P27" s="493"/>
      <x:c r="Q27" s="493"/>
      <x:c r="R27" s="493"/>
    </x:row>
    <x:row r="28">
      <x:c r="A28" s="493"/>
      <x:c r="B28" s="493"/>
      <x:c r="C28" s="493"/>
      <x:c r="D28" s="493"/>
      <x:c r="E28" s="493"/>
      <x:c r="F28" s="493"/>
      <x:c r="G28" s="493"/>
      <x:c r="H28" s="493"/>
      <x:c r="I28" s="493"/>
      <x:c r="J28" s="493"/>
      <x:c r="K28" s="493"/>
      <x:c r="L28" s="493"/>
      <x:c r="M28" s="493"/>
      <x:c r="N28" s="493"/>
      <x:c r="O28" s="493"/>
      <x:c r="P28" s="493"/>
      <x:c r="Q28" s="493"/>
      <x:c r="R28" s="493"/>
    </x:row>
    <x:row r="29">
      <x:c r="A29" s="493"/>
      <x:c r="B29" s="493"/>
      <x:c r="C29" s="493"/>
      <x:c r="D29" s="493"/>
      <x:c r="E29" s="493"/>
      <x:c r="F29" s="493"/>
      <x:c r="G29" s="493"/>
      <x:c r="H29" s="493"/>
      <x:c r="I29" s="493"/>
      <x:c r="J29" s="493"/>
      <x:c r="K29" s="493"/>
      <x:c r="L29" s="493"/>
      <x:c r="M29" s="493"/>
      <x:c r="N29" s="493"/>
      <x:c r="O29" s="493"/>
      <x:c r="P29" s="493"/>
      <x:c r="Q29" s="493"/>
      <x:c r="R29" s="493"/>
    </x:row>
    <x:row r="30">
      <x:c r="A30" s="493"/>
      <x:c r="B30" s="493"/>
      <x:c r="C30" s="493"/>
      <x:c r="D30" s="493"/>
      <x:c r="E30" s="493"/>
      <x:c r="F30" s="493"/>
      <x:c r="G30" s="493"/>
      <x:c r="H30" s="493"/>
      <x:c r="I30" s="493"/>
      <x:c r="J30" s="493"/>
      <x:c r="K30" s="493"/>
      <x:c r="L30" s="493"/>
      <x:c r="M30" s="493"/>
      <x:c r="N30" s="493"/>
      <x:c r="O30" s="493"/>
      <x:c r="P30" s="493"/>
      <x:c r="Q30" s="493"/>
      <x:c r="R30" s="493"/>
    </x:row>
    <x:row r="31">
      <x:c r="A31" s="493"/>
      <x:c r="B31" s="493"/>
      <x:c r="C31" s="493"/>
      <x:c r="D31" s="493"/>
      <x:c r="E31" s="493"/>
      <x:c r="F31" s="493"/>
      <x:c r="G31" s="493"/>
      <x:c r="H31" s="493"/>
      <x:c r="I31" s="493"/>
      <x:c r="J31" s="493"/>
      <x:c r="K31" s="493"/>
      <x:c r="L31" s="493"/>
      <x:c r="M31" s="493"/>
      <x:c r="N31" s="493"/>
      <x:c r="O31" s="493"/>
      <x:c r="P31" s="493"/>
      <x:c r="Q31" s="493"/>
      <x:c r="R31" s="493"/>
    </x:row>
    <x:row r="32">
      <x:c r="A32" s="493"/>
      <x:c r="B32" s="493"/>
      <x:c r="C32" s="493"/>
      <x:c r="D32" s="493"/>
      <x:c r="E32" s="493"/>
      <x:c r="F32" s="493"/>
      <x:c r="G32" s="493"/>
      <x:c r="H32" s="493"/>
      <x:c r="I32" s="493"/>
      <x:c r="J32" s="493"/>
      <x:c r="K32" s="493"/>
      <x:c r="L32" s="493"/>
      <x:c r="M32" s="493"/>
      <x:c r="N32" s="493"/>
      <x:c r="O32" s="493"/>
      <x:c r="P32" s="493"/>
      <x:c r="Q32" s="493"/>
      <x:c r="R32" s="493"/>
    </x:row>
    <x:row r="33">
      <x:c r="A33" s="493"/>
      <x:c r="B33" s="493"/>
      <x:c r="C33" s="493"/>
      <x:c r="D33" s="493"/>
      <x:c r="E33" s="493"/>
      <x:c r="F33" s="493"/>
      <x:c r="G33" s="493"/>
      <x:c r="H33" s="493"/>
      <x:c r="I33" s="493"/>
      <x:c r="J33" s="493"/>
      <x:c r="K33" s="493"/>
      <x:c r="L33" s="493"/>
      <x:c r="M33" s="493"/>
      <x:c r="N33" s="493"/>
      <x:c r="O33" s="493"/>
      <x:c r="P33" s="493"/>
      <x:c r="Q33" s="493"/>
      <x:c r="R33" s="493"/>
    </x:row>
    <x:row r="34">
      <x:c r="A34" s="493"/>
      <x:c r="B34" s="493"/>
      <x:c r="C34" s="493"/>
      <x:c r="D34" s="493"/>
      <x:c r="E34" s="493"/>
      <x:c r="F34" s="493"/>
      <x:c r="G34" s="493"/>
      <x:c r="H34" s="493"/>
      <x:c r="I34" s="493"/>
      <x:c r="J34" s="493"/>
      <x:c r="K34" s="493"/>
      <x:c r="L34" s="493"/>
      <x:c r="M34" s="493"/>
      <x:c r="N34" s="493"/>
      <x:c r="O34" s="493"/>
      <x:c r="P34" s="493"/>
      <x:c r="Q34" s="493"/>
      <x:c r="R34" s="493"/>
    </x:row>
    <x:row r="35">
      <x:c r="A35" s="493"/>
      <x:c r="B35" s="493"/>
      <x:c r="C35" s="493"/>
      <x:c r="D35" s="493"/>
      <x:c r="E35" s="493"/>
      <x:c r="F35" s="493"/>
      <x:c r="G35" s="493"/>
      <x:c r="H35" s="493"/>
      <x:c r="I35" s="493"/>
      <x:c r="J35" s="493"/>
      <x:c r="K35" s="493"/>
      <x:c r="L35" s="493"/>
      <x:c r="M35" s="493"/>
      <x:c r="N35" s="493"/>
      <x:c r="O35" s="493"/>
      <x:c r="P35" s="493"/>
      <x:c r="Q35" s="493"/>
      <x:c r="R35" s="493"/>
    </x:row>
    <x:row r="36">
      <x:c r="A36" s="493"/>
      <x:c r="B36" s="493"/>
      <x:c r="C36" s="493"/>
      <x:c r="D36" s="493"/>
      <x:c r="E36" s="493"/>
      <x:c r="F36" s="493"/>
      <x:c r="G36" s="493"/>
      <x:c r="H36" s="493"/>
      <x:c r="I36" s="493"/>
      <x:c r="J36" s="493"/>
      <x:c r="K36" s="493"/>
      <x:c r="L36" s="493"/>
      <x:c r="M36" s="493"/>
      <x:c r="N36" s="493"/>
      <x:c r="O36" s="493"/>
      <x:c r="P36" s="493"/>
      <x:c r="Q36" s="493"/>
      <x:c r="R36" s="493"/>
    </x:row>
    <x:row r="37">
      <x:c r="A37" s="493"/>
      <x:c r="B37" s="493"/>
      <x:c r="C37" s="493"/>
      <x:c r="D37" s="493"/>
      <x:c r="E37" s="493"/>
      <x:c r="F37" s="493"/>
      <x:c r="G37" s="493"/>
      <x:c r="H37" s="493"/>
      <x:c r="I37" s="493"/>
      <x:c r="J37" s="493"/>
      <x:c r="K37" s="493"/>
      <x:c r="L37" s="493"/>
      <x:c r="M37" s="493"/>
      <x:c r="N37" s="493"/>
      <x:c r="O37" s="493"/>
      <x:c r="P37" s="493"/>
      <x:c r="Q37" s="493"/>
      <x:c r="R37" s="493"/>
    </x:row>
    <x:row r="38">
      <x:c r="A38" s="493"/>
      <x:c r="B38" s="493"/>
      <x:c r="C38" s="493"/>
      <x:c r="D38" s="493"/>
      <x:c r="E38" s="493"/>
      <x:c r="F38" s="493"/>
      <x:c r="G38" s="493"/>
      <x:c r="H38" s="493"/>
      <x:c r="I38" s="493"/>
      <x:c r="J38" s="493"/>
      <x:c r="K38" s="493"/>
      <x:c r="L38" s="493"/>
      <x:c r="M38" s="493"/>
      <x:c r="N38" s="493"/>
      <x:c r="O38" s="493"/>
      <x:c r="P38" s="493"/>
      <x:c r="Q38" s="493"/>
      <x:c r="R38" s="493"/>
    </x:row>
    <x:row r="39">
      <x:c r="A39" s="493"/>
      <x:c r="B39" s="493"/>
      <x:c r="C39" s="493"/>
      <x:c r="D39" s="493"/>
      <x:c r="E39" s="493"/>
      <x:c r="F39" s="493"/>
      <x:c r="G39" s="493"/>
      <x:c r="H39" s="493"/>
      <x:c r="I39" s="493"/>
      <x:c r="J39" s="493"/>
      <x:c r="K39" s="493"/>
      <x:c r="L39" s="493"/>
      <x:c r="M39" s="493"/>
      <x:c r="N39" s="493"/>
      <x:c r="O39" s="493"/>
      <x:c r="P39" s="493"/>
      <x:c r="Q39" s="493"/>
      <x:c r="R39" s="493"/>
    </x:row>
    <x:row r="40">
      <x:c r="A40" s="493"/>
      <x:c r="B40" s="493"/>
      <x:c r="C40" s="493"/>
      <x:c r="D40" s="493"/>
      <x:c r="E40" s="493"/>
      <x:c r="F40" s="493"/>
      <x:c r="G40" s="493"/>
      <x:c r="H40" s="493"/>
      <x:c r="I40" s="493"/>
      <x:c r="J40" s="493"/>
      <x:c r="K40" s="493"/>
      <x:c r="L40" s="493"/>
      <x:c r="M40" s="493"/>
      <x:c r="N40" s="493"/>
      <x:c r="O40" s="493"/>
      <x:c r="P40" s="493"/>
      <x:c r="Q40" s="493"/>
      <x:c r="R40" s="493"/>
    </x:row>
    <x:row r="41">
      <x:c r="A41" s="493"/>
      <x:c r="B41" s="493"/>
      <x:c r="C41" s="493"/>
      <x:c r="D41" s="493"/>
      <x:c r="E41" s="493"/>
      <x:c r="F41" s="493"/>
      <x:c r="G41" s="493"/>
      <x:c r="H41" s="493"/>
      <x:c r="I41" s="493"/>
      <x:c r="J41" s="493"/>
      <x:c r="K41" s="493"/>
      <x:c r="L41" s="493"/>
      <x:c r="M41" s="493"/>
      <x:c r="N41" s="493"/>
      <x:c r="O41" s="493"/>
      <x:c r="P41" s="493"/>
      <x:c r="Q41" s="493"/>
      <x:c r="R41" s="493"/>
    </x:row>
    <x:row r="42">
      <x:c r="A42" s="493"/>
      <x:c r="B42" s="493"/>
      <x:c r="C42" s="493"/>
      <x:c r="D42" s="493"/>
      <x:c r="E42" s="493"/>
      <x:c r="F42" s="493"/>
      <x:c r="G42" s="493"/>
      <x:c r="H42" s="493"/>
      <x:c r="I42" s="493"/>
      <x:c r="J42" s="493"/>
      <x:c r="K42" s="493"/>
      <x:c r="L42" s="493"/>
      <x:c r="M42" s="493"/>
      <x:c r="N42" s="493"/>
      <x:c r="O42" s="493"/>
      <x:c r="P42" s="493"/>
      <x:c r="Q42" s="493"/>
      <x:c r="R42" s="493"/>
    </x:row>
    <x:row r="43">
      <x:c r="A43" s="493"/>
      <x:c r="B43" s="493"/>
      <x:c r="C43" s="493"/>
      <x:c r="D43" s="493"/>
      <x:c r="E43" s="493"/>
      <x:c r="F43" s="493"/>
      <x:c r="G43" s="493"/>
      <x:c r="H43" s="493"/>
      <x:c r="I43" s="493"/>
      <x:c r="J43" s="493"/>
      <x:c r="K43" s="493"/>
      <x:c r="L43" s="493"/>
      <x:c r="M43" s="493"/>
      <x:c r="N43" s="493"/>
      <x:c r="O43" s="493"/>
      <x:c r="P43" s="493"/>
      <x:c r="Q43" s="493"/>
      <x:c r="R43" s="493"/>
    </x:row>
    <x:row r="44">
      <x:c r="A44" s="493"/>
      <x:c r="B44" s="493"/>
      <x:c r="C44" s="493"/>
      <x:c r="D44" s="493"/>
      <x:c r="E44" s="493"/>
      <x:c r="F44" s="493"/>
      <x:c r="G44" s="493"/>
      <x:c r="H44" s="493"/>
      <x:c r="I44" s="493"/>
      <x:c r="J44" s="493"/>
      <x:c r="K44" s="493"/>
      <x:c r="L44" s="493"/>
      <x:c r="M44" s="493"/>
      <x:c r="N44" s="493"/>
      <x:c r="O44" s="493"/>
      <x:c r="P44" s="493"/>
      <x:c r="Q44" s="493"/>
      <x:c r="R44" s="493"/>
    </x:row>
    <x:row r="45">
      <x:c r="A45" s="493"/>
      <x:c r="B45" s="493"/>
      <x:c r="C45" s="493"/>
      <x:c r="D45" s="493"/>
      <x:c r="E45" s="493"/>
      <x:c r="F45" s="493"/>
      <x:c r="G45" s="493"/>
      <x:c r="H45" s="493"/>
      <x:c r="I45" s="493"/>
      <x:c r="J45" s="493"/>
      <x:c r="K45" s="493"/>
      <x:c r="L45" s="493"/>
      <x:c r="M45" s="493"/>
      <x:c r="N45" s="493"/>
      <x:c r="O45" s="493"/>
      <x:c r="P45" s="493"/>
      <x:c r="Q45" s="493"/>
      <x:c r="R45" s="493"/>
    </x:row>
    <x:row r="46">
      <x:c r="A46" s="493"/>
      <x:c r="B46" s="493"/>
      <x:c r="C46" s="493"/>
      <x:c r="D46" s="493"/>
      <x:c r="E46" s="493"/>
      <x:c r="F46" s="493"/>
      <x:c r="G46" s="493"/>
      <x:c r="H46" s="493"/>
      <x:c r="I46" s="493"/>
      <x:c r="J46" s="493"/>
      <x:c r="K46" s="493"/>
      <x:c r="L46" s="493"/>
      <x:c r="M46" s="493"/>
      <x:c r="N46" s="493"/>
      <x:c r="O46" s="493"/>
      <x:c r="P46" s="493"/>
      <x:c r="Q46" s="493"/>
      <x:c r="R46" s="493"/>
    </x:row>
    <x:row r="47">
      <x:c r="A47" s="493"/>
      <x:c r="B47" s="493"/>
      <x:c r="C47" s="493"/>
      <x:c r="D47" s="493"/>
      <x:c r="E47" s="493"/>
      <x:c r="F47" s="493"/>
      <x:c r="G47" s="493"/>
      <x:c r="H47" s="493"/>
      <x:c r="I47" s="493"/>
      <x:c r="J47" s="493"/>
      <x:c r="K47" s="493"/>
      <x:c r="L47" s="493"/>
      <x:c r="M47" s="493"/>
      <x:c r="N47" s="493"/>
      <x:c r="O47" s="493"/>
      <x:c r="P47" s="493"/>
      <x:c r="Q47" s="493"/>
      <x:c r="R47" s="493"/>
    </x:row>
    <x:row r="48">
      <x:c r="A48" s="493"/>
      <x:c r="B48" s="493"/>
      <x:c r="C48" s="493"/>
      <x:c r="D48" s="493"/>
      <x:c r="E48" s="493"/>
      <x:c r="F48" s="493"/>
      <x:c r="G48" s="493"/>
      <x:c r="H48" s="493"/>
      <x:c r="I48" s="493"/>
      <x:c r="J48" s="493"/>
      <x:c r="K48" s="493"/>
      <x:c r="L48" s="493"/>
      <x:c r="M48" s="493"/>
      <x:c r="N48" s="493"/>
      <x:c r="O48" s="493"/>
      <x:c r="P48" s="493"/>
      <x:c r="Q48" s="493"/>
      <x:c r="R48" s="493"/>
    </x:row>
    <x:row r="49">
      <x:c r="A49" s="493"/>
      <x:c r="B49" s="493"/>
      <x:c r="C49" s="493"/>
      <x:c r="D49" s="493"/>
      <x:c r="E49" s="493"/>
      <x:c r="F49" s="493"/>
      <x:c r="G49" s="493"/>
      <x:c r="H49" s="493"/>
      <x:c r="I49" s="493"/>
      <x:c r="J49" s="493"/>
      <x:c r="K49" s="493"/>
      <x:c r="L49" s="493"/>
      <x:c r="M49" s="493"/>
      <x:c r="N49" s="493"/>
      <x:c r="O49" s="493"/>
      <x:c r="P49" s="493"/>
      <x:c r="Q49" s="493"/>
      <x:c r="R49" s="493"/>
    </x:row>
    <x:row r="50">
      <x:c r="A50" s="493"/>
      <x:c r="B50" s="493"/>
      <x:c r="C50" s="493"/>
      <x:c r="D50" s="493"/>
      <x:c r="E50" s="493"/>
      <x:c r="F50" s="493"/>
      <x:c r="G50" s="493"/>
      <x:c r="H50" s="493"/>
      <x:c r="I50" s="493"/>
      <x:c r="J50" s="493"/>
      <x:c r="K50" s="493"/>
      <x:c r="L50" s="493"/>
      <x:c r="M50" s="493"/>
      <x:c r="N50" s="493"/>
      <x:c r="O50" s="493"/>
      <x:c r="P50" s="493"/>
      <x:c r="Q50" s="493"/>
      <x:c r="R50" s="493"/>
    </x:row>
    <x:row r="51">
      <x:c r="A51" s="493"/>
      <x:c r="B51" s="493"/>
      <x:c r="C51" s="493"/>
      <x:c r="D51" s="493"/>
      <x:c r="E51" s="493"/>
      <x:c r="F51" s="493"/>
      <x:c r="G51" s="493"/>
      <x:c r="H51" s="493"/>
      <x:c r="I51" s="493"/>
      <x:c r="J51" s="493"/>
      <x:c r="K51" s="493"/>
      <x:c r="L51" s="493"/>
      <x:c r="M51" s="493"/>
      <x:c r="N51" s="493"/>
      <x:c r="O51" s="493"/>
      <x:c r="P51" s="493"/>
      <x:c r="Q51" s="493"/>
      <x:c r="R51" s="493"/>
    </x:row>
    <x:row r="52">
      <x:c r="A52" s="493"/>
      <x:c r="B52" s="493"/>
      <x:c r="C52" s="493"/>
      <x:c r="D52" s="493"/>
      <x:c r="E52" s="493"/>
      <x:c r="F52" s="493"/>
      <x:c r="G52" s="493"/>
      <x:c r="H52" s="493"/>
      <x:c r="I52" s="493"/>
      <x:c r="J52" s="493"/>
      <x:c r="K52" s="493"/>
      <x:c r="L52" s="493"/>
      <x:c r="M52" s="493"/>
      <x:c r="N52" s="493"/>
      <x:c r="O52" s="493"/>
      <x:c r="P52" s="493"/>
      <x:c r="Q52" s="493"/>
      <x:c r="R52" s="493"/>
    </x:row>
    <x:row r="53">
      <x:c r="A53" s="493"/>
      <x:c r="B53" s="493"/>
      <x:c r="C53" s="493"/>
      <x:c r="D53" s="493"/>
      <x:c r="E53" s="493"/>
      <x:c r="F53" s="493"/>
      <x:c r="G53" s="493"/>
      <x:c r="H53" s="493"/>
      <x:c r="I53" s="493"/>
      <x:c r="J53" s="493"/>
      <x:c r="K53" s="493"/>
      <x:c r="L53" s="493"/>
      <x:c r="M53" s="493"/>
      <x:c r="N53" s="493"/>
      <x:c r="O53" s="493"/>
      <x:c r="P53" s="493"/>
      <x:c r="Q53" s="493"/>
      <x:c r="R53" s="493"/>
    </x:row>
    <x:row r="54">
      <x:c r="A54" s="493"/>
      <x:c r="B54" s="493"/>
      <x:c r="C54" s="493"/>
      <x:c r="D54" s="493"/>
      <x:c r="E54" s="493"/>
      <x:c r="F54" s="493"/>
      <x:c r="G54" s="493"/>
      <x:c r="H54" s="493"/>
      <x:c r="I54" s="493"/>
      <x:c r="J54" s="493"/>
      <x:c r="K54" s="493"/>
      <x:c r="L54" s="493"/>
      <x:c r="M54" s="493"/>
      <x:c r="N54" s="493"/>
      <x:c r="O54" s="493"/>
      <x:c r="P54" s="493"/>
      <x:c r="Q54" s="493"/>
      <x:c r="R54" s="493"/>
    </x:row>
    <x:row r="55">
      <x:c r="A55" s="493"/>
      <x:c r="B55" s="493"/>
      <x:c r="C55" s="493"/>
      <x:c r="D55" s="493"/>
      <x:c r="E55" s="493"/>
      <x:c r="F55" s="493"/>
      <x:c r="G55" s="493"/>
      <x:c r="H55" s="493"/>
      <x:c r="I55" s="493"/>
      <x:c r="J55" s="493"/>
      <x:c r="K55" s="493"/>
      <x:c r="L55" s="493"/>
      <x:c r="M55" s="493"/>
      <x:c r="N55" s="493"/>
      <x:c r="O55" s="493"/>
      <x:c r="P55" s="493"/>
      <x:c r="Q55" s="493"/>
      <x:c r="R55" s="493"/>
    </x:row>
    <x:row r="56">
      <x:c r="A56" s="493"/>
      <x:c r="B56" s="493"/>
      <x:c r="C56" s="493"/>
      <x:c r="D56" s="493"/>
      <x:c r="E56" s="493"/>
      <x:c r="F56" s="493"/>
      <x:c r="G56" s="493"/>
      <x:c r="H56" s="493"/>
      <x:c r="I56" s="493"/>
      <x:c r="J56" s="493"/>
      <x:c r="K56" s="493"/>
      <x:c r="L56" s="493"/>
      <x:c r="M56" s="493"/>
      <x:c r="N56" s="493"/>
      <x:c r="O56" s="493"/>
      <x:c r="P56" s="493"/>
      <x:c r="Q56" s="493"/>
      <x:c r="R56" s="493"/>
    </x:row>
    <x:row r="57">
      <x:c r="A57" s="493"/>
      <x:c r="B57" s="493"/>
      <x:c r="C57" s="493"/>
      <x:c r="D57" s="493"/>
      <x:c r="E57" s="493"/>
      <x:c r="F57" s="493"/>
      <x:c r="G57" s="493"/>
      <x:c r="H57" s="493"/>
      <x:c r="I57" s="493"/>
      <x:c r="J57" s="493"/>
      <x:c r="K57" s="493"/>
      <x:c r="L57" s="493"/>
      <x:c r="M57" s="493"/>
      <x:c r="N57" s="493"/>
      <x:c r="O57" s="493"/>
      <x:c r="P57" s="493"/>
      <x:c r="Q57" s="493"/>
      <x:c r="R57" s="493"/>
    </x:row>
    <x:row r="58">
      <x:c r="A58" s="493"/>
      <x:c r="B58" s="493"/>
      <x:c r="C58" s="493"/>
      <x:c r="D58" s="493"/>
      <x:c r="E58" s="493"/>
      <x:c r="F58" s="493"/>
      <x:c r="G58" s="493"/>
      <x:c r="H58" s="493"/>
      <x:c r="I58" s="493"/>
      <x:c r="J58" s="493"/>
      <x:c r="K58" s="493"/>
      <x:c r="L58" s="493"/>
      <x:c r="M58" s="493"/>
      <x:c r="N58" s="493"/>
      <x:c r="O58" s="493"/>
      <x:c r="P58" s="493"/>
      <x:c r="Q58" s="493"/>
      <x:c r="R58" s="493"/>
    </x:row>
    <x:row r="59">
      <x:c r="A59" s="493"/>
      <x:c r="B59" s="493"/>
      <x:c r="C59" s="493"/>
      <x:c r="D59" s="493"/>
      <x:c r="E59" s="493"/>
      <x:c r="F59" s="493"/>
      <x:c r="G59" s="493"/>
      <x:c r="H59" s="493"/>
      <x:c r="I59" s="493"/>
      <x:c r="J59" s="493"/>
      <x:c r="K59" s="493"/>
      <x:c r="L59" s="493"/>
      <x:c r="M59" s="493"/>
      <x:c r="N59" s="493"/>
      <x:c r="O59" s="493"/>
      <x:c r="P59" s="493"/>
      <x:c r="Q59" s="493"/>
      <x:c r="R59" s="493"/>
    </x:row>
    <x:row r="60">
      <x:c r="A60" s="493"/>
      <x:c r="B60" s="493"/>
      <x:c r="C60" s="493"/>
      <x:c r="D60" s="493"/>
      <x:c r="E60" s="493"/>
      <x:c r="F60" s="493"/>
      <x:c r="G60" s="493"/>
      <x:c r="H60" s="493"/>
      <x:c r="I60" s="493"/>
      <x:c r="J60" s="493"/>
      <x:c r="K60" s="493"/>
      <x:c r="L60" s="493"/>
      <x:c r="M60" s="493"/>
      <x:c r="N60" s="493"/>
      <x:c r="O60" s="493"/>
      <x:c r="P60" s="493"/>
      <x:c r="Q60" s="493"/>
      <x:c r="R60" s="493"/>
    </x:row>
  </x:sheetData>
  <x:mergeCells>
    <x:mergeCell ref="A1:N2"/>
  </x:mergeCells>
  <x:conditionalFormatting sqref="B18:M18">
    <x:cfRule type="cellIs" dxfId="2" priority="1" operator="lessThan">
      <x:formula>0</x:formula>
    </x:cfRule>
  </x:conditionalFormatting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18" hidden="0" customWidth="1"/>
    <x:col min="3" max="3" width="18" hidden="0" customWidth="1"/>
    <x:col min="4" max="4" width="5" hidden="0" customWidth="1"/>
    <x:col min="5" max="5" width="28" hidden="0" customWidth="1"/>
    <x:col min="6" max="6" width="18" hidden="0" customWidth="1"/>
    <x:col min="7" max="7" width="34" hidden="0" customWidth="1"/>
  </x:cols>
  <x:sheetData>
    <x:row r="1" ht="27" customHeight="1">
      <x:c r="A1" s="658" t="str">
        <x:v>BILAN PRÉVISIONNEL SIMPLIFIÉ — FIN D’ANNÉE 1</x:v>
      </x:c>
      <x:c r="B1" s="493"/>
      <x:c r="C1" s="493"/>
      <x:c r="D1" s="493"/>
      <x:c r="E1" s="493"/>
      <x:c r="F1" s="493"/>
      <x:c r="G1" s="493"/>
      <x:c r="H1" s="493"/>
      <x:c r="I1" s="493"/>
      <x:c r="J1" s="493"/>
      <x:c r="K1" s="493"/>
      <x:c r="L1" s="493"/>
      <x:c r="M1" s="493"/>
      <x:c r="N1" s="493"/>
      <x:c r="O1" s="493"/>
      <x:c r="P1" s="493"/>
      <x:c r="Q1" s="493"/>
      <x:c r="R1" s="493"/>
    </x:row>
    <x:row r="2" ht="27" customHeight="1">
      <x:c r="A2" s="493"/>
      <x:c r="B2" s="493"/>
      <x:c r="C2" s="493"/>
      <x:c r="D2" s="493"/>
      <x:c r="E2" s="493"/>
      <x:c r="F2" s="493"/>
      <x:c r="G2" s="493"/>
      <x:c r="H2" s="493"/>
      <x:c r="I2" s="493"/>
      <x:c r="J2" s="493"/>
      <x:c r="K2" s="493"/>
      <x:c r="L2" s="493"/>
      <x:c r="M2" s="493"/>
      <x:c r="N2" s="493"/>
      <x:c r="O2" s="493"/>
      <x:c r="P2" s="493"/>
      <x:c r="Q2" s="493"/>
      <x:c r="R2" s="493"/>
    </x:row>
    <x:row r="3">
      <x:c r="A3" s="493"/>
      <x:c r="B3" s="493"/>
      <x:c r="C3" s="493"/>
      <x:c r="D3" s="493"/>
      <x:c r="E3" s="493"/>
      <x:c r="F3" s="493"/>
      <x:c r="G3" s="493"/>
      <x:c r="H3" s="493"/>
      <x:c r="I3" s="493"/>
      <x:c r="J3" s="493"/>
      <x:c r="K3" s="493"/>
      <x:c r="L3" s="493"/>
      <x:c r="M3" s="493"/>
      <x:c r="N3" s="493"/>
      <x:c r="O3" s="493"/>
      <x:c r="P3" s="493"/>
      <x:c r="Q3" s="493"/>
      <x:c r="R3" s="493"/>
    </x:row>
    <x:row r="4" ht="22" customHeight="1">
      <x:c r="A4" s="599" t="str">
        <x:v>PASSIF</x:v>
      </x:c>
      <x:c r="B4" s="493"/>
      <x:c r="C4" s="493"/>
      <x:c r="D4" s="493"/>
      <x:c r="E4" s="493"/>
      <x:c r="F4" s="493"/>
      <x:c r="G4" s="493"/>
      <x:c r="H4" s="493"/>
      <x:c r="I4" s="493"/>
      <x:c r="J4" s="493"/>
      <x:c r="K4" s="493"/>
      <x:c r="L4" s="493"/>
      <x:c r="M4" s="493"/>
      <x:c r="N4" s="493"/>
      <x:c r="O4" s="493"/>
      <x:c r="P4" s="493"/>
      <x:c r="Q4" s="493"/>
      <x:c r="R4" s="493"/>
    </x:row>
    <x:row r="5">
      <x:c r="A5" s="507" t="str">
        <x:v>Actif</x:v>
      </x:c>
      <x:c r="B5" s="508" t="str">
        <x:v>Montant brut (€)</x:v>
      </x:c>
      <x:c r="C5" s="509" t="str">
        <x:v>Montant net (€)</x:v>
      </x:c>
      <x:c r="D5" s="493"/>
      <x:c r="E5" s="595" t="str">
        <x:v>Passif</x:v>
      </x:c>
      <x:c r="F5" s="596" t="str">
        <x:v>Montant (€)</x:v>
      </x:c>
      <x:c r="G5" s="597" t="str">
        <x:v>Commentaire</x:v>
      </x:c>
      <x:c r="H5" s="493"/>
      <x:c r="I5" s="493"/>
      <x:c r="J5" s="493"/>
      <x:c r="K5" s="493"/>
      <x:c r="L5" s="493"/>
      <x:c r="M5" s="493"/>
      <x:c r="N5" s="493"/>
      <x:c r="O5" s="493"/>
      <x:c r="P5" s="493"/>
      <x:c r="Q5" s="493"/>
      <x:c r="R5" s="493"/>
    </x:row>
    <x:row r="6">
      <x:c r="A6" s="493" t="str">
        <x:v>Immobilisations</x:v>
      </x:c>
      <x:c r="B6" s="528" t="n">
        <x:f>Investissements!B16</x:f>
        <x:v>202500</x:v>
      </x:c>
      <x:c r="C6" s="528" t="n">
        <x:f>B6-Investissements!B20</x:f>
        <x:v>173233.33333333334</x:v>
      </x:c>
      <x:c r="D6" s="493"/>
      <x:c r="E6" s="493" t="str">
        <x:v>Capitaux propres</x:v>
      </x:c>
      <x:c r="F6" s="528" t="n">
        <x:f>Financement!B14+Financement!B17+Compte_Resultat!B17</x:f>
        <x:v>129108.16104848494</x:v>
      </x:c>
      <x:c r="G6" s="493" t="str">
        <x:v>Apport + résultat</x:v>
      </x:c>
      <x:c r="H6" s="493"/>
      <x:c r="I6" s="493"/>
      <x:c r="J6" s="493"/>
      <x:c r="K6" s="493"/>
      <x:c r="L6" s="493"/>
      <x:c r="M6" s="493"/>
      <x:c r="N6" s="493"/>
      <x:c r="O6" s="493"/>
      <x:c r="P6" s="493"/>
      <x:c r="Q6" s="493"/>
      <x:c r="R6" s="493"/>
    </x:row>
    <x:row r="7">
      <x:c r="A7" s="493" t="str">
        <x:v>Stocks</x:v>
      </x:c>
      <x:c r="B7" s="528" t="n">
        <x:v>12000</x:v>
      </x:c>
      <x:c r="C7" s="528" t="n">
        <x:v>12000</x:v>
      </x:c>
      <x:c r="D7" s="493"/>
      <x:c r="E7" s="493" t="str">
        <x:v>Emprunts restant dus</x:v>
      </x:c>
      <x:c r="F7" s="528" t="n">
        <x:f>Financement!B15+Financement!B16-(Financement!B23-(Financement!B15*Financement!C15+Financement!B16*Financement!C16))</x:f>
        <x:v>152407.34736312088</x:v>
      </x:c>
      <x:c r="G7" s="493" t="str">
        <x:v>Estimation fin année 1</x:v>
      </x:c>
      <x:c r="H7" s="493"/>
      <x:c r="I7" s="493"/>
      <x:c r="J7" s="493"/>
      <x:c r="K7" s="493"/>
      <x:c r="L7" s="493"/>
      <x:c r="M7" s="493"/>
      <x:c r="N7" s="493"/>
      <x:c r="O7" s="493"/>
      <x:c r="P7" s="493"/>
      <x:c r="Q7" s="493"/>
      <x:c r="R7" s="493"/>
    </x:row>
    <x:row r="8">
      <x:c r="A8" s="493" t="str">
        <x:v>Créances clients</x:v>
      </x:c>
      <x:c r="B8" s="528" t="n">
        <x:v>8000</x:v>
      </x:c>
      <x:c r="C8" s="528" t="n">
        <x:v>8000</x:v>
      </x:c>
      <x:c r="D8" s="493"/>
      <x:c r="E8" s="493" t="str">
        <x:v>Dettes fournisseurs</x:v>
      </x:c>
      <x:c r="F8" s="528" t="n">
        <x:v>18000</x:v>
      </x:c>
      <x:c r="G8" s="493" t="str">
        <x:v>Hypothèse de fin d'exercice</x:v>
      </x:c>
      <x:c r="H8" s="493"/>
      <x:c r="I8" s="493"/>
      <x:c r="J8" s="493"/>
      <x:c r="K8" s="493"/>
      <x:c r="L8" s="493"/>
      <x:c r="M8" s="493"/>
      <x:c r="N8" s="493"/>
      <x:c r="O8" s="493"/>
      <x:c r="P8" s="493"/>
      <x:c r="Q8" s="493"/>
      <x:c r="R8" s="493"/>
    </x:row>
    <x:row r="9">
      <x:c r="A9" s="493" t="str">
        <x:v>Trésorerie</x:v>
      </x:c>
      <x:c r="B9" s="528" t="n">
        <x:f>Tresorerie!N18</x:f>
        <x:v>21863.30009039362</x:v>
      </x:c>
      <x:c r="C9" s="528" t="n">
        <x:f>B9</x:f>
        <x:v>21863.30009039362</x:v>
      </x:c>
      <x:c r="D9" s="493"/>
      <x:c r="E9" s="493" t="str">
        <x:v>Dettes fiscales et sociales</x:v>
      </x:c>
      <x:c r="F9" s="528" t="n">
        <x:v>22000</x:v>
      </x:c>
      <x:c r="G9" s="493" t="str">
        <x:v>TVA, charges et impôts</x:v>
      </x:c>
      <x:c r="H9" s="493"/>
      <x:c r="I9" s="493"/>
      <x:c r="J9" s="493"/>
      <x:c r="K9" s="493"/>
      <x:c r="L9" s="493"/>
      <x:c r="M9" s="493"/>
      <x:c r="N9" s="493"/>
      <x:c r="O9" s="493"/>
      <x:c r="P9" s="493"/>
      <x:c r="Q9" s="493"/>
      <x:c r="R9" s="493"/>
    </x:row>
    <x:row r="10">
      <x:c r="A10" s="533" t="str">
        <x:v>Total actif</x:v>
      </x:c>
      <x:c r="B10" s="534" t="n">
        <x:f>SUM(B6:B9)</x:f>
        <x:v>244363.30009039363</x:v>
      </x:c>
      <x:c r="C10" s="534" t="n">
        <x:f>SUM(C6:C9)</x:f>
        <x:v>215096.63342372695</x:v>
      </x:c>
      <x:c r="D10" s="493"/>
      <x:c r="E10" s="652" t="str">
        <x:v>Total passif</x:v>
      </x:c>
      <x:c r="F10" s="653" t="n">
        <x:f>SUM(F6:F9)</x:f>
        <x:v>321515.50841160584</x:v>
      </x:c>
      <x:c r="G10" s="652" t="str"/>
      <x:c r="H10" s="493"/>
      <x:c r="I10" s="493"/>
      <x:c r="J10" s="493"/>
      <x:c r="K10" s="493"/>
      <x:c r="L10" s="493"/>
      <x:c r="M10" s="493"/>
      <x:c r="N10" s="493"/>
      <x:c r="O10" s="493"/>
      <x:c r="P10" s="493"/>
      <x:c r="Q10" s="493"/>
      <x:c r="R10" s="493"/>
    </x:row>
    <x:row r="11">
      <x:c r="A11" s="493"/>
      <x:c r="B11" s="528"/>
      <x:c r="C11" s="528"/>
      <x:c r="D11" s="493"/>
      <x:c r="E11" s="493"/>
      <x:c r="F11" s="493"/>
      <x:c r="G11" s="493"/>
      <x:c r="H11" s="493"/>
      <x:c r="I11" s="493"/>
      <x:c r="J11" s="493"/>
      <x:c r="K11" s="493"/>
      <x:c r="L11" s="493"/>
      <x:c r="M11" s="493"/>
      <x:c r="N11" s="493"/>
      <x:c r="O11" s="493"/>
      <x:c r="P11" s="493"/>
      <x:c r="Q11" s="493"/>
      <x:c r="R11" s="493"/>
    </x:row>
    <x:row r="12">
      <x:c r="A12" s="493" t="str">
        <x:v>Écart actif - passif (€)</x:v>
      </x:c>
      <x:c r="B12" s="528" t="n">
        <x:f>C10-F10</x:f>
        <x:v>-106418.8749878789</x:v>
      </x:c>
      <x:c r="C12" s="528"/>
      <x:c r="D12" s="493"/>
      <x:c r="E12" s="493"/>
      <x:c r="F12" s="493"/>
      <x:c r="G12" s="493"/>
      <x:c r="H12" s="493"/>
      <x:c r="I12" s="493"/>
      <x:c r="J12" s="493"/>
      <x:c r="K12" s="493"/>
      <x:c r="L12" s="493"/>
      <x:c r="M12" s="493"/>
      <x:c r="N12" s="493"/>
      <x:c r="O12" s="493"/>
      <x:c r="P12" s="493"/>
      <x:c r="Q12" s="493"/>
      <x:c r="R12" s="493"/>
    </x:row>
    <x:row r="13">
      <x:c r="A13" s="493" t="str">
        <x:v>Fonds de roulement estimé (€)</x:v>
      </x:c>
      <x:c r="B13" s="528" t="n">
        <x:f>F6+F7-C6</x:f>
        <x:v>108282.1750782725</x:v>
      </x:c>
      <x:c r="C13" s="528"/>
      <x:c r="D13" s="493"/>
      <x:c r="E13" s="493"/>
      <x:c r="F13" s="493"/>
      <x:c r="G13" s="493"/>
      <x:c r="H13" s="493"/>
      <x:c r="I13" s="493"/>
      <x:c r="J13" s="493"/>
      <x:c r="K13" s="493"/>
      <x:c r="L13" s="493"/>
      <x:c r="M13" s="493"/>
      <x:c r="N13" s="493"/>
      <x:c r="O13" s="493"/>
      <x:c r="P13" s="493"/>
      <x:c r="Q13" s="493"/>
      <x:c r="R13" s="493"/>
    </x:row>
    <x:row r="14">
      <x:c r="A14" s="493" t="str">
        <x:v>Trésorerie nette (€)</x:v>
      </x:c>
      <x:c r="B14" s="528" t="n">
        <x:f>C9</x:f>
        <x:v>21863.30009039362</x:v>
      </x:c>
      <x:c r="C14" s="528"/>
      <x:c r="D14" s="493"/>
      <x:c r="E14" s="493"/>
      <x:c r="F14" s="493"/>
      <x:c r="G14" s="493"/>
      <x:c r="H14" s="493"/>
      <x:c r="I14" s="493"/>
      <x:c r="J14" s="493"/>
      <x:c r="K14" s="493"/>
      <x:c r="L14" s="493"/>
      <x:c r="M14" s="493"/>
      <x:c r="N14" s="493"/>
      <x:c r="O14" s="493"/>
      <x:c r="P14" s="493"/>
      <x:c r="Q14" s="493"/>
      <x:c r="R14" s="493"/>
    </x:row>
    <x:row r="15">
      <x:c r="A15" s="493"/>
      <x:c r="B15" s="493"/>
      <x:c r="C15" s="493"/>
      <x:c r="D15" s="493"/>
      <x:c r="E15" s="493"/>
      <x:c r="F15" s="493"/>
      <x:c r="G15" s="493"/>
      <x:c r="H15" s="493"/>
      <x:c r="I15" s="493"/>
      <x:c r="J15" s="493"/>
      <x:c r="K15" s="493"/>
      <x:c r="L15" s="493"/>
      <x:c r="M15" s="493"/>
      <x:c r="N15" s="493"/>
      <x:c r="O15" s="493"/>
      <x:c r="P15" s="493"/>
      <x:c r="Q15" s="493"/>
      <x:c r="R15" s="493"/>
    </x:row>
    <x:row r="16">
      <x:c r="A16" s="493"/>
      <x:c r="B16" s="493"/>
      <x:c r="C16" s="493"/>
      <x:c r="D16" s="493"/>
      <x:c r="E16" s="493"/>
      <x:c r="F16" s="493"/>
      <x:c r="G16" s="493"/>
      <x:c r="H16" s="493"/>
      <x:c r="I16" s="493"/>
      <x:c r="J16" s="493"/>
      <x:c r="K16" s="493"/>
      <x:c r="L16" s="493"/>
      <x:c r="M16" s="493"/>
      <x:c r="N16" s="493"/>
      <x:c r="O16" s="493"/>
      <x:c r="P16" s="493"/>
      <x:c r="Q16" s="493"/>
      <x:c r="R16" s="493"/>
    </x:row>
    <x:row r="17">
      <x:c r="A17" s="493"/>
      <x:c r="B17" s="493"/>
      <x:c r="C17" s="493"/>
      <x:c r="D17" s="493"/>
      <x:c r="E17" s="493"/>
      <x:c r="F17" s="493"/>
      <x:c r="G17" s="493"/>
      <x:c r="H17" s="493"/>
      <x:c r="I17" s="493"/>
      <x:c r="J17" s="493"/>
      <x:c r="K17" s="493"/>
      <x:c r="L17" s="493"/>
      <x:c r="M17" s="493"/>
      <x:c r="N17" s="493"/>
      <x:c r="O17" s="493"/>
      <x:c r="P17" s="493"/>
      <x:c r="Q17" s="493"/>
      <x:c r="R17" s="493"/>
    </x:row>
    <x:row r="18">
      <x:c r="A18" s="493"/>
      <x:c r="B18" s="493"/>
      <x:c r="C18" s="493"/>
      <x:c r="D18" s="493"/>
      <x:c r="E18" s="493"/>
      <x:c r="F18" s="493"/>
      <x:c r="G18" s="493"/>
      <x:c r="H18" s="493"/>
      <x:c r="I18" s="493"/>
      <x:c r="J18" s="493"/>
      <x:c r="K18" s="493"/>
      <x:c r="L18" s="493"/>
      <x:c r="M18" s="493"/>
      <x:c r="N18" s="493"/>
      <x:c r="O18" s="493"/>
      <x:c r="P18" s="493"/>
      <x:c r="Q18" s="493"/>
      <x:c r="R18" s="493"/>
    </x:row>
    <x:row r="19">
      <x:c r="A19" s="493"/>
      <x:c r="B19" s="493"/>
      <x:c r="C19" s="493"/>
      <x:c r="D19" s="493"/>
      <x:c r="E19" s="493"/>
      <x:c r="F19" s="493"/>
      <x:c r="G19" s="493"/>
      <x:c r="H19" s="493"/>
      <x:c r="I19" s="493"/>
      <x:c r="J19" s="493"/>
      <x:c r="K19" s="493"/>
      <x:c r="L19" s="493"/>
      <x:c r="M19" s="493"/>
      <x:c r="N19" s="493"/>
      <x:c r="O19" s="493"/>
      <x:c r="P19" s="493"/>
      <x:c r="Q19" s="493"/>
      <x:c r="R19" s="493"/>
    </x:row>
    <x:row r="20">
      <x:c r="A20" s="493"/>
      <x:c r="B20" s="493"/>
      <x:c r="C20" s="493"/>
      <x:c r="D20" s="493"/>
      <x:c r="E20" s="493"/>
      <x:c r="F20" s="493"/>
      <x:c r="G20" s="493"/>
      <x:c r="H20" s="493"/>
      <x:c r="I20" s="493"/>
      <x:c r="J20" s="493"/>
      <x:c r="K20" s="493"/>
      <x:c r="L20" s="493"/>
      <x:c r="M20" s="493"/>
      <x:c r="N20" s="493"/>
      <x:c r="O20" s="493"/>
      <x:c r="P20" s="493"/>
      <x:c r="Q20" s="493"/>
      <x:c r="R20" s="493"/>
    </x:row>
    <x:row r="21">
      <x:c r="A21" s="493"/>
      <x:c r="B21" s="493"/>
      <x:c r="C21" s="493"/>
      <x:c r="D21" s="493"/>
      <x:c r="E21" s="493"/>
      <x:c r="F21" s="493"/>
      <x:c r="G21" s="493"/>
      <x:c r="H21" s="493"/>
      <x:c r="I21" s="493"/>
      <x:c r="J21" s="493"/>
      <x:c r="K21" s="493"/>
      <x:c r="L21" s="493"/>
      <x:c r="M21" s="493"/>
      <x:c r="N21" s="493"/>
      <x:c r="O21" s="493"/>
      <x:c r="P21" s="493"/>
      <x:c r="Q21" s="493"/>
      <x:c r="R21" s="493"/>
    </x:row>
    <x:row r="22">
      <x:c r="A22" s="493"/>
      <x:c r="B22" s="493"/>
      <x:c r="C22" s="493"/>
      <x:c r="D22" s="493"/>
      <x:c r="E22" s="493"/>
      <x:c r="F22" s="493"/>
      <x:c r="G22" s="493"/>
      <x:c r="H22" s="493"/>
      <x:c r="I22" s="493"/>
      <x:c r="J22" s="493"/>
      <x:c r="K22" s="493"/>
      <x:c r="L22" s="493"/>
      <x:c r="M22" s="493"/>
      <x:c r="N22" s="493"/>
      <x:c r="O22" s="493"/>
      <x:c r="P22" s="493"/>
      <x:c r="Q22" s="493"/>
      <x:c r="R22" s="493"/>
    </x:row>
    <x:row r="23">
      <x:c r="A23" s="493"/>
      <x:c r="B23" s="493"/>
      <x:c r="C23" s="493"/>
      <x:c r="D23" s="493"/>
      <x:c r="E23" s="493"/>
      <x:c r="F23" s="493"/>
      <x:c r="G23" s="493"/>
      <x:c r="H23" s="493"/>
      <x:c r="I23" s="493"/>
      <x:c r="J23" s="493"/>
      <x:c r="K23" s="493"/>
      <x:c r="L23" s="493"/>
      <x:c r="M23" s="493"/>
      <x:c r="N23" s="493"/>
      <x:c r="O23" s="493"/>
      <x:c r="P23" s="493"/>
      <x:c r="Q23" s="493"/>
      <x:c r="R23" s="493"/>
    </x:row>
    <x:row r="24">
      <x:c r="A24" s="493"/>
      <x:c r="B24" s="493"/>
      <x:c r="C24" s="493"/>
      <x:c r="D24" s="493"/>
      <x:c r="E24" s="493"/>
      <x:c r="F24" s="493"/>
      <x:c r="G24" s="493"/>
      <x:c r="H24" s="493"/>
      <x:c r="I24" s="493"/>
      <x:c r="J24" s="493"/>
      <x:c r="K24" s="493"/>
      <x:c r="L24" s="493"/>
      <x:c r="M24" s="493"/>
      <x:c r="N24" s="493"/>
      <x:c r="O24" s="493"/>
      <x:c r="P24" s="493"/>
      <x:c r="Q24" s="493"/>
      <x:c r="R24" s="493"/>
    </x:row>
    <x:row r="25">
      <x:c r="A25" s="493"/>
      <x:c r="B25" s="493"/>
      <x:c r="C25" s="493"/>
      <x:c r="D25" s="493"/>
      <x:c r="E25" s="493"/>
      <x:c r="F25" s="493"/>
      <x:c r="G25" s="493"/>
      <x:c r="H25" s="493"/>
      <x:c r="I25" s="493"/>
      <x:c r="J25" s="493"/>
      <x:c r="K25" s="493"/>
      <x:c r="L25" s="493"/>
      <x:c r="M25" s="493"/>
      <x:c r="N25" s="493"/>
      <x:c r="O25" s="493"/>
      <x:c r="P25" s="493"/>
      <x:c r="Q25" s="493"/>
      <x:c r="R25" s="493"/>
    </x:row>
    <x:row r="26">
      <x:c r="A26" s="493"/>
      <x:c r="B26" s="493"/>
      <x:c r="C26" s="493"/>
      <x:c r="D26" s="493"/>
      <x:c r="E26" s="493"/>
      <x:c r="F26" s="493"/>
      <x:c r="G26" s="493"/>
      <x:c r="H26" s="493"/>
      <x:c r="I26" s="493"/>
      <x:c r="J26" s="493"/>
      <x:c r="K26" s="493"/>
      <x:c r="L26" s="493"/>
      <x:c r="M26" s="493"/>
      <x:c r="N26" s="493"/>
      <x:c r="O26" s="493"/>
      <x:c r="P26" s="493"/>
      <x:c r="Q26" s="493"/>
      <x:c r="R26" s="493"/>
    </x:row>
    <x:row r="27">
      <x:c r="A27" s="493"/>
      <x:c r="B27" s="493"/>
      <x:c r="C27" s="493"/>
      <x:c r="D27" s="493"/>
      <x:c r="E27" s="493"/>
      <x:c r="F27" s="493"/>
      <x:c r="G27" s="493"/>
      <x:c r="H27" s="493"/>
      <x:c r="I27" s="493"/>
      <x:c r="J27" s="493"/>
      <x:c r="K27" s="493"/>
      <x:c r="L27" s="493"/>
      <x:c r="M27" s="493"/>
      <x:c r="N27" s="493"/>
      <x:c r="O27" s="493"/>
      <x:c r="P27" s="493"/>
      <x:c r="Q27" s="493"/>
      <x:c r="R27" s="493"/>
    </x:row>
    <x:row r="28">
      <x:c r="A28" s="493"/>
      <x:c r="B28" s="493"/>
      <x:c r="C28" s="493"/>
      <x:c r="D28" s="493"/>
      <x:c r="E28" s="493"/>
      <x:c r="F28" s="493"/>
      <x:c r="G28" s="493"/>
      <x:c r="H28" s="493"/>
      <x:c r="I28" s="493"/>
      <x:c r="J28" s="493"/>
      <x:c r="K28" s="493"/>
      <x:c r="L28" s="493"/>
      <x:c r="M28" s="493"/>
      <x:c r="N28" s="493"/>
      <x:c r="O28" s="493"/>
      <x:c r="P28" s="493"/>
      <x:c r="Q28" s="493"/>
      <x:c r="R28" s="493"/>
    </x:row>
    <x:row r="29">
      <x:c r="A29" s="493"/>
      <x:c r="B29" s="493"/>
      <x:c r="C29" s="493"/>
      <x:c r="D29" s="493"/>
      <x:c r="E29" s="493"/>
      <x:c r="F29" s="493"/>
      <x:c r="G29" s="493"/>
      <x:c r="H29" s="493"/>
      <x:c r="I29" s="493"/>
      <x:c r="J29" s="493"/>
      <x:c r="K29" s="493"/>
      <x:c r="L29" s="493"/>
      <x:c r="M29" s="493"/>
      <x:c r="N29" s="493"/>
      <x:c r="O29" s="493"/>
      <x:c r="P29" s="493"/>
      <x:c r="Q29" s="493"/>
      <x:c r="R29" s="493"/>
    </x:row>
    <x:row r="30">
      <x:c r="A30" s="493"/>
      <x:c r="B30" s="493"/>
      <x:c r="C30" s="493"/>
      <x:c r="D30" s="493"/>
      <x:c r="E30" s="493"/>
      <x:c r="F30" s="493"/>
      <x:c r="G30" s="493"/>
      <x:c r="H30" s="493"/>
      <x:c r="I30" s="493"/>
      <x:c r="J30" s="493"/>
      <x:c r="K30" s="493"/>
      <x:c r="L30" s="493"/>
      <x:c r="M30" s="493"/>
      <x:c r="N30" s="493"/>
      <x:c r="O30" s="493"/>
      <x:c r="P30" s="493"/>
      <x:c r="Q30" s="493"/>
      <x:c r="R30" s="493"/>
    </x:row>
    <x:row r="31">
      <x:c r="A31" s="493"/>
      <x:c r="B31" s="493"/>
      <x:c r="C31" s="493"/>
      <x:c r="D31" s="493"/>
      <x:c r="E31" s="493"/>
      <x:c r="F31" s="493"/>
      <x:c r="G31" s="493"/>
      <x:c r="H31" s="493"/>
      <x:c r="I31" s="493"/>
      <x:c r="J31" s="493"/>
      <x:c r="K31" s="493"/>
      <x:c r="L31" s="493"/>
      <x:c r="M31" s="493"/>
      <x:c r="N31" s="493"/>
      <x:c r="O31" s="493"/>
      <x:c r="P31" s="493"/>
      <x:c r="Q31" s="493"/>
      <x:c r="R31" s="493"/>
    </x:row>
    <x:row r="32">
      <x:c r="A32" s="493"/>
      <x:c r="B32" s="493"/>
      <x:c r="C32" s="493"/>
      <x:c r="D32" s="493"/>
      <x:c r="E32" s="493"/>
      <x:c r="F32" s="493"/>
      <x:c r="G32" s="493"/>
      <x:c r="H32" s="493"/>
      <x:c r="I32" s="493"/>
      <x:c r="J32" s="493"/>
      <x:c r="K32" s="493"/>
      <x:c r="L32" s="493"/>
      <x:c r="M32" s="493"/>
      <x:c r="N32" s="493"/>
      <x:c r="O32" s="493"/>
      <x:c r="P32" s="493"/>
      <x:c r="Q32" s="493"/>
      <x:c r="R32" s="493"/>
    </x:row>
    <x:row r="33">
      <x:c r="A33" s="493"/>
      <x:c r="B33" s="493"/>
      <x:c r="C33" s="493"/>
      <x:c r="D33" s="493"/>
      <x:c r="E33" s="493"/>
      <x:c r="F33" s="493"/>
      <x:c r="G33" s="493"/>
      <x:c r="H33" s="493"/>
      <x:c r="I33" s="493"/>
      <x:c r="J33" s="493"/>
      <x:c r="K33" s="493"/>
      <x:c r="L33" s="493"/>
      <x:c r="M33" s="493"/>
      <x:c r="N33" s="493"/>
      <x:c r="O33" s="493"/>
      <x:c r="P33" s="493"/>
      <x:c r="Q33" s="493"/>
      <x:c r="R33" s="493"/>
    </x:row>
    <x:row r="34">
      <x:c r="A34" s="493"/>
      <x:c r="B34" s="493"/>
      <x:c r="C34" s="493"/>
      <x:c r="D34" s="493"/>
      <x:c r="E34" s="493"/>
      <x:c r="F34" s="493"/>
      <x:c r="G34" s="493"/>
      <x:c r="H34" s="493"/>
      <x:c r="I34" s="493"/>
      <x:c r="J34" s="493"/>
      <x:c r="K34" s="493"/>
      <x:c r="L34" s="493"/>
      <x:c r="M34" s="493"/>
      <x:c r="N34" s="493"/>
      <x:c r="O34" s="493"/>
      <x:c r="P34" s="493"/>
      <x:c r="Q34" s="493"/>
      <x:c r="R34" s="493"/>
    </x:row>
    <x:row r="35">
      <x:c r="A35" s="493"/>
      <x:c r="B35" s="493"/>
      <x:c r="C35" s="493"/>
      <x:c r="D35" s="493"/>
      <x:c r="E35" s="493"/>
      <x:c r="F35" s="493"/>
      <x:c r="G35" s="493"/>
      <x:c r="H35" s="493"/>
      <x:c r="I35" s="493"/>
      <x:c r="J35" s="493"/>
      <x:c r="K35" s="493"/>
      <x:c r="L35" s="493"/>
      <x:c r="M35" s="493"/>
      <x:c r="N35" s="493"/>
      <x:c r="O35" s="493"/>
      <x:c r="P35" s="493"/>
      <x:c r="Q35" s="493"/>
      <x:c r="R35" s="493"/>
    </x:row>
    <x:row r="36">
      <x:c r="A36" s="493"/>
      <x:c r="B36" s="493"/>
      <x:c r="C36" s="493"/>
      <x:c r="D36" s="493"/>
      <x:c r="E36" s="493"/>
      <x:c r="F36" s="493"/>
      <x:c r="G36" s="493"/>
      <x:c r="H36" s="493"/>
      <x:c r="I36" s="493"/>
      <x:c r="J36" s="493"/>
      <x:c r="K36" s="493"/>
      <x:c r="L36" s="493"/>
      <x:c r="M36" s="493"/>
      <x:c r="N36" s="493"/>
      <x:c r="O36" s="493"/>
      <x:c r="P36" s="493"/>
      <x:c r="Q36" s="493"/>
      <x:c r="R36" s="493"/>
    </x:row>
    <x:row r="37">
      <x:c r="A37" s="493"/>
      <x:c r="B37" s="493"/>
      <x:c r="C37" s="493"/>
      <x:c r="D37" s="493"/>
      <x:c r="E37" s="493"/>
      <x:c r="F37" s="493"/>
      <x:c r="G37" s="493"/>
      <x:c r="H37" s="493"/>
      <x:c r="I37" s="493"/>
      <x:c r="J37" s="493"/>
      <x:c r="K37" s="493"/>
      <x:c r="L37" s="493"/>
      <x:c r="M37" s="493"/>
      <x:c r="N37" s="493"/>
      <x:c r="O37" s="493"/>
      <x:c r="P37" s="493"/>
      <x:c r="Q37" s="493"/>
      <x:c r="R37" s="493"/>
    </x:row>
    <x:row r="38">
      <x:c r="A38" s="493"/>
      <x:c r="B38" s="493"/>
      <x:c r="C38" s="493"/>
      <x:c r="D38" s="493"/>
      <x:c r="E38" s="493"/>
      <x:c r="F38" s="493"/>
      <x:c r="G38" s="493"/>
      <x:c r="H38" s="493"/>
      <x:c r="I38" s="493"/>
      <x:c r="J38" s="493"/>
      <x:c r="K38" s="493"/>
      <x:c r="L38" s="493"/>
      <x:c r="M38" s="493"/>
      <x:c r="N38" s="493"/>
      <x:c r="O38" s="493"/>
      <x:c r="P38" s="493"/>
      <x:c r="Q38" s="493"/>
      <x:c r="R38" s="493"/>
    </x:row>
    <x:row r="39">
      <x:c r="A39" s="493"/>
      <x:c r="B39" s="493"/>
      <x:c r="C39" s="493"/>
      <x:c r="D39" s="493"/>
      <x:c r="E39" s="493"/>
      <x:c r="F39" s="493"/>
      <x:c r="G39" s="493"/>
      <x:c r="H39" s="493"/>
      <x:c r="I39" s="493"/>
      <x:c r="J39" s="493"/>
      <x:c r="K39" s="493"/>
      <x:c r="L39" s="493"/>
      <x:c r="M39" s="493"/>
      <x:c r="N39" s="493"/>
      <x:c r="O39" s="493"/>
      <x:c r="P39" s="493"/>
      <x:c r="Q39" s="493"/>
      <x:c r="R39" s="493"/>
    </x:row>
    <x:row r="40">
      <x:c r="A40" s="493"/>
      <x:c r="B40" s="493"/>
      <x:c r="C40" s="493"/>
      <x:c r="D40" s="493"/>
      <x:c r="E40" s="493"/>
      <x:c r="F40" s="493"/>
      <x:c r="G40" s="493"/>
      <x:c r="H40" s="493"/>
      <x:c r="I40" s="493"/>
      <x:c r="J40" s="493"/>
      <x:c r="K40" s="493"/>
      <x:c r="L40" s="493"/>
      <x:c r="M40" s="493"/>
      <x:c r="N40" s="493"/>
      <x:c r="O40" s="493"/>
      <x:c r="P40" s="493"/>
      <x:c r="Q40" s="493"/>
      <x:c r="R40" s="493"/>
    </x:row>
    <x:row r="41">
      <x:c r="A41" s="493"/>
      <x:c r="B41" s="493"/>
      <x:c r="C41" s="493"/>
      <x:c r="D41" s="493"/>
      <x:c r="E41" s="493"/>
      <x:c r="F41" s="493"/>
      <x:c r="G41" s="493"/>
      <x:c r="H41" s="493"/>
      <x:c r="I41" s="493"/>
      <x:c r="J41" s="493"/>
      <x:c r="K41" s="493"/>
      <x:c r="L41" s="493"/>
      <x:c r="M41" s="493"/>
      <x:c r="N41" s="493"/>
      <x:c r="O41" s="493"/>
      <x:c r="P41" s="493"/>
      <x:c r="Q41" s="493"/>
      <x:c r="R41" s="493"/>
    </x:row>
    <x:row r="42">
      <x:c r="A42" s="493"/>
      <x:c r="B42" s="493"/>
      <x:c r="C42" s="493"/>
      <x:c r="D42" s="493"/>
      <x:c r="E42" s="493"/>
      <x:c r="F42" s="493"/>
      <x:c r="G42" s="493"/>
      <x:c r="H42" s="493"/>
      <x:c r="I42" s="493"/>
      <x:c r="J42" s="493"/>
      <x:c r="K42" s="493"/>
      <x:c r="L42" s="493"/>
      <x:c r="M42" s="493"/>
      <x:c r="N42" s="493"/>
      <x:c r="O42" s="493"/>
      <x:c r="P42" s="493"/>
      <x:c r="Q42" s="493"/>
      <x:c r="R42" s="493"/>
    </x:row>
    <x:row r="43">
      <x:c r="A43" s="493"/>
      <x:c r="B43" s="493"/>
      <x:c r="C43" s="493"/>
      <x:c r="D43" s="493"/>
      <x:c r="E43" s="493"/>
      <x:c r="F43" s="493"/>
      <x:c r="G43" s="493"/>
      <x:c r="H43" s="493"/>
      <x:c r="I43" s="493"/>
      <x:c r="J43" s="493"/>
      <x:c r="K43" s="493"/>
      <x:c r="L43" s="493"/>
      <x:c r="M43" s="493"/>
      <x:c r="N43" s="493"/>
      <x:c r="O43" s="493"/>
      <x:c r="P43" s="493"/>
      <x:c r="Q43" s="493"/>
      <x:c r="R43" s="493"/>
    </x:row>
    <x:row r="44">
      <x:c r="A44" s="493"/>
      <x:c r="B44" s="493"/>
      <x:c r="C44" s="493"/>
      <x:c r="D44" s="493"/>
      <x:c r="E44" s="493"/>
      <x:c r="F44" s="493"/>
      <x:c r="G44" s="493"/>
      <x:c r="H44" s="493"/>
      <x:c r="I44" s="493"/>
      <x:c r="J44" s="493"/>
      <x:c r="K44" s="493"/>
      <x:c r="L44" s="493"/>
      <x:c r="M44" s="493"/>
      <x:c r="N44" s="493"/>
      <x:c r="O44" s="493"/>
      <x:c r="P44" s="493"/>
      <x:c r="Q44" s="493"/>
      <x:c r="R44" s="493"/>
    </x:row>
    <x:row r="45">
      <x:c r="A45" s="493"/>
      <x:c r="B45" s="493"/>
      <x:c r="C45" s="493"/>
      <x:c r="D45" s="493"/>
      <x:c r="E45" s="493"/>
      <x:c r="F45" s="493"/>
      <x:c r="G45" s="493"/>
      <x:c r="H45" s="493"/>
      <x:c r="I45" s="493"/>
      <x:c r="J45" s="493"/>
      <x:c r="K45" s="493"/>
      <x:c r="L45" s="493"/>
      <x:c r="M45" s="493"/>
      <x:c r="N45" s="493"/>
      <x:c r="O45" s="493"/>
      <x:c r="P45" s="493"/>
      <x:c r="Q45" s="493"/>
      <x:c r="R45" s="493"/>
    </x:row>
    <x:row r="46">
      <x:c r="A46" s="493"/>
      <x:c r="B46" s="493"/>
      <x:c r="C46" s="493"/>
      <x:c r="D46" s="493"/>
      <x:c r="E46" s="493"/>
      <x:c r="F46" s="493"/>
      <x:c r="G46" s="493"/>
      <x:c r="H46" s="493"/>
      <x:c r="I46" s="493"/>
      <x:c r="J46" s="493"/>
      <x:c r="K46" s="493"/>
      <x:c r="L46" s="493"/>
      <x:c r="M46" s="493"/>
      <x:c r="N46" s="493"/>
      <x:c r="O46" s="493"/>
      <x:c r="P46" s="493"/>
      <x:c r="Q46" s="493"/>
      <x:c r="R46" s="493"/>
    </x:row>
    <x:row r="47">
      <x:c r="A47" s="493"/>
      <x:c r="B47" s="493"/>
      <x:c r="C47" s="493"/>
      <x:c r="D47" s="493"/>
      <x:c r="E47" s="493"/>
      <x:c r="F47" s="493"/>
      <x:c r="G47" s="493"/>
      <x:c r="H47" s="493"/>
      <x:c r="I47" s="493"/>
      <x:c r="J47" s="493"/>
      <x:c r="K47" s="493"/>
      <x:c r="L47" s="493"/>
      <x:c r="M47" s="493"/>
      <x:c r="N47" s="493"/>
      <x:c r="O47" s="493"/>
      <x:c r="P47" s="493"/>
      <x:c r="Q47" s="493"/>
      <x:c r="R47" s="493"/>
    </x:row>
    <x:row r="48">
      <x:c r="A48" s="493"/>
      <x:c r="B48" s="493"/>
      <x:c r="C48" s="493"/>
      <x:c r="D48" s="493"/>
      <x:c r="E48" s="493"/>
      <x:c r="F48" s="493"/>
      <x:c r="G48" s="493"/>
      <x:c r="H48" s="493"/>
      <x:c r="I48" s="493"/>
      <x:c r="J48" s="493"/>
      <x:c r="K48" s="493"/>
      <x:c r="L48" s="493"/>
      <x:c r="M48" s="493"/>
      <x:c r="N48" s="493"/>
      <x:c r="O48" s="493"/>
      <x:c r="P48" s="493"/>
      <x:c r="Q48" s="493"/>
      <x:c r="R48" s="493"/>
    </x:row>
    <x:row r="49">
      <x:c r="A49" s="493"/>
      <x:c r="B49" s="493"/>
      <x:c r="C49" s="493"/>
      <x:c r="D49" s="493"/>
      <x:c r="E49" s="493"/>
      <x:c r="F49" s="493"/>
      <x:c r="G49" s="493"/>
      <x:c r="H49" s="493"/>
      <x:c r="I49" s="493"/>
      <x:c r="J49" s="493"/>
      <x:c r="K49" s="493"/>
      <x:c r="L49" s="493"/>
      <x:c r="M49" s="493"/>
      <x:c r="N49" s="493"/>
      <x:c r="O49" s="493"/>
      <x:c r="P49" s="493"/>
      <x:c r="Q49" s="493"/>
      <x:c r="R49" s="493"/>
    </x:row>
    <x:row r="50">
      <x:c r="A50" s="493"/>
      <x:c r="B50" s="493"/>
      <x:c r="C50" s="493"/>
      <x:c r="D50" s="493"/>
      <x:c r="E50" s="493"/>
      <x:c r="F50" s="493"/>
      <x:c r="G50" s="493"/>
      <x:c r="H50" s="493"/>
      <x:c r="I50" s="493"/>
      <x:c r="J50" s="493"/>
      <x:c r="K50" s="493"/>
      <x:c r="L50" s="493"/>
      <x:c r="M50" s="493"/>
      <x:c r="N50" s="493"/>
      <x:c r="O50" s="493"/>
      <x:c r="P50" s="493"/>
      <x:c r="Q50" s="493"/>
      <x:c r="R50" s="493"/>
    </x:row>
    <x:row r="51">
      <x:c r="A51" s="493"/>
      <x:c r="B51" s="493"/>
      <x:c r="C51" s="493"/>
      <x:c r="D51" s="493"/>
      <x:c r="E51" s="493"/>
      <x:c r="F51" s="493"/>
      <x:c r="G51" s="493"/>
      <x:c r="H51" s="493"/>
      <x:c r="I51" s="493"/>
      <x:c r="J51" s="493"/>
      <x:c r="K51" s="493"/>
      <x:c r="L51" s="493"/>
      <x:c r="M51" s="493"/>
      <x:c r="N51" s="493"/>
      <x:c r="O51" s="493"/>
      <x:c r="P51" s="493"/>
      <x:c r="Q51" s="493"/>
      <x:c r="R51" s="493"/>
    </x:row>
    <x:row r="52">
      <x:c r="A52" s="493"/>
      <x:c r="B52" s="493"/>
      <x:c r="C52" s="493"/>
      <x:c r="D52" s="493"/>
      <x:c r="E52" s="493"/>
      <x:c r="F52" s="493"/>
      <x:c r="G52" s="493"/>
      <x:c r="H52" s="493"/>
      <x:c r="I52" s="493"/>
      <x:c r="J52" s="493"/>
      <x:c r="K52" s="493"/>
      <x:c r="L52" s="493"/>
      <x:c r="M52" s="493"/>
      <x:c r="N52" s="493"/>
      <x:c r="O52" s="493"/>
      <x:c r="P52" s="493"/>
      <x:c r="Q52" s="493"/>
      <x:c r="R52" s="493"/>
    </x:row>
    <x:row r="53">
      <x:c r="A53" s="493"/>
      <x:c r="B53" s="493"/>
      <x:c r="C53" s="493"/>
      <x:c r="D53" s="493"/>
      <x:c r="E53" s="493"/>
      <x:c r="F53" s="493"/>
      <x:c r="G53" s="493"/>
      <x:c r="H53" s="493"/>
      <x:c r="I53" s="493"/>
      <x:c r="J53" s="493"/>
      <x:c r="K53" s="493"/>
      <x:c r="L53" s="493"/>
      <x:c r="M53" s="493"/>
      <x:c r="N53" s="493"/>
      <x:c r="O53" s="493"/>
      <x:c r="P53" s="493"/>
      <x:c r="Q53" s="493"/>
      <x:c r="R53" s="493"/>
    </x:row>
    <x:row r="54">
      <x:c r="A54" s="493"/>
      <x:c r="B54" s="493"/>
      <x:c r="C54" s="493"/>
      <x:c r="D54" s="493"/>
      <x:c r="E54" s="493"/>
      <x:c r="F54" s="493"/>
      <x:c r="G54" s="493"/>
      <x:c r="H54" s="493"/>
      <x:c r="I54" s="493"/>
      <x:c r="J54" s="493"/>
      <x:c r="K54" s="493"/>
      <x:c r="L54" s="493"/>
      <x:c r="M54" s="493"/>
      <x:c r="N54" s="493"/>
      <x:c r="O54" s="493"/>
      <x:c r="P54" s="493"/>
      <x:c r="Q54" s="493"/>
      <x:c r="R54" s="493"/>
    </x:row>
    <x:row r="55">
      <x:c r="A55" s="493"/>
      <x:c r="B55" s="493"/>
      <x:c r="C55" s="493"/>
      <x:c r="D55" s="493"/>
      <x:c r="E55" s="493"/>
      <x:c r="F55" s="493"/>
      <x:c r="G55" s="493"/>
      <x:c r="H55" s="493"/>
      <x:c r="I55" s="493"/>
      <x:c r="J55" s="493"/>
      <x:c r="K55" s="493"/>
      <x:c r="L55" s="493"/>
      <x:c r="M55" s="493"/>
      <x:c r="N55" s="493"/>
      <x:c r="O55" s="493"/>
      <x:c r="P55" s="493"/>
      <x:c r="Q55" s="493"/>
      <x:c r="R55" s="493"/>
    </x:row>
    <x:row r="56">
      <x:c r="A56" s="493"/>
      <x:c r="B56" s="493"/>
      <x:c r="C56" s="493"/>
      <x:c r="D56" s="493"/>
      <x:c r="E56" s="493"/>
      <x:c r="F56" s="493"/>
      <x:c r="G56" s="493"/>
      <x:c r="H56" s="493"/>
      <x:c r="I56" s="493"/>
      <x:c r="J56" s="493"/>
      <x:c r="K56" s="493"/>
      <x:c r="L56" s="493"/>
      <x:c r="M56" s="493"/>
      <x:c r="N56" s="493"/>
      <x:c r="O56" s="493"/>
      <x:c r="P56" s="493"/>
      <x:c r="Q56" s="493"/>
      <x:c r="R56" s="493"/>
    </x:row>
    <x:row r="57">
      <x:c r="A57" s="493"/>
      <x:c r="B57" s="493"/>
      <x:c r="C57" s="493"/>
      <x:c r="D57" s="493"/>
      <x:c r="E57" s="493"/>
      <x:c r="F57" s="493"/>
      <x:c r="G57" s="493"/>
      <x:c r="H57" s="493"/>
      <x:c r="I57" s="493"/>
      <x:c r="J57" s="493"/>
      <x:c r="K57" s="493"/>
      <x:c r="L57" s="493"/>
      <x:c r="M57" s="493"/>
      <x:c r="N57" s="493"/>
      <x:c r="O57" s="493"/>
      <x:c r="P57" s="493"/>
      <x:c r="Q57" s="493"/>
      <x:c r="R57" s="493"/>
    </x:row>
    <x:row r="58">
      <x:c r="A58" s="493"/>
      <x:c r="B58" s="493"/>
      <x:c r="C58" s="493"/>
      <x:c r="D58" s="493"/>
      <x:c r="E58" s="493"/>
      <x:c r="F58" s="493"/>
      <x:c r="G58" s="493"/>
      <x:c r="H58" s="493"/>
      <x:c r="I58" s="493"/>
      <x:c r="J58" s="493"/>
      <x:c r="K58" s="493"/>
      <x:c r="L58" s="493"/>
      <x:c r="M58" s="493"/>
      <x:c r="N58" s="493"/>
      <x:c r="O58" s="493"/>
      <x:c r="P58" s="493"/>
      <x:c r="Q58" s="493"/>
      <x:c r="R58" s="493"/>
    </x:row>
    <x:row r="59">
      <x:c r="A59" s="493"/>
      <x:c r="B59" s="493"/>
      <x:c r="C59" s="493"/>
      <x:c r="D59" s="493"/>
      <x:c r="E59" s="493"/>
      <x:c r="F59" s="493"/>
      <x:c r="G59" s="493"/>
      <x:c r="H59" s="493"/>
      <x:c r="I59" s="493"/>
      <x:c r="J59" s="493"/>
      <x:c r="K59" s="493"/>
      <x:c r="L59" s="493"/>
      <x:c r="M59" s="493"/>
      <x:c r="N59" s="493"/>
      <x:c r="O59" s="493"/>
      <x:c r="P59" s="493"/>
      <x:c r="Q59" s="493"/>
      <x:c r="R59" s="493"/>
    </x:row>
    <x:row r="60">
      <x:c r="A60" s="493"/>
      <x:c r="B60" s="493"/>
      <x:c r="C60" s="493"/>
      <x:c r="D60" s="493"/>
      <x:c r="E60" s="493"/>
      <x:c r="F60" s="493"/>
      <x:c r="G60" s="493"/>
      <x:c r="H60" s="493"/>
      <x:c r="I60" s="493"/>
      <x:c r="J60" s="493"/>
      <x:c r="K60" s="493"/>
      <x:c r="L60" s="493"/>
      <x:c r="M60" s="493"/>
      <x:c r="N60" s="493"/>
      <x:c r="O60" s="493"/>
      <x:c r="P60" s="493"/>
      <x:c r="Q60" s="493"/>
      <x:c r="R60" s="493"/>
    </x:row>
  </x:sheetData>
  <x:mergeCells>
    <x:mergeCell ref="A1:G2"/>
    <x:mergeCell ref="A4:C4"/>
    <x:mergeCell ref="A4:G4"/>
  </x:mergeCells>
  <x:conditionalFormatting sqref="B12:B12">
    <x:cfRule type="cellIs" dxfId="3" priority="1" operator="notEqual">
      <x:formula>0</x:formula>
    </x:cfRule>
  </x:conditionalFormatting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3" hidden="0" customWidth="1"/>
    <x:col min="5" max="5" width="14" hidden="0" customWidth="1"/>
    <x:col min="6" max="6" width="14" hidden="0" customWidth="1"/>
    <x:col min="7" max="7" width="14" hidden="0" customWidth="1"/>
    <x:col min="8" max="8" width="3" hidden="0" customWidth="1"/>
    <x:col min="9" max="9" width="14" hidden="0" customWidth="1"/>
    <x:col min="10" max="10" width="14" hidden="0" customWidth="1"/>
    <x:col min="11" max="11" width="14" hidden="0" customWidth="1"/>
    <x:col min="12" max="12" width="3" hidden="0" customWidth="1"/>
    <x:col min="13" max="13" width="14" hidden="0" customWidth="1"/>
    <x:col min="14" max="14" width="14" hidden="0" customWidth="1"/>
    <x:col min="15" max="15" width="12" hidden="0" customWidth="1"/>
    <x:col min="16" max="16" width="12" hidden="0" customWidth="1"/>
    <x:col min="17" max="17" width="12" hidden="0" customWidth="1"/>
    <x:col min="18" max="18" width="12" hidden="0" customWidth="1"/>
  </x:cols>
  <x:sheetData>
    <x:row r="1" ht="27" customHeight="1">
      <x:c r="A1" s="660" t="str">
        <x:v>TABLEAU DE BORD — PRÉVISIONNEL RESTAURANT</x:v>
      </x:c>
      <x:c r="B1" s="492"/>
      <x:c r="C1" s="492"/>
      <x:c r="D1" s="492"/>
      <x:c r="E1" s="492"/>
      <x:c r="F1" s="492"/>
      <x:c r="G1" s="492"/>
      <x:c r="H1" s="492"/>
      <x:c r="I1" s="492"/>
      <x:c r="J1" s="492"/>
      <x:c r="K1" s="492"/>
      <x:c r="L1" s="492"/>
      <x:c r="M1" s="492"/>
      <x:c r="N1" s="492"/>
      <x:c r="O1" s="492"/>
      <x:c r="P1" s="492"/>
      <x:c r="Q1" s="492"/>
      <x:c r="R1" s="492"/>
    </x:row>
    <x:row r="2" ht="27" customHeight="1">
      <x:c r="A2" s="492"/>
      <x:c r="B2" s="492"/>
      <x:c r="C2" s="492"/>
      <x:c r="D2" s="492"/>
      <x:c r="E2" s="492"/>
      <x:c r="F2" s="492"/>
      <x:c r="G2" s="492"/>
      <x:c r="H2" s="492"/>
      <x:c r="I2" s="492"/>
      <x:c r="J2" s="492"/>
      <x:c r="K2" s="492"/>
      <x:c r="L2" s="492"/>
      <x:c r="M2" s="492"/>
      <x:c r="N2" s="492"/>
      <x:c r="O2" s="492"/>
      <x:c r="P2" s="492"/>
      <x:c r="Q2" s="492"/>
      <x:c r="R2" s="492"/>
    </x:row>
    <x:row r="3">
      <x:c r="A3" s="492"/>
      <x:c r="B3" s="492"/>
      <x:c r="C3" s="492"/>
      <x:c r="D3" s="492"/>
      <x:c r="E3" s="492"/>
      <x:c r="F3" s="492"/>
      <x:c r="G3" s="492"/>
      <x:c r="H3" s="492"/>
      <x:c r="I3" s="492"/>
      <x:c r="J3" s="492"/>
      <x:c r="K3" s="492"/>
      <x:c r="L3" s="492"/>
      <x:c r="M3" s="492"/>
      <x:c r="N3" s="492"/>
      <x:c r="O3" s="492"/>
      <x:c r="P3" s="492"/>
      <x:c r="Q3" s="492"/>
      <x:c r="R3" s="492"/>
    </x:row>
    <x:row r="4" ht="22" customHeight="1">
      <x:c r="A4" s="661" t="str">
        <x:v>Indicateurs clés</x:v>
      </x:c>
      <x:c r="B4" s="492"/>
      <x:c r="C4" s="492"/>
      <x:c r="D4" s="492"/>
      <x:c r="E4" s="492"/>
      <x:c r="F4" s="492"/>
      <x:c r="G4" s="492"/>
      <x:c r="H4" s="492"/>
      <x:c r="I4" s="492"/>
      <x:c r="J4" s="492"/>
      <x:c r="K4" s="492"/>
      <x:c r="L4" s="492"/>
      <x:c r="M4" s="492"/>
      <x:c r="N4" s="492"/>
      <x:c r="O4" s="492"/>
      <x:c r="P4" s="492"/>
      <x:c r="Q4" s="492"/>
      <x:c r="R4" s="492"/>
    </x:row>
    <x:row r="5">
      <x:c r="A5" s="662" t="str">
        <x:f>"CA HT Année 1"&amp;CHAR(10)&amp;TEXT(Compte_Resultat!B5,"#,##0")</x:f>
        <x:v>CA HT Année 1
704,836</x:v>
      </x:c>
      <x:c r="B5" s="662"/>
      <x:c r="C5" s="662"/>
      <x:c r="D5" s="492"/>
      <x:c r="E5" s="663" t="str">
        <x:f>"EBITDA"&amp;CHAR(10)&amp;TEXT(Compte_Resultat!B11,"#,##0")</x:f>
        <x:v>EBITDA
89,081</x:v>
      </x:c>
      <x:c r="F5" s="663"/>
      <x:c r="G5" s="663"/>
      <x:c r="H5" s="492"/>
      <x:c r="I5" s="664" t="str">
        <x:f>"Résultat net"&amp;CHAR(10)&amp;TEXT(Compte_Resultat!B17,"#,##0")</x:f>
        <x:v>Résultat net
49,108</x:v>
      </x:c>
      <x:c r="J5" s="664"/>
      <x:c r="K5" s="664"/>
      <x:c r="L5" s="492"/>
      <x:c r="M5" s="665" t="str">
        <x:f>"Trésorerie fin d'année"&amp;CHAR(10)&amp;TEXT(Tresorerie!N18,"#,##0")</x:f>
        <x:v>Trésorerie fin d'année
21,863</x:v>
      </x:c>
      <x:c r="N5" s="665"/>
      <x:c r="O5" s="492"/>
      <x:c r="P5" s="492"/>
      <x:c r="Q5" s="492"/>
      <x:c r="R5" s="492"/>
    </x:row>
    <x:row r="6">
      <x:c r="A6" s="662"/>
      <x:c r="B6" s="662"/>
      <x:c r="C6" s="662"/>
      <x:c r="D6" s="492"/>
      <x:c r="E6" s="663"/>
      <x:c r="F6" s="663"/>
      <x:c r="G6" s="663"/>
      <x:c r="H6" s="492"/>
      <x:c r="I6" s="664"/>
      <x:c r="J6" s="664"/>
      <x:c r="K6" s="664"/>
      <x:c r="L6" s="492"/>
      <x:c r="M6" s="665"/>
      <x:c r="N6" s="665"/>
      <x:c r="O6" s="492"/>
      <x:c r="P6" s="492"/>
      <x:c r="Q6" s="492"/>
      <x:c r="R6" s="492"/>
    </x:row>
    <x:row r="7">
      <x:c r="A7" s="662"/>
      <x:c r="B7" s="662"/>
      <x:c r="C7" s="662"/>
      <x:c r="D7" s="492"/>
      <x:c r="E7" s="663"/>
      <x:c r="F7" s="663"/>
      <x:c r="G7" s="663"/>
      <x:c r="H7" s="492"/>
      <x:c r="I7" s="664"/>
      <x:c r="J7" s="664"/>
      <x:c r="K7" s="664"/>
      <x:c r="L7" s="492"/>
      <x:c r="M7" s="665"/>
      <x:c r="N7" s="665"/>
      <x:c r="O7" s="492"/>
      <x:c r="P7" s="492"/>
      <x:c r="Q7" s="492"/>
      <x:c r="R7" s="492"/>
    </x:row>
    <x:row r="8">
      <x:c r="A8" s="662"/>
      <x:c r="B8" s="662"/>
      <x:c r="C8" s="662"/>
      <x:c r="D8" s="492"/>
      <x:c r="E8" s="663"/>
      <x:c r="F8" s="663"/>
      <x:c r="G8" s="663"/>
      <x:c r="H8" s="492"/>
      <x:c r="I8" s="664"/>
      <x:c r="J8" s="664"/>
      <x:c r="K8" s="664"/>
      <x:c r="L8" s="492"/>
      <x:c r="M8" s="665"/>
      <x:c r="N8" s="665"/>
      <x:c r="O8" s="492"/>
      <x:c r="P8" s="492"/>
      <x:c r="Q8" s="492"/>
      <x:c r="R8" s="492"/>
    </x:row>
    <x:row r="9">
      <x:c r="A9" s="492"/>
      <x:c r="B9" s="492"/>
      <x:c r="C9" s="492"/>
      <x:c r="D9" s="492"/>
      <x:c r="E9" s="492"/>
      <x:c r="F9" s="492"/>
      <x:c r="G9" s="492"/>
      <x:c r="H9" s="492"/>
      <x:c r="I9" s="492"/>
      <x:c r="J9" s="492"/>
      <x:c r="K9" s="492"/>
      <x:c r="L9" s="492"/>
      <x:c r="M9" s="492"/>
      <x:c r="N9" s="492"/>
      <x:c r="O9" s="492"/>
      <x:c r="P9" s="492"/>
      <x:c r="Q9" s="492"/>
      <x:c r="R9" s="492"/>
    </x:row>
    <x:row r="10">
      <x:c r="A10" s="666" t="str">
        <x:f>"Marge EBITDA"&amp;CHAR(10)&amp;TEXT(Compte_Resultat!B11/Compte_Resultat!B5,"0.0%")</x:f>
        <x:v>Marge EBITDA
12.6%</x:v>
      </x:c>
      <x:c r="B10" s="666"/>
      <x:c r="C10" s="666"/>
      <x:c r="D10" s="492"/>
      <x:c r="E10" s="667" t="str">
        <x:f>"Food cost"&amp;CHAR(10)&amp;TEXT(Compte_Resultat!B6/Compte_Resultat!B5,"0.0%")</x:f>
        <x:v>Food cost
30.0%</x:v>
      </x:c>
      <x:c r="F10" s="667"/>
      <x:c r="G10" s="667"/>
      <x:c r="H10" s="492"/>
      <x:c r="I10" s="668" t="str">
        <x:f>"Masse salariale / CA"&amp;CHAR(10)&amp;TEXT(Compte_Resultat!B9/Compte_Resultat!B5,"0.0%")</x:f>
        <x:v>Masse salariale / CA
36.7%</x:v>
      </x:c>
      <x:c r="J10" s="668"/>
      <x:c r="K10" s="668"/>
      <x:c r="L10" s="492"/>
      <x:c r="M10" s="662" t="str">
        <x:f>"Couvert moyen / mois"&amp;CHAR(10)&amp;TEXT(Chiffre_Affaires!O9,"#,##0")</x:f>
        <x:v>Couvert moyen / mois
2,031</x:v>
      </x:c>
      <x:c r="N10" s="662"/>
      <x:c r="O10" s="492"/>
      <x:c r="P10" s="492"/>
      <x:c r="Q10" s="492"/>
      <x:c r="R10" s="492"/>
    </x:row>
    <x:row r="11">
      <x:c r="A11" s="666"/>
      <x:c r="B11" s="666"/>
      <x:c r="C11" s="666"/>
      <x:c r="D11" s="492"/>
      <x:c r="E11" s="667"/>
      <x:c r="F11" s="667"/>
      <x:c r="G11" s="667"/>
      <x:c r="H11" s="492"/>
      <x:c r="I11" s="668"/>
      <x:c r="J11" s="668"/>
      <x:c r="K11" s="668"/>
      <x:c r="L11" s="492"/>
      <x:c r="M11" s="662"/>
      <x:c r="N11" s="662"/>
      <x:c r="O11" s="492"/>
      <x:c r="P11" s="492"/>
      <x:c r="Q11" s="492"/>
      <x:c r="R11" s="492"/>
    </x:row>
    <x:row r="12">
      <x:c r="A12" s="666"/>
      <x:c r="B12" s="666"/>
      <x:c r="C12" s="666"/>
      <x:c r="D12" s="492"/>
      <x:c r="E12" s="667"/>
      <x:c r="F12" s="667"/>
      <x:c r="G12" s="667"/>
      <x:c r="H12" s="492"/>
      <x:c r="I12" s="668"/>
      <x:c r="J12" s="668"/>
      <x:c r="K12" s="668"/>
      <x:c r="L12" s="492"/>
      <x:c r="M12" s="662"/>
      <x:c r="N12" s="662"/>
      <x:c r="O12" s="492"/>
      <x:c r="P12" s="492"/>
      <x:c r="Q12" s="492"/>
      <x:c r="R12" s="492"/>
    </x:row>
    <x:row r="13">
      <x:c r="A13" s="666"/>
      <x:c r="B13" s="666"/>
      <x:c r="C13" s="666"/>
      <x:c r="D13" s="492"/>
      <x:c r="E13" s="667"/>
      <x:c r="F13" s="667"/>
      <x:c r="G13" s="667"/>
      <x:c r="H13" s="492"/>
      <x:c r="I13" s="668"/>
      <x:c r="J13" s="668"/>
      <x:c r="K13" s="668"/>
      <x:c r="L13" s="492"/>
      <x:c r="M13" s="662"/>
      <x:c r="N13" s="662"/>
      <x:c r="O13" s="492"/>
      <x:c r="P13" s="492"/>
      <x:c r="Q13" s="492"/>
      <x:c r="R13" s="492"/>
    </x:row>
    <x:row r="14">
      <x:c r="A14" s="492"/>
      <x:c r="B14" s="492"/>
      <x:c r="C14" s="492"/>
      <x:c r="D14" s="492"/>
      <x:c r="E14" s="492"/>
      <x:c r="F14" s="492"/>
      <x:c r="G14" s="492"/>
      <x:c r="H14" s="492"/>
      <x:c r="I14" s="492"/>
      <x:c r="J14" s="492"/>
      <x:c r="K14" s="492"/>
      <x:c r="L14" s="492"/>
      <x:c r="M14" s="492"/>
      <x:c r="N14" s="492"/>
      <x:c r="O14" s="492"/>
      <x:c r="P14" s="492"/>
      <x:c r="Q14" s="492"/>
      <x:c r="R14" s="492"/>
    </x:row>
    <x:row r="15">
      <x:c r="A15" s="492"/>
      <x:c r="B15" s="492"/>
      <x:c r="C15" s="492"/>
      <x:c r="D15" s="492"/>
      <x:c r="E15" s="492"/>
      <x:c r="F15" s="492"/>
      <x:c r="G15" s="492"/>
      <x:c r="H15" s="492"/>
      <x:c r="I15" s="492"/>
      <x:c r="J15" s="492"/>
      <x:c r="K15" s="492"/>
      <x:c r="L15" s="492"/>
      <x:c r="M15" s="492"/>
      <x:c r="N15" s="492"/>
      <x:c r="O15" s="492"/>
      <x:c r="P15" s="492"/>
      <x:c r="Q15" s="492"/>
      <x:c r="R15" s="492"/>
    </x:row>
    <x:row r="16" ht="22" customHeight="1">
      <x:c r="A16" s="457" t="str">
        <x:v>Alertes et lecture rapide</x:v>
      </x:c>
      <x:c r="B16" s="492"/>
      <x:c r="C16" s="492"/>
      <x:c r="D16" s="492"/>
      <x:c r="E16" s="492"/>
      <x:c r="F16" s="492"/>
      <x:c r="G16" s="492"/>
      <x:c r="H16" s="492"/>
      <x:c r="I16" s="492"/>
      <x:c r="J16" s="492"/>
      <x:c r="K16" s="492"/>
      <x:c r="L16" s="492"/>
      <x:c r="M16" s="492"/>
      <x:c r="N16" s="492"/>
      <x:c r="O16" s="492"/>
      <x:c r="P16" s="492"/>
      <x:c r="Q16" s="492"/>
      <x:c r="R16" s="492"/>
    </x:row>
    <x:row r="17">
      <x:c r="A17" s="458" t="str">
        <x:v>Indicateur</x:v>
      </x:c>
      <x:c r="B17" s="459" t="str">
        <x:v>Réalisé</x:v>
      </x:c>
      <x:c r="C17" s="459" t="str">
        <x:v>Cible</x:v>
      </x:c>
      <x:c r="D17" s="460" t="str">
        <x:v>Diagnostic</x:v>
      </x:c>
      <x:c r="E17" s="492"/>
      <x:c r="F17" s="492" t="str">
        <x:v>Mois</x:v>
      </x:c>
      <x:c r="G17" s="492" t="str">
        <x:v>Jan</x:v>
      </x:c>
      <x:c r="H17" s="492" t="str">
        <x:v>Fév</x:v>
      </x:c>
      <x:c r="I17" s="492" t="str">
        <x:v>Mar</x:v>
      </x:c>
      <x:c r="J17" s="492" t="str">
        <x:v>Avr</x:v>
      </x:c>
      <x:c r="K17" s="492" t="str">
        <x:v>Mai</x:v>
      </x:c>
      <x:c r="L17" s="492" t="str">
        <x:v>Juin</x:v>
      </x:c>
      <x:c r="M17" s="492" t="str">
        <x:v>Juil</x:v>
      </x:c>
      <x:c r="N17" s="492" t="str">
        <x:v>Août</x:v>
      </x:c>
      <x:c r="O17" s="492"/>
      <x:c r="P17" s="492"/>
      <x:c r="Q17" s="492"/>
      <x:c r="R17" s="492"/>
    </x:row>
    <x:row r="18">
      <x:c r="A18" s="492" t="str">
        <x:v>Food cost</x:v>
      </x:c>
      <x:c r="B18" s="682" t="n">
        <x:f>Compte_Resultat!B6/Compte_Resultat!B5</x:f>
        <x:v>0.3</x:v>
      </x:c>
      <x:c r="C18" s="682" t="n">
        <x:f>Hypotheses!B24</x:f>
        <x:v>0.3</x:v>
      </x:c>
      <x:c r="D18" s="492" t="str">
        <x:f>IF(B18&lt;=C18,"Maîtrisé","À corriger")</x:f>
        <x:v>Maîtrisé</x:v>
      </x:c>
      <x:c r="E18" s="492"/>
      <x:c r="F18" s="492"/>
      <x:c r="G18" s="492"/>
      <x:c r="H18" s="492"/>
      <x:c r="I18" s="492"/>
      <x:c r="J18" s="492"/>
      <x:c r="K18" s="492"/>
      <x:c r="L18" s="492"/>
      <x:c r="M18" s="492"/>
      <x:c r="N18" s="492"/>
      <x:c r="O18" s="492"/>
      <x:c r="P18" s="492"/>
      <x:c r="Q18" s="492"/>
      <x:c r="R18" s="492"/>
    </x:row>
    <x:row r="19">
      <x:c r="A19" s="492" t="str">
        <x:v>Masse salariale / CA</x:v>
      </x:c>
      <x:c r="B19" s="682" t="n">
        <x:f>Compte_Resultat!B9/Compte_Resultat!B5</x:f>
        <x:v>0.3668681318681318</x:v>
      </x:c>
      <x:c r="C19" s="682" t="n">
        <x:f>Hypotheses!B25</x:f>
        <x:v>0.32</x:v>
      </x:c>
      <x:c r="D19" s="492" t="str">
        <x:f>IF(B19&lt;=C19,"Maîtrisé","À corriger")</x:f>
        <x:v>À corriger</x:v>
      </x:c>
      <x:c r="E19" s="492"/>
      <x:c r="F19" s="492"/>
      <x:c r="G19" s="492"/>
      <x:c r="H19" s="492"/>
      <x:c r="I19" s="492"/>
      <x:c r="J19" s="492"/>
      <x:c r="K19" s="492"/>
      <x:c r="L19" s="492"/>
      <x:c r="M19" s="492"/>
      <x:c r="N19" s="492"/>
      <x:c r="O19" s="492"/>
      <x:c r="P19" s="492"/>
      <x:c r="Q19" s="492"/>
      <x:c r="R19" s="492"/>
    </x:row>
    <x:row r="20">
      <x:c r="A20" s="492" t="str">
        <x:v>Marge EBITDA</x:v>
      </x:c>
      <x:c r="B20" s="682" t="n">
        <x:f>Compte_Resultat!B11/Compte_Resultat!B5</x:f>
        <x:v>0.1263852963937472</x:v>
      </x:c>
      <x:c r="C20" s="682" t="n">
        <x:f>Hypotheses!B27</x:f>
        <x:v>0.12</x:v>
      </x:c>
      <x:c r="D20" s="492" t="str">
        <x:f>IF(B20&gt;=C20,"Atteint","Sous cible")</x:f>
        <x:v>Atteint</x:v>
      </x:c>
      <x:c r="E20" s="492"/>
      <x:c r="F20" s="492"/>
      <x:c r="G20" s="492"/>
      <x:c r="H20" s="492"/>
      <x:c r="I20" s="492"/>
      <x:c r="J20" s="492"/>
      <x:c r="K20" s="492"/>
      <x:c r="L20" s="492"/>
      <x:c r="M20" s="492"/>
      <x:c r="N20" s="492"/>
      <x:c r="O20" s="492"/>
      <x:c r="P20" s="492"/>
      <x:c r="Q20" s="492"/>
      <x:c r="R20" s="492"/>
    </x:row>
    <x:row r="21">
      <x:c r="A21" s="492" t="str">
        <x:v>Trésorerie finale</x:v>
      </x:c>
      <x:c r="B21" s="683" t="n">
        <x:f>Tresorerie!N18</x:f>
        <x:v>21863.30009039362</x:v>
      </x:c>
      <x:c r="C21" s="683" t="n">
        <x:v>45000</x:v>
      </x:c>
      <x:c r="D21" s="492" t="str">
        <x:f>IF(B21&gt;=C21,"Sécurisée","Insuffisante")</x:f>
        <x:v>Insuffisante</x:v>
      </x:c>
      <x:c r="E21" s="492"/>
      <x:c r="F21" s="492"/>
      <x:c r="G21" s="492"/>
      <x:c r="H21" s="492"/>
      <x:c r="I21" s="492"/>
      <x:c r="J21" s="492"/>
      <x:c r="K21" s="492"/>
      <x:c r="L21" s="492"/>
      <x:c r="M21" s="492"/>
      <x:c r="N21" s="492"/>
      <x:c r="O21" s="492"/>
      <x:c r="P21" s="492"/>
      <x:c r="Q21" s="492"/>
      <x:c r="R21" s="492"/>
    </x:row>
    <x:row r="22">
      <x:c r="A22" s="492"/>
      <x:c r="B22" s="492"/>
      <x:c r="C22" s="492"/>
      <x:c r="D22" s="492"/>
      <x:c r="E22" s="492"/>
      <x:c r="F22" s="492"/>
      <x:c r="G22" s="492"/>
      <x:c r="H22" s="492"/>
      <x:c r="I22" s="492"/>
      <x:c r="J22" s="492"/>
      <x:c r="K22" s="492"/>
      <x:c r="L22" s="492"/>
      <x:c r="M22" s="492"/>
      <x:c r="N22" s="492"/>
      <x:c r="O22" s="492"/>
      <x:c r="P22" s="492"/>
      <x:c r="Q22" s="492"/>
      <x:c r="R22" s="492"/>
    </x:row>
    <x:row r="23">
      <x:c r="A23" s="492"/>
      <x:c r="B23" s="492"/>
      <x:c r="C23" s="492"/>
      <x:c r="D23" s="492"/>
      <x:c r="E23" s="492"/>
      <x:c r="F23" s="492"/>
      <x:c r="G23" s="492"/>
      <x:c r="H23" s="492"/>
      <x:c r="I23" s="492"/>
      <x:c r="J23" s="492"/>
      <x:c r="K23" s="492"/>
      <x:c r="L23" s="492"/>
      <x:c r="M23" s="492"/>
      <x:c r="N23" s="492"/>
      <x:c r="O23" s="492"/>
      <x:c r="P23" s="492"/>
      <x:c r="Q23" s="492"/>
      <x:c r="R23" s="492"/>
    </x:row>
    <x:row r="24">
      <x:c r="A24" s="492"/>
      <x:c r="B24" s="492"/>
      <x:c r="C24" s="492"/>
      <x:c r="D24" s="492"/>
      <x:c r="E24" s="492"/>
      <x:c r="F24" s="507" t="str">
        <x:v>Mois</x:v>
      </x:c>
      <x:c r="G24" s="508" t="str">
        <x:v>Jan</x:v>
      </x:c>
      <x:c r="H24" s="508" t="str">
        <x:v>Fév</x:v>
      </x:c>
      <x:c r="I24" s="508" t="str">
        <x:v>Mar</x:v>
      </x:c>
      <x:c r="J24" s="508" t="str">
        <x:v>Avr</x:v>
      </x:c>
      <x:c r="K24" s="508" t="str">
        <x:v>Mai</x:v>
      </x:c>
      <x:c r="L24" s="508" t="str">
        <x:v>Juin</x:v>
      </x:c>
      <x:c r="M24" s="508" t="str">
        <x:v>Juil</x:v>
      </x:c>
      <x:c r="N24" s="508" t="str">
        <x:v>Août</x:v>
      </x:c>
      <x:c r="O24" s="508" t="str">
        <x:v>Sep</x:v>
      </x:c>
      <x:c r="P24" s="508" t="str">
        <x:v>Oct</x:v>
      </x:c>
      <x:c r="Q24" s="508" t="str">
        <x:v>Nov</x:v>
      </x:c>
      <x:c r="R24" s="509" t="str">
        <x:v>Déc</x:v>
      </x:c>
    </x:row>
    <x:row r="25">
      <x:c r="A25" s="492"/>
      <x:c r="B25" s="492"/>
      <x:c r="C25" s="492"/>
      <x:c r="D25" s="492"/>
      <x:c r="E25" s="492"/>
      <x:c r="F25" s="495" t="str">
        <x:v>CA TTC</x:v>
      </x:c>
      <x:c r="G25" s="683" t="n">
        <x:f>Chiffre_Affaires!B13</x:f>
        <x:v>51621.818181818184</x:v>
      </x:c>
      <x:c r="H25" s="683" t="n">
        <x:f>Chiffre_Affaires!C13</x:f>
        <x:v>54600.00000000001</x:v>
      </x:c>
      <x:c r="I25" s="683" t="n">
        <x:f>Chiffre_Affaires!D13</x:f>
        <x:v>59563.63636363637</x:v>
      </x:c>
      <x:c r="J25" s="683" t="n">
        <x:f>Chiffre_Affaires!E13</x:f>
        <x:v>62541.81818181818</x:v>
      </x:c>
      <x:c r="K25" s="683" t="n">
        <x:f>Chiffre_Affaires!F13</x:f>
        <x:v>67505.45454545456</x:v>
      </x:c>
      <x:c r="L25" s="683" t="n">
        <x:f>Chiffre_Affaires!G13</x:f>
        <x:v>71476.36363636365</x:v>
      </x:c>
      <x:c r="M25" s="683" t="n">
        <x:f>Chiffre_Affaires!H13</x:f>
        <x:v>75447.27272727272</x:v>
      </x:c>
      <x:c r="N25" s="683" t="n">
        <x:f>Chiffre_Affaires!I13</x:f>
        <x:v>69490.90909090909</x:v>
      </x:c>
      <x:c r="O25" s="683" t="n">
        <x:f>Chiffre_Affaires!J13</x:f>
        <x:v>65520.00000000001</x:v>
      </x:c>
      <x:c r="P25" s="683" t="n">
        <x:f>Chiffre_Affaires!K13</x:f>
        <x:v>63534.545454545456</x:v>
      </x:c>
      <x:c r="Q25" s="683" t="n">
        <x:f>Chiffre_Affaires!L13</x:f>
        <x:v>60556.36363636363</x:v>
      </x:c>
      <x:c r="R25" s="683" t="n">
        <x:f>Chiffre_Affaires!M13</x:f>
        <x:v>73461.81818181819</x:v>
      </x:c>
    </x:row>
    <x:row r="26">
      <x:c r="A26" s="492"/>
      <x:c r="B26" s="492"/>
      <x:c r="C26" s="492"/>
      <x:c r="D26" s="492"/>
      <x:c r="E26" s="492"/>
      <x:c r="F26" s="495" t="str">
        <x:v>Trésorerie</x:v>
      </x:c>
      <x:c r="G26" s="683" t="n">
        <x:f>Tresorerie!B18</x:f>
        <x:v>-36961.035020015435</x:v>
      </x:c>
      <x:c r="H26" s="683" t="n">
        <x:f>Tresorerie!C18</x:f>
        <x:v>-36417.83334581597</x:v>
      </x:c>
      <x:c r="I26" s="683" t="n">
        <x:f>Tresorerie!D18</x:f>
        <x:v>-34145.57051459171</x:v>
      </x:c>
      <x:c r="J26" s="683" t="n">
        <x:f>Tresorerie!E18</x:f>
        <x:v>-30069.070989152577</x:v>
      </x:c>
      <x:c r="K26" s="683" t="n">
        <x:f>Tresorerie!F18</x:f>
        <x:v>-22985.510306688637</x:v>
      </x:c>
      <x:c r="L26" s="683" t="n">
        <x:f>Tresorerie!G18</x:f>
        <x:v>-14774.300698604857</x:v>
      </x:c>
      <x:c r="M26" s="683" t="n">
        <x:f>Tresorerie!H18</x:f>
        <x:v>-4157.442164901258</x:v>
      </x:c>
      <x:c r="N26" s="683" t="n">
        <x:f>Tresorerie!I18</x:f>
        <x:v>2850.9429803725943</x:v>
      </x:c>
      <x:c r="O26" s="683" t="n">
        <x:f>Tresorerie!J18</x:f>
        <x:v>7453.679200026621</x:v>
      </x:c>
      <x:c r="P26" s="683" t="n">
        <x:f>Tresorerie!K18</x:f>
        <x:v>10853.590956870714</x:v>
      </x:c>
      <x:c r="Q26" s="683" t="n">
        <x:f>Tresorerie!L18</x:f>
        <x:v>12449.266019499933</x:v>
      </x:c>
      <x:c r="R26" s="683" t="n">
        <x:f>Tresorerie!M18</x:f>
        <x:v>21863.30009039362</x:v>
      </x:c>
    </x:row>
    <x:row r="27">
      <x:c r="A27" s="492"/>
      <x:c r="B27" s="492"/>
      <x:c r="C27" s="492"/>
      <x:c r="D27" s="492"/>
      <x:c r="E27" s="492"/>
      <x:c r="F27" s="492"/>
      <x:c r="G27" s="492"/>
      <x:c r="H27" s="492"/>
      <x:c r="I27" s="492"/>
      <x:c r="J27" s="492"/>
      <x:c r="K27" s="492"/>
      <x:c r="L27" s="492"/>
      <x:c r="M27" s="492"/>
      <x:c r="N27" s="492"/>
      <x:c r="O27" s="492"/>
      <x:c r="P27" s="492"/>
      <x:c r="Q27" s="492"/>
      <x:c r="R27" s="492"/>
    </x:row>
    <x:row r="28">
      <x:c r="A28" s="492"/>
      <x:c r="B28" s="492"/>
      <x:c r="C28" s="492"/>
      <x:c r="D28" s="492"/>
      <x:c r="E28" s="492"/>
      <x:c r="F28" s="492"/>
      <x:c r="G28" s="492"/>
      <x:c r="H28" s="492"/>
      <x:c r="I28" s="492"/>
      <x:c r="J28" s="492"/>
      <x:c r="K28" s="492"/>
      <x:c r="L28" s="492"/>
      <x:c r="M28" s="492"/>
      <x:c r="N28" s="492"/>
      <x:c r="O28" s="492"/>
      <x:c r="P28" s="492"/>
      <x:c r="Q28" s="492"/>
      <x:c r="R28" s="492"/>
    </x:row>
    <x:row r="29">
      <x:c r="A29" s="492"/>
      <x:c r="B29" s="492"/>
      <x:c r="C29" s="492"/>
      <x:c r="D29" s="492"/>
      <x:c r="E29" s="492"/>
      <x:c r="F29" s="492"/>
      <x:c r="G29" s="492"/>
      <x:c r="H29" s="492"/>
      <x:c r="I29" s="492"/>
      <x:c r="J29" s="492"/>
      <x:c r="K29" s="492"/>
      <x:c r="L29" s="492"/>
      <x:c r="M29" s="492"/>
      <x:c r="N29" s="492"/>
      <x:c r="O29" s="492"/>
      <x:c r="P29" s="492"/>
      <x:c r="Q29" s="492"/>
      <x:c r="R29" s="492"/>
    </x:row>
    <x:row r="30">
      <x:c r="A30" s="492"/>
      <x:c r="B30" s="492"/>
      <x:c r="C30" s="492"/>
      <x:c r="D30" s="492"/>
      <x:c r="E30" s="492"/>
      <x:c r="F30" s="492"/>
      <x:c r="G30" s="492"/>
      <x:c r="H30" s="492"/>
      <x:c r="I30" s="492"/>
      <x:c r="J30" s="492"/>
      <x:c r="K30" s="492"/>
      <x:c r="L30" s="492"/>
      <x:c r="M30" s="492"/>
      <x:c r="N30" s="492"/>
      <x:c r="O30" s="492"/>
      <x:c r="P30" s="492"/>
      <x:c r="Q30" s="492"/>
      <x:c r="R30" s="492"/>
    </x:row>
    <x:row r="31">
      <x:c r="A31" s="492"/>
      <x:c r="B31" s="492"/>
      <x:c r="C31" s="492"/>
      <x:c r="D31" s="492"/>
      <x:c r="E31" s="492"/>
      <x:c r="F31" s="492"/>
      <x:c r="G31" s="492"/>
      <x:c r="H31" s="492"/>
      <x:c r="I31" s="492"/>
      <x:c r="J31" s="492"/>
      <x:c r="K31" s="492"/>
      <x:c r="L31" s="492"/>
      <x:c r="M31" s="492"/>
      <x:c r="N31" s="492"/>
      <x:c r="O31" s="492"/>
      <x:c r="P31" s="492"/>
      <x:c r="Q31" s="492"/>
      <x:c r="R31" s="492"/>
    </x:row>
    <x:row r="32">
      <x:c r="A32" s="492"/>
      <x:c r="B32" s="492"/>
      <x:c r="C32" s="492"/>
      <x:c r="D32" s="492"/>
      <x:c r="E32" s="492"/>
      <x:c r="F32" s="492"/>
      <x:c r="G32" s="492"/>
      <x:c r="H32" s="492"/>
      <x:c r="I32" s="492"/>
      <x:c r="J32" s="492"/>
      <x:c r="K32" s="492"/>
      <x:c r="L32" s="492"/>
      <x:c r="M32" s="492"/>
      <x:c r="N32" s="492"/>
      <x:c r="O32" s="492"/>
      <x:c r="P32" s="492"/>
      <x:c r="Q32" s="492"/>
      <x:c r="R32" s="492"/>
    </x:row>
    <x:row r="33">
      <x:c r="A33" s="492"/>
      <x:c r="B33" s="492"/>
      <x:c r="C33" s="492"/>
      <x:c r="D33" s="492"/>
      <x:c r="E33" s="492"/>
      <x:c r="F33" s="492"/>
      <x:c r="G33" s="492"/>
      <x:c r="H33" s="492"/>
      <x:c r="I33" s="492"/>
      <x:c r="J33" s="492"/>
      <x:c r="K33" s="492"/>
      <x:c r="L33" s="492"/>
      <x:c r="M33" s="492"/>
      <x:c r="N33" s="492"/>
      <x:c r="O33" s="492"/>
      <x:c r="P33" s="492"/>
      <x:c r="Q33" s="492"/>
      <x:c r="R33" s="492"/>
    </x:row>
    <x:row r="34">
      <x:c r="A34" s="492"/>
      <x:c r="B34" s="492"/>
      <x:c r="C34" s="492"/>
      <x:c r="D34" s="492"/>
      <x:c r="E34" s="492"/>
      <x:c r="F34" s="492"/>
      <x:c r="G34" s="492"/>
      <x:c r="H34" s="492"/>
      <x:c r="I34" s="492"/>
      <x:c r="J34" s="492"/>
      <x:c r="K34" s="492"/>
      <x:c r="L34" s="492"/>
      <x:c r="M34" s="492"/>
      <x:c r="N34" s="492"/>
      <x:c r="O34" s="492"/>
      <x:c r="P34" s="492"/>
      <x:c r="Q34" s="492"/>
      <x:c r="R34" s="492"/>
    </x:row>
    <x:row r="35">
      <x:c r="A35" s="492"/>
      <x:c r="B35" s="492"/>
      <x:c r="C35" s="492"/>
      <x:c r="D35" s="492"/>
      <x:c r="E35" s="492"/>
      <x:c r="F35" s="492"/>
      <x:c r="G35" s="492"/>
      <x:c r="H35" s="492"/>
      <x:c r="I35" s="492"/>
      <x:c r="J35" s="492"/>
      <x:c r="K35" s="492"/>
      <x:c r="L35" s="492"/>
      <x:c r="M35" s="492"/>
      <x:c r="N35" s="492"/>
      <x:c r="O35" s="492"/>
      <x:c r="P35" s="492"/>
      <x:c r="Q35" s="492"/>
      <x:c r="R35" s="492"/>
    </x:row>
    <x:row r="36">
      <x:c r="A36" s="492"/>
      <x:c r="B36" s="492"/>
      <x:c r="C36" s="492"/>
      <x:c r="D36" s="492"/>
      <x:c r="E36" s="492"/>
      <x:c r="F36" s="492"/>
      <x:c r="G36" s="492"/>
      <x:c r="H36" s="492"/>
      <x:c r="I36" s="492"/>
      <x:c r="J36" s="492"/>
      <x:c r="K36" s="492"/>
      <x:c r="L36" s="492"/>
      <x:c r="M36" s="492"/>
      <x:c r="N36" s="492"/>
      <x:c r="O36" s="492"/>
      <x:c r="P36" s="492"/>
      <x:c r="Q36" s="492"/>
      <x:c r="R36" s="492"/>
    </x:row>
    <x:row r="37">
      <x:c r="A37" s="492"/>
      <x:c r="B37" s="492"/>
      <x:c r="C37" s="492"/>
      <x:c r="D37" s="492"/>
      <x:c r="E37" s="492"/>
      <x:c r="F37" s="492"/>
      <x:c r="G37" s="492"/>
      <x:c r="H37" s="492"/>
      <x:c r="I37" s="492"/>
      <x:c r="J37" s="492"/>
      <x:c r="K37" s="492"/>
      <x:c r="L37" s="492"/>
      <x:c r="M37" s="492"/>
      <x:c r="N37" s="492"/>
      <x:c r="O37" s="492"/>
      <x:c r="P37" s="492"/>
      <x:c r="Q37" s="492"/>
      <x:c r="R37" s="492"/>
    </x:row>
    <x:row r="38">
      <x:c r="A38" s="492"/>
      <x:c r="B38" s="492"/>
      <x:c r="C38" s="492"/>
      <x:c r="D38" s="492"/>
      <x:c r="E38" s="492"/>
      <x:c r="F38" s="492"/>
      <x:c r="G38" s="492"/>
      <x:c r="H38" s="492"/>
      <x:c r="I38" s="492"/>
      <x:c r="J38" s="492"/>
      <x:c r="K38" s="492"/>
      <x:c r="L38" s="492"/>
      <x:c r="M38" s="492"/>
      <x:c r="N38" s="492"/>
      <x:c r="O38" s="492"/>
      <x:c r="P38" s="492"/>
      <x:c r="Q38" s="492"/>
      <x:c r="R38" s="492"/>
    </x:row>
    <x:row r="39">
      <x:c r="A39" s="492"/>
      <x:c r="B39" s="492"/>
      <x:c r="C39" s="492"/>
      <x:c r="D39" s="492"/>
      <x:c r="E39" s="492"/>
      <x:c r="F39" s="492"/>
      <x:c r="G39" s="492"/>
      <x:c r="H39" s="492"/>
      <x:c r="I39" s="492"/>
      <x:c r="J39" s="492"/>
      <x:c r="K39" s="492"/>
      <x:c r="L39" s="492"/>
      <x:c r="M39" s="492"/>
      <x:c r="N39" s="492"/>
      <x:c r="O39" s="492"/>
      <x:c r="P39" s="492"/>
      <x:c r="Q39" s="492"/>
      <x:c r="R39" s="492"/>
    </x:row>
    <x:row r="40">
      <x:c r="A40" s="492"/>
      <x:c r="B40" s="492"/>
      <x:c r="C40" s="492"/>
      <x:c r="D40" s="492"/>
      <x:c r="E40" s="492"/>
      <x:c r="F40" s="492"/>
      <x:c r="G40" s="492"/>
      <x:c r="H40" s="492"/>
      <x:c r="I40" s="492"/>
      <x:c r="J40" s="492"/>
      <x:c r="K40" s="492"/>
      <x:c r="L40" s="492"/>
      <x:c r="M40" s="492"/>
      <x:c r="N40" s="492"/>
      <x:c r="O40" s="492"/>
      <x:c r="P40" s="492"/>
      <x:c r="Q40" s="492"/>
      <x:c r="R40" s="492"/>
    </x:row>
    <x:row r="41">
      <x:c r="A41" s="492"/>
      <x:c r="B41" s="492"/>
      <x:c r="C41" s="492"/>
      <x:c r="D41" s="492"/>
      <x:c r="E41" s="492"/>
      <x:c r="F41" s="492"/>
      <x:c r="G41" s="492"/>
      <x:c r="H41" s="492"/>
      <x:c r="I41" s="492"/>
      <x:c r="J41" s="492"/>
      <x:c r="K41" s="492"/>
      <x:c r="L41" s="492"/>
      <x:c r="M41" s="492"/>
      <x:c r="N41" s="492"/>
      <x:c r="O41" s="492"/>
      <x:c r="P41" s="492"/>
      <x:c r="Q41" s="492"/>
      <x:c r="R41" s="492"/>
    </x:row>
    <x:row r="42">
      <x:c r="A42" s="492"/>
      <x:c r="B42" s="492"/>
      <x:c r="C42" s="492"/>
      <x:c r="D42" s="492"/>
      <x:c r="E42" s="492"/>
      <x:c r="F42" s="492"/>
      <x:c r="G42" s="492"/>
      <x:c r="H42" s="492"/>
      <x:c r="I42" s="492"/>
      <x:c r="J42" s="492"/>
      <x:c r="K42" s="492"/>
      <x:c r="L42" s="492"/>
      <x:c r="M42" s="492"/>
      <x:c r="N42" s="492"/>
      <x:c r="O42" s="492"/>
      <x:c r="P42" s="492"/>
      <x:c r="Q42" s="492"/>
      <x:c r="R42" s="492"/>
    </x:row>
    <x:row r="43">
      <x:c r="A43" s="492"/>
      <x:c r="B43" s="492"/>
      <x:c r="C43" s="492"/>
      <x:c r="D43" s="492"/>
      <x:c r="E43" s="492"/>
      <x:c r="F43" s="492"/>
      <x:c r="G43" s="492"/>
      <x:c r="H43" s="492"/>
      <x:c r="I43" s="492"/>
      <x:c r="J43" s="492"/>
      <x:c r="K43" s="492"/>
      <x:c r="L43" s="492"/>
      <x:c r="M43" s="492"/>
      <x:c r="N43" s="492"/>
      <x:c r="O43" s="492"/>
      <x:c r="P43" s="492"/>
      <x:c r="Q43" s="492"/>
      <x:c r="R43" s="492"/>
    </x:row>
    <x:row r="44">
      <x:c r="A44" s="492"/>
      <x:c r="B44" s="492"/>
      <x:c r="C44" s="492"/>
      <x:c r="D44" s="492"/>
      <x:c r="E44" s="492"/>
      <x:c r="F44" s="492"/>
      <x:c r="G44" s="492"/>
      <x:c r="H44" s="492"/>
      <x:c r="I44" s="492"/>
      <x:c r="J44" s="492"/>
      <x:c r="K44" s="492"/>
      <x:c r="L44" s="492"/>
      <x:c r="M44" s="492"/>
      <x:c r="N44" s="492"/>
      <x:c r="O44" s="492"/>
      <x:c r="P44" s="492"/>
      <x:c r="Q44" s="492"/>
      <x:c r="R44" s="492"/>
    </x:row>
    <x:row r="45">
      <x:c r="A45" s="492"/>
      <x:c r="B45" s="492"/>
      <x:c r="C45" s="492"/>
      <x:c r="D45" s="492"/>
      <x:c r="E45" s="492"/>
      <x:c r="F45" s="492"/>
      <x:c r="G45" s="492"/>
      <x:c r="H45" s="492"/>
      <x:c r="I45" s="492"/>
      <x:c r="J45" s="492"/>
      <x:c r="K45" s="492"/>
      <x:c r="L45" s="492"/>
      <x:c r="M45" s="492"/>
      <x:c r="N45" s="492"/>
      <x:c r="O45" s="492"/>
      <x:c r="P45" s="492"/>
      <x:c r="Q45" s="492"/>
      <x:c r="R45" s="492"/>
    </x:row>
    <x:row r="46">
      <x:c r="A46" s="492"/>
      <x:c r="B46" s="492"/>
      <x:c r="C46" s="492"/>
      <x:c r="D46" s="492"/>
      <x:c r="E46" s="492"/>
      <x:c r="F46" s="492"/>
      <x:c r="G46" s="492"/>
      <x:c r="H46" s="492"/>
      <x:c r="I46" s="492"/>
      <x:c r="J46" s="492"/>
      <x:c r="K46" s="492"/>
      <x:c r="L46" s="492"/>
      <x:c r="M46" s="492"/>
      <x:c r="N46" s="492"/>
      <x:c r="O46" s="492"/>
      <x:c r="P46" s="492"/>
      <x:c r="Q46" s="492"/>
      <x:c r="R46" s="492"/>
    </x:row>
    <x:row r="47">
      <x:c r="A47" s="492"/>
      <x:c r="B47" s="492"/>
      <x:c r="C47" s="492"/>
      <x:c r="D47" s="492"/>
      <x:c r="E47" s="492"/>
      <x:c r="F47" s="492"/>
      <x:c r="G47" s="492"/>
      <x:c r="H47" s="492"/>
      <x:c r="I47" s="492"/>
      <x:c r="J47" s="492"/>
      <x:c r="K47" s="492"/>
      <x:c r="L47" s="492"/>
      <x:c r="M47" s="492"/>
      <x:c r="N47" s="492"/>
      <x:c r="O47" s="492"/>
      <x:c r="P47" s="492"/>
      <x:c r="Q47" s="492"/>
      <x:c r="R47" s="492"/>
    </x:row>
    <x:row r="48">
      <x:c r="A48" s="492"/>
      <x:c r="B48" s="492"/>
      <x:c r="C48" s="492"/>
      <x:c r="D48" s="492"/>
      <x:c r="E48" s="492"/>
      <x:c r="F48" s="492"/>
      <x:c r="G48" s="492"/>
      <x:c r="H48" s="492"/>
      <x:c r="I48" s="492"/>
      <x:c r="J48" s="492"/>
      <x:c r="K48" s="492"/>
      <x:c r="L48" s="492"/>
      <x:c r="M48" s="492"/>
      <x:c r="N48" s="492"/>
      <x:c r="O48" s="492"/>
      <x:c r="P48" s="492"/>
      <x:c r="Q48" s="492"/>
      <x:c r="R48" s="492"/>
    </x:row>
    <x:row r="49">
      <x:c r="A49" s="492"/>
      <x:c r="B49" s="492"/>
      <x:c r="C49" s="492"/>
      <x:c r="D49" s="492"/>
      <x:c r="E49" s="492"/>
      <x:c r="F49" s="492"/>
      <x:c r="G49" s="492"/>
      <x:c r="H49" s="492"/>
      <x:c r="I49" s="492"/>
      <x:c r="J49" s="492"/>
      <x:c r="K49" s="492"/>
      <x:c r="L49" s="492"/>
      <x:c r="M49" s="492"/>
      <x:c r="N49" s="492"/>
      <x:c r="O49" s="492"/>
      <x:c r="P49" s="492"/>
      <x:c r="Q49" s="492"/>
      <x:c r="R49" s="492"/>
    </x:row>
    <x:row r="50">
      <x:c r="A50" s="492"/>
      <x:c r="B50" s="492"/>
      <x:c r="C50" s="492"/>
      <x:c r="D50" s="492"/>
      <x:c r="E50" s="492"/>
      <x:c r="F50" s="492"/>
      <x:c r="G50" s="492"/>
      <x:c r="H50" s="492"/>
      <x:c r="I50" s="492"/>
      <x:c r="J50" s="492"/>
      <x:c r="K50" s="492"/>
      <x:c r="L50" s="492"/>
      <x:c r="M50" s="492"/>
      <x:c r="N50" s="492"/>
      <x:c r="O50" s="492"/>
      <x:c r="P50" s="492"/>
      <x:c r="Q50" s="492"/>
      <x:c r="R50" s="492"/>
    </x:row>
    <x:row r="51">
      <x:c r="A51" s="493"/>
      <x:c r="B51" s="493"/>
      <x:c r="C51" s="493"/>
      <x:c r="D51" s="493"/>
      <x:c r="E51" s="493"/>
      <x:c r="F51" s="493"/>
      <x:c r="G51" s="493"/>
      <x:c r="H51" s="493"/>
      <x:c r="I51" s="493"/>
      <x:c r="J51" s="493"/>
      <x:c r="K51" s="493"/>
      <x:c r="L51" s="493"/>
      <x:c r="M51" s="493"/>
      <x:c r="N51" s="493"/>
      <x:c r="O51" s="493"/>
      <x:c r="P51" s="493"/>
      <x:c r="Q51" s="493"/>
      <x:c r="R51" s="493"/>
    </x:row>
    <x:row r="52">
      <x:c r="A52" s="493"/>
      <x:c r="B52" s="493"/>
      <x:c r="C52" s="493"/>
      <x:c r="D52" s="493"/>
      <x:c r="E52" s="493"/>
      <x:c r="F52" s="493"/>
      <x:c r="G52" s="493"/>
      <x:c r="H52" s="493"/>
      <x:c r="I52" s="493"/>
      <x:c r="J52" s="493"/>
      <x:c r="K52" s="493"/>
      <x:c r="L52" s="493"/>
      <x:c r="M52" s="493"/>
      <x:c r="N52" s="493"/>
      <x:c r="O52" s="493"/>
      <x:c r="P52" s="493"/>
      <x:c r="Q52" s="493"/>
      <x:c r="R52" s="493"/>
    </x:row>
    <x:row r="53">
      <x:c r="A53" s="493"/>
      <x:c r="B53" s="493"/>
      <x:c r="C53" s="493"/>
      <x:c r="D53" s="493"/>
      <x:c r="E53" s="493"/>
      <x:c r="F53" s="493"/>
      <x:c r="G53" s="493"/>
      <x:c r="H53" s="493"/>
      <x:c r="I53" s="493"/>
      <x:c r="J53" s="493"/>
      <x:c r="K53" s="493"/>
      <x:c r="L53" s="493"/>
      <x:c r="M53" s="493"/>
      <x:c r="N53" s="493"/>
      <x:c r="O53" s="493"/>
      <x:c r="P53" s="493"/>
      <x:c r="Q53" s="493"/>
      <x:c r="R53" s="493"/>
    </x:row>
    <x:row r="54">
      <x:c r="A54" s="493"/>
      <x:c r="B54" s="493"/>
      <x:c r="C54" s="493"/>
      <x:c r="D54" s="493"/>
      <x:c r="E54" s="493"/>
      <x:c r="F54" s="493"/>
      <x:c r="G54" s="493"/>
      <x:c r="H54" s="493"/>
      <x:c r="I54" s="493"/>
      <x:c r="J54" s="493"/>
      <x:c r="K54" s="493"/>
      <x:c r="L54" s="493"/>
      <x:c r="M54" s="493"/>
      <x:c r="N54" s="493"/>
      <x:c r="O54" s="493"/>
      <x:c r="P54" s="493"/>
      <x:c r="Q54" s="493"/>
      <x:c r="R54" s="493"/>
    </x:row>
    <x:row r="55">
      <x:c r="A55" s="493"/>
      <x:c r="B55" s="493"/>
      <x:c r="C55" s="493"/>
      <x:c r="D55" s="493"/>
      <x:c r="E55" s="493"/>
      <x:c r="F55" s="493"/>
      <x:c r="G55" s="493"/>
      <x:c r="H55" s="493"/>
      <x:c r="I55" s="493"/>
      <x:c r="J55" s="493"/>
      <x:c r="K55" s="493"/>
      <x:c r="L55" s="493"/>
      <x:c r="M55" s="493"/>
      <x:c r="N55" s="493"/>
      <x:c r="O55" s="493"/>
      <x:c r="P55" s="493"/>
      <x:c r="Q55" s="493"/>
      <x:c r="R55" s="493"/>
    </x:row>
    <x:row r="56">
      <x:c r="A56" s="493"/>
      <x:c r="B56" s="493"/>
      <x:c r="C56" s="493"/>
      <x:c r="D56" s="493"/>
      <x:c r="E56" s="493"/>
      <x:c r="F56" s="493"/>
      <x:c r="G56" s="493"/>
      <x:c r="H56" s="493"/>
      <x:c r="I56" s="493"/>
      <x:c r="J56" s="493"/>
      <x:c r="K56" s="493"/>
      <x:c r="L56" s="493"/>
      <x:c r="M56" s="493"/>
      <x:c r="N56" s="493"/>
      <x:c r="O56" s="493"/>
      <x:c r="P56" s="493"/>
      <x:c r="Q56" s="493"/>
      <x:c r="R56" s="493"/>
    </x:row>
    <x:row r="57">
      <x:c r="A57" s="493"/>
      <x:c r="B57" s="493"/>
      <x:c r="C57" s="493"/>
      <x:c r="D57" s="493"/>
      <x:c r="E57" s="493"/>
      <x:c r="F57" s="493"/>
      <x:c r="G57" s="493"/>
      <x:c r="H57" s="493"/>
      <x:c r="I57" s="493"/>
      <x:c r="J57" s="493"/>
      <x:c r="K57" s="493"/>
      <x:c r="L57" s="493"/>
      <x:c r="M57" s="493"/>
      <x:c r="N57" s="493"/>
      <x:c r="O57" s="493"/>
      <x:c r="P57" s="493"/>
      <x:c r="Q57" s="493"/>
      <x:c r="R57" s="493"/>
    </x:row>
    <x:row r="58">
      <x:c r="A58" s="493"/>
      <x:c r="B58" s="493"/>
      <x:c r="C58" s="493"/>
      <x:c r="D58" s="493"/>
      <x:c r="E58" s="493"/>
      <x:c r="F58" s="493"/>
      <x:c r="G58" s="493"/>
      <x:c r="H58" s="493"/>
      <x:c r="I58" s="493"/>
      <x:c r="J58" s="493"/>
      <x:c r="K58" s="493"/>
      <x:c r="L58" s="493"/>
      <x:c r="M58" s="493"/>
      <x:c r="N58" s="493"/>
      <x:c r="O58" s="493"/>
      <x:c r="P58" s="493"/>
      <x:c r="Q58" s="493"/>
      <x:c r="R58" s="493"/>
    </x:row>
    <x:row r="59">
      <x:c r="A59" s="493"/>
      <x:c r="B59" s="493"/>
      <x:c r="C59" s="493"/>
      <x:c r="D59" s="493"/>
      <x:c r="E59" s="493"/>
      <x:c r="F59" s="493"/>
      <x:c r="G59" s="493"/>
      <x:c r="H59" s="493"/>
      <x:c r="I59" s="493"/>
      <x:c r="J59" s="493"/>
      <x:c r="K59" s="493"/>
      <x:c r="L59" s="493"/>
      <x:c r="M59" s="493"/>
      <x:c r="N59" s="493"/>
      <x:c r="O59" s="493"/>
      <x:c r="P59" s="493"/>
      <x:c r="Q59" s="493"/>
      <x:c r="R59" s="493"/>
    </x:row>
    <x:row r="60">
      <x:c r="A60" s="493"/>
      <x:c r="B60" s="493"/>
      <x:c r="C60" s="493"/>
      <x:c r="D60" s="493"/>
      <x:c r="E60" s="493"/>
      <x:c r="F60" s="493"/>
      <x:c r="G60" s="493"/>
      <x:c r="H60" s="493"/>
      <x:c r="I60" s="493"/>
      <x:c r="J60" s="493"/>
      <x:c r="K60" s="493"/>
      <x:c r="L60" s="493"/>
      <x:c r="M60" s="493"/>
      <x:c r="N60" s="493"/>
      <x:c r="O60" s="493"/>
      <x:c r="P60" s="493"/>
      <x:c r="Q60" s="493"/>
      <x:c r="R60" s="493"/>
    </x:row>
  </x:sheetData>
  <x:mergeCells>
    <x:mergeCell ref="A1:N2"/>
    <x:mergeCell ref="A4:N4"/>
    <x:mergeCell ref="A5:C8"/>
    <x:mergeCell ref="E5:G8"/>
    <x:mergeCell ref="I5:K8"/>
    <x:mergeCell ref="M5:N8"/>
    <x:mergeCell ref="A10:C13"/>
    <x:mergeCell ref="E10:G13"/>
    <x:mergeCell ref="I10:K13"/>
    <x:mergeCell ref="M10:N13"/>
    <x:mergeCell ref="A16:N16"/>
  </x:mergeCells>
  <x:conditionalFormatting sqref="D18:D21">
    <x:cfRule type="expression" dxfId="4" priority="1">
      <x:formula>OR(D18="À corriger",D18="Sous cible",D18="Insuffisante")</x:formula>
    </x:cfRule>
    <x:cfRule type="expression" dxfId="5" priority="2">
      <x:formula>OR(D18="Maîtrisé",D18="Atteint",D18="Sécurisée")</x:formula>
    </x:cfRule>
  </x:conditionalFormatting>
  <x:pageMargins left="0.7" right="0.7" top="0.75" bottom="0.75" header="0.3" footer="0.3"/>
  <x:drawing xmlns:r="http://schemas.openxmlformats.org/officeDocument/2006/relationships" r:id="R2641d359b28c4e43"/>
</x:worksheet>
</file>

<file path=xl/worksheets/sheet11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42" hidden="0" customWidth="1"/>
    <x:col min="3" max="3" width="24" hidden="0" customWidth="1"/>
    <x:col min="4" max="4" width="58" hidden="0" customWidth="1"/>
  </x:cols>
  <x:sheetData>
    <x:row r="1" ht="27" customHeight="1">
      <x:c r="A1" s="640" t="str">
        <x:v>GUIDE D’UTILISATION DU MODÈLE</x:v>
      </x:c>
      <x:c r="B1" s="493"/>
      <x:c r="C1" s="493"/>
      <x:c r="D1" s="493"/>
      <x:c r="E1" s="493"/>
      <x:c r="F1" s="493"/>
      <x:c r="G1" s="493"/>
      <x:c r="H1" s="493"/>
      <x:c r="I1" s="493"/>
      <x:c r="J1" s="493"/>
      <x:c r="K1" s="493"/>
      <x:c r="L1" s="493"/>
      <x:c r="M1" s="493"/>
      <x:c r="N1" s="493"/>
      <x:c r="O1" s="493"/>
      <x:c r="P1" s="493"/>
      <x:c r="Q1" s="493"/>
      <x:c r="R1" s="493"/>
    </x:row>
    <x:row r="2" ht="27" customHeight="1">
      <x:c r="A2" s="493"/>
      <x:c r="B2" s="493"/>
      <x:c r="C2" s="493"/>
      <x:c r="D2" s="493"/>
      <x:c r="E2" s="493"/>
      <x:c r="F2" s="493"/>
      <x:c r="G2" s="493"/>
      <x:c r="H2" s="493"/>
      <x:c r="I2" s="493"/>
      <x:c r="J2" s="493"/>
      <x:c r="K2" s="493"/>
      <x:c r="L2" s="493"/>
      <x:c r="M2" s="493"/>
      <x:c r="N2" s="493"/>
      <x:c r="O2" s="493"/>
      <x:c r="P2" s="493"/>
      <x:c r="Q2" s="493"/>
      <x:c r="R2" s="493"/>
    </x:row>
    <x:row r="3">
      <x:c r="A3" s="493"/>
      <x:c r="B3" s="493"/>
      <x:c r="C3" s="493"/>
      <x:c r="D3" s="493"/>
      <x:c r="E3" s="493"/>
      <x:c r="F3" s="493"/>
      <x:c r="G3" s="493"/>
      <x:c r="H3" s="493"/>
      <x:c r="I3" s="493"/>
      <x:c r="J3" s="493"/>
      <x:c r="K3" s="493"/>
      <x:c r="L3" s="493"/>
      <x:c r="M3" s="493"/>
      <x:c r="N3" s="493"/>
      <x:c r="O3" s="493"/>
      <x:c r="P3" s="493"/>
      <x:c r="Q3" s="493"/>
      <x:c r="R3" s="493"/>
    </x:row>
    <x:row r="4">
      <x:c r="A4" s="469" t="str">
        <x:v>Étape</x:v>
      </x:c>
      <x:c r="B4" s="470" t="str">
        <x:v>Action</x:v>
      </x:c>
      <x:c r="C4" s="470" t="str">
        <x:v>Feuille concernée</x:v>
      </x:c>
      <x:c r="D4" s="471" t="str">
        <x:v>Conseil</x:v>
      </x:c>
      <x:c r="E4" s="493"/>
      <x:c r="F4" s="493"/>
      <x:c r="G4" s="493"/>
      <x:c r="H4" s="493"/>
      <x:c r="I4" s="493"/>
      <x:c r="J4" s="493"/>
      <x:c r="K4" s="493"/>
      <x:c r="L4" s="493"/>
      <x:c r="M4" s="493"/>
      <x:c r="N4" s="493"/>
      <x:c r="O4" s="493"/>
      <x:c r="P4" s="493"/>
      <x:c r="Q4" s="493"/>
      <x:c r="R4" s="493"/>
    </x:row>
    <x:row r="5">
      <x:c r="A5" s="492" t="str">
        <x:v>1</x:v>
      </x:c>
      <x:c r="B5" s="492" t="str">
        <x:v>Renseigner les hypothèses générales</x:v>
      </x:c>
      <x:c r="C5" s="492" t="str">
        <x:v>Hypotheses</x:v>
      </x:c>
      <x:c r="D5" s="492" t="str">
        <x:v>Commencer par la capacité, les jours d'ouverture, le ticket moyen et les ratios cibles.</x:v>
      </x:c>
      <x:c r="E5" s="493"/>
      <x:c r="F5" s="493"/>
      <x:c r="G5" s="493"/>
      <x:c r="H5" s="493"/>
      <x:c r="I5" s="493"/>
      <x:c r="J5" s="493"/>
      <x:c r="K5" s="493"/>
      <x:c r="L5" s="493"/>
      <x:c r="M5" s="493"/>
      <x:c r="N5" s="493"/>
      <x:c r="O5" s="493"/>
      <x:c r="P5" s="493"/>
      <x:c r="Q5" s="493"/>
      <x:c r="R5" s="493"/>
    </x:row>
    <x:row r="6">
      <x:c r="A6" s="492" t="str">
        <x:v>2</x:v>
      </x:c>
      <x:c r="B6" s="492" t="str">
        <x:v>Ajuster la saisonnalité mensuelle</x:v>
      </x:c>
      <x:c r="C6" s="492" t="str">
        <x:v>Chiffre_Affaires</x:v>
      </x:c>
      <x:c r="D6" s="492" t="str">
        <x:v>Modifier les taux de remplissage selon la zone, la météo et les périodes touristiques.</x:v>
      </x:c>
      <x:c r="E6" s="493"/>
      <x:c r="F6" s="493"/>
      <x:c r="G6" s="493"/>
      <x:c r="H6" s="493"/>
      <x:c r="I6" s="493"/>
      <x:c r="J6" s="493"/>
      <x:c r="K6" s="493"/>
      <x:c r="L6" s="493"/>
      <x:c r="M6" s="493"/>
      <x:c r="N6" s="493"/>
      <x:c r="O6" s="493"/>
      <x:c r="P6" s="493"/>
      <x:c r="Q6" s="493"/>
      <x:c r="R6" s="493"/>
    </x:row>
    <x:row r="7">
      <x:c r="A7" s="492" t="str">
        <x:v>3</x:v>
      </x:c>
      <x:c r="B7" s="492" t="str">
        <x:v>Configurer l'équipe</x:v>
      </x:c>
      <x:c r="C7" s="492" t="str">
        <x:v>Personnel</x:v>
      </x:c>
      <x:c r="D7" s="492" t="str">
        <x:v>Adapter les effectifs, salaires et renforts saisonniers.</x:v>
      </x:c>
      <x:c r="E7" s="493"/>
      <x:c r="F7" s="493"/>
      <x:c r="G7" s="493"/>
      <x:c r="H7" s="493"/>
      <x:c r="I7" s="493"/>
      <x:c r="J7" s="493"/>
      <x:c r="K7" s="493"/>
      <x:c r="L7" s="493"/>
      <x:c r="M7" s="493"/>
      <x:c r="N7" s="493"/>
      <x:c r="O7" s="493"/>
      <x:c r="P7" s="493"/>
      <x:c r="Q7" s="493"/>
      <x:c r="R7" s="493"/>
    </x:row>
    <x:row r="8">
      <x:c r="A8" s="492" t="str">
        <x:v>4</x:v>
      </x:c>
      <x:c r="B8" s="492" t="str">
        <x:v>Renseigner les charges fixes et variables</x:v>
      </x:c>
      <x:c r="C8" s="492" t="str">
        <x:v>Charges</x:v>
      </x:c>
      <x:c r="D8" s="492" t="str">
        <x:v>Saisir les montants mensuels les plus réalistes possible.</x:v>
      </x:c>
      <x:c r="E8" s="493"/>
      <x:c r="F8" s="493"/>
      <x:c r="G8" s="493"/>
      <x:c r="H8" s="493"/>
      <x:c r="I8" s="493"/>
      <x:c r="J8" s="493"/>
      <x:c r="K8" s="493"/>
      <x:c r="L8" s="493"/>
      <x:c r="M8" s="493"/>
      <x:c r="N8" s="493"/>
      <x:c r="O8" s="493"/>
      <x:c r="P8" s="493"/>
      <x:c r="Q8" s="493"/>
      <x:c r="R8" s="493"/>
    </x:row>
    <x:row r="9">
      <x:c r="A9" s="492" t="str">
        <x:v>5</x:v>
      </x:c>
      <x:c r="B9" s="492" t="str">
        <x:v>Personnaliser les investissements</x:v>
      </x:c>
      <x:c r="C9" s="492" t="str">
        <x:v>Investissements</x:v>
      </x:c>
      <x:c r="D9" s="492" t="str">
        <x:v>Conserver uniquement les équipements utiles à votre concept.</x:v>
      </x:c>
      <x:c r="E9" s="493"/>
      <x:c r="F9" s="493"/>
      <x:c r="G9" s="493"/>
      <x:c r="H9" s="493"/>
      <x:c r="I9" s="493"/>
      <x:c r="J9" s="493"/>
      <x:c r="K9" s="493"/>
      <x:c r="L9" s="493"/>
      <x:c r="M9" s="493"/>
      <x:c r="N9" s="493"/>
      <x:c r="O9" s="493"/>
      <x:c r="P9" s="493"/>
      <x:c r="Q9" s="493"/>
      <x:c r="R9" s="493"/>
    </x:row>
    <x:row r="10">
      <x:c r="A10" s="492" t="str">
        <x:v>6</x:v>
      </x:c>
      <x:c r="B10" s="492" t="str">
        <x:v>Construire le financement</x:v>
      </x:c>
      <x:c r="C10" s="492" t="str">
        <x:v>Financement</x:v>
      </x:c>
      <x:c r="D10" s="492" t="str">
        <x:v>Vérifier que les ressources couvrent les besoins et la trésorerie de sécurité.</x:v>
      </x:c>
      <x:c r="E10" s="493"/>
      <x:c r="F10" s="493"/>
      <x:c r="G10" s="493"/>
      <x:c r="H10" s="493"/>
      <x:c r="I10" s="493"/>
      <x:c r="J10" s="493"/>
      <x:c r="K10" s="493"/>
      <x:c r="L10" s="493"/>
      <x:c r="M10" s="493"/>
      <x:c r="N10" s="493"/>
      <x:c r="O10" s="493"/>
      <x:c r="P10" s="493"/>
      <x:c r="Q10" s="493"/>
      <x:c r="R10" s="493"/>
    </x:row>
    <x:row r="11">
      <x:c r="A11" s="492" t="str">
        <x:v>7</x:v>
      </x:c>
      <x:c r="B11" s="492" t="str">
        <x:v>Contrôler la rentabilité</x:v>
      </x:c>
      <x:c r="C11" s="492" t="str">
        <x:v>Compte_Resultat</x:v>
      </x:c>
      <x:c r="D11" s="492" t="str">
        <x:v>Observer l'EBITDA, le résultat net et la capacité d'autofinancement.</x:v>
      </x:c>
      <x:c r="E11" s="493"/>
      <x:c r="F11" s="493"/>
      <x:c r="G11" s="493"/>
      <x:c r="H11" s="493"/>
      <x:c r="I11" s="493"/>
      <x:c r="J11" s="493"/>
      <x:c r="K11" s="493"/>
      <x:c r="L11" s="493"/>
      <x:c r="M11" s="493"/>
      <x:c r="N11" s="493"/>
      <x:c r="O11" s="493"/>
      <x:c r="P11" s="493"/>
      <x:c r="Q11" s="493"/>
      <x:c r="R11" s="493"/>
    </x:row>
    <x:row r="12">
      <x:c r="A12" s="492" t="str">
        <x:v>8</x:v>
      </x:c>
      <x:c r="B12" s="492" t="str">
        <x:v>Contrôler les liquidités</x:v>
      </x:c>
      <x:c r="C12" s="492" t="str">
        <x:v>Tresorerie</x:v>
      </x:c>
      <x:c r="D12" s="492" t="str">
        <x:v>Toute trésorerie négative signale un besoin de financement supplémentaire.</x:v>
      </x:c>
      <x:c r="E12" s="493"/>
      <x:c r="F12" s="493"/>
      <x:c r="G12" s="493"/>
      <x:c r="H12" s="493"/>
      <x:c r="I12" s="493"/>
      <x:c r="J12" s="493"/>
      <x:c r="K12" s="493"/>
      <x:c r="L12" s="493"/>
      <x:c r="M12" s="493"/>
      <x:c r="N12" s="493"/>
      <x:c r="O12" s="493"/>
      <x:c r="P12" s="493"/>
      <x:c r="Q12" s="493"/>
      <x:c r="R12" s="493"/>
    </x:row>
    <x:row r="13">
      <x:c r="A13" s="492" t="str">
        <x:v>9</x:v>
      </x:c>
      <x:c r="B13" s="492" t="str">
        <x:v>Vérifier l'équilibre patrimonial</x:v>
      </x:c>
      <x:c r="C13" s="492" t="str">
        <x:v>Bilan</x:v>
      </x:c>
      <x:c r="D13" s="492" t="str">
        <x:v>L'actif et le passif doivent converger après ajustement des hypothèses.</x:v>
      </x:c>
      <x:c r="E13" s="493"/>
      <x:c r="F13" s="493"/>
      <x:c r="G13" s="493"/>
      <x:c r="H13" s="493"/>
      <x:c r="I13" s="493"/>
      <x:c r="J13" s="493"/>
      <x:c r="K13" s="493"/>
      <x:c r="L13" s="493"/>
      <x:c r="M13" s="493"/>
      <x:c r="N13" s="493"/>
      <x:c r="O13" s="493"/>
      <x:c r="P13" s="493"/>
      <x:c r="Q13" s="493"/>
      <x:c r="R13" s="493"/>
    </x:row>
    <x:row r="14">
      <x:c r="A14" s="492" t="str">
        <x:v>10</x:v>
      </x:c>
      <x:c r="B14" s="492" t="str">
        <x:v>Piloter les alertes</x:v>
      </x:c>
      <x:c r="C14" s="492" t="str">
        <x:v>Dashboard</x:v>
      </x:c>
      <x:c r="D14" s="492" t="str">
        <x:v>Comparer les ratios réalisés aux objectifs cibles.</x:v>
      </x:c>
      <x:c r="E14" s="493"/>
      <x:c r="F14" s="493"/>
      <x:c r="G14" s="493"/>
      <x:c r="H14" s="493"/>
      <x:c r="I14" s="493"/>
      <x:c r="J14" s="493"/>
      <x:c r="K14" s="493"/>
      <x:c r="L14" s="493"/>
      <x:c r="M14" s="493"/>
      <x:c r="N14" s="493"/>
      <x:c r="O14" s="493"/>
      <x:c r="P14" s="493"/>
      <x:c r="Q14" s="493"/>
      <x:c r="R14" s="493"/>
    </x:row>
    <x:row r="15">
      <x:c r="A15" s="493"/>
      <x:c r="B15" s="493"/>
      <x:c r="C15" s="493"/>
      <x:c r="D15" s="493"/>
      <x:c r="E15" s="493"/>
      <x:c r="F15" s="493"/>
      <x:c r="G15" s="493"/>
      <x:c r="H15" s="493"/>
      <x:c r="I15" s="493"/>
      <x:c r="J15" s="493"/>
      <x:c r="K15" s="493"/>
      <x:c r="L15" s="493"/>
      <x:c r="M15" s="493"/>
      <x:c r="N15" s="493"/>
      <x:c r="O15" s="493"/>
      <x:c r="P15" s="493"/>
      <x:c r="Q15" s="493"/>
      <x:c r="R15" s="493"/>
    </x:row>
    <x:row r="16">
      <x:c r="A16" s="688" t="str">
        <x:v>Lecture des couleurs</x:v>
      </x:c>
      <x:c r="B16" s="493" t="str"/>
      <x:c r="C16" s="493" t="str"/>
      <x:c r="D16" s="493" t="str"/>
      <x:c r="E16" s="493"/>
      <x:c r="F16" s="493"/>
      <x:c r="G16" s="493"/>
      <x:c r="H16" s="493"/>
      <x:c r="I16" s="493"/>
      <x:c r="J16" s="493"/>
      <x:c r="K16" s="493"/>
      <x:c r="L16" s="493"/>
      <x:c r="M16" s="493"/>
      <x:c r="N16" s="493"/>
      <x:c r="O16" s="493"/>
      <x:c r="P16" s="493"/>
      <x:c r="Q16" s="493"/>
      <x:c r="R16" s="493"/>
    </x:row>
    <x:row r="17">
      <x:c r="A17" s="493" t="str">
        <x:v>Jaune</x:v>
      </x:c>
      <x:c r="B17" s="493" t="str">
        <x:v>Cellule à renseigner ou à vérifier</x:v>
      </x:c>
      <x:c r="C17" s="493" t="str"/>
      <x:c r="D17" s="493" t="str"/>
      <x:c r="E17" s="493"/>
      <x:c r="F17" s="493"/>
      <x:c r="G17" s="493"/>
      <x:c r="H17" s="493"/>
      <x:c r="I17" s="493"/>
      <x:c r="J17" s="493"/>
      <x:c r="K17" s="493"/>
      <x:c r="L17" s="493"/>
      <x:c r="M17" s="493"/>
      <x:c r="N17" s="493"/>
      <x:c r="O17" s="493"/>
      <x:c r="P17" s="493"/>
      <x:c r="Q17" s="493"/>
      <x:c r="R17" s="493"/>
    </x:row>
    <x:row r="18">
      <x:c r="A18" s="493" t="str">
        <x:v>Bleu</x:v>
      </x:c>
      <x:c r="B18" s="493" t="str">
        <x:v>Hypothèse ou donnée saisie par l'utilisateur</x:v>
      </x:c>
      <x:c r="C18" s="493" t="str"/>
      <x:c r="D18" s="493" t="str"/>
      <x:c r="E18" s="493"/>
      <x:c r="F18" s="493"/>
      <x:c r="G18" s="493"/>
      <x:c r="H18" s="493"/>
      <x:c r="I18" s="493"/>
      <x:c r="J18" s="493"/>
      <x:c r="K18" s="493"/>
      <x:c r="L18" s="493"/>
      <x:c r="M18" s="493"/>
      <x:c r="N18" s="493"/>
      <x:c r="O18" s="493"/>
      <x:c r="P18" s="493"/>
      <x:c r="Q18" s="493"/>
      <x:c r="R18" s="493"/>
    </x:row>
    <x:row r="19">
      <x:c r="A19" s="493" t="str">
        <x:v>Vert</x:v>
      </x:c>
      <x:c r="B19" s="493" t="str">
        <x:v>Lien automatique entre feuilles</x:v>
      </x:c>
      <x:c r="C19" s="493" t="str"/>
      <x:c r="D19" s="493" t="str"/>
      <x:c r="E19" s="493"/>
      <x:c r="F19" s="493"/>
      <x:c r="G19" s="493"/>
      <x:c r="H19" s="493"/>
      <x:c r="I19" s="493"/>
      <x:c r="J19" s="493"/>
      <x:c r="K19" s="493"/>
      <x:c r="L19" s="493"/>
      <x:c r="M19" s="493"/>
      <x:c r="N19" s="493"/>
      <x:c r="O19" s="493"/>
      <x:c r="P19" s="493"/>
      <x:c r="Q19" s="493"/>
      <x:c r="R19" s="493"/>
    </x:row>
    <x:row r="20">
      <x:c r="A20" s="493" t="str">
        <x:v>Noir</x:v>
      </x:c>
      <x:c r="B20" s="493" t="str">
        <x:v>Formule calculée</x:v>
      </x:c>
      <x:c r="C20" s="493" t="str"/>
      <x:c r="D20" s="493" t="str"/>
      <x:c r="E20" s="493"/>
      <x:c r="F20" s="493"/>
      <x:c r="G20" s="493"/>
      <x:c r="H20" s="493"/>
      <x:c r="I20" s="493"/>
      <x:c r="J20" s="493"/>
      <x:c r="K20" s="493"/>
      <x:c r="L20" s="493"/>
      <x:c r="M20" s="493"/>
      <x:c r="N20" s="493"/>
      <x:c r="O20" s="493"/>
      <x:c r="P20" s="493"/>
      <x:c r="Q20" s="493"/>
      <x:c r="R20" s="493"/>
    </x:row>
    <x:row r="21">
      <x:c r="A21" s="493"/>
      <x:c r="B21" s="493"/>
      <x:c r="C21" s="493"/>
      <x:c r="D21" s="493"/>
      <x:c r="E21" s="493"/>
      <x:c r="F21" s="493"/>
      <x:c r="G21" s="493"/>
      <x:c r="H21" s="493"/>
      <x:c r="I21" s="493"/>
      <x:c r="J21" s="493"/>
      <x:c r="K21" s="493"/>
      <x:c r="L21" s="493"/>
      <x:c r="M21" s="493"/>
      <x:c r="N21" s="493"/>
      <x:c r="O21" s="493"/>
      <x:c r="P21" s="493"/>
      <x:c r="Q21" s="493"/>
      <x:c r="R21" s="493"/>
    </x:row>
    <x:row r="22">
      <x:c r="A22" s="493"/>
      <x:c r="B22" s="493"/>
      <x:c r="C22" s="493"/>
      <x:c r="D22" s="493"/>
      <x:c r="E22" s="493"/>
      <x:c r="F22" s="493"/>
      <x:c r="G22" s="493"/>
      <x:c r="H22" s="493"/>
      <x:c r="I22" s="493"/>
      <x:c r="J22" s="493"/>
      <x:c r="K22" s="493"/>
      <x:c r="L22" s="493"/>
      <x:c r="M22" s="493"/>
      <x:c r="N22" s="493"/>
      <x:c r="O22" s="493"/>
      <x:c r="P22" s="493"/>
      <x:c r="Q22" s="493"/>
      <x:c r="R22" s="493"/>
    </x:row>
    <x:row r="23">
      <x:c r="A23" s="493"/>
      <x:c r="B23" s="493"/>
      <x:c r="C23" s="493"/>
      <x:c r="D23" s="493"/>
      <x:c r="E23" s="493"/>
      <x:c r="F23" s="493"/>
      <x:c r="G23" s="493"/>
      <x:c r="H23" s="493"/>
      <x:c r="I23" s="493"/>
      <x:c r="J23" s="493"/>
      <x:c r="K23" s="493"/>
      <x:c r="L23" s="493"/>
      <x:c r="M23" s="493"/>
      <x:c r="N23" s="493"/>
      <x:c r="O23" s="493"/>
      <x:c r="P23" s="493"/>
      <x:c r="Q23" s="493"/>
      <x:c r="R23" s="493"/>
    </x:row>
    <x:row r="24">
      <x:c r="A24" s="493"/>
      <x:c r="B24" s="493"/>
      <x:c r="C24" s="493"/>
      <x:c r="D24" s="493"/>
      <x:c r="E24" s="493"/>
      <x:c r="F24" s="493"/>
      <x:c r="G24" s="493"/>
      <x:c r="H24" s="493"/>
      <x:c r="I24" s="493"/>
      <x:c r="J24" s="493"/>
      <x:c r="K24" s="493"/>
      <x:c r="L24" s="493"/>
      <x:c r="M24" s="493"/>
      <x:c r="N24" s="493"/>
      <x:c r="O24" s="493"/>
      <x:c r="P24" s="493"/>
      <x:c r="Q24" s="493"/>
      <x:c r="R24" s="493"/>
    </x:row>
    <x:row r="25">
      <x:c r="A25" s="493"/>
      <x:c r="B25" s="493"/>
      <x:c r="C25" s="493"/>
      <x:c r="D25" s="493"/>
      <x:c r="E25" s="493"/>
      <x:c r="F25" s="493"/>
      <x:c r="G25" s="493"/>
      <x:c r="H25" s="493"/>
      <x:c r="I25" s="493"/>
      <x:c r="J25" s="493"/>
      <x:c r="K25" s="493"/>
      <x:c r="L25" s="493"/>
      <x:c r="M25" s="493"/>
      <x:c r="N25" s="493"/>
      <x:c r="O25" s="493"/>
      <x:c r="P25" s="493"/>
      <x:c r="Q25" s="493"/>
      <x:c r="R25" s="493"/>
    </x:row>
    <x:row r="26">
      <x:c r="A26" s="493"/>
      <x:c r="B26" s="493"/>
      <x:c r="C26" s="493"/>
      <x:c r="D26" s="493"/>
      <x:c r="E26" s="493"/>
      <x:c r="F26" s="493"/>
      <x:c r="G26" s="493"/>
      <x:c r="H26" s="493"/>
      <x:c r="I26" s="493"/>
      <x:c r="J26" s="493"/>
      <x:c r="K26" s="493"/>
      <x:c r="L26" s="493"/>
      <x:c r="M26" s="493"/>
      <x:c r="N26" s="493"/>
      <x:c r="O26" s="493"/>
      <x:c r="P26" s="493"/>
      <x:c r="Q26" s="493"/>
      <x:c r="R26" s="493"/>
    </x:row>
    <x:row r="27">
      <x:c r="A27" s="493"/>
      <x:c r="B27" s="493"/>
      <x:c r="C27" s="493"/>
      <x:c r="D27" s="493"/>
      <x:c r="E27" s="493"/>
      <x:c r="F27" s="493"/>
      <x:c r="G27" s="493"/>
      <x:c r="H27" s="493"/>
      <x:c r="I27" s="493"/>
      <x:c r="J27" s="493"/>
      <x:c r="K27" s="493"/>
      <x:c r="L27" s="493"/>
      <x:c r="M27" s="493"/>
      <x:c r="N27" s="493"/>
      <x:c r="O27" s="493"/>
      <x:c r="P27" s="493"/>
      <x:c r="Q27" s="493"/>
      <x:c r="R27" s="493"/>
    </x:row>
    <x:row r="28">
      <x:c r="A28" s="493"/>
      <x:c r="B28" s="493"/>
      <x:c r="C28" s="493"/>
      <x:c r="D28" s="493"/>
      <x:c r="E28" s="493"/>
      <x:c r="F28" s="493"/>
      <x:c r="G28" s="493"/>
      <x:c r="H28" s="493"/>
      <x:c r="I28" s="493"/>
      <x:c r="J28" s="493"/>
      <x:c r="K28" s="493"/>
      <x:c r="L28" s="493"/>
      <x:c r="M28" s="493"/>
      <x:c r="N28" s="493"/>
      <x:c r="O28" s="493"/>
      <x:c r="P28" s="493"/>
      <x:c r="Q28" s="493"/>
      <x:c r="R28" s="493"/>
    </x:row>
    <x:row r="29">
      <x:c r="A29" s="493"/>
      <x:c r="B29" s="493"/>
      <x:c r="C29" s="493"/>
      <x:c r="D29" s="493"/>
      <x:c r="E29" s="493"/>
      <x:c r="F29" s="493"/>
      <x:c r="G29" s="493"/>
      <x:c r="H29" s="493"/>
      <x:c r="I29" s="493"/>
      <x:c r="J29" s="493"/>
      <x:c r="K29" s="493"/>
      <x:c r="L29" s="493"/>
      <x:c r="M29" s="493"/>
      <x:c r="N29" s="493"/>
      <x:c r="O29" s="493"/>
      <x:c r="P29" s="493"/>
      <x:c r="Q29" s="493"/>
      <x:c r="R29" s="493"/>
    </x:row>
    <x:row r="30">
      <x:c r="A30" s="493"/>
      <x:c r="B30" s="493"/>
      <x:c r="C30" s="493"/>
      <x:c r="D30" s="493"/>
      <x:c r="E30" s="493"/>
      <x:c r="F30" s="493"/>
      <x:c r="G30" s="493"/>
      <x:c r="H30" s="493"/>
      <x:c r="I30" s="493"/>
      <x:c r="J30" s="493"/>
      <x:c r="K30" s="493"/>
      <x:c r="L30" s="493"/>
      <x:c r="M30" s="493"/>
      <x:c r="N30" s="493"/>
      <x:c r="O30" s="493"/>
      <x:c r="P30" s="493"/>
      <x:c r="Q30" s="493"/>
      <x:c r="R30" s="493"/>
    </x:row>
    <x:row r="31">
      <x:c r="A31" s="493"/>
      <x:c r="B31" s="493"/>
      <x:c r="C31" s="493"/>
      <x:c r="D31" s="493"/>
      <x:c r="E31" s="493"/>
      <x:c r="F31" s="493"/>
      <x:c r="G31" s="493"/>
      <x:c r="H31" s="493"/>
      <x:c r="I31" s="493"/>
      <x:c r="J31" s="493"/>
      <x:c r="K31" s="493"/>
      <x:c r="L31" s="493"/>
      <x:c r="M31" s="493"/>
      <x:c r="N31" s="493"/>
      <x:c r="O31" s="493"/>
      <x:c r="P31" s="493"/>
      <x:c r="Q31" s="493"/>
      <x:c r="R31" s="493"/>
    </x:row>
    <x:row r="32">
      <x:c r="A32" s="493"/>
      <x:c r="B32" s="493"/>
      <x:c r="C32" s="493"/>
      <x:c r="D32" s="493"/>
      <x:c r="E32" s="493"/>
      <x:c r="F32" s="493"/>
      <x:c r="G32" s="493"/>
      <x:c r="H32" s="493"/>
      <x:c r="I32" s="493"/>
      <x:c r="J32" s="493"/>
      <x:c r="K32" s="493"/>
      <x:c r="L32" s="493"/>
      <x:c r="M32" s="493"/>
      <x:c r="N32" s="493"/>
      <x:c r="O32" s="493"/>
      <x:c r="P32" s="493"/>
      <x:c r="Q32" s="493"/>
      <x:c r="R32" s="493"/>
    </x:row>
    <x:row r="33">
      <x:c r="A33" s="493"/>
      <x:c r="B33" s="493"/>
      <x:c r="C33" s="493"/>
      <x:c r="D33" s="493"/>
      <x:c r="E33" s="493"/>
      <x:c r="F33" s="493"/>
      <x:c r="G33" s="493"/>
      <x:c r="H33" s="493"/>
      <x:c r="I33" s="493"/>
      <x:c r="J33" s="493"/>
      <x:c r="K33" s="493"/>
      <x:c r="L33" s="493"/>
      <x:c r="M33" s="493"/>
      <x:c r="N33" s="493"/>
      <x:c r="O33" s="493"/>
      <x:c r="P33" s="493"/>
      <x:c r="Q33" s="493"/>
      <x:c r="R33" s="493"/>
    </x:row>
    <x:row r="34">
      <x:c r="A34" s="493"/>
      <x:c r="B34" s="493"/>
      <x:c r="C34" s="493"/>
      <x:c r="D34" s="493"/>
      <x:c r="E34" s="493"/>
      <x:c r="F34" s="493"/>
      <x:c r="G34" s="493"/>
      <x:c r="H34" s="493"/>
      <x:c r="I34" s="493"/>
      <x:c r="J34" s="493"/>
      <x:c r="K34" s="493"/>
      <x:c r="L34" s="493"/>
      <x:c r="M34" s="493"/>
      <x:c r="N34" s="493"/>
      <x:c r="O34" s="493"/>
      <x:c r="P34" s="493"/>
      <x:c r="Q34" s="493"/>
      <x:c r="R34" s="493"/>
    </x:row>
    <x:row r="35">
      <x:c r="A35" s="493"/>
      <x:c r="B35" s="493"/>
      <x:c r="C35" s="493"/>
      <x:c r="D35" s="493"/>
      <x:c r="E35" s="493"/>
      <x:c r="F35" s="493"/>
      <x:c r="G35" s="493"/>
      <x:c r="H35" s="493"/>
      <x:c r="I35" s="493"/>
      <x:c r="J35" s="493"/>
      <x:c r="K35" s="493"/>
      <x:c r="L35" s="493"/>
      <x:c r="M35" s="493"/>
      <x:c r="N35" s="493"/>
      <x:c r="O35" s="493"/>
      <x:c r="P35" s="493"/>
      <x:c r="Q35" s="493"/>
      <x:c r="R35" s="493"/>
    </x:row>
    <x:row r="36">
      <x:c r="A36" s="493"/>
      <x:c r="B36" s="493"/>
      <x:c r="C36" s="493"/>
      <x:c r="D36" s="493"/>
      <x:c r="E36" s="493"/>
      <x:c r="F36" s="493"/>
      <x:c r="G36" s="493"/>
      <x:c r="H36" s="493"/>
      <x:c r="I36" s="493"/>
      <x:c r="J36" s="493"/>
      <x:c r="K36" s="493"/>
      <x:c r="L36" s="493"/>
      <x:c r="M36" s="493"/>
      <x:c r="N36" s="493"/>
      <x:c r="O36" s="493"/>
      <x:c r="P36" s="493"/>
      <x:c r="Q36" s="493"/>
      <x:c r="R36" s="493"/>
    </x:row>
    <x:row r="37">
      <x:c r="A37" s="493"/>
      <x:c r="B37" s="493"/>
      <x:c r="C37" s="493"/>
      <x:c r="D37" s="493"/>
      <x:c r="E37" s="493"/>
      <x:c r="F37" s="493"/>
      <x:c r="G37" s="493"/>
      <x:c r="H37" s="493"/>
      <x:c r="I37" s="493"/>
      <x:c r="J37" s="493"/>
      <x:c r="K37" s="493"/>
      <x:c r="L37" s="493"/>
      <x:c r="M37" s="493"/>
      <x:c r="N37" s="493"/>
      <x:c r="O37" s="493"/>
      <x:c r="P37" s="493"/>
      <x:c r="Q37" s="493"/>
      <x:c r="R37" s="493"/>
    </x:row>
    <x:row r="38">
      <x:c r="A38" s="493"/>
      <x:c r="B38" s="493"/>
      <x:c r="C38" s="493"/>
      <x:c r="D38" s="493"/>
      <x:c r="E38" s="493"/>
      <x:c r="F38" s="493"/>
      <x:c r="G38" s="493"/>
      <x:c r="H38" s="493"/>
      <x:c r="I38" s="493"/>
      <x:c r="J38" s="493"/>
      <x:c r="K38" s="493"/>
      <x:c r="L38" s="493"/>
      <x:c r="M38" s="493"/>
      <x:c r="N38" s="493"/>
      <x:c r="O38" s="493"/>
      <x:c r="P38" s="493"/>
      <x:c r="Q38" s="493"/>
      <x:c r="R38" s="493"/>
    </x:row>
    <x:row r="39">
      <x:c r="A39" s="493"/>
      <x:c r="B39" s="493"/>
      <x:c r="C39" s="493"/>
      <x:c r="D39" s="493"/>
      <x:c r="E39" s="493"/>
      <x:c r="F39" s="493"/>
      <x:c r="G39" s="493"/>
      <x:c r="H39" s="493"/>
      <x:c r="I39" s="493"/>
      <x:c r="J39" s="493"/>
      <x:c r="K39" s="493"/>
      <x:c r="L39" s="493"/>
      <x:c r="M39" s="493"/>
      <x:c r="N39" s="493"/>
      <x:c r="O39" s="493"/>
      <x:c r="P39" s="493"/>
      <x:c r="Q39" s="493"/>
      <x:c r="R39" s="493"/>
    </x:row>
    <x:row r="40">
      <x:c r="A40" s="493"/>
      <x:c r="B40" s="493"/>
      <x:c r="C40" s="493"/>
      <x:c r="D40" s="493"/>
      <x:c r="E40" s="493"/>
      <x:c r="F40" s="493"/>
      <x:c r="G40" s="493"/>
      <x:c r="H40" s="493"/>
      <x:c r="I40" s="493"/>
      <x:c r="J40" s="493"/>
      <x:c r="K40" s="493"/>
      <x:c r="L40" s="493"/>
      <x:c r="M40" s="493"/>
      <x:c r="N40" s="493"/>
      <x:c r="O40" s="493"/>
      <x:c r="P40" s="493"/>
      <x:c r="Q40" s="493"/>
      <x:c r="R40" s="493"/>
    </x:row>
    <x:row r="41">
      <x:c r="A41" s="493"/>
      <x:c r="B41" s="493"/>
      <x:c r="C41" s="493"/>
      <x:c r="D41" s="493"/>
      <x:c r="E41" s="493"/>
      <x:c r="F41" s="493"/>
      <x:c r="G41" s="493"/>
      <x:c r="H41" s="493"/>
      <x:c r="I41" s="493"/>
      <x:c r="J41" s="493"/>
      <x:c r="K41" s="493"/>
      <x:c r="L41" s="493"/>
      <x:c r="M41" s="493"/>
      <x:c r="N41" s="493"/>
      <x:c r="O41" s="493"/>
      <x:c r="P41" s="493"/>
      <x:c r="Q41" s="493"/>
      <x:c r="R41" s="493"/>
    </x:row>
    <x:row r="42">
      <x:c r="A42" s="493"/>
      <x:c r="B42" s="493"/>
      <x:c r="C42" s="493"/>
      <x:c r="D42" s="493"/>
      <x:c r="E42" s="493"/>
      <x:c r="F42" s="493"/>
      <x:c r="G42" s="493"/>
      <x:c r="H42" s="493"/>
      <x:c r="I42" s="493"/>
      <x:c r="J42" s="493"/>
      <x:c r="K42" s="493"/>
      <x:c r="L42" s="493"/>
      <x:c r="M42" s="493"/>
      <x:c r="N42" s="493"/>
      <x:c r="O42" s="493"/>
      <x:c r="P42" s="493"/>
      <x:c r="Q42" s="493"/>
      <x:c r="R42" s="493"/>
    </x:row>
    <x:row r="43">
      <x:c r="A43" s="493"/>
      <x:c r="B43" s="493"/>
      <x:c r="C43" s="493"/>
      <x:c r="D43" s="493"/>
      <x:c r="E43" s="493"/>
      <x:c r="F43" s="493"/>
      <x:c r="G43" s="493"/>
      <x:c r="H43" s="493"/>
      <x:c r="I43" s="493"/>
      <x:c r="J43" s="493"/>
      <x:c r="K43" s="493"/>
      <x:c r="L43" s="493"/>
      <x:c r="M43" s="493"/>
      <x:c r="N43" s="493"/>
      <x:c r="O43" s="493"/>
      <x:c r="P43" s="493"/>
      <x:c r="Q43" s="493"/>
      <x:c r="R43" s="493"/>
    </x:row>
    <x:row r="44">
      <x:c r="A44" s="493"/>
      <x:c r="B44" s="493"/>
      <x:c r="C44" s="493"/>
      <x:c r="D44" s="493"/>
      <x:c r="E44" s="493"/>
      <x:c r="F44" s="493"/>
      <x:c r="G44" s="493"/>
      <x:c r="H44" s="493"/>
      <x:c r="I44" s="493"/>
      <x:c r="J44" s="493"/>
      <x:c r="K44" s="493"/>
      <x:c r="L44" s="493"/>
      <x:c r="M44" s="493"/>
      <x:c r="N44" s="493"/>
      <x:c r="O44" s="493"/>
      <x:c r="P44" s="493"/>
      <x:c r="Q44" s="493"/>
      <x:c r="R44" s="493"/>
    </x:row>
    <x:row r="45">
      <x:c r="A45" s="493"/>
      <x:c r="B45" s="493"/>
      <x:c r="C45" s="493"/>
      <x:c r="D45" s="493"/>
      <x:c r="E45" s="493"/>
      <x:c r="F45" s="493"/>
      <x:c r="G45" s="493"/>
      <x:c r="H45" s="493"/>
      <x:c r="I45" s="493"/>
      <x:c r="J45" s="493"/>
      <x:c r="K45" s="493"/>
      <x:c r="L45" s="493"/>
      <x:c r="M45" s="493"/>
      <x:c r="N45" s="493"/>
      <x:c r="O45" s="493"/>
      <x:c r="P45" s="493"/>
      <x:c r="Q45" s="493"/>
      <x:c r="R45" s="493"/>
    </x:row>
    <x:row r="46">
      <x:c r="A46" s="493"/>
      <x:c r="B46" s="493"/>
      <x:c r="C46" s="493"/>
      <x:c r="D46" s="493"/>
      <x:c r="E46" s="493"/>
      <x:c r="F46" s="493"/>
      <x:c r="G46" s="493"/>
      <x:c r="H46" s="493"/>
      <x:c r="I46" s="493"/>
      <x:c r="J46" s="493"/>
      <x:c r="K46" s="493"/>
      <x:c r="L46" s="493"/>
      <x:c r="M46" s="493"/>
      <x:c r="N46" s="493"/>
      <x:c r="O46" s="493"/>
      <x:c r="P46" s="493"/>
      <x:c r="Q46" s="493"/>
      <x:c r="R46" s="493"/>
    </x:row>
    <x:row r="47">
      <x:c r="A47" s="493"/>
      <x:c r="B47" s="493"/>
      <x:c r="C47" s="493"/>
      <x:c r="D47" s="493"/>
      <x:c r="E47" s="493"/>
      <x:c r="F47" s="493"/>
      <x:c r="G47" s="493"/>
      <x:c r="H47" s="493"/>
      <x:c r="I47" s="493"/>
      <x:c r="J47" s="493"/>
      <x:c r="K47" s="493"/>
      <x:c r="L47" s="493"/>
      <x:c r="M47" s="493"/>
      <x:c r="N47" s="493"/>
      <x:c r="O47" s="493"/>
      <x:c r="P47" s="493"/>
      <x:c r="Q47" s="493"/>
      <x:c r="R47" s="493"/>
    </x:row>
    <x:row r="48">
      <x:c r="A48" s="493"/>
      <x:c r="B48" s="493"/>
      <x:c r="C48" s="493"/>
      <x:c r="D48" s="493"/>
      <x:c r="E48" s="493"/>
      <x:c r="F48" s="493"/>
      <x:c r="G48" s="493"/>
      <x:c r="H48" s="493"/>
      <x:c r="I48" s="493"/>
      <x:c r="J48" s="493"/>
      <x:c r="K48" s="493"/>
      <x:c r="L48" s="493"/>
      <x:c r="M48" s="493"/>
      <x:c r="N48" s="493"/>
      <x:c r="O48" s="493"/>
      <x:c r="P48" s="493"/>
      <x:c r="Q48" s="493"/>
      <x:c r="R48" s="493"/>
    </x:row>
    <x:row r="49">
      <x:c r="A49" s="493"/>
      <x:c r="B49" s="493"/>
      <x:c r="C49" s="493"/>
      <x:c r="D49" s="493"/>
      <x:c r="E49" s="493"/>
      <x:c r="F49" s="493"/>
      <x:c r="G49" s="493"/>
      <x:c r="H49" s="493"/>
      <x:c r="I49" s="493"/>
      <x:c r="J49" s="493"/>
      <x:c r="K49" s="493"/>
      <x:c r="L49" s="493"/>
      <x:c r="M49" s="493"/>
      <x:c r="N49" s="493"/>
      <x:c r="O49" s="493"/>
      <x:c r="P49" s="493"/>
      <x:c r="Q49" s="493"/>
      <x:c r="R49" s="493"/>
    </x:row>
    <x:row r="50">
      <x:c r="A50" s="493"/>
      <x:c r="B50" s="493"/>
      <x:c r="C50" s="493"/>
      <x:c r="D50" s="493"/>
      <x:c r="E50" s="493"/>
      <x:c r="F50" s="493"/>
      <x:c r="G50" s="493"/>
      <x:c r="H50" s="493"/>
      <x:c r="I50" s="493"/>
      <x:c r="J50" s="493"/>
      <x:c r="K50" s="493"/>
      <x:c r="L50" s="493"/>
      <x:c r="M50" s="493"/>
      <x:c r="N50" s="493"/>
      <x:c r="O50" s="493"/>
      <x:c r="P50" s="493"/>
      <x:c r="Q50" s="493"/>
      <x:c r="R50" s="493"/>
    </x:row>
    <x:row r="51">
      <x:c r="A51" s="493"/>
      <x:c r="B51" s="493"/>
      <x:c r="C51" s="493"/>
      <x:c r="D51" s="493"/>
      <x:c r="E51" s="493"/>
      <x:c r="F51" s="493"/>
      <x:c r="G51" s="493"/>
      <x:c r="H51" s="493"/>
      <x:c r="I51" s="493"/>
      <x:c r="J51" s="493"/>
      <x:c r="K51" s="493"/>
      <x:c r="L51" s="493"/>
      <x:c r="M51" s="493"/>
      <x:c r="N51" s="493"/>
      <x:c r="O51" s="493"/>
      <x:c r="P51" s="493"/>
      <x:c r="Q51" s="493"/>
      <x:c r="R51" s="493"/>
    </x:row>
    <x:row r="52">
      <x:c r="A52" s="493"/>
      <x:c r="B52" s="493"/>
      <x:c r="C52" s="493"/>
      <x:c r="D52" s="493"/>
      <x:c r="E52" s="493"/>
      <x:c r="F52" s="493"/>
      <x:c r="G52" s="493"/>
      <x:c r="H52" s="493"/>
      <x:c r="I52" s="493"/>
      <x:c r="J52" s="493"/>
      <x:c r="K52" s="493"/>
      <x:c r="L52" s="493"/>
      <x:c r="M52" s="493"/>
      <x:c r="N52" s="493"/>
      <x:c r="O52" s="493"/>
      <x:c r="P52" s="493"/>
      <x:c r="Q52" s="493"/>
      <x:c r="R52" s="493"/>
    </x:row>
    <x:row r="53">
      <x:c r="A53" s="493"/>
      <x:c r="B53" s="493"/>
      <x:c r="C53" s="493"/>
      <x:c r="D53" s="493"/>
      <x:c r="E53" s="493"/>
      <x:c r="F53" s="493"/>
      <x:c r="G53" s="493"/>
      <x:c r="H53" s="493"/>
      <x:c r="I53" s="493"/>
      <x:c r="J53" s="493"/>
      <x:c r="K53" s="493"/>
      <x:c r="L53" s="493"/>
      <x:c r="M53" s="493"/>
      <x:c r="N53" s="493"/>
      <x:c r="O53" s="493"/>
      <x:c r="P53" s="493"/>
      <x:c r="Q53" s="493"/>
      <x:c r="R53" s="493"/>
    </x:row>
    <x:row r="54">
      <x:c r="A54" s="493"/>
      <x:c r="B54" s="493"/>
      <x:c r="C54" s="493"/>
      <x:c r="D54" s="493"/>
      <x:c r="E54" s="493"/>
      <x:c r="F54" s="493"/>
      <x:c r="G54" s="493"/>
      <x:c r="H54" s="493"/>
      <x:c r="I54" s="493"/>
      <x:c r="J54" s="493"/>
      <x:c r="K54" s="493"/>
      <x:c r="L54" s="493"/>
      <x:c r="M54" s="493"/>
      <x:c r="N54" s="493"/>
      <x:c r="O54" s="493"/>
      <x:c r="P54" s="493"/>
      <x:c r="Q54" s="493"/>
      <x:c r="R54" s="493"/>
    </x:row>
    <x:row r="55">
      <x:c r="A55" s="493"/>
      <x:c r="B55" s="493"/>
      <x:c r="C55" s="493"/>
      <x:c r="D55" s="493"/>
      <x:c r="E55" s="493"/>
      <x:c r="F55" s="493"/>
      <x:c r="G55" s="493"/>
      <x:c r="H55" s="493"/>
      <x:c r="I55" s="493"/>
      <x:c r="J55" s="493"/>
      <x:c r="K55" s="493"/>
      <x:c r="L55" s="493"/>
      <x:c r="M55" s="493"/>
      <x:c r="N55" s="493"/>
      <x:c r="O55" s="493"/>
      <x:c r="P55" s="493"/>
      <x:c r="Q55" s="493"/>
      <x:c r="R55" s="493"/>
    </x:row>
    <x:row r="56">
      <x:c r="A56" s="493"/>
      <x:c r="B56" s="493"/>
      <x:c r="C56" s="493"/>
      <x:c r="D56" s="493"/>
      <x:c r="E56" s="493"/>
      <x:c r="F56" s="493"/>
      <x:c r="G56" s="493"/>
      <x:c r="H56" s="493"/>
      <x:c r="I56" s="493"/>
      <x:c r="J56" s="493"/>
      <x:c r="K56" s="493"/>
      <x:c r="L56" s="493"/>
      <x:c r="M56" s="493"/>
      <x:c r="N56" s="493"/>
      <x:c r="O56" s="493"/>
      <x:c r="P56" s="493"/>
      <x:c r="Q56" s="493"/>
      <x:c r="R56" s="493"/>
    </x:row>
    <x:row r="57">
      <x:c r="A57" s="493"/>
      <x:c r="B57" s="493"/>
      <x:c r="C57" s="493"/>
      <x:c r="D57" s="493"/>
      <x:c r="E57" s="493"/>
      <x:c r="F57" s="493"/>
      <x:c r="G57" s="493"/>
      <x:c r="H57" s="493"/>
      <x:c r="I57" s="493"/>
      <x:c r="J57" s="493"/>
      <x:c r="K57" s="493"/>
      <x:c r="L57" s="493"/>
      <x:c r="M57" s="493"/>
      <x:c r="N57" s="493"/>
      <x:c r="O57" s="493"/>
      <x:c r="P57" s="493"/>
      <x:c r="Q57" s="493"/>
      <x:c r="R57" s="493"/>
    </x:row>
    <x:row r="58">
      <x:c r="A58" s="493"/>
      <x:c r="B58" s="493"/>
      <x:c r="C58" s="493"/>
      <x:c r="D58" s="493"/>
      <x:c r="E58" s="493"/>
      <x:c r="F58" s="493"/>
      <x:c r="G58" s="493"/>
      <x:c r="H58" s="493"/>
      <x:c r="I58" s="493"/>
      <x:c r="J58" s="493"/>
      <x:c r="K58" s="493"/>
      <x:c r="L58" s="493"/>
      <x:c r="M58" s="493"/>
      <x:c r="N58" s="493"/>
      <x:c r="O58" s="493"/>
      <x:c r="P58" s="493"/>
      <x:c r="Q58" s="493"/>
      <x:c r="R58" s="493"/>
    </x:row>
    <x:row r="59">
      <x:c r="A59" s="493"/>
      <x:c r="B59" s="493"/>
      <x:c r="C59" s="493"/>
      <x:c r="D59" s="493"/>
      <x:c r="E59" s="493"/>
      <x:c r="F59" s="493"/>
      <x:c r="G59" s="493"/>
      <x:c r="H59" s="493"/>
      <x:c r="I59" s="493"/>
      <x:c r="J59" s="493"/>
      <x:c r="K59" s="493"/>
      <x:c r="L59" s="493"/>
      <x:c r="M59" s="493"/>
      <x:c r="N59" s="493"/>
      <x:c r="O59" s="493"/>
      <x:c r="P59" s="493"/>
      <x:c r="Q59" s="493"/>
      <x:c r="R59" s="493"/>
    </x:row>
    <x:row r="60">
      <x:c r="A60" s="493"/>
      <x:c r="B60" s="493"/>
      <x:c r="C60" s="493"/>
      <x:c r="D60" s="493"/>
      <x:c r="E60" s="493"/>
      <x:c r="F60" s="493"/>
      <x:c r="G60" s="493"/>
      <x:c r="H60" s="493"/>
      <x:c r="I60" s="493"/>
      <x:c r="J60" s="493"/>
      <x:c r="K60" s="493"/>
      <x:c r="L60" s="493"/>
      <x:c r="M60" s="493"/>
      <x:c r="N60" s="493"/>
      <x:c r="O60" s="493"/>
      <x:c r="P60" s="493"/>
      <x:c r="Q60" s="493"/>
      <x:c r="R60" s="493"/>
    </x:row>
  </x:sheetData>
  <x:mergeCells>
    <x:mergeCell ref="A1:H2"/>
    <x:mergeCell ref="A16:D16"/>
  </x:mergeCells>
  <x:pageMargins left="0.7" right="0.7" top="0.75" bottom="0.75" header="0.3" footer="0.3"/>
</x:worksheet>
</file>