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7ed16f2bc4413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 OKR" sheetId="1" r:id="R17effa3a850848f4"/>
    <x:sheet xmlns:r="http://schemas.openxmlformats.org/officeDocument/2006/relationships" name="Suivi OKR" sheetId="2" r:id="R5d381699bcbc44db"/>
    <x:sheet xmlns:r="http://schemas.openxmlformats.org/officeDocument/2006/relationships" name="Listes" sheetId="3" r:id="R9c3a59b5052a4c2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dd/mm/yyyy"/>
    <x:numFmt numFmtId="201" formatCode="0%"/>
    <x:numFmt numFmtId="202" formatCode="0.00"/>
    <x:numFmt numFmtId="203" formatCode="#,##0"/>
    <x:numFmt numFmtId="204" formatCode="0"/>
    <x:numFmt numFmtId="205" formatCode="mmm-yy"/>
    <x:numFmt numFmtId="206" formatCode=";;;"/>
  </x:numFmts>
  <x:fonts count="9">
    <x:font>
      <x:sz val="11"/>
      <x:name val="Carlito"/>
    </x:font>
    <x:font>
      <x:b/>
      <x:sz val="11"/>
      <x:color rgb="FFFFFFFF"/>
      <x:name val="Carlito"/>
    </x:font>
    <x:font>
      <x:b/>
      <x:sz val="20"/>
      <x:color rgb="FFFFFFFF"/>
      <x:name val="Carlito"/>
    </x:font>
    <x:font>
      <x:i/>
      <x:sz val="10"/>
      <x:color rgb="FF183153"/>
      <x:name val="Carlito"/>
    </x:font>
    <x:font>
      <x:sz val="10"/>
      <x:color rgb="FF26354D"/>
      <x:name val="Carlito"/>
    </x:font>
    <x:font>
      <x:b/>
      <x:sz val="22"/>
      <x:color rgb="FFFFFFFF"/>
      <x:name val="Carlito"/>
    </x:font>
    <x:font>
      <x:i/>
      <x:sz val="11"/>
      <x:color rgb="FF183153"/>
      <x:name val="Carlito"/>
    </x:font>
    <x:font>
      <x:sz val="11"/>
      <x:color rgb="FFFFFFFF"/>
      <x:name val="Carlito"/>
    </x:font>
    <x:font>
      <x:b/>
      <x:sz val="12"/>
      <x:color rgb="FFFFFFFF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83153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1FA774"/>
      </x:patternFill>
    </x:fill>
    <x:fill>
      <x:patternFill patternType="solid">
        <x:fgColor rgb="FFF29B38"/>
      </x:patternFill>
    </x:fill>
    <x:fill>
      <x:patternFill patternType="solid">
        <x:fgColor rgb="FFE45B64"/>
      </x:patternFill>
    </x:fill>
    <x:fill>
      <x:patternFill patternType="solid">
        <x:fgColor rgb="FF7657D5"/>
      </x:patternFill>
    </x:fill>
    <x:fill>
      <x:patternFill patternType="solid">
        <x:fgColor rgb="FF2B4C73"/>
      </x:patternFill>
    </x:fill>
  </x:fills>
  <x:borders count="2">
    <x:border/>
    <x:border/>
  </x:borders>
  <x:cellStyleXfs count="1">
    <x:xf numFmtId="0" fontId="0" fillId="0" borderId="0"/>
  </x:cellStyleXfs>
  <x:cellXfs count="14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vertical="center" wrapText="1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vertical="center" wrapText="1"/>
    </x:xf>
    <x:xf numFmtId="200" fontId="4" fillId="0" borderId="0" xfId="0" applyNumberFormat="1" applyFont="1" applyFill="1" applyBorder="1" applyAlignment="1">
      <x:alignment vertical="center" wrapText="1"/>
    </x:xf>
    <x:xf numFmtId="200" fontId="4" fillId="0" borderId="1" xfId="0" applyNumberFormat="1" applyFont="1" applyFill="1" applyBorder="1" applyAlignment="1">
      <x:alignment vertical="center" wrapText="1"/>
    </x:xf>
    <x:xf numFmtId="201" fontId="4" fillId="0" borderId="0" xfId="0" applyNumberFormat="1" applyFont="1" applyFill="1" applyBorder="1" applyAlignment="1">
      <x:alignment vertical="center" wrapText="1"/>
    </x:xf>
    <x:xf numFmtId="201" fontId="4" fillId="0" borderId="1" xfId="0" applyNumberFormat="1" applyFont="1" applyFill="1" applyBorder="1" applyAlignment="1">
      <x:alignment vertical="center" wrapText="1"/>
    </x:xf>
    <x:xf numFmtId="202" fontId="4" fillId="0" borderId="0" xfId="0" applyNumberFormat="1" applyFont="1" applyFill="1" applyBorder="1" applyAlignment="1">
      <x:alignment vertical="center" wrapText="1"/>
    </x:xf>
    <x:xf numFmtId="202" fontId="4" fillId="0" borderId="1" xfId="0" applyNumberFormat="1" applyFont="1" applyFill="1" applyBorder="1" applyAlignment="1">
      <x:alignment vertical="center" wrapText="1"/>
    </x:xf>
    <x:xf numFmtId="203" fontId="4" fillId="0" borderId="0" xfId="0" applyNumberFormat="1" applyFont="1" applyFill="1" applyBorder="1" applyAlignment="1">
      <x:alignment vertical="center" wrapText="1"/>
    </x:xf>
    <x:xf numFmtId="203" fontId="4" fillId="0" borderId="1" xfId="0" applyNumberFormat="1" applyFont="1" applyFill="1" applyBorder="1" applyAlignment="1">
      <x:alignment vertical="center" wrapText="1"/>
    </x:xf>
    <x:xf numFmtId="204" fontId="4" fillId="0" borderId="0" xfId="0" applyNumberFormat="1" applyFont="1" applyFill="1" applyBorder="1" applyAlignment="1">
      <x:alignment vertical="center" wrapText="1"/>
    </x:xf>
    <x:xf numFmtId="204" fontId="4" fillId="0" borderId="1" xfId="0" applyNumberFormat="1" applyFont="1" applyFill="1" applyBorder="1" applyAlignment="1">
      <x:alignment vertical="center" wrapText="1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horizont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7" fillId="4" borderId="0" xfId="0" applyNumberFormat="1" applyFont="1" applyFill="1" applyBorder="1"/>
    <x:xf numFmtId="0" fontId="7" fillId="4" borderId="0" xfId="0" applyNumberFormat="1" applyFont="1" applyFill="1" applyBorder="1" applyAlignment="1">
      <x:alignment horizontal="center"/>
    </x:xf>
    <x:xf numFmtId="0" fontId="7" fillId="4" borderId="0" xfId="0" applyNumberFormat="1" applyFont="1" applyFill="1" applyBorder="1" applyAlignment="1">
      <x:alignment horizontal="center" vertical="center"/>
    </x:xf>
    <x:xf numFmtId="0" fontId="7" fillId="4" borderId="1" xfId="0" applyNumberFormat="1" applyFont="1" applyFill="1" applyBorder="1"/>
    <x:xf numFmtId="0" fontId="7" fillId="4" borderId="1" xfId="0" applyNumberFormat="1" applyFont="1" applyFill="1" applyBorder="1" applyAlignment="1">
      <x:alignment horizontal="center"/>
    </x:xf>
    <x:xf numFmtId="0" fontId="7" fillId="4" borderId="1" xfId="0" applyNumberFormat="1" applyFont="1" applyFill="1" applyBorder="1" applyAlignment="1">
      <x:alignment horizontal="center" vertic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5" fillId="4" borderId="1" xfId="0" applyNumberFormat="1" applyFont="1" applyFill="1" applyBorder="1" applyAlignment="1">
      <x:alignment horizontal="center" vertical="center"/>
    </x:xf>
    <x:xf numFmtId="201" fontId="5" fillId="4" borderId="0" xfId="0" applyNumberFormat="1" applyFont="1" applyFill="1" applyBorder="1" applyAlignment="1">
      <x:alignment horizontal="center" vertical="center"/>
    </x:xf>
    <x:xf numFmtId="201" fontId="5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7" fillId="5" borderId="1" xfId="0" applyNumberFormat="1" applyFont="1" applyFill="1" applyBorder="1"/>
    <x:xf numFmtId="0" fontId="7" fillId="5" borderId="1" xfId="0" applyNumberFormat="1" applyFont="1" applyFill="1" applyBorder="1" applyAlignment="1">
      <x:alignment horizontal="center"/>
    </x:xf>
    <x:xf numFmtId="0" fontId="7" fillId="5" borderId="1" xfId="0" applyNumberFormat="1" applyFont="1" applyFill="1" applyBorder="1" applyAlignment="1">
      <x:alignment horizontal="center" vertic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5" fillId="5" borderId="1" xfId="0" applyNumberFormat="1" applyFont="1" applyFill="1" applyBorder="1" applyAlignment="1">
      <x:alignment horizontal="center" vertical="center"/>
    </x:xf>
    <x:xf numFmtId="204" fontId="5" fillId="5" borderId="0" xfId="0" applyNumberFormat="1" applyFont="1" applyFill="1" applyBorder="1" applyAlignment="1">
      <x:alignment horizontal="center" vertical="center"/>
    </x:xf>
    <x:xf numFmtId="204" fontId="5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 vertical="center"/>
    </x:xf>
    <x:xf numFmtId="204" fontId="5" fillId="6" borderId="0" xfId="0" applyNumberFormat="1" applyFont="1" applyFill="1" applyBorder="1" applyAlignment="1">
      <x:alignment horizontal="center" vertical="center"/>
    </x:xf>
    <x:xf numFmtId="204" fontId="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 applyAlignment="1">
      <x:alignment horizontal="center" vertic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5" fillId="7" borderId="1" xfId="0" applyNumberFormat="1" applyFont="1" applyFill="1" applyBorder="1" applyAlignment="1">
      <x:alignment horizontal="center" vertical="center"/>
    </x:xf>
    <x:xf numFmtId="204" fontId="5" fillId="7" borderId="0" xfId="0" applyNumberFormat="1" applyFont="1" applyFill="1" applyBorder="1" applyAlignment="1">
      <x:alignment horizontal="center" vertical="center"/>
    </x:xf>
    <x:xf numFmtId="204" fontId="5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horizontal="center"/>
    </x:xf>
    <x:xf numFmtId="0" fontId="7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horizontal="center"/>
    </x:xf>
    <x:xf numFmtId="0" fontId="7" fillId="8" borderId="1" xfId="0" applyNumberFormat="1" applyFont="1" applyFill="1" applyBorder="1" applyAlignment="1">
      <x:alignment horizontal="center" vertic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5" fillId="8" borderId="1" xfId="0" applyNumberFormat="1" applyFont="1" applyFill="1" applyBorder="1" applyAlignment="1">
      <x:alignment horizontal="center" vertical="center"/>
    </x:xf>
    <x:xf numFmtId="204" fontId="5" fillId="8" borderId="0" xfId="0" applyNumberFormat="1" applyFont="1" applyFill="1" applyBorder="1" applyAlignment="1">
      <x:alignment horizontal="center" vertical="center"/>
    </x:xf>
    <x:xf numFmtId="204" fontId="5" fillId="8" borderId="1" xfId="0" applyNumberFormat="1" applyFont="1" applyFill="1" applyBorder="1" applyAlignment="1">
      <x:alignment horizontal="center" vertical="center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wrapText="1"/>
    </x:xf>
    <x:xf numFmtId="0" fontId="1" fillId="9" borderId="0" xfId="0" applyNumberFormat="1" applyFont="1" applyFill="1" applyBorder="1" applyAlignment="1">
      <x:alignment horizontal="center" wrapText="1"/>
    </x:xf>
    <x:xf numFmtId="0" fontId="1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wrapText="1"/>
    </x:xf>
    <x:xf numFmtId="0" fontId="1" fillId="9" borderId="1" xfId="0" applyNumberFormat="1" applyFont="1" applyFill="1" applyBorder="1" applyAlignment="1">
      <x:alignment horizontal="center" wrapText="1"/>
    </x:xf>
    <x:xf numFmtId="0" fontId="1" fillId="9" borderId="1" xfId="0" applyNumberFormat="1" applyFont="1" applyFill="1" applyBorder="1" applyAlignment="1">
      <x:alignment horizontal="center" vertical="center" wrapText="1"/>
    </x:xf>
    <x:xf numFmtId="0" fontId="1" fillId="9" borderId="0" xfId="0" applyNumberFormat="1" applyFont="1" applyFill="1" applyBorder="1" applyAlignment="1">
      <x:alignment horizontal="center"/>
    </x:xf>
    <x:xf numFmtId="0" fontId="1" fillId="9" borderId="1" xfId="0" applyNumberFormat="1" applyFont="1" applyFill="1" applyBorder="1" applyAlignment="1">
      <x:alignment horizontal="center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206" fontId="4" fillId="0" borderId="0" xfId="0" applyNumberFormat="1" applyFont="1" applyFill="1" applyBorder="1" applyAlignment="1">
      <x:alignment vertical="center" wrapText="1"/>
    </x:xf>
    <x:xf numFmtId="206" fontId="4" fillId="0" borderId="1" xfId="0" applyNumberFormat="1" applyFont="1" applyFill="1" applyBorder="1" applyAlignment="1">
      <x:alignment vertical="center" wrapText="1"/>
    </x:xf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13"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2F6BFF"/>
        </x:patternFill>
      </x:fill>
    </x:dxf>
    <x:dxf>
      <x:fill>
        <x:patternFill patternType="solid">
          <x:bgColor rgb="FFF29B38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3c7c4e205724a1d" /><Relationship Type="http://schemas.openxmlformats.org/officeDocument/2006/relationships/theme" Target="/xl/theme/theme1.xml" Id="R4f64ff8c82a24c69" /><Relationship Type="http://schemas.openxmlformats.org/officeDocument/2006/relationships/sharedStrings" Target="/xl/sharedStrings.xml" Id="R54cd4d7b45d44918" /><Relationship Type="http://schemas.openxmlformats.org/officeDocument/2006/relationships/worksheet" Target="/xl/worksheets/sheet1.xml" Id="R17effa3a850848f4" /><Relationship Type="http://schemas.openxmlformats.org/officeDocument/2006/relationships/worksheet" Target="/xl/worksheets/sheet2.xml" Id="R5d381699bcbc44db" /><Relationship Type="http://schemas.openxmlformats.org/officeDocument/2006/relationships/worksheet" Target="/xl/worksheets/sheet3.xml" Id="R9c3a59b5052a4c21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9" hidden="0" customWidth="1"/>
    <x:col min="2" max="2" width="20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9" hidden="0" customWidth="1"/>
    <x:col min="8" max="8" width="9" hidden="0" customWidth="1"/>
    <x:col min="9" max="9" width="9" hidden="0" customWidth="1"/>
    <x:col min="10" max="10" width="9" hidden="0" customWidth="1"/>
    <x:col min="11" max="11" width="9" hidden="0" customWidth="1"/>
    <x:col min="12" max="12" width="9" hidden="0" customWidth="1"/>
    <x:col min="13" max="13" width="9" hidden="0" customWidth="1"/>
    <x:col min="14" max="14" width="9" hidden="0" customWidth="1"/>
  </x:cols>
  <x:sheetData>
    <x:row r="1">
      <x:c r="A1" s="50" t="str">
        <x:v>TABLEAU DE BORD OKR — ROADMAP STRATÉGIQUE AUTOMATISÉE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</x:row>
    <x:row r="2">
      <x:c r="A2" s="50"/>
      <x:c r="B2" s="50"/>
      <x:c r="C2" s="50"/>
      <x:c r="D2" s="50"/>
      <x:c r="E2" s="50"/>
      <x:c r="F2" s="50"/>
      <x:c r="G2" s="50"/>
      <x:c r="H2" s="50"/>
      <x:c r="I2" s="50"/>
      <x:c r="J2" s="50"/>
      <x:c r="K2" s="50"/>
      <x:c r="L2" s="50"/>
      <x:c r="M2" s="50"/>
      <x:c r="N2" s="50"/>
    </x:row>
    <x:row r="3">
      <x:c r="A3" s="56" t="str">
        <x:v>Vue exécutive des objectifs, résultats clés, niveaux de confiance, risques et échéances.</x:v>
      </x:c>
      <x:c r="B3" s="56"/>
      <x:c r="C3" s="56"/>
      <x:c r="D3" s="56"/>
      <x:c r="E3" s="56"/>
      <x:c r="F3" s="56"/>
      <x:c r="G3" s="56"/>
      <x:c r="H3" s="56"/>
      <x:c r="I3" s="56"/>
      <x:c r="J3" s="56"/>
      <x:c r="K3" s="56"/>
      <x:c r="L3" s="56"/>
      <x:c r="M3" s="56"/>
      <x:c r="N3" s="56"/>
    </x:row>
    <x:row r="5">
      <x:c r="A5" s="62" t="str">
        <x:v>PROGRESSION MOYENNE</x:v>
      </x:c>
      <x:c r="B5" s="62"/>
      <x:c r="C5" s="62"/>
      <x:c r="D5" s="73" t="str">
        <x:v>OKR TERMINÉS</x:v>
      </x:c>
      <x:c r="E5" s="73"/>
      <x:c r="F5" s="73"/>
      <x:c r="G5" s="85" t="str">
        <x:v>OKR À RISQUE</x:v>
      </x:c>
      <x:c r="H5" s="85"/>
      <x:c r="I5" s="85"/>
      <x:c r="J5" s="97" t="str">
        <x:v>ÉCHÉANCES EN RETARD</x:v>
      </x:c>
      <x:c r="K5" s="97"/>
      <x:c r="L5" s="97"/>
      <x:c r="M5" s="109" t="str">
        <x:v>OBJECTIFS ACTIFS</x:v>
      </x:c>
      <x:c r="N5" s="109"/>
    </x:row>
    <x:row r="6">
      <x:c r="A6" s="68" t="n">
        <x:f>IFERROR(AVERAGE('Suivi OKR'!$J$6:$J$100),0)</x:f>
        <x:v>0.5979366582491582</x:v>
      </x:c>
      <x:c r="B6" s="68"/>
      <x:c r="C6" s="68"/>
      <x:c r="D6" s="80" t="n">
        <x:f>COUNTIF('Suivi OKR'!$K$6:$K$100,"Terminé")</x:f>
        <x:v>1</x:v>
      </x:c>
      <x:c r="E6" s="80"/>
      <x:c r="F6" s="80"/>
      <x:c r="G6" s="92" t="n">
        <x:f>COUNTIF('Suivi OKR'!$K$6:$K$100,"À risque")</x:f>
        <x:v>2</x:v>
      </x:c>
      <x:c r="H6" s="92"/>
      <x:c r="I6" s="92"/>
      <x:c r="J6" s="104" t="n">
        <x:f>COUNTIFS('Suivi OKR'!$F$6:$F$100,"&lt;"&amp;TODAY(),'Suivi OKR'!$K$6:$K$100,"&lt;&gt;Terminé",'Suivi OKR'!$B$6:$B$100,"&lt;&gt;")</x:f>
        <x:v>0</x:v>
      </x:c>
      <x:c r="K6" s="104"/>
      <x:c r="L6" s="104"/>
      <x:c r="M6" s="116" t="n">
        <x:f>COUNTA('Suivi OKR'!$B$6:$B$100)</x:f>
        <x:v>12</x:v>
      </x:c>
      <x:c r="N6" s="116"/>
    </x:row>
    <x:row r="7">
      <x:c r="A7" s="68"/>
      <x:c r="B7" s="68"/>
      <x:c r="C7" s="68"/>
      <x:c r="D7" s="80"/>
      <x:c r="E7" s="80"/>
      <x:c r="F7" s="80"/>
      <x:c r="G7" s="92"/>
      <x:c r="H7" s="92"/>
      <x:c r="I7" s="92"/>
      <x:c r="J7" s="104"/>
      <x:c r="K7" s="104"/>
      <x:c r="L7" s="104"/>
      <x:c r="M7" s="116"/>
      <x:c r="N7" s="116"/>
    </x:row>
    <x:row r="8">
      <x:c r="A8" s="68"/>
      <x:c r="B8" s="68"/>
      <x:c r="C8" s="68"/>
      <x:c r="D8" s="80"/>
      <x:c r="E8" s="80"/>
      <x:c r="F8" s="80"/>
      <x:c r="G8" s="92"/>
      <x:c r="H8" s="92"/>
      <x:c r="I8" s="92"/>
      <x:c r="J8" s="104"/>
      <x:c r="K8" s="104"/>
      <x:c r="L8" s="104"/>
      <x:c r="M8" s="116"/>
      <x:c r="N8" s="116"/>
    </x:row>
    <x:row r="10">
      <x:c r="A10" s="119" t="str">
        <x:v>PERFORMANCE PAR OBJECTIF</x:v>
      </x:c>
      <x:c r="B10" s="119"/>
      <x:c r="C10" s="119"/>
      <x:c r="D10" s="119"/>
      <x:c r="E10" s="119"/>
      <x:c r="F10" s="119"/>
      <x:c r="G10" s="119"/>
      <x:c r="H10" s="119"/>
    </x:row>
    <x:row r="11" ht="36" customHeight="1">
      <x:c r="A11" s="126" t="str">
        <x:v>Objectif</x:v>
      </x:c>
      <x:c r="B11" s="126" t="str">
        <x:v>Nombre de KR</x:v>
      </x:c>
      <x:c r="C11" s="126" t="str">
        <x:v>Progression</x:v>
      </x:c>
      <x:c r="D11" s="126" t="str">
        <x:v>Terminés</x:v>
      </x:c>
      <x:c r="E11" s="126" t="str">
        <x:v>À risque</x:v>
      </x:c>
      <x:c r="F11" s="126" t="str">
        <x:v>Confiance faible</x:v>
      </x:c>
      <x:c r="G11" s="126" t="str">
        <x:v>Échéance la plus proche</x:v>
      </x:c>
      <x:c r="H11" s="126" t="str">
        <x:v>Signal</x:v>
      </x:c>
    </x:row>
    <x:row r="12" ht="34" customHeight="1">
      <x:c r="A12" s="34" t="str">
        <x:v>Accélérer la croissance commerciale</x:v>
      </x:c>
      <x:c r="B12" s="34" t="n">
        <x:f>COUNTIF('Suivi OKR'!$B$6:$B$100,A12)</x:f>
        <x:v>3</x:v>
      </x:c>
      <x:c r="C12" s="40" t="n">
        <x:f>IFERROR(AVERAGEIF('Suivi OKR'!$B$6:$B$100,A12,'Suivi OKR'!$J$6:$J$100),0)</x:f>
        <x:v>0.5625</x:v>
      </x:c>
      <x:c r="D12" s="34" t="n">
        <x:f>COUNTIFS('Suivi OKR'!$B$6:$B$100,A12,'Suivi OKR'!$K$6:$K$100,"Terminé")</x:f>
        <x:v>0</x:v>
      </x:c>
      <x:c r="E12" s="34" t="n">
        <x:f>COUNTIFS('Suivi OKR'!$B$6:$B$100,A12,'Suivi OKR'!$K$6:$K$100,"À risque")</x:f>
        <x:v>1</x:v>
      </x:c>
      <x:c r="F12" s="34" t="n">
        <x:f>COUNTIFS('Suivi OKR'!$B$6:$B$100,A12,'Suivi OKR'!$L$6:$L$100,"Faible")</x:f>
        <x:v>0</x:v>
      </x:c>
      <x:c r="G12" s="38" t="n">
        <x:f>IFERROR(MINIFS('Suivi OKR'!$F$6:$F$100,'Suivi OKR'!$B$6:$B$100,A12,'Suivi OKR'!$K$6:$K$100,"&lt;&gt;Terminé"),"")</x:f>
        <x:v>46295</x:v>
      </x:c>
      <x:c r="H12" s="34" t="str">
        <x:f>IF(E12&gt;0,"À surveiller",IF(F12&gt;0,"Confiance faible",IF(C12&gt;=0.7,"Solide","En progression")))</x:f>
        <x:v>À surveiller</x:v>
      </x:c>
    </x:row>
    <x:row r="13" ht="34" customHeight="1">
      <x:c r="A13" s="34" t="str">
        <x:v>Améliorer l’expérience client</x:v>
      </x:c>
      <x:c r="B13" s="34" t="n">
        <x:f>COUNTIF('Suivi OKR'!$B$6:$B$100,A13)</x:f>
        <x:v>2</x:v>
      </x:c>
      <x:c r="C13" s="40" t="n">
        <x:f>IFERROR(AVERAGEIF('Suivi OKR'!$B$6:$B$100,A13,'Suivi OKR'!$J$6:$J$100),0)</x:f>
        <x:v>0.6388888888888888</x:v>
      </x:c>
      <x:c r="D13" s="34" t="n">
        <x:f>COUNTIFS('Suivi OKR'!$B$6:$B$100,A13,'Suivi OKR'!$K$6:$K$100,"Terminé")</x:f>
        <x:v>0</x:v>
      </x:c>
      <x:c r="E13" s="34" t="n">
        <x:f>COUNTIFS('Suivi OKR'!$B$6:$B$100,A13,'Suivi OKR'!$K$6:$K$100,"À risque")</x:f>
        <x:v>0</x:v>
      </x:c>
      <x:c r="F13" s="34" t="n">
        <x:f>COUNTIFS('Suivi OKR'!$B$6:$B$100,A13,'Suivi OKR'!$L$6:$L$100,"Faible")</x:f>
        <x:v>0</x:v>
      </x:c>
      <x:c r="G13" s="38" t="n">
        <x:f>IFERROR(MINIFS('Suivi OKR'!$F$6:$F$100,'Suivi OKR'!$B$6:$B$100,A13,'Suivi OKR'!$K$6:$K$100,"&lt;&gt;Terminé"),"")</x:f>
        <x:v>46326</x:v>
      </x:c>
      <x:c r="H13" s="34" t="str">
        <x:f>IF(E13&gt;0,"À surveiller",IF(F13&gt;0,"Confiance faible",IF(C13&gt;=0.7,"Solide","En progression")))</x:f>
        <x:v>En progression</x:v>
      </x:c>
    </x:row>
    <x:row r="14" ht="34" customHeight="1">
      <x:c r="A14" s="34" t="str">
        <x:v>Fiabiliser les opérations</x:v>
      </x:c>
      <x:c r="B14" s="34" t="n">
        <x:f>COUNTIF('Suivi OKR'!$B$6:$B$100,A14)</x:f>
        <x:v>2</x:v>
      </x:c>
      <x:c r="C14" s="40" t="n">
        <x:f>IFERROR(AVERAGEIF('Suivi OKR'!$B$6:$B$100,A14,'Suivi OKR'!$J$6:$J$100),0)</x:f>
        <x:v>0.5614583333333334</x:v>
      </x:c>
      <x:c r="D14" s="34" t="n">
        <x:f>COUNTIFS('Suivi OKR'!$B$6:$B$100,A14,'Suivi OKR'!$K$6:$K$100,"Terminé")</x:f>
        <x:v>0</x:v>
      </x:c>
      <x:c r="E14" s="34" t="n">
        <x:f>COUNTIFS('Suivi OKR'!$B$6:$B$100,A14,'Suivi OKR'!$K$6:$K$100,"À risque")</x:f>
        <x:v>0</x:v>
      </x:c>
      <x:c r="F14" s="34" t="n">
        <x:f>COUNTIFS('Suivi OKR'!$B$6:$B$100,A14,'Suivi OKR'!$L$6:$L$100,"Faible")</x:f>
        <x:v>0</x:v>
      </x:c>
      <x:c r="G14" s="38" t="n">
        <x:f>IFERROR(MINIFS('Suivi OKR'!$F$6:$F$100,'Suivi OKR'!$B$6:$B$100,A14,'Suivi OKR'!$K$6:$K$100,"&lt;&gt;Terminé"),"")</x:f>
        <x:v>46356</x:v>
      </x:c>
      <x:c r="H14" s="34" t="str">
        <x:f>IF(E14&gt;0,"À surveiller",IF(F14&gt;0,"Confiance faible",IF(C14&gt;=0.7,"Solide","En progression")))</x:f>
        <x:v>En progression</x:v>
      </x:c>
    </x:row>
    <x:row r="15" ht="34" customHeight="1">
      <x:c r="A15" s="34" t="str">
        <x:v>Développer les compétences</x:v>
      </x:c>
      <x:c r="B15" s="34" t="n">
        <x:f>COUNTIF('Suivi OKR'!$B$6:$B$100,A15)</x:f>
        <x:v>2</x:v>
      </x:c>
      <x:c r="C15" s="40" t="n">
        <x:f>IFERROR(AVERAGEIF('Suivi OKR'!$B$6:$B$100,A15,'Suivi OKR'!$J$6:$J$100),0)</x:f>
        <x:v>0.7022727272727272</x:v>
      </x:c>
      <x:c r="D15" s="34" t="n">
        <x:f>COUNTIFS('Suivi OKR'!$B$6:$B$100,A15,'Suivi OKR'!$K$6:$K$100,"Terminé")</x:f>
        <x:v>1</x:v>
      </x:c>
      <x:c r="E15" s="34" t="n">
        <x:f>COUNTIFS('Suivi OKR'!$B$6:$B$100,A15,'Suivi OKR'!$K$6:$K$100,"À risque")</x:f>
        <x:v>0</x:v>
      </x:c>
      <x:c r="F15" s="34" t="n">
        <x:f>COUNTIFS('Suivi OKR'!$B$6:$B$100,A15,'Suivi OKR'!$L$6:$L$100,"Faible")</x:f>
        <x:v>0</x:v>
      </x:c>
      <x:c r="G15" s="38" t="n">
        <x:f>IFERROR(MINIFS('Suivi OKR'!$F$6:$F$100,'Suivi OKR'!$B$6:$B$100,A15,'Suivi OKR'!$K$6:$K$100,"&lt;&gt;Terminé"),"")</x:f>
        <x:v>46371</x:v>
      </x:c>
      <x:c r="H15" s="34" t="str">
        <x:f>IF(E15&gt;0,"À surveiller",IF(F15&gt;0,"Confiance faible",IF(C15&gt;=0.7,"Solide","En progression")))</x:f>
        <x:v>Solide</x:v>
      </x:c>
    </x:row>
    <x:row r="16" ht="34" customHeight="1">
      <x:c r="A16" s="34" t="str">
        <x:v>Renforcer la rentabilité</x:v>
      </x:c>
      <x:c r="B16" s="34" t="n">
        <x:f>COUNTIF('Suivi OKR'!$B$6:$B$100,A16)</x:f>
        <x:v>3</x:v>
      </x:c>
      <x:c r="C16" s="40" t="n">
        <x:f>IFERROR(AVERAGEIF('Suivi OKR'!$B$6:$B$100,A16,'Suivi OKR'!$J$6:$J$100),0)</x:f>
        <x:v>0.5608333333333334</x:v>
      </x:c>
      <x:c r="D16" s="34" t="n">
        <x:f>COUNTIFS('Suivi OKR'!$B$6:$B$100,A16,'Suivi OKR'!$K$6:$K$100,"Terminé")</x:f>
        <x:v>0</x:v>
      </x:c>
      <x:c r="E16" s="34" t="n">
        <x:f>COUNTIFS('Suivi OKR'!$B$6:$B$100,A16,'Suivi OKR'!$K$6:$K$100,"À risque")</x:f>
        <x:v>1</x:v>
      </x:c>
      <x:c r="F16" s="34" t="n">
        <x:f>COUNTIFS('Suivi OKR'!$B$6:$B$100,A16,'Suivi OKR'!$L$6:$L$100,"Faible")</x:f>
        <x:v>1</x:v>
      </x:c>
      <x:c r="G16" s="38" t="n">
        <x:f>IFERROR(MINIFS('Suivi OKR'!$F$6:$F$100,'Suivi OKR'!$B$6:$B$100,A16,'Suivi OKR'!$K$6:$K$100,"&lt;&gt;Terminé"),"")</x:f>
        <x:v>46387</x:v>
      </x:c>
      <x:c r="H16" s="34" t="str">
        <x:f>IF(E16&gt;0,"À surveiller",IF(F16&gt;0,"Confiance faible",IF(C16&gt;=0.7,"Solide","En progression")))</x:f>
        <x:v>À surveiller</x:v>
      </x:c>
    </x:row>
    <x:row r="18" ht="2" customHeight="1">
      <x:c r="G18" s="134" t="n">
        <x:v>46204</x:v>
      </x:c>
      <x:c r="H18" s="134" t="n">
        <x:v>46235</x:v>
      </x:c>
      <x:c r="I18" s="134" t="n">
        <x:v>46266</x:v>
      </x:c>
      <x:c r="J18" s="134" t="n">
        <x:v>46296</x:v>
      </x:c>
      <x:c r="K18" s="134" t="n">
        <x:v>46327</x:v>
      </x:c>
      <x:c r="L18" s="134" t="n">
        <x:v>46357</x:v>
      </x:c>
      <x:c r="M18" s="134" t="n">
        <x:v>46388</x:v>
      </x:c>
      <x:c r="N18" s="134" t="n">
        <x:v>46419</x:v>
      </x:c>
    </x:row>
    <x:row r="19">
      <x:c r="A19" s="119" t="str">
        <x:v>ROADMAP TRIMESTRIELLE DES OKR</x:v>
      </x:c>
      <x:c r="B19" s="119"/>
      <x:c r="C19" s="119"/>
      <x:c r="D19" s="119"/>
      <x:c r="E19" s="119"/>
      <x:c r="F19" s="119"/>
      <x:c r="G19" s="119"/>
      <x:c r="H19" s="119"/>
      <x:c r="I19" s="119"/>
      <x:c r="J19" s="119"/>
      <x:c r="K19" s="119"/>
      <x:c r="L19" s="119"/>
      <x:c r="M19" s="119"/>
      <x:c r="N19" s="119"/>
    </x:row>
    <x:row r="20" ht="34" customHeight="1">
      <x:c r="A20" s="125" t="str">
        <x:v>Objectif</x:v>
      </x:c>
      <x:c r="B20" s="125" t="str">
        <x:v>Responsable principal</x:v>
      </x:c>
      <x:c r="C20" s="125" t="str">
        <x:v>Début</x:v>
      </x:c>
      <x:c r="D20" s="125" t="str">
        <x:v>Fin</x:v>
      </x:c>
      <x:c r="E20" s="125" t="str">
        <x:v>Progression</x:v>
      </x:c>
      <x:c r="F20" s="125" t="str">
        <x:v>Statut dominant</x:v>
      </x:c>
      <x:c r="G20" s="132" t="str">
        <x:v>Juil.</x:v>
      </x:c>
      <x:c r="H20" s="132" t="str">
        <x:v>Août</x:v>
      </x:c>
      <x:c r="I20" s="132" t="str">
        <x:v>Sept.</x:v>
      </x:c>
      <x:c r="J20" s="132" t="str">
        <x:v>Oct.</x:v>
      </x:c>
      <x:c r="K20" s="132" t="str">
        <x:v>Nov.</x:v>
      </x:c>
      <x:c r="L20" s="132" t="str">
        <x:v>Déc.</x:v>
      </x:c>
      <x:c r="M20" s="132" t="str">
        <x:v>Jan.</x:v>
      </x:c>
      <x:c r="N20" s="132" t="str">
        <x:v>Fév.</x:v>
      </x:c>
    </x:row>
    <x:row r="21" ht="34" customHeight="1">
      <x:c r="A21" s="34" t="str">
        <x:v>Accélérer la croissance commerciale</x:v>
      </x:c>
      <x:c r="B21" s="34" t="str">
        <x:f>INDEX('Suivi OKR'!$D$6:$D$100,MATCH(A21,'Suivi OKR'!$B$6:$B$100,0))</x:f>
        <x:v>Direction commerciale</x:v>
      </x:c>
      <x:c r="C21" s="38" t="n">
        <x:f>MINIFS('Suivi OKR'!$E$6:$E$100,'Suivi OKR'!$B$6:$B$100,A21)</x:f>
        <x:v>46204</x:v>
      </x:c>
      <x:c r="D21" s="38" t="n">
        <x:f>MAXIFS('Suivi OKR'!$F$6:$F$100,'Suivi OKR'!$B$6:$B$100,A21)</x:f>
        <x:v>46295</x:v>
      </x:c>
      <x:c r="E21" s="40" t="n">
        <x:f>IFERROR(AVERAGEIF('Suivi OKR'!$B$6:$B$100,A21,'Suivi OKR'!$J$6:$J$100),0)</x:f>
        <x:v>0.5625</x:v>
      </x:c>
      <x:c r="F21" s="34" t="str">
        <x:f>IF(COUNTIFS('Suivi OKR'!$B$6:$B$100,A21,'Suivi OKR'!$K$6:$K$100,"À risque")&gt;0,"À risque",IF(E21&gt;=0.7,"Solide","En cours"))</x:f>
        <x:v>À risque</x:v>
      </x:c>
      <x:c r="G21" s="136" t="n">
        <x:f>IF(AND(G$18&lt;=$D21,EOMONTH(G$18,0)&gt;=$C21),1,"")</x:f>
        <x:v>1</x:v>
      </x:c>
      <x:c r="H21" s="136" t="n">
        <x:f>IF(AND(H$18&lt;=$D21,EOMONTH(H$18,0)&gt;=$C21),1,"")</x:f>
        <x:v>1</x:v>
      </x:c>
      <x:c r="I21" s="136" t="n">
        <x:f>IF(AND(I$18&lt;=$D21,EOMONTH(I$18,0)&gt;=$C21),1,"")</x:f>
        <x:v>1</x:v>
      </x:c>
      <x:c r="J21" s="136" t="str">
        <x:f>IF(AND(J$18&lt;=$D21,EOMONTH(J$18,0)&gt;=$C21),1,"")</x:f>
      </x:c>
      <x:c r="K21" s="136" t="str">
        <x:f>IF(AND(K$18&lt;=$D21,EOMONTH(K$18,0)&gt;=$C21),1,"")</x:f>
      </x:c>
      <x:c r="L21" s="136" t="str">
        <x:f>IF(AND(L$18&lt;=$D21,EOMONTH(L$18,0)&gt;=$C21),1,"")</x:f>
      </x:c>
      <x:c r="M21" s="136" t="str">
        <x:f>IF(AND(M$18&lt;=$D21,EOMONTH(M$18,0)&gt;=$C21),1,"")</x:f>
      </x:c>
      <x:c r="N21" s="136" t="str">
        <x:f>IF(AND(N$18&lt;=$D21,EOMONTH(N$18,0)&gt;=$C21),1,"")</x:f>
      </x:c>
    </x:row>
    <x:row r="22" ht="34" customHeight="1">
      <x:c r="A22" s="34" t="str">
        <x:v>Améliorer l’expérience client</x:v>
      </x:c>
      <x:c r="B22" s="34" t="str">
        <x:f>INDEX('Suivi OKR'!$D$6:$D$100,MATCH(A22,'Suivi OKR'!$B$6:$B$100,0))</x:f>
        <x:v>Service client</x:v>
      </x:c>
      <x:c r="C22" s="38" t="n">
        <x:f>MINIFS('Suivi OKR'!$E$6:$E$100,'Suivi OKR'!$B$6:$B$100,A22)</x:f>
        <x:v>46204</x:v>
      </x:c>
      <x:c r="D22" s="38" t="n">
        <x:f>MAXIFS('Suivi OKR'!$F$6:$F$100,'Suivi OKR'!$B$6:$B$100,A22)</x:f>
        <x:v>46326</x:v>
      </x:c>
      <x:c r="E22" s="40" t="n">
        <x:f>IFERROR(AVERAGEIF('Suivi OKR'!$B$6:$B$100,A22,'Suivi OKR'!$J$6:$J$100),0)</x:f>
        <x:v>0.6388888888888888</x:v>
      </x:c>
      <x:c r="F22" s="34" t="str">
        <x:f>IF(COUNTIFS('Suivi OKR'!$B$6:$B$100,A22,'Suivi OKR'!$K$6:$K$100,"À risque")&gt;0,"À risque",IF(E22&gt;=0.7,"Solide","En cours"))</x:f>
        <x:v>En cours</x:v>
      </x:c>
      <x:c r="G22" s="136" t="n">
        <x:f>IF(AND(G$18&lt;=$D22,EOMONTH(G$18,0)&gt;=$C22),1,"")</x:f>
        <x:v>1</x:v>
      </x:c>
      <x:c r="H22" s="136" t="n">
        <x:f>IF(AND(H$18&lt;=$D22,EOMONTH(H$18,0)&gt;=$C22),1,"")</x:f>
        <x:v>1</x:v>
      </x:c>
      <x:c r="I22" s="136" t="n">
        <x:f>IF(AND(I$18&lt;=$D22,EOMONTH(I$18,0)&gt;=$C22),1,"")</x:f>
        <x:v>1</x:v>
      </x:c>
      <x:c r="J22" s="136" t="n">
        <x:f>IF(AND(J$18&lt;=$D22,EOMONTH(J$18,0)&gt;=$C22),1,"")</x:f>
        <x:v>1</x:v>
      </x:c>
      <x:c r="K22" s="136" t="str">
        <x:f>IF(AND(K$18&lt;=$D22,EOMONTH(K$18,0)&gt;=$C22),1,"")</x:f>
      </x:c>
      <x:c r="L22" s="136" t="str">
        <x:f>IF(AND(L$18&lt;=$D22,EOMONTH(L$18,0)&gt;=$C22),1,"")</x:f>
      </x:c>
      <x:c r="M22" s="136" t="str">
        <x:f>IF(AND(M$18&lt;=$D22,EOMONTH(M$18,0)&gt;=$C22),1,"")</x:f>
      </x:c>
      <x:c r="N22" s="136" t="str">
        <x:f>IF(AND(N$18&lt;=$D22,EOMONTH(N$18,0)&gt;=$C22),1,"")</x:f>
      </x:c>
    </x:row>
    <x:row r="23" ht="34" customHeight="1">
      <x:c r="A23" s="34" t="str">
        <x:v>Fiabiliser les opérations</x:v>
      </x:c>
      <x:c r="B23" s="34" t="str">
        <x:f>INDEX('Suivi OKR'!$D$6:$D$100,MATCH(A23,'Suivi OKR'!$B$6:$B$100,0))</x:f>
        <x:v>Operations Manager</x:v>
      </x:c>
      <x:c r="C23" s="38" t="n">
        <x:f>MINIFS('Suivi OKR'!$E$6:$E$100,'Suivi OKR'!$B$6:$B$100,A23)</x:f>
        <x:v>46235</x:v>
      </x:c>
      <x:c r="D23" s="38" t="n">
        <x:f>MAXIFS('Suivi OKR'!$F$6:$F$100,'Suivi OKR'!$B$6:$B$100,A23)</x:f>
        <x:v>46356</x:v>
      </x:c>
      <x:c r="E23" s="40" t="n">
        <x:f>IFERROR(AVERAGEIF('Suivi OKR'!$B$6:$B$100,A23,'Suivi OKR'!$J$6:$J$100),0)</x:f>
        <x:v>0.5614583333333334</x:v>
      </x:c>
      <x:c r="F23" s="34" t="str">
        <x:f>IF(COUNTIFS('Suivi OKR'!$B$6:$B$100,A23,'Suivi OKR'!$K$6:$K$100,"À risque")&gt;0,"À risque",IF(E23&gt;=0.7,"Solide","En cours"))</x:f>
        <x:v>En cours</x:v>
      </x:c>
      <x:c r="G23" s="136" t="str">
        <x:f>IF(AND(G$18&lt;=$D23,EOMONTH(G$18,0)&gt;=$C23),1,"")</x:f>
      </x:c>
      <x:c r="H23" s="136" t="n">
        <x:f>IF(AND(H$18&lt;=$D23,EOMONTH(H$18,0)&gt;=$C23),1,"")</x:f>
        <x:v>1</x:v>
      </x:c>
      <x:c r="I23" s="136" t="n">
        <x:f>IF(AND(I$18&lt;=$D23,EOMONTH(I$18,0)&gt;=$C23),1,"")</x:f>
        <x:v>1</x:v>
      </x:c>
      <x:c r="J23" s="136" t="n">
        <x:f>IF(AND(J$18&lt;=$D23,EOMONTH(J$18,0)&gt;=$C23),1,"")</x:f>
        <x:v>1</x:v>
      </x:c>
      <x:c r="K23" s="136" t="n">
        <x:f>IF(AND(K$18&lt;=$D23,EOMONTH(K$18,0)&gt;=$C23),1,"")</x:f>
        <x:v>1</x:v>
      </x:c>
      <x:c r="L23" s="136" t="str">
        <x:f>IF(AND(L$18&lt;=$D23,EOMONTH(L$18,0)&gt;=$C23),1,"")</x:f>
      </x:c>
      <x:c r="M23" s="136" t="str">
        <x:f>IF(AND(M$18&lt;=$D23,EOMONTH(M$18,0)&gt;=$C23),1,"")</x:f>
      </x:c>
      <x:c r="N23" s="136" t="str">
        <x:f>IF(AND(N$18&lt;=$D23,EOMONTH(N$18,0)&gt;=$C23),1,"")</x:f>
      </x:c>
    </x:row>
    <x:row r="24" ht="34" customHeight="1">
      <x:c r="A24" s="34" t="str">
        <x:v>Développer les compétences</x:v>
      </x:c>
      <x:c r="B24" s="34" t="str">
        <x:f>INDEX('Suivi OKR'!$D$6:$D$100,MATCH(A24,'Suivi OKR'!$B$6:$B$100,0))</x:f>
        <x:v>RH</x:v>
      </x:c>
      <x:c r="C24" s="38" t="n">
        <x:f>MINIFS('Suivi OKR'!$E$6:$E$100,'Suivi OKR'!$B$6:$B$100,A24)</x:f>
        <x:v>46218</x:v>
      </x:c>
      <x:c r="D24" s="38" t="n">
        <x:f>MAXIFS('Suivi OKR'!$F$6:$F$100,'Suivi OKR'!$B$6:$B$100,A24)</x:f>
        <x:v>46371</x:v>
      </x:c>
      <x:c r="E24" s="40" t="n">
        <x:f>IFERROR(AVERAGEIF('Suivi OKR'!$B$6:$B$100,A24,'Suivi OKR'!$J$6:$J$100),0)</x:f>
        <x:v>0.7022727272727272</x:v>
      </x:c>
      <x:c r="F24" s="34" t="str">
        <x:f>IF(COUNTIFS('Suivi OKR'!$B$6:$B$100,A24,'Suivi OKR'!$K$6:$K$100,"À risque")&gt;0,"À risque",IF(E24&gt;=0.7,"Solide","En cours"))</x:f>
        <x:v>Solide</x:v>
      </x:c>
      <x:c r="G24" s="136" t="n">
        <x:f>IF(AND(G$18&lt;=$D24,EOMONTH(G$18,0)&gt;=$C24),1,"")</x:f>
        <x:v>1</x:v>
      </x:c>
      <x:c r="H24" s="136" t="n">
        <x:f>IF(AND(H$18&lt;=$D24,EOMONTH(H$18,0)&gt;=$C24),1,"")</x:f>
        <x:v>1</x:v>
      </x:c>
      <x:c r="I24" s="136" t="n">
        <x:f>IF(AND(I$18&lt;=$D24,EOMONTH(I$18,0)&gt;=$C24),1,"")</x:f>
        <x:v>1</x:v>
      </x:c>
      <x:c r="J24" s="136" t="n">
        <x:f>IF(AND(J$18&lt;=$D24,EOMONTH(J$18,0)&gt;=$C24),1,"")</x:f>
        <x:v>1</x:v>
      </x:c>
      <x:c r="K24" s="136" t="n">
        <x:f>IF(AND(K$18&lt;=$D24,EOMONTH(K$18,0)&gt;=$C24),1,"")</x:f>
        <x:v>1</x:v>
      </x:c>
      <x:c r="L24" s="136" t="n">
        <x:f>IF(AND(L$18&lt;=$D24,EOMONTH(L$18,0)&gt;=$C24),1,"")</x:f>
        <x:v>1</x:v>
      </x:c>
      <x:c r="M24" s="136" t="str">
        <x:f>IF(AND(M$18&lt;=$D24,EOMONTH(M$18,0)&gt;=$C24),1,"")</x:f>
      </x:c>
      <x:c r="N24" s="136" t="str">
        <x:f>IF(AND(N$18&lt;=$D24,EOMONTH(N$18,0)&gt;=$C24),1,"")</x:f>
      </x:c>
    </x:row>
    <x:row r="25" ht="34" customHeight="1">
      <x:c r="A25" s="34" t="str">
        <x:v>Renforcer la rentabilité</x:v>
      </x:c>
      <x:c r="B25" s="34" t="str">
        <x:f>INDEX('Suivi OKR'!$D$6:$D$100,MATCH(A25,'Suivi OKR'!$B$6:$B$100,0))</x:f>
        <x:v>Direction financière</x:v>
      </x:c>
      <x:c r="C25" s="38" t="n">
        <x:f>MINIFS('Suivi OKR'!$E$6:$E$100,'Suivi OKR'!$B$6:$B$100,A25)</x:f>
        <x:v>46235</x:v>
      </x:c>
      <x:c r="D25" s="38" t="n">
        <x:f>MAXIFS('Suivi OKR'!$F$6:$F$100,'Suivi OKR'!$B$6:$B$100,A25)</x:f>
        <x:v>46387</x:v>
      </x:c>
      <x:c r="E25" s="40" t="n">
        <x:f>IFERROR(AVERAGEIF('Suivi OKR'!$B$6:$B$100,A25,'Suivi OKR'!$J$6:$J$100),0)</x:f>
        <x:v>0.5608333333333334</x:v>
      </x:c>
      <x:c r="F25" s="34" t="str">
        <x:f>IF(COUNTIFS('Suivi OKR'!$B$6:$B$100,A25,'Suivi OKR'!$K$6:$K$100,"À risque")&gt;0,"À risque",IF(E25&gt;=0.7,"Solide","En cours"))</x:f>
        <x:v>À risque</x:v>
      </x:c>
      <x:c r="G25" s="136" t="str">
        <x:f>IF(AND(G$18&lt;=$D25,EOMONTH(G$18,0)&gt;=$C25),1,"")</x:f>
      </x:c>
      <x:c r="H25" s="136" t="n">
        <x:f>IF(AND(H$18&lt;=$D25,EOMONTH(H$18,0)&gt;=$C25),1,"")</x:f>
        <x:v>1</x:v>
      </x:c>
      <x:c r="I25" s="136" t="n">
        <x:f>IF(AND(I$18&lt;=$D25,EOMONTH(I$18,0)&gt;=$C25),1,"")</x:f>
        <x:v>1</x:v>
      </x:c>
      <x:c r="J25" s="136" t="n">
        <x:f>IF(AND(J$18&lt;=$D25,EOMONTH(J$18,0)&gt;=$C25),1,"")</x:f>
        <x:v>1</x:v>
      </x:c>
      <x:c r="K25" s="136" t="n">
        <x:f>IF(AND(K$18&lt;=$D25,EOMONTH(K$18,0)&gt;=$C25),1,"")</x:f>
        <x:v>1</x:v>
      </x:c>
      <x:c r="L25" s="136" t="n">
        <x:f>IF(AND(L$18&lt;=$D25,EOMONTH(L$18,0)&gt;=$C25),1,"")</x:f>
        <x:v>1</x:v>
      </x:c>
      <x:c r="M25" s="136" t="str">
        <x:f>IF(AND(M$18&lt;=$D25,EOMONTH(M$18,0)&gt;=$C25),1,"")</x:f>
      </x:c>
      <x:c r="N25" s="136" t="str">
        <x:f>IF(AND(N$18&lt;=$D25,EOMONTH(N$18,0)&gt;=$C25),1,"")</x:f>
      </x:c>
    </x:row>
    <x:row r="27">
      <x:c r="A27" s="140" t="str">
        <x:v>Mode d’emploi : renseignez ou modifiez les lignes dans l’onglet « Suivi OKR ». La progression est calculée automatiquement à partir de la valeur initiale, de la valeur actuelle et de la cible. Le dashboard, les alertes et la roadmap se mettent à jour sans intervention.</x:v>
      </x:c>
      <x:c r="B27" s="140"/>
      <x:c r="C27" s="140"/>
      <x:c r="D27" s="140"/>
      <x:c r="E27" s="140"/>
      <x:c r="F27" s="140"/>
      <x:c r="G27" s="140"/>
      <x:c r="H27" s="140"/>
      <x:c r="I27" s="140"/>
      <x:c r="J27" s="140"/>
      <x:c r="K27" s="140"/>
      <x:c r="L27" s="140"/>
      <x:c r="M27" s="140"/>
      <x:c r="N27" s="140"/>
    </x:row>
    <x:row r="28">
      <x:c r="A28" s="140"/>
      <x:c r="B28" s="140"/>
      <x:c r="C28" s="140"/>
      <x:c r="D28" s="140"/>
      <x:c r="E28" s="140"/>
      <x:c r="F28" s="140"/>
      <x:c r="G28" s="140"/>
      <x:c r="H28" s="140"/>
      <x:c r="I28" s="140"/>
      <x:c r="J28" s="140"/>
      <x:c r="K28" s="140"/>
      <x:c r="L28" s="140"/>
      <x:c r="M28" s="140"/>
      <x:c r="N28" s="140"/>
    </x:row>
  </x:sheetData>
  <x:mergeCells>
    <x:mergeCell ref="A1:N2"/>
    <x:mergeCell ref="A3:N3"/>
    <x:mergeCell ref="A5:C5"/>
    <x:mergeCell ref="A6:C8"/>
    <x:mergeCell ref="D5:F5"/>
    <x:mergeCell ref="D6:F8"/>
    <x:mergeCell ref="G5:I5"/>
    <x:mergeCell ref="G6:I8"/>
    <x:mergeCell ref="J5:L5"/>
    <x:mergeCell ref="J6:L8"/>
    <x:mergeCell ref="M5:N5"/>
    <x:mergeCell ref="M6:N8"/>
    <x:mergeCell ref="A10:H10"/>
    <x:mergeCell ref="A19:N19"/>
    <x:mergeCell ref="A27:N28"/>
  </x:mergeCells>
  <x:conditionalFormatting sqref="C12:C16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{68203643-5472-E9E0-614F-9F41428E6539}</x14:id>
        </x:ext>
      </x:extLst>
    </x:cfRule>
  </x:conditionalFormatting>
  <x:conditionalFormatting sqref="H12:H16">
    <x:cfRule type="expression" dxfId="7" priority="2">
      <x:formula>$H12="À surveiller"</x:formula>
    </x:cfRule>
    <x:cfRule type="expression" dxfId="8" priority="3">
      <x:formula>$H12="Confiance faible"</x:formula>
    </x:cfRule>
    <x:cfRule type="expression" dxfId="9" priority="4">
      <x:formula>$H12="Solide"</x:formula>
    </x:cfRule>
  </x:conditionalFormatting>
  <x:conditionalFormatting sqref="E21:E25">
    <x:cfRule type="dataBar" priority="5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{02FC6A27-221F-F81C-8759-F6B36F5FD0AB}</x14:id>
        </x:ext>
      </x:extLst>
    </x:cfRule>
  </x:conditionalFormatting>
  <x:conditionalFormatting sqref="G21:N25">
    <x:cfRule type="expression" dxfId="10" priority="6">
      <x:formula>AND(G21=1,$F21="Solide")</x:formula>
    </x:cfRule>
    <x:cfRule type="expression" dxfId="11" priority="7">
      <x:formula>AND(G21=1,$F21="En cours")</x:formula>
    </x:cfRule>
    <x:cfRule type="expression" dxfId="12" priority="8">
      <x:formula>AND(G21=1,$F21="À risque")</x:formula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68203643-5472-E9E0-614F-9F41428E6539}">
            <x14:dataBar gradient="1">
              <x14:cfvo type="min"/>
              <x14:cfvo type="max"/>
              <x14:fillColor rgb="FF2F6BFF"/>
            </x14:dataBar>
          </x14:cfRule>
          <xm:sqref>C12:C16</xm:sqref>
        </x14:conditionalFormatting>
        <x14:conditionalFormatting>
          <x14:cfRule type="dataBar" priority="5" id="{02FC6A27-221F-F81C-8759-F6B36F5FD0AB}">
            <x14:dataBar gradient="1">
              <x14:cfvo type="min"/>
              <x14:cfvo type="max"/>
              <x14:fillColor rgb="FF2F6BFF"/>
            </x14:dataBar>
          </x14:cfRule>
          <xm:sqref>E21:E25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8" hidden="0" customWidth="1"/>
    <x:col min="3" max="3" width="34" hidden="0" customWidth="1"/>
    <x:col min="4" max="4" width="20" hidden="0" customWidth="1"/>
    <x:col min="5" max="5" width="12" hidden="0" customWidth="1"/>
    <x:col min="6" max="6" width="12" hidden="0" customWidth="1"/>
    <x:col min="7" max="7" width="13" hidden="0" customWidth="1"/>
    <x:col min="8" max="8" width="13" hidden="0" customWidth="1"/>
    <x:col min="9" max="9" width="13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26" hidden="0" customWidth="1"/>
  </x:cols>
  <x:sheetData>
    <x:row r="1">
      <x:c r="A1" s="10" t="str">
        <x:v>ROADMAP OKR AUTOMATISÉE — SUIVI DES OBJECTIFS ET RÉSULTATS CLÉS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</x:row>
    <x:row r="3">
      <x:c r="A3" s="17" t="str">
        <x:v>Saisissez les objectifs, résultats clés, cibles et échéances : les scores, alertes et indicateurs se calculent automatiquement.</x:v>
      </x:c>
      <x:c r="B3" s="17"/>
      <x:c r="C3" s="17"/>
      <x:c r="D3" s="17"/>
      <x:c r="E3" s="17"/>
      <x:c r="F3" s="17"/>
      <x:c r="G3" s="17"/>
      <x:c r="H3" s="17"/>
      <x:c r="I3" s="17"/>
      <x:c r="J3" s="17"/>
      <x:c r="K3" s="17"/>
      <x:c r="L3" s="17"/>
      <x:c r="M3" s="17"/>
      <x:c r="N3" s="17"/>
    </x:row>
    <x:row r="5" ht="38" customHeight="1">
      <x:c r="A5" s="26" t="str">
        <x:v>ID</x:v>
      </x:c>
      <x:c r="B5" s="26" t="str">
        <x:v>Objectif</x:v>
      </x:c>
      <x:c r="C5" s="26" t="str">
        <x:v>Résultat clé</x:v>
      </x:c>
      <x:c r="D5" s="26" t="str">
        <x:v>Responsable</x:v>
      </x:c>
      <x:c r="E5" s="26" t="str">
        <x:v>Début</x:v>
      </x:c>
      <x:c r="F5" s="26" t="str">
        <x:v>Échéance</x:v>
      </x:c>
      <x:c r="G5" s="26" t="str">
        <x:v>Valeur initiale</x:v>
      </x:c>
      <x:c r="H5" s="26" t="str">
        <x:v>Valeur actuelle</x:v>
      </x:c>
      <x:c r="I5" s="26" t="str">
        <x:v>Cible</x:v>
      </x:c>
      <x:c r="J5" s="26" t="str">
        <x:v>Progression</x:v>
      </x:c>
      <x:c r="K5" s="26" t="str">
        <x:v>Statut</x:v>
      </x:c>
      <x:c r="L5" s="26" t="str">
        <x:v>Confiance</x:v>
      </x:c>
      <x:c r="M5" s="26" t="str">
        <x:v>Priorité</x:v>
      </x:c>
      <x:c r="N5" s="26" t="str">
        <x:v>Commentaire</x:v>
      </x:c>
    </x:row>
    <x:row r="6" ht="36" customHeight="1">
      <x:c r="A6" s="34" t="n">
        <x:v>1</x:v>
      </x:c>
      <x:c r="B6" s="34" t="str">
        <x:v>Accélérer la croissance commerciale</x:v>
      </x:c>
      <x:c r="C6" s="34" t="str">
        <x:v>Augmenter le chiffre d’affaires mensuel</x:v>
      </x:c>
      <x:c r="D6" s="34" t="str">
        <x:v>Direction commerciale</x:v>
      </x:c>
      <x:c r="E6" s="38" t="n">
        <x:v>46204</x:v>
      </x:c>
      <x:c r="F6" s="38" t="n">
        <x:v>46295</x:v>
      </x:c>
      <x:c r="G6" s="44" t="n">
        <x:v>180000</x:v>
      </x:c>
      <x:c r="H6" s="44" t="n">
        <x:v>225000</x:v>
      </x:c>
      <x:c r="I6" s="44" t="n">
        <x:v>260000</x:v>
      </x:c>
      <x:c r="J6" s="40" t="n">
        <x:f>IFERROR(MAX(0,MIN(1,IF(I6&gt;=G6,(H6-G6)/(I6-G6),(G6-H6)/(G6-I6)))),0)</x:f>
        <x:v>0.5625</x:v>
      </x:c>
      <x:c r="K6" s="34" t="str">
        <x:v>En cours</x:v>
      </x:c>
      <x:c r="L6" s="34" t="str">
        <x:v>Élevée</x:v>
      </x:c>
      <x:c r="M6" s="34" t="str">
        <x:v>Critique</x:v>
      </x:c>
      <x:c r="N6" s="34" t="str">
        <x:v>Pipeline en progression</x:v>
      </x:c>
    </x:row>
    <x:row r="7" ht="36" customHeight="1">
      <x:c r="A7" s="34" t="n">
        <x:v>2</x:v>
      </x:c>
      <x:c r="B7" s="34" t="str">
        <x:v>Accélérer la croissance commerciale</x:v>
      </x:c>
      <x:c r="C7" s="34" t="str">
        <x:v>Améliorer le taux de conversion</x:v>
      </x:c>
      <x:c r="D7" s="34" t="str">
        <x:v>Responsable ventes</x:v>
      </x:c>
      <x:c r="E7" s="38" t="n">
        <x:v>46204</x:v>
      </x:c>
      <x:c r="F7" s="38" t="n">
        <x:v>46295</x:v>
      </x:c>
      <x:c r="G7" s="40" t="n">
        <x:v>0.18</x:v>
      </x:c>
      <x:c r="H7" s="40" t="n">
        <x:v>0.23</x:v>
      </x:c>
      <x:c r="I7" s="40" t="n">
        <x:v>0.28</x:v>
      </x:c>
      <x:c r="J7" s="40" t="n">
        <x:f>IFERROR(MAX(0,MIN(1,IF(I7&gt;=G7,(H7-G7)/(I7-G7),(G7-H7)/(G7-I7)))),0)</x:f>
        <x:v>0.5</x:v>
      </x:c>
      <x:c r="K7" s="34" t="str">
        <x:v>En cours</x:v>
      </x:c>
      <x:c r="L7" s="34" t="str">
        <x:v>Moyenne</x:v>
      </x:c>
      <x:c r="M7" s="34" t="str">
        <x:v>Élevée</x:v>
      </x:c>
      <x:c r="N7" s="34" t="str">
        <x:v>Coaching commercial lancé</x:v>
      </x:c>
    </x:row>
    <x:row r="8" ht="36" customHeight="1">
      <x:c r="A8" s="34" t="n">
        <x:v>3</x:v>
      </x:c>
      <x:c r="B8" s="34" t="str">
        <x:v>Accélérer la croissance commerciale</x:v>
      </x:c>
      <x:c r="C8" s="34" t="str">
        <x:v>Signer de nouveaux comptes stratégiques</x:v>
      </x:c>
      <x:c r="D8" s="34" t="str">
        <x:v>Key Account Manager</x:v>
      </x:c>
      <x:c r="E8" s="38" t="n">
        <x:v>46218</x:v>
      </x:c>
      <x:c r="F8" s="38" t="n">
        <x:v>46295</x:v>
      </x:c>
      <x:c r="G8" s="46" t="n">
        <x:v>0</x:v>
      </x:c>
      <x:c r="H8" s="46" t="n">
        <x:v>5</x:v>
      </x:c>
      <x:c r="I8" s="46" t="n">
        <x:v>8</x:v>
      </x:c>
      <x:c r="J8" s="40" t="n">
        <x:f>IFERROR(MAX(0,MIN(1,IF(I8&gt;=G8,(H8-G8)/(I8-G8),(G8-H8)/(G8-I8)))),0)</x:f>
        <x:v>0.625</x:v>
      </x:c>
      <x:c r="K8" s="34" t="str">
        <x:v>À risque</x:v>
      </x:c>
      <x:c r="L8" s="34" t="str">
        <x:v>Moyenne</x:v>
      </x:c>
      <x:c r="M8" s="34" t="str">
        <x:v>Critique</x:v>
      </x:c>
      <x:c r="N8" s="34" t="str">
        <x:v>Deux décisions retardées</x:v>
      </x:c>
    </x:row>
    <x:row r="9" ht="36" customHeight="1">
      <x:c r="A9" s="34" t="n">
        <x:v>4</x:v>
      </x:c>
      <x:c r="B9" s="34" t="str">
        <x:v>Améliorer l’expérience client</x:v>
      </x:c>
      <x:c r="C9" s="34" t="str">
        <x:v>Réduire le délai moyen de réponse</x:v>
      </x:c>
      <x:c r="D9" s="34" t="str">
        <x:v>Service client</x:v>
      </x:c>
      <x:c r="E9" s="38" t="n">
        <x:v>46204</x:v>
      </x:c>
      <x:c r="F9" s="38" t="n">
        <x:v>46326</x:v>
      </x:c>
      <x:c r="G9" s="46" t="n">
        <x:v>18</x:v>
      </x:c>
      <x:c r="H9" s="46" t="n">
        <x:v>10</x:v>
      </x:c>
      <x:c r="I9" s="46" t="n">
        <x:v>6</x:v>
      </x:c>
      <x:c r="J9" s="40" t="n">
        <x:f>IFERROR(MAX(0,MIN(1,IF(I9&gt;=G9,(H9-G9)/(I9-G9),(G9-H9)/(G9-I9)))),0)</x:f>
        <x:v>0.6666666666666666</x:v>
      </x:c>
      <x:c r="K9" s="34" t="str">
        <x:v>En cours</x:v>
      </x:c>
      <x:c r="L9" s="34" t="str">
        <x:v>Élevée</x:v>
      </x:c>
      <x:c r="M9" s="34" t="str">
        <x:v>Élevée</x:v>
      </x:c>
      <x:c r="N9" s="34" t="str">
        <x:v>Automatisation partielle</x:v>
      </x:c>
    </x:row>
    <x:row r="10" ht="36" customHeight="1">
      <x:c r="A10" s="34" t="n">
        <x:v>5</x:v>
      </x:c>
      <x:c r="B10" s="34" t="str">
        <x:v>Améliorer l’expérience client</x:v>
      </x:c>
      <x:c r="C10" s="34" t="str">
        <x:v>Augmenter le NPS</x:v>
      </x:c>
      <x:c r="D10" s="34" t="str">
        <x:v>Customer Success</x:v>
      </x:c>
      <x:c r="E10" s="38" t="n">
        <x:v>46204</x:v>
      </x:c>
      <x:c r="F10" s="38" t="n">
        <x:v>46326</x:v>
      </x:c>
      <x:c r="G10" s="40" t="n">
        <x:v>32</x:v>
      </x:c>
      <x:c r="H10" s="40" t="n">
        <x:v>43</x:v>
      </x:c>
      <x:c r="I10" s="40" t="n">
        <x:v>50</x:v>
      </x:c>
      <x:c r="J10" s="40" t="n">
        <x:f>IFERROR(MAX(0,MIN(1,IF(I10&gt;=G10,(H10-G10)/(I10-G10),(G10-H10)/(G10-I10)))),0)</x:f>
        <x:v>0.6111111111111112</x:v>
      </x:c>
      <x:c r="K10" s="34" t="str">
        <x:v>En cours</x:v>
      </x:c>
      <x:c r="L10" s="34" t="str">
        <x:v>Moyenne</x:v>
      </x:c>
      <x:c r="M10" s="34" t="str">
        <x:v>Normale</x:v>
      </x:c>
      <x:c r="N10" s="34" t="str">
        <x:v>Enquête mensuelle active</x:v>
      </x:c>
    </x:row>
    <x:row r="11" ht="36" customHeight="1">
      <x:c r="A11" s="34" t="n">
        <x:v>6</x:v>
      </x:c>
      <x:c r="B11" s="34" t="str">
        <x:v>Fiabiliser les opérations</x:v>
      </x:c>
      <x:c r="C11" s="34" t="str">
        <x:v>Réduire les erreurs de traitement</x:v>
      </x:c>
      <x:c r="D11" s="34" t="str">
        <x:v>Operations Manager</x:v>
      </x:c>
      <x:c r="E11" s="38" t="n">
        <x:v>46235</x:v>
      </x:c>
      <x:c r="F11" s="38" t="n">
        <x:v>46356</x:v>
      </x:c>
      <x:c r="G11" s="46" t="n">
        <x:v>42</x:v>
      </x:c>
      <x:c r="H11" s="46" t="n">
        <x:v>21</x:v>
      </x:c>
      <x:c r="I11" s="46" t="n">
        <x:v>10</x:v>
      </x:c>
      <x:c r="J11" s="40" t="n">
        <x:f>IFERROR(MAX(0,MIN(1,IF(I11&gt;=G11,(H11-G11)/(I11-G11),(G11-H11)/(G11-I11)))),0)</x:f>
        <x:v>0.65625</x:v>
      </x:c>
      <x:c r="K11" s="34" t="str">
        <x:v>En cours</x:v>
      </x:c>
      <x:c r="L11" s="34" t="str">
        <x:v>Élevée</x:v>
      </x:c>
      <x:c r="M11" s="34" t="str">
        <x:v>Élevée</x:v>
      </x:c>
      <x:c r="N11" s="34" t="str">
        <x:v>Contrôles renforcés</x:v>
      </x:c>
    </x:row>
    <x:row r="12" ht="36" customHeight="1">
      <x:c r="A12" s="34" t="n">
        <x:v>7</x:v>
      </x:c>
      <x:c r="B12" s="34" t="str">
        <x:v>Fiabiliser les opérations</x:v>
      </x:c>
      <x:c r="C12" s="34" t="str">
        <x:v>Automatiser les tâches répétitives</x:v>
      </x:c>
      <x:c r="D12" s="34" t="str">
        <x:v>DSI</x:v>
      </x:c>
      <x:c r="E12" s="38" t="n">
        <x:v>46235</x:v>
      </x:c>
      <x:c r="F12" s="38" t="n">
        <x:v>46356</x:v>
      </x:c>
      <x:c r="G12" s="46" t="n">
        <x:v>5</x:v>
      </x:c>
      <x:c r="H12" s="46" t="n">
        <x:v>12</x:v>
      </x:c>
      <x:c r="I12" s="46" t="n">
        <x:v>20</x:v>
      </x:c>
      <x:c r="J12" s="40" t="n">
        <x:f>IFERROR(MAX(0,MIN(1,IF(I12&gt;=G12,(H12-G12)/(I12-G12),(G12-H12)/(G12-I12)))),0)</x:f>
        <x:v>0.4666666666666667</x:v>
      </x:c>
      <x:c r="K12" s="34" t="str">
        <x:v>En cours</x:v>
      </x:c>
      <x:c r="L12" s="34" t="str">
        <x:v>Moyenne</x:v>
      </x:c>
      <x:c r="M12" s="34" t="str">
        <x:v>Normale</x:v>
      </x:c>
      <x:c r="N12" s="34" t="str">
        <x:v>3 automatisations en test</x:v>
      </x:c>
    </x:row>
    <x:row r="13" ht="36" customHeight="1">
      <x:c r="A13" s="34" t="n">
        <x:v>8</x:v>
      </x:c>
      <x:c r="B13" s="34" t="str">
        <x:v>Développer les compétences</x:v>
      </x:c>
      <x:c r="C13" s="34" t="str">
        <x:v>Former les managers aux OKR</x:v>
      </x:c>
      <x:c r="D13" s="34" t="str">
        <x:v>RH</x:v>
      </x:c>
      <x:c r="E13" s="38" t="n">
        <x:v>46218</x:v>
      </x:c>
      <x:c r="F13" s="38" t="n">
        <x:v>46280</x:v>
      </x:c>
      <x:c r="G13" s="46" t="n">
        <x:v>0</x:v>
      </x:c>
      <x:c r="H13" s="46" t="n">
        <x:v>18</x:v>
      </x:c>
      <x:c r="I13" s="46" t="n">
        <x:v>24</x:v>
      </x:c>
      <x:c r="J13" s="40" t="n">
        <x:f>IFERROR(MAX(0,MIN(1,IF(I13&gt;=G13,(H13-G13)/(I13-G13),(G13-H13)/(G13-I13)))),0)</x:f>
        <x:v>0.75</x:v>
      </x:c>
      <x:c r="K13" s="34" t="str">
        <x:v>Terminé</x:v>
      </x:c>
      <x:c r="L13" s="34" t="str">
        <x:v>Élevée</x:v>
      </x:c>
      <x:c r="M13" s="34" t="str">
        <x:v>Normale</x:v>
      </x:c>
      <x:c r="N13" s="34" t="str">
        <x:v>Dernière session planifiée</x:v>
      </x:c>
    </x:row>
    <x:row r="14" ht="36" customHeight="1">
      <x:c r="A14" s="34" t="n">
        <x:v>9</x:v>
      </x:c>
      <x:c r="B14" s="34" t="str">
        <x:v>Développer les compétences</x:v>
      </x:c>
      <x:c r="C14" s="34" t="str">
        <x:v>Atteindre un taux d’adoption de 80 %</x:v>
      </x:c>
      <x:c r="D14" s="34" t="str">
        <x:v>PMO</x:v>
      </x:c>
      <x:c r="E14" s="38" t="n">
        <x:v>46218</x:v>
      </x:c>
      <x:c r="F14" s="38" t="n">
        <x:v>46371</x:v>
      </x:c>
      <x:c r="G14" s="40" t="n">
        <x:v>0.25</x:v>
      </x:c>
      <x:c r="H14" s="40" t="n">
        <x:v>0.61</x:v>
      </x:c>
      <x:c r="I14" s="40" t="n">
        <x:v>0.8</x:v>
      </x:c>
      <x:c r="J14" s="40" t="n">
        <x:f>IFERROR(MAX(0,MIN(1,IF(I14&gt;=G14,(H14-G14)/(I14-G14),(G14-H14)/(G14-I14)))),0)</x:f>
        <x:v>0.6545454545454544</x:v>
      </x:c>
      <x:c r="K14" s="34" t="str">
        <x:v>En cours</x:v>
      </x:c>
      <x:c r="L14" s="34" t="str">
        <x:v>Moyenne</x:v>
      </x:c>
      <x:c r="M14" s="34" t="str">
        <x:v>Élevée</x:v>
      </x:c>
      <x:c r="N14" s="34" t="str">
        <x:v>Relance des équipes</x:v>
      </x:c>
    </x:row>
    <x:row r="15" ht="36" customHeight="1">
      <x:c r="A15" s="34" t="n">
        <x:v>10</x:v>
      </x:c>
      <x:c r="B15" s="34" t="str">
        <x:v>Renforcer la rentabilité</x:v>
      </x:c>
      <x:c r="C15" s="34" t="str">
        <x:v>Améliorer la marge opérationnelle</x:v>
      </x:c>
      <x:c r="D15" s="34" t="str">
        <x:v>Direction financière</x:v>
      </x:c>
      <x:c r="E15" s="38" t="n">
        <x:v>46235</x:v>
      </x:c>
      <x:c r="F15" s="38" t="n">
        <x:v>46387</x:v>
      </x:c>
      <x:c r="G15" s="40" t="n">
        <x:v>0.12</x:v>
      </x:c>
      <x:c r="H15" s="40" t="n">
        <x:v>0.15</x:v>
      </x:c>
      <x:c r="I15" s="40" t="n">
        <x:v>0.18</x:v>
      </x:c>
      <x:c r="J15" s="40" t="n">
        <x:f>IFERROR(MAX(0,MIN(1,IF(I15&gt;=G15,(H15-G15)/(I15-G15),(G15-H15)/(G15-I15)))),0)</x:f>
        <x:v>0.5</x:v>
      </x:c>
      <x:c r="K15" s="34" t="str">
        <x:v>En cours</x:v>
      </x:c>
      <x:c r="L15" s="34" t="str">
        <x:v>Moyenne</x:v>
      </x:c>
      <x:c r="M15" s="34" t="str">
        <x:v>Critique</x:v>
      </x:c>
      <x:c r="N15" s="34" t="str">
        <x:v>Plan d’optimisation lancé</x:v>
      </x:c>
    </x:row>
    <x:row r="16" ht="36" customHeight="1">
      <x:c r="A16" s="34" t="n">
        <x:v>11</x:v>
      </x:c>
      <x:c r="B16" s="34" t="str">
        <x:v>Renforcer la rentabilité</x:v>
      </x:c>
      <x:c r="C16" s="34" t="str">
        <x:v>Réduire les coûts non essentiels</x:v>
      </x:c>
      <x:c r="D16" s="34" t="str">
        <x:v>Contrôle de gestion</x:v>
      </x:c>
      <x:c r="E16" s="38" t="n">
        <x:v>46235</x:v>
      </x:c>
      <x:c r="F16" s="38" t="n">
        <x:v>46387</x:v>
      </x:c>
      <x:c r="G16" s="44" t="n">
        <x:v>0</x:v>
      </x:c>
      <x:c r="H16" s="44" t="n">
        <x:v>62000</x:v>
      </x:c>
      <x:c r="I16" s="44" t="n">
        <x:v>100000</x:v>
      </x:c>
      <x:c r="J16" s="40" t="n">
        <x:f>IFERROR(MAX(0,MIN(1,IF(I16&gt;=G16,(H16-G16)/(I16-G16),(G16-H16)/(G16-I16)))),0)</x:f>
        <x:v>0.62</x:v>
      </x:c>
      <x:c r="K16" s="34" t="str">
        <x:v>À risque</x:v>
      </x:c>
      <x:c r="L16" s="34" t="str">
        <x:v>Faible</x:v>
      </x:c>
      <x:c r="M16" s="34" t="str">
        <x:v>Élevée</x:v>
      </x:c>
      <x:c r="N16" s="34" t="str">
        <x:v>Décisions en attente</x:v>
      </x:c>
    </x:row>
    <x:row r="17" ht="36" customHeight="1">
      <x:c r="A17" s="34" t="n">
        <x:v>12</x:v>
      </x:c>
      <x:c r="B17" s="34" t="str">
        <x:v>Renforcer la rentabilité</x:v>
      </x:c>
      <x:c r="C17" s="34" t="str">
        <x:v>Réduire le DSO</x:v>
      </x:c>
      <x:c r="D17" s="34" t="str">
        <x:v>Finance</x:v>
      </x:c>
      <x:c r="E17" s="38" t="n">
        <x:v>46235</x:v>
      </x:c>
      <x:c r="F17" s="38" t="n">
        <x:v>46387</x:v>
      </x:c>
      <x:c r="G17" s="46" t="n">
        <x:v>58</x:v>
      </x:c>
      <x:c r="H17" s="46" t="n">
        <x:v>49</x:v>
      </x:c>
      <x:c r="I17" s="46" t="n">
        <x:v>42</x:v>
      </x:c>
      <x:c r="J17" s="40" t="n">
        <x:f>IFERROR(MAX(0,MIN(1,IF(I17&gt;=G17,(H17-G17)/(I17-G17),(G17-H17)/(G17-I17)))),0)</x:f>
        <x:v>0.5625</x:v>
      </x:c>
      <x:c r="K17" s="34" t="str">
        <x:v>En cours</x:v>
      </x:c>
      <x:c r="L17" s="34" t="str">
        <x:v>Moyenne</x:v>
      </x:c>
      <x:c r="M17" s="34" t="str">
        <x:v>Élevée</x:v>
      </x:c>
      <x:c r="N17" s="34" t="str">
        <x:v>Relances automatisées</x:v>
      </x:c>
    </x:row>
  </x:sheetData>
  <x:mergeCells>
    <x:mergeCell ref="A1:N2"/>
    <x:mergeCell ref="A3:N3"/>
  </x:mergeCells>
  <x:conditionalFormatting sqref="J6:J100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{DBA237E0-4325-AD89-6730-1CFBAFC4ED9A}</x14:id>
        </x:ext>
      </x:extLst>
    </x:cfRule>
  </x:conditionalFormatting>
  <x:conditionalFormatting sqref="K6:K100">
    <x:cfRule type="expression" dxfId="0" priority="2">
      <x:formula>$K6="Terminé"</x:formula>
    </x:cfRule>
    <x:cfRule type="expression" dxfId="1" priority="3">
      <x:formula>$K6="En cours"</x:formula>
    </x:cfRule>
    <x:cfRule type="expression" dxfId="2" priority="4">
      <x:formula>$K6="À risque"</x:formula>
    </x:cfRule>
    <x:cfRule type="expression" dxfId="3" priority="5">
      <x:formula>$K6="Bloqué"</x:formula>
    </x:cfRule>
  </x:conditionalFormatting>
  <x:conditionalFormatting sqref="L6:L100">
    <x:cfRule type="expression" dxfId="4" priority="6">
      <x:formula>$L6="Faible"</x:formula>
    </x:cfRule>
  </x:conditionalFormatting>
  <x:conditionalFormatting sqref="M6:M100">
    <x:cfRule type="expression" dxfId="5" priority="7">
      <x:formula>$M6="Critique"</x:formula>
    </x:cfRule>
  </x:conditionalFormatting>
  <x:conditionalFormatting sqref="F6:F100">
    <x:cfRule type="expression" dxfId="6" priority="8">
      <x:formula>AND($F6&lt;TODAY(),$K6&lt;&gt;"Terminé",$B6&lt;&gt;"")</x:formula>
    </x:cfRule>
  </x:conditionalFormatting>
  <x:dataValidations count="3">
    <x:dataValidation type="list" sqref="K6:K100">
      <x:formula1>"Non démarré,En cours,À risque,Bloqué,Terminé,Abandonné"</x:formula1>
    </x:dataValidation>
    <x:dataValidation type="list" sqref="L6:L100">
      <x:formula1>"Faible,Moyenne,Élevée"</x:formula1>
    </x:dataValidation>
    <x:dataValidation type="list" sqref="M6:M100">
      <x:formula1>"Critique,Élevée,Normale,Faible"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BA237E0-4325-AD89-6730-1CFBAFC4ED9A}">
            <x14:dataBar gradient="1">
              <x14:cfvo type="min"/>
              <x14:cfvo type="max"/>
              <x14:fillColor rgb="FF2F6BFF"/>
            </x14:dataBar>
          </x14:cfRule>
          <xm:sqref>J6:J100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4" t="str">
        <x:v>Statuts</x:v>
      </x:c>
      <x:c r="B1" s="4" t="str">
        <x:v>Priorités</x:v>
      </x:c>
      <x:c r="C1" s="4" t="str">
        <x:v>Types</x:v>
      </x:c>
      <x:c r="D1" s="4" t="str">
        <x:v>Confiance</x:v>
      </x:c>
    </x:row>
    <x:row r="2">
      <x:c r="A2" t="str">
        <x:v>Non démarré</x:v>
      </x:c>
      <x:c r="B2" t="str">
        <x:v>Critique</x:v>
      </x:c>
      <x:c r="C2" t="str">
        <x:v>Objectif</x:v>
      </x:c>
      <x:c r="D2" t="str">
        <x:v>Faible</x:v>
      </x:c>
    </x:row>
    <x:row r="3">
      <x:c r="A3" t="str">
        <x:v>En cours</x:v>
      </x:c>
      <x:c r="B3" t="str">
        <x:v>Élevée</x:v>
      </x:c>
      <x:c r="C3" t="str">
        <x:v>Résultat clé</x:v>
      </x:c>
      <x:c r="D3" t="str">
        <x:v>Moyenne</x:v>
      </x:c>
    </x:row>
    <x:row r="4">
      <x:c r="A4" t="str">
        <x:v>À risque</x:v>
      </x:c>
      <x:c r="B4" t="str">
        <x:v>Normale</x:v>
      </x:c>
      <x:c r="C4" t="str">
        <x:v>Initiative</x:v>
      </x:c>
      <x:c r="D4" t="str">
        <x:v>Élevée</x:v>
      </x:c>
    </x:row>
    <x:row r="5">
      <x:c r="A5" t="str">
        <x:v>Bloqué</x:v>
      </x:c>
      <x:c r="B5" t="str">
        <x:v>Faible</x:v>
      </x:c>
      <x:c r="C5" t="str"/>
      <x:c r="D5" t="str"/>
    </x:row>
    <x:row r="6">
      <x:c r="A6" t="str">
        <x:v>Terminé</x:v>
      </x:c>
      <x:c r="B6" t="str"/>
      <x:c r="C6" t="str"/>
      <x:c r="D6" t="str"/>
    </x:row>
    <x:row r="7">
      <x:c r="A7" t="str">
        <x:v>Abandonné</x:v>
      </x:c>
      <x:c r="B7" t="str"/>
      <x:c r="C7" t="str"/>
      <x:c r="D7" t="str"/>
    </x:row>
    <x:row r="8">
      <x:c r="A8" t="str"/>
      <x:c r="B8" t="str"/>
      <x:c r="C8" t="str"/>
      <x:c r="D8" t="str"/>
    </x:row>
  </x:sheetData>
  <x:pageMargins left="0.7" right="0.7" top="0.75" bottom="0.75" header="0.3" footer="0.3"/>
</x:worksheet>
</file>