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charts/chart2.xml" ContentType="application/vnd.openxmlformats-officedocument.drawingml.chart+xml"/>
  <Override PartName="/xl/drawings/charts/chart3.xml" ContentType="application/vnd.openxmlformats-officedocument.drawingml.chart+xml"/>
  <Override PartName="/xl/drawings/charts/chart4.xml" ContentType="application/vnd.openxmlformats-officedocument.drawingml.char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7a8d613b95a4a08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remium Roadmap" sheetId="1" r:id="R6b7f33bded794ccd"/>
    <x:sheet xmlns:r="http://schemas.openxmlformats.org/officeDocument/2006/relationships" name="Backlog Agile" sheetId="2" r:id="R233e060e3cd342da"/>
    <x:sheet xmlns:r="http://schemas.openxmlformats.org/officeDocument/2006/relationships" name="Paramètres" sheetId="3" r:id="Rbdb902a9e069441d"/>
    <x:sheet xmlns:r="http://schemas.openxmlformats.org/officeDocument/2006/relationships" name="Dashboard Fonctionnel" sheetId="4" r:id="R8c30d1d2fbf34529"/>
    <x:sheet xmlns:r="http://schemas.openxmlformats.org/officeDocument/2006/relationships" name="Planning Releases" sheetId="5" r:id="Rc888f2772d3544e5"/>
    <x:sheet xmlns:r="http://schemas.openxmlformats.org/officeDocument/2006/relationships" name="Roadmap Automatique" sheetId="6" r:id="R5bfc8f4f17b643d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7">
    <x:numFmt numFmtId="200" formatCode="dd/mm/yyyy"/>
    <x:numFmt numFmtId="201" formatCode="#,##0 &quot;€&quot;"/>
    <x:numFmt numFmtId="202" formatCode="0%"/>
    <x:numFmt numFmtId="203" formatCode="0.00"/>
    <x:numFmt numFmtId="204" formatCode="0"/>
    <x:numFmt numFmtId="205" formatCode="0.0"/>
    <x:numFmt numFmtId="206" formatCode="mmm-yy"/>
  </x:numFmts>
  <x:fonts count="25">
    <x:font>
      <x:sz val="11"/>
      <x:color theme="1"/>
      <x:name val="Calibri"/>
    </x:font>
    <x:font>
      <x:b/>
      <x:sz val="22"/>
      <x:color rgb="FFFFFFFF"/>
    </x:font>
    <x:font>
      <x:b/>
      <x:sz val="15"/>
      <x:color rgb="FFFFFFFF"/>
    </x:font>
    <x:font>
      <x:b/>
      <x:sz val="15"/>
    </x:font>
    <x:font>
      <x:b/>
      <x:color rgb="FFFFFFFF"/>
    </x:font>
    <x:font>
      <x:b/>
      <x:sz val="24"/>
      <x:color rgb="FFFFFFFF"/>
    </x:font>
    <x:font>
      <x:b/>
      <x:sz val="24"/>
      <x:color rgb="FFFFFFFF"/>
      <x:name val="Calibri"/>
    </x:font>
    <x:font>
      <x:b/>
      <x:sz val="11"/>
      <x:color rgb="FF425466"/>
      <x:name val="Calibri"/>
    </x:font>
    <x:font>
      <x:b/>
      <x:sz val="10"/>
      <x:color rgb="FFFFFFFF"/>
      <x:name val="Calibri"/>
    </x:font>
    <x:font>
      <x:b/>
      <x:sz val="15"/>
      <x:color rgb="FFFFFFFF"/>
      <x:name val="Calibri"/>
    </x:font>
    <x:font>
      <x:b/>
      <x:sz val="12"/>
      <x:color rgb="FFFFFFFF"/>
    </x:font>
    <x:font>
      <x:b/>
      <x:sz val="12"/>
      <x:color rgb="FFFFFFFF"/>
      <x:name val="Calibri"/>
    </x:font>
    <x:font>
      <x:b/>
      <x:sz val="12"/>
      <x:color rgb="FF315D75"/>
      <x:name val="Calibri"/>
    </x:font>
    <x:font>
      <x:b/>
      <x:sz val="12"/>
      <x:color rgb="FF7A5A12"/>
      <x:name val="Calibri"/>
    </x:font>
    <x:font>
      <x:b/>
      <x:sz val="12"/>
      <x:color rgb="FF5E4E88"/>
      <x:name val="Calibri"/>
    </x:font>
    <x:font>
      <x:b/>
      <x:sz val="10"/>
      <x:color rgb="FFFFFFFF"/>
    </x:font>
    <x:font>
      <x:b/>
      <x:sz val="11"/>
      <x:color rgb="FFFFFFFF"/>
      <x:name val="Calibri"/>
    </x:font>
    <x:font>
      <x:sz val="10"/>
      <x:color rgb="FF263238"/>
      <x:name val="Calibri"/>
    </x:font>
    <x:font>
      <x:b/>
      <x:sz val="16"/>
      <x:color rgb="FFFFFFFF"/>
      <x:name val="Calibri"/>
    </x:font>
    <x:font>
      <x:b/>
      <x:sz val="22"/>
      <x:color rgb="FFFFFFFF"/>
      <x:name val="Calibri"/>
    </x:font>
    <x:font>
      <x:b/>
      <x:sz val="11"/>
      <x:color rgb="FF263238"/>
      <x:name val="Calibri"/>
    </x:font>
    <x:font>
      <x:b/>
      <x:sz val="20"/>
      <x:color rgb="FFFFFFFF"/>
      <x:name val="Calibri"/>
    </x:font>
    <x:font>
      <x:b/>
      <x:sz val="18"/>
      <x:color rgb="FFFFFFFF"/>
      <x:name val="Calibri"/>
    </x:font>
    <x:font>
      <x:b/>
      <x:sz val="14"/>
      <x:color rgb="FFFFFFFF"/>
      <x:name val="Calibri"/>
    </x:font>
    <x:font>
      <x:b/>
      <x:sz val="9"/>
      <x:color rgb="FFFFFFFF"/>
      <x:name val="Calibri"/>
    </x:font>
  </x:fonts>
  <x:fills count="40">
    <x:fill>
      <x:patternFill patternType="none"/>
    </x:fill>
    <x:fill>
      <x:patternFill patternType="gray125"/>
    </x:fill>
    <x:fill>
      <x:patternFill patternType="solid">
        <x:fgColor rgb="FF243B53"/>
      </x:patternFill>
    </x:fill>
    <x:fill>
      <x:patternFill patternType="solid">
        <x:fgColor rgb="FF3E7CB1"/>
      </x:patternFill>
    </x:fill>
    <x:fill>
      <x:patternFill patternType="solid">
        <x:fgColor rgb="FF4E9F9D"/>
      </x:patternFill>
    </x:fill>
    <x:fill>
      <x:patternFill patternType="solid">
        <x:fgColor rgb="FF6C63A8"/>
      </x:patternFill>
    </x:fill>
    <x:fill>
      <x:patternFill patternType="solid">
        <x:fgColor rgb="FFD9925B"/>
      </x:patternFill>
    </x:fill>
    <x:fill>
      <x:patternFill patternType="solid">
        <x:fgColor rgb="FFE8F5E9"/>
      </x:patternFill>
    </x:fill>
    <x:fill>
      <x:patternFill patternType="solid">
        <x:fgColor rgb="FFFFF8E1"/>
      </x:patternFill>
    </x:fill>
    <x:fill>
      <x:patternFill patternType="solid">
        <x:fgColor rgb="FFF3E5F5"/>
      </x:patternFill>
    </x:fill>
    <x:fill>
      <x:patternFill patternType="solid">
        <x:fgColor rgb="FF20364D"/>
      </x:patternFill>
    </x:fill>
    <x:fill>
      <x:patternFill patternType="solid">
        <x:fgColor rgb="FFF4F7FB"/>
      </x:patternFill>
    </x:fill>
    <x:fill>
      <x:patternFill patternType="solid">
        <x:fgColor rgb="FF3D7EA6"/>
      </x:patternFill>
    </x:fill>
    <x:fill>
      <x:patternFill patternType="solid">
        <x:fgColor rgb="FF4FA39C"/>
      </x:patternFill>
    </x:fill>
    <x:fill>
      <x:patternFill patternType="solid">
        <x:fgColor rgb="FF7566B0"/>
      </x:patternFill>
    </x:fill>
    <x:fill>
      <x:patternFill patternType="solid">
        <x:fgColor rgb="FFD98B5F"/>
      </x:patternFill>
    </x:fill>
    <x:fill>
      <x:patternFill patternType="solid">
        <x:fgColor rgb="FFC86B85"/>
      </x:patternFill>
    </x:fill>
    <x:fill>
      <x:patternFill patternType="solid">
        <x:fgColor rgb="FFD6A744"/>
      </x:patternFill>
    </x:fill>
    <x:fill>
      <x:patternFill patternType="solid">
        <x:fgColor rgb="FFEAF3F8"/>
      </x:patternFill>
    </x:fill>
    <x:fill>
      <x:patternFill patternType="solid">
        <x:fgColor rgb="FFFFF7DE"/>
      </x:patternFill>
    </x:fill>
    <x:fill>
      <x:patternFill patternType="solid">
        <x:fgColor rgb="FFF1EDF8"/>
      </x:patternFill>
    </x:fill>
    <x:fill>
      <x:patternFill patternType="solid">
        <x:fgColor rgb="FFF8FAFC"/>
      </x:patternFill>
    </x:fill>
    <x:fill>
      <x:patternFill patternType="solid">
        <x:fgColor rgb="FF20364D"/>
      </x:patternFill>
    </x:fill>
    <x:fill>
      <x:patternFill patternType="solid">
        <x:fgColor rgb="FFFFFFFF"/>
      </x:patternFill>
    </x:fill>
    <x:fill>
      <x:patternFill patternType="solid">
        <x:fgColor rgb="FF3D7EA6"/>
      </x:patternFill>
    </x:fill>
    <x:fill>
      <x:patternFill patternType="solid">
        <x:fgColor rgb="FFF7F9FC"/>
      </x:patternFill>
    </x:fill>
    <x:fill>
      <x:patternFill patternType="solid">
        <x:fgColor rgb="FF4FA39C"/>
      </x:patternFill>
    </x:fill>
    <x:fill>
      <x:patternFill patternType="solid">
        <x:fgColor rgb="FF7566B0"/>
      </x:patternFill>
    </x:fill>
    <x:fill>
      <x:patternFill patternType="solid">
        <x:fgColor rgb="FFD98B5F"/>
      </x:patternFill>
    </x:fill>
    <x:fill>
      <x:patternFill patternType="solid">
        <x:fgColor rgb="FFC86B85"/>
      </x:patternFill>
    </x:fill>
    <x:fill>
      <x:patternFill patternType="solid">
        <x:fgColor rgb="FFC94F5D"/>
      </x:patternFill>
    </x:fill>
    <x:fill>
      <x:patternFill patternType="solid">
        <x:fgColor rgb="FFD6A744"/>
      </x:patternFill>
    </x:fill>
    <x:fill>
      <x:patternFill patternType="solid">
        <x:fgColor rgb="FF20364D"/>
      </x:patternFill>
    </x:fill>
    <x:fill>
      <x:patternFill patternType="solid">
        <x:fgColor rgb="FFC94F5D"/>
      </x:patternFill>
    </x:fill>
    <x:fill>
      <x:patternFill patternType="solid">
        <x:fgColor rgb="FFD98B5F"/>
      </x:patternFill>
    </x:fill>
    <x:fill>
      <x:patternFill patternType="solid">
        <x:fgColor rgb="FF6FA37A"/>
      </x:patternFill>
    </x:fill>
    <x:fill>
      <x:patternFill patternType="solid">
        <x:fgColor rgb="FFD6A744"/>
      </x:patternFill>
    </x:fill>
    <x:fill>
      <x:patternFill patternType="solid">
        <x:fgColor rgb="FFC86B85"/>
      </x:patternFill>
    </x:fill>
    <x:fill>
      <x:patternFill patternType="solid">
        <x:fgColor rgb="FF7566B0"/>
      </x:patternFill>
    </x:fill>
    <x:fill>
      <x:patternFill patternType="solid">
        <x:fgColor rgb="FF3D7EA6"/>
      </x:patternFill>
    </x:fill>
  </x:fills>
  <x:borders count="52">
    <x:border/>
    <x:border>
      <x:left style="thin">
        <x:color rgb="FFD9E2EC"/>
      </x:left>
      <x:right style="thin">
        <x:color rgb="FFD9E2EC"/>
      </x:right>
      <x:top style="thin">
        <x:color rgb="FFD9E2EC"/>
      </x:top>
      <x:bottom style="thin">
        <x:color rgb="FFD9E2EC"/>
      </x:bottom>
    </x:border>
    <x:border/>
    <x:border/>
    <x:border/>
    <x:border/>
    <x:border/>
    <x:border/>
    <x:border/>
    <x:border/>
    <x:border/>
    <x:border/>
    <x:border/>
    <x:border/>
    <x:border/>
    <x:border/>
    <x:border/>
    <x:border/>
    <x:border/>
    <x:border/>
    <x:border/>
    <x:border/>
    <x:border/>
    <x:border/>
    <x:border/>
    <x:border/>
    <x:border/>
    <x:border/>
    <x:border/>
    <x:border/>
    <x:border/>
    <x:border/>
    <x:border/>
    <x:border/>
    <x:border/>
    <x:border/>
    <x:border/>
    <x:border/>
    <x:border/>
    <x:border/>
    <x:border/>
    <x:border/>
    <x:border/>
    <x:border/>
    <x:border>
      <x:left/>
      <x:top/>
    </x:border>
    <x:border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bottom/>
    </x:border>
    <x:border>
      <x:right/>
      <x:bottom/>
    </x:border>
  </x:borders>
  <x:cellStyleXfs count="1">
    <x:xf numFmtId="0" fontId="0" fillId="0" borderId="0"/>
  </x:cellStyleXfs>
  <x:cellXfs count="989">
    <x:xf numFmtId="0" fontId="0" fillId="0" borderId="0" xfId="0"/>
    <x:xf numFmtId="0" fontId="1" fillId="2" borderId="0" xfId="0" applyAlignment="1">
      <x:alignment horizontal="center"/>
    </x:xf>
    <x:xf numFmtId="0" fontId="2" fillId="3" borderId="0" xfId="0" applyAlignment="1">
      <x:alignment horizontal="center" vertical="center" wrapText="1"/>
    </x:xf>
    <x:xf numFmtId="0" fontId="2" fillId="4" borderId="0" xfId="0" applyAlignment="1">
      <x:alignment horizontal="center" vertical="center" wrapText="1"/>
    </x:xf>
    <x:xf numFmtId="0" fontId="2" fillId="5" borderId="0" xfId="0" applyAlignment="1">
      <x:alignment horizontal="center" vertical="center" wrapText="1"/>
    </x:xf>
    <x:xf numFmtId="0" fontId="2" fillId="6" borderId="0" xfId="0" applyAlignment="1">
      <x:alignment horizontal="center" vertical="center" wrapText="1"/>
    </x:xf>
    <x:xf numFmtId="0" fontId="2" fillId="2" borderId="0" xfId="0" applyAlignment="1">
      <x:alignment horizontal="center" vertical="center" wrapText="1"/>
    </x:xf>
    <x:xf numFmtId="0" fontId="3" fillId="7" borderId="0" xfId="0" applyAlignment="1">
      <x:alignment vertical="top" wrapText="1"/>
    </x:xf>
    <x:xf numFmtId="0" fontId="3" fillId="8" borderId="0" xfId="0" applyAlignment="1">
      <x:alignment vertical="top" wrapText="1"/>
    </x:xf>
    <x:xf numFmtId="0" fontId="3" fillId="9" borderId="0" xfId="0" applyAlignment="1">
      <x:alignment vertical="top" wrapText="1"/>
    </x:xf>
    <x:xf numFmtId="0" fontId="4" fillId="2" borderId="0" xfId="0"/>
    <x:xf numFmtId="0" fontId="0" fillId="3" borderId="1" xfId="0"/>
    <x:xf numFmtId="0" fontId="0" fillId="0" borderId="1" xfId="0"/>
    <x:xf numFmtId="9" fontId="0" fillId="0" borderId="0" xfId="0"/>
    <x:xf numFmtId="0" fontId="0" fillId="4" borderId="1" xfId="0"/>
    <x:xf numFmtId="0" fontId="0" fillId="5" borderId="1" xfId="0"/>
    <x:xf numFmtId="0" fontId="0" fillId="6" borderId="1" xfId="0"/>
    <x:xf numFmtId="0" fontId="0" fillId="0" borderId="2" xfId="0" applyNumberFormat="1" applyFont="1" applyFill="1" applyBorder="1"/>
    <x:xf numFmtId="0" fontId="1" fillId="2" borderId="2" xfId="0" applyNumberFormat="1" applyFont="1" applyFill="1" applyBorder="1" applyAlignment="1">
      <x:alignment horizontal="center"/>
    </x:xf>
    <x:xf numFmtId="0" fontId="2" fillId="3" borderId="2" xfId="0" applyNumberFormat="1" applyFont="1" applyFill="1" applyBorder="1" applyAlignment="1">
      <x:alignment horizontal="center" vertical="center" wrapText="1"/>
    </x:xf>
    <x:xf numFmtId="0" fontId="2" fillId="4" borderId="2" xfId="0" applyNumberFormat="1" applyFont="1" applyFill="1" applyBorder="1" applyAlignment="1">
      <x:alignment horizontal="center" vertical="center" wrapText="1"/>
    </x:xf>
    <x:xf numFmtId="0" fontId="2" fillId="5" borderId="2" xfId="0" applyNumberFormat="1" applyFont="1" applyFill="1" applyBorder="1" applyAlignment="1">
      <x:alignment horizontal="center" vertical="center" wrapText="1"/>
    </x:xf>
    <x:xf numFmtId="0" fontId="2" fillId="6" borderId="2" xfId="0" applyNumberFormat="1" applyFont="1" applyFill="1" applyBorder="1" applyAlignment="1">
      <x:alignment horizontal="center" vertical="center" wrapText="1"/>
    </x:xf>
    <x:xf numFmtId="0" fontId="2" fillId="2" borderId="2" xfId="0" applyNumberFormat="1" applyFont="1" applyFill="1" applyBorder="1" applyAlignment="1">
      <x:alignment horizontal="center" vertical="center" wrapText="1"/>
    </x:xf>
    <x:xf numFmtId="0" fontId="3" fillId="7" borderId="2" xfId="0" applyNumberFormat="1" applyFont="1" applyFill="1" applyBorder="1" applyAlignment="1">
      <x:alignment vertical="top" wrapText="1"/>
    </x:xf>
    <x:xf numFmtId="0" fontId="3" fillId="8" borderId="2" xfId="0" applyNumberFormat="1" applyFont="1" applyFill="1" applyBorder="1" applyAlignment="1">
      <x:alignment vertical="top" wrapText="1"/>
    </x:xf>
    <x:xf numFmtId="0" fontId="3" fillId="9" borderId="2" xfId="0" applyNumberFormat="1" applyFont="1" applyFill="1" applyBorder="1" applyAlignment="1">
      <x:alignment vertical="top" wrapText="1"/>
    </x:xf>
    <x:xf numFmtId="0" fontId="4" fillId="2" borderId="2" xfId="0" applyNumberFormat="1" applyFont="1" applyFill="1" applyBorder="1"/>
    <x:xf numFmtId="0" fontId="0" fillId="3" borderId="1" xfId="0" applyNumberFormat="1" applyFont="1" applyFill="1" applyBorder="1"/>
    <x:xf numFmtId="0" fontId="0" fillId="0" borderId="1" xfId="0" applyNumberFormat="1" applyFont="1" applyFill="1" applyBorder="1"/>
    <x:xf numFmtId="9" fontId="0" fillId="0" borderId="2" xfId="0" applyNumberFormat="1" applyFont="1" applyFill="1" applyBorder="1"/>
    <x:xf numFmtId="0" fontId="0" fillId="4" borderId="1" xfId="0" applyNumberFormat="1" applyFont="1" applyFill="1" applyBorder="1"/>
    <x:xf numFmtId="0" fontId="0" fillId="5" borderId="1" xfId="0" applyNumberFormat="1" applyFont="1" applyFill="1" applyBorder="1"/>
    <x:xf numFmtId="0" fontId="0" fillId="6" borderId="1" xfId="0" applyNumberFormat="1" applyFont="1" applyFill="1" applyBorder="1"/>
    <x:xf numFmtId="0" fontId="1" fillId="10" borderId="0" xfId="0" applyNumberFormat="1" applyFont="1" applyFill="1" applyBorder="1" applyAlignment="1">
      <x:alignment horizontal="center"/>
    </x:xf>
    <x:xf numFmtId="0" fontId="0" fillId="10" borderId="0" xfId="0" applyNumberFormat="1" applyFont="1" applyFill="1" applyBorder="1"/>
    <x:xf numFmtId="0" fontId="5" fillId="10" borderId="0" xfId="0" applyNumberFormat="1" applyFont="1" applyFill="1" applyBorder="1" applyAlignment="1">
      <x:alignment horizontal="center"/>
    </x:xf>
    <x:xf numFmtId="0" fontId="6" fillId="10" borderId="0" xfId="0" applyNumberFormat="1" applyFont="1" applyFill="1" applyBorder="1"/>
    <x:xf numFmtId="0" fontId="6" fillId="10" borderId="0" xfId="0" applyNumberFormat="1" applyFont="1" applyFill="1" applyBorder="1" applyAlignment="1">
      <x:alignment horizontal="center"/>
    </x:xf>
    <x:xf numFmtId="0" fontId="5" fillId="10" borderId="0" xfId="0" applyNumberFormat="1" applyFont="1" applyFill="1" applyBorder="1" applyAlignment="1">
      <x:alignment horizontal="center" vertical="center"/>
    </x:xf>
    <x:xf numFmtId="0" fontId="6" fillId="10" borderId="0" xfId="0" applyNumberFormat="1" applyFont="1" applyFill="1" applyBorder="1" applyAlignment="1">
      <x:alignment horizontal="center" vertical="center"/>
    </x:xf>
    <x:xf numFmtId="0" fontId="1" fillId="10" borderId="2" xfId="0" applyNumberFormat="1" applyFont="1" applyFill="1" applyBorder="1" applyAlignment="1">
      <x:alignment horizontal="center"/>
    </x:xf>
    <x:xf numFmtId="0" fontId="0" fillId="10" borderId="2" xfId="0" applyNumberFormat="1" applyFont="1" applyFill="1" applyBorder="1"/>
    <x:xf numFmtId="0" fontId="5" fillId="10" borderId="2" xfId="0" applyNumberFormat="1" applyFont="1" applyFill="1" applyBorder="1" applyAlignment="1">
      <x:alignment horizontal="center"/>
    </x:xf>
    <x:xf numFmtId="0" fontId="6" fillId="10" borderId="2" xfId="0" applyNumberFormat="1" applyFont="1" applyFill="1" applyBorder="1"/>
    <x:xf numFmtId="0" fontId="6" fillId="10" borderId="2" xfId="0" applyNumberFormat="1" applyFont="1" applyFill="1" applyBorder="1" applyAlignment="1">
      <x:alignment horizontal="center"/>
    </x:xf>
    <x:xf numFmtId="0" fontId="5" fillId="10" borderId="2" xfId="0" applyNumberFormat="1" applyFont="1" applyFill="1" applyBorder="1" applyAlignment="1">
      <x:alignment horizontal="center" vertical="center"/>
    </x:xf>
    <x:xf numFmtId="0" fontId="6" fillId="10" borderId="2" xfId="0" applyNumberFormat="1" applyFont="1" applyFill="1" applyBorder="1" applyAlignment="1">
      <x:alignment horizontal="center" vertical="center"/>
    </x:xf>
    <x:xf numFmtId="0" fontId="0" fillId="11" borderId="0" xfId="0" applyNumberFormat="1" applyFont="1" applyFill="1" applyBorder="1"/>
    <x:xf numFmtId="0" fontId="7" fillId="11" borderId="0" xfId="0" applyNumberFormat="1" applyFont="1" applyFill="1" applyBorder="1"/>
    <x:xf numFmtId="0" fontId="7" fillId="11" borderId="0" xfId="0" applyNumberFormat="1" applyFont="1" applyFill="1" applyBorder="1" applyAlignment="1">
      <x:alignment horizontal="center"/>
    </x:xf>
    <x:xf numFmtId="0" fontId="7" fillId="11" borderId="0" xfId="0" applyNumberFormat="1" applyFont="1" applyFill="1" applyBorder="1" applyAlignment="1">
      <x:alignment horizontal="center" vertical="center"/>
    </x:xf>
    <x:xf numFmtId="0" fontId="0" fillId="11" borderId="2" xfId="0" applyNumberFormat="1" applyFont="1" applyFill="1" applyBorder="1"/>
    <x:xf numFmtId="0" fontId="7" fillId="11" borderId="2" xfId="0" applyNumberFormat="1" applyFont="1" applyFill="1" applyBorder="1"/>
    <x:xf numFmtId="0" fontId="7" fillId="11" borderId="2" xfId="0" applyNumberFormat="1" applyFont="1" applyFill="1" applyBorder="1" applyAlignment="1">
      <x:alignment horizontal="center"/>
    </x:xf>
    <x:xf numFmtId="0" fontId="7" fillId="11" borderId="2" xfId="0" applyNumberFormat="1" applyFont="1" applyFill="1" applyBorder="1" applyAlignment="1">
      <x:alignment horizontal="center" vertical="center"/>
    </x:xf>
    <x:xf numFmtId="0" fontId="0" fillId="12" borderId="0" xfId="0" applyNumberFormat="1" applyFont="1" applyFill="1" applyBorder="1"/>
    <x:xf numFmtId="0" fontId="8" fillId="12" borderId="0" xfId="0" applyNumberFormat="1" applyFont="1" applyFill="1" applyBorder="1"/>
    <x:xf numFmtId="0" fontId="8" fillId="12" borderId="0" xfId="0" applyNumberFormat="1" applyFont="1" applyFill="1" applyBorder="1" applyAlignment="1">
      <x:alignment horizontal="center"/>
    </x:xf>
    <x:xf numFmtId="0" fontId="8" fillId="12" borderId="0" xfId="0" applyNumberFormat="1" applyFont="1" applyFill="1" applyBorder="1" applyAlignment="1">
      <x:alignment horizontal="center" vertical="center"/>
    </x:xf>
    <x:xf numFmtId="0" fontId="0" fillId="12" borderId="2" xfId="0" applyNumberFormat="1" applyFont="1" applyFill="1" applyBorder="1"/>
    <x:xf numFmtId="0" fontId="8" fillId="12" borderId="2" xfId="0" applyNumberFormat="1" applyFont="1" applyFill="1" applyBorder="1"/>
    <x:xf numFmtId="0" fontId="8" fillId="12" borderId="2" xfId="0" applyNumberFormat="1" applyFont="1" applyFill="1" applyBorder="1" applyAlignment="1">
      <x:alignment horizontal="center"/>
    </x:xf>
    <x:xf numFmtId="0" fontId="8" fillId="12" borderId="2" xfId="0" applyNumberFormat="1" applyFont="1" applyFill="1" applyBorder="1" applyAlignment="1">
      <x:alignment horizontal="center" vertical="center"/>
    </x:xf>
    <x:xf numFmtId="0" fontId="0" fillId="13" borderId="0" xfId="0" applyNumberFormat="1" applyFont="1" applyFill="1" applyBorder="1"/>
    <x:xf numFmtId="0" fontId="8" fillId="13" borderId="0" xfId="0" applyNumberFormat="1" applyFont="1" applyFill="1" applyBorder="1"/>
    <x:xf numFmtId="0" fontId="8" fillId="13" borderId="0" xfId="0" applyNumberFormat="1" applyFont="1" applyFill="1" applyBorder="1" applyAlignment="1">
      <x:alignment horizontal="center"/>
    </x:xf>
    <x:xf numFmtId="0" fontId="8" fillId="13" borderId="0" xfId="0" applyNumberFormat="1" applyFont="1" applyFill="1" applyBorder="1" applyAlignment="1">
      <x:alignment horizontal="center" vertical="center"/>
    </x:xf>
    <x:xf numFmtId="0" fontId="0" fillId="13" borderId="2" xfId="0" applyNumberFormat="1" applyFont="1" applyFill="1" applyBorder="1"/>
    <x:xf numFmtId="0" fontId="8" fillId="13" borderId="2" xfId="0" applyNumberFormat="1" applyFont="1" applyFill="1" applyBorder="1"/>
    <x:xf numFmtId="0" fontId="8" fillId="13" borderId="2" xfId="0" applyNumberFormat="1" applyFont="1" applyFill="1" applyBorder="1" applyAlignment="1">
      <x:alignment horizontal="center"/>
    </x:xf>
    <x:xf numFmtId="0" fontId="8" fillId="13" borderId="2" xfId="0" applyNumberFormat="1" applyFont="1" applyFill="1" applyBorder="1" applyAlignment="1">
      <x:alignment horizontal="center" vertical="center"/>
    </x:xf>
    <x:xf numFmtId="0" fontId="0" fillId="14" borderId="0" xfId="0" applyNumberFormat="1" applyFont="1" applyFill="1" applyBorder="1"/>
    <x:xf numFmtId="0" fontId="8" fillId="14" borderId="0" xfId="0" applyNumberFormat="1" applyFont="1" applyFill="1" applyBorder="1"/>
    <x:xf numFmtId="0" fontId="8" fillId="14" borderId="0" xfId="0" applyNumberFormat="1" applyFont="1" applyFill="1" applyBorder="1" applyAlignment="1">
      <x:alignment horizontal="center"/>
    </x:xf>
    <x:xf numFmtId="0" fontId="8" fillId="14" borderId="0" xfId="0" applyNumberFormat="1" applyFont="1" applyFill="1" applyBorder="1" applyAlignment="1">
      <x:alignment horizontal="center" vertical="center"/>
    </x:xf>
    <x:xf numFmtId="0" fontId="0" fillId="14" borderId="2" xfId="0" applyNumberFormat="1" applyFont="1" applyFill="1" applyBorder="1"/>
    <x:xf numFmtId="0" fontId="8" fillId="14" borderId="2" xfId="0" applyNumberFormat="1" applyFont="1" applyFill="1" applyBorder="1"/>
    <x:xf numFmtId="0" fontId="8" fillId="14" borderId="2" xfId="0" applyNumberFormat="1" applyFont="1" applyFill="1" applyBorder="1" applyAlignment="1">
      <x:alignment horizontal="center"/>
    </x:xf>
    <x:xf numFmtId="0" fontId="8" fillId="14" borderId="2" xfId="0" applyNumberFormat="1" applyFont="1" applyFill="1" applyBorder="1" applyAlignment="1">
      <x:alignment horizontal="center" vertical="center"/>
    </x:xf>
    <x:xf numFmtId="0" fontId="0" fillId="15" borderId="0" xfId="0" applyNumberFormat="1" applyFont="1" applyFill="1" applyBorder="1"/>
    <x:xf numFmtId="0" fontId="8" fillId="15" borderId="0" xfId="0" applyNumberFormat="1" applyFont="1" applyFill="1" applyBorder="1"/>
    <x:xf numFmtId="0" fontId="8" fillId="15" borderId="0" xfId="0" applyNumberFormat="1" applyFont="1" applyFill="1" applyBorder="1" applyAlignment="1">
      <x:alignment horizontal="center"/>
    </x:xf>
    <x:xf numFmtId="0" fontId="8" fillId="15" borderId="0" xfId="0" applyNumberFormat="1" applyFont="1" applyFill="1" applyBorder="1" applyAlignment="1">
      <x:alignment horizontal="center" vertical="center"/>
    </x:xf>
    <x:xf numFmtId="0" fontId="0" fillId="15" borderId="2" xfId="0" applyNumberFormat="1" applyFont="1" applyFill="1" applyBorder="1"/>
    <x:xf numFmtId="0" fontId="8" fillId="15" borderId="2" xfId="0" applyNumberFormat="1" applyFont="1" applyFill="1" applyBorder="1"/>
    <x:xf numFmtId="0" fontId="8" fillId="15" borderId="2" xfId="0" applyNumberFormat="1" applyFont="1" applyFill="1" applyBorder="1" applyAlignment="1">
      <x:alignment horizontal="center"/>
    </x:xf>
    <x:xf numFmtId="0" fontId="8" fillId="15" borderId="2" xfId="0" applyNumberFormat="1" applyFont="1" applyFill="1" applyBorder="1" applyAlignment="1">
      <x:alignment horizontal="center" vertical="center"/>
    </x:xf>
    <x:xf numFmtId="0" fontId="0" fillId="16" borderId="0" xfId="0" applyNumberFormat="1" applyFont="1" applyFill="1" applyBorder="1"/>
    <x:xf numFmtId="0" fontId="8" fillId="16" borderId="0" xfId="0" applyNumberFormat="1" applyFont="1" applyFill="1" applyBorder="1"/>
    <x:xf numFmtId="0" fontId="8" fillId="16" borderId="0" xfId="0" applyNumberFormat="1" applyFont="1" applyFill="1" applyBorder="1" applyAlignment="1">
      <x:alignment horizontal="center"/>
    </x:xf>
    <x:xf numFmtId="0" fontId="8" fillId="16" borderId="0" xfId="0" applyNumberFormat="1" applyFont="1" applyFill="1" applyBorder="1" applyAlignment="1">
      <x:alignment horizontal="center" vertical="center"/>
    </x:xf>
    <x:xf numFmtId="0" fontId="0" fillId="16" borderId="2" xfId="0" applyNumberFormat="1" applyFont="1" applyFill="1" applyBorder="1"/>
    <x:xf numFmtId="0" fontId="8" fillId="16" borderId="2" xfId="0" applyNumberFormat="1" applyFont="1" applyFill="1" applyBorder="1"/>
    <x:xf numFmtId="0" fontId="8" fillId="16" borderId="2" xfId="0" applyNumberFormat="1" applyFont="1" applyFill="1" applyBorder="1" applyAlignment="1">
      <x:alignment horizontal="center"/>
    </x:xf>
    <x:xf numFmtId="0" fontId="8" fillId="16" borderId="2" xfId="0" applyNumberFormat="1" applyFont="1" applyFill="1" applyBorder="1" applyAlignment="1">
      <x:alignment horizontal="center" vertical="center"/>
    </x:xf>
    <x:xf numFmtId="0" fontId="2" fillId="12" borderId="0" xfId="0" applyNumberFormat="1" applyFont="1" applyFill="1" applyBorder="1" applyAlignment="1">
      <x:alignment horizontal="center" vertical="center" wrapText="1"/>
    </x:xf>
    <x:xf numFmtId="0" fontId="9" fillId="12" borderId="0" xfId="0" applyNumberFormat="1" applyFont="1" applyFill="1" applyBorder="1"/>
    <x:xf numFmtId="0" fontId="2" fillId="12" borderId="3" xfId="0" applyNumberFormat="1" applyFont="1" applyFill="1" applyBorder="1" applyAlignment="1">
      <x:alignment horizontal="center" vertical="center" wrapText="1"/>
    </x:xf>
    <x:xf numFmtId="0" fontId="9" fillId="12" borderId="4" xfId="0" applyNumberFormat="1" applyFont="1" applyFill="1" applyBorder="1"/>
    <x:xf numFmtId="0" fontId="9" fillId="12" borderId="5" xfId="0" applyNumberFormat="1" applyFont="1" applyFill="1" applyBorder="1"/>
    <x:xf numFmtId="0" fontId="9" fillId="12" borderId="6" xfId="0" applyNumberFormat="1" applyFont="1" applyFill="1" applyBorder="1"/>
    <x:xf numFmtId="0" fontId="9" fillId="12" borderId="7" xfId="0" applyNumberFormat="1" applyFont="1" applyFill="1" applyBorder="1"/>
    <x:xf numFmtId="0" fontId="9" fillId="12" borderId="8" xfId="0" applyNumberFormat="1" applyFont="1" applyFill="1" applyBorder="1"/>
    <x:xf numFmtId="0" fontId="9" fillId="12" borderId="9" xfId="0" applyNumberFormat="1" applyFont="1" applyFill="1" applyBorder="1"/>
    <x:xf numFmtId="0" fontId="9" fillId="12" borderId="10" xfId="0" applyNumberFormat="1" applyFont="1" applyFill="1" applyBorder="1"/>
    <x:xf numFmtId="0" fontId="9" fillId="12" borderId="4" xfId="0" applyNumberFormat="1" applyFont="1" applyFill="1" applyBorder="1" applyAlignment="1">
      <x:alignment wrapText="1"/>
    </x:xf>
    <x:xf numFmtId="0" fontId="9" fillId="12" borderId="5" xfId="0" applyNumberFormat="1" applyFont="1" applyFill="1" applyBorder="1" applyAlignment="1">
      <x:alignment wrapText="1"/>
    </x:xf>
    <x:xf numFmtId="0" fontId="9" fillId="12" borderId="6" xfId="0" applyNumberFormat="1" applyFont="1" applyFill="1" applyBorder="1" applyAlignment="1">
      <x:alignment wrapText="1"/>
    </x:xf>
    <x:xf numFmtId="0" fontId="9" fillId="12" borderId="0" xfId="0" applyNumberFormat="1" applyFont="1" applyFill="1" applyBorder="1" applyAlignment="1">
      <x:alignment wrapText="1"/>
    </x:xf>
    <x:xf numFmtId="0" fontId="9" fillId="12" borderId="7" xfId="0" applyNumberFormat="1" applyFont="1" applyFill="1" applyBorder="1" applyAlignment="1">
      <x:alignment wrapText="1"/>
    </x:xf>
    <x:xf numFmtId="0" fontId="9" fillId="12" borderId="8" xfId="0" applyNumberFormat="1" applyFont="1" applyFill="1" applyBorder="1" applyAlignment="1">
      <x:alignment wrapText="1"/>
    </x:xf>
    <x:xf numFmtId="0" fontId="9" fillId="12" borderId="9" xfId="0" applyNumberFormat="1" applyFont="1" applyFill="1" applyBorder="1" applyAlignment="1">
      <x:alignment wrapText="1"/>
    </x:xf>
    <x:xf numFmtId="0" fontId="9" fillId="12" borderId="10" xfId="0" applyNumberFormat="1" applyFont="1" applyFill="1" applyBorder="1" applyAlignment="1">
      <x:alignment wrapText="1"/>
    </x:xf>
    <x:xf numFmtId="0" fontId="9" fillId="12" borderId="4" xfId="0" applyNumberFormat="1" applyFont="1" applyFill="1" applyBorder="1" applyAlignment="1">
      <x:alignment horizontal="center" wrapText="1"/>
    </x:xf>
    <x:xf numFmtId="0" fontId="9" fillId="12" borderId="5" xfId="0" applyNumberFormat="1" applyFont="1" applyFill="1" applyBorder="1" applyAlignment="1">
      <x:alignment horizontal="center" wrapText="1"/>
    </x:xf>
    <x:xf numFmtId="0" fontId="9" fillId="12" borderId="6" xfId="0" applyNumberFormat="1" applyFont="1" applyFill="1" applyBorder="1" applyAlignment="1">
      <x:alignment horizontal="center" wrapText="1"/>
    </x:xf>
    <x:xf numFmtId="0" fontId="9" fillId="12" borderId="0" xfId="0" applyNumberFormat="1" applyFont="1" applyFill="1" applyBorder="1" applyAlignment="1">
      <x:alignment horizontal="center" wrapText="1"/>
    </x:xf>
    <x:xf numFmtId="0" fontId="9" fillId="12" borderId="7" xfId="0" applyNumberFormat="1" applyFont="1" applyFill="1" applyBorder="1" applyAlignment="1">
      <x:alignment horizontal="center" wrapText="1"/>
    </x:xf>
    <x:xf numFmtId="0" fontId="9" fillId="12" borderId="8" xfId="0" applyNumberFormat="1" applyFont="1" applyFill="1" applyBorder="1" applyAlignment="1">
      <x:alignment horizontal="center" wrapText="1"/>
    </x:xf>
    <x:xf numFmtId="0" fontId="9" fillId="12" borderId="9" xfId="0" applyNumberFormat="1" applyFont="1" applyFill="1" applyBorder="1" applyAlignment="1">
      <x:alignment horizontal="center" wrapText="1"/>
    </x:xf>
    <x:xf numFmtId="0" fontId="9" fillId="12" borderId="10" xfId="0" applyNumberFormat="1" applyFont="1" applyFill="1" applyBorder="1" applyAlignment="1">
      <x:alignment horizontal="center" wrapText="1"/>
    </x:xf>
    <x:xf numFmtId="0" fontId="9" fillId="12" borderId="4" xfId="0" applyNumberFormat="1" applyFont="1" applyFill="1" applyBorder="1" applyAlignment="1">
      <x:alignment horizontal="center" vertical="center" wrapText="1"/>
    </x:xf>
    <x:xf numFmtId="0" fontId="9" fillId="12" borderId="5" xfId="0" applyNumberFormat="1" applyFont="1" applyFill="1" applyBorder="1" applyAlignment="1">
      <x:alignment horizontal="center" vertical="center" wrapText="1"/>
    </x:xf>
    <x:xf numFmtId="0" fontId="9" fillId="12" borderId="6" xfId="0" applyNumberFormat="1" applyFont="1" applyFill="1" applyBorder="1" applyAlignment="1">
      <x:alignment horizontal="center" vertical="center" wrapText="1"/>
    </x:xf>
    <x:xf numFmtId="0" fontId="9" fillId="12" borderId="0" xfId="0" applyNumberFormat="1" applyFont="1" applyFill="1" applyBorder="1" applyAlignment="1">
      <x:alignment horizontal="center" vertical="center" wrapText="1"/>
    </x:xf>
    <x:xf numFmtId="0" fontId="9" fillId="12" borderId="7" xfId="0" applyNumberFormat="1" applyFont="1" applyFill="1" applyBorder="1" applyAlignment="1">
      <x:alignment horizontal="center" vertical="center" wrapText="1"/>
    </x:xf>
    <x:xf numFmtId="0" fontId="9" fillId="12" borderId="8" xfId="0" applyNumberFormat="1" applyFont="1" applyFill="1" applyBorder="1" applyAlignment="1">
      <x:alignment horizontal="center" vertical="center" wrapText="1"/>
    </x:xf>
    <x:xf numFmtId="0" fontId="9" fillId="12" borderId="9" xfId="0" applyNumberFormat="1" applyFont="1" applyFill="1" applyBorder="1" applyAlignment="1">
      <x:alignment horizontal="center" vertical="center" wrapText="1"/>
    </x:xf>
    <x:xf numFmtId="0" fontId="9" fillId="12" borderId="10" xfId="0" applyNumberFormat="1" applyFont="1" applyFill="1" applyBorder="1" applyAlignment="1">
      <x:alignment horizontal="center" vertical="center" wrapText="1"/>
    </x:xf>
    <x:xf numFmtId="0" fontId="2" fillId="12" borderId="2" xfId="0" applyNumberFormat="1" applyFont="1" applyFill="1" applyBorder="1" applyAlignment="1">
      <x:alignment horizontal="center" vertical="center" wrapText="1"/>
    </x:xf>
    <x:xf numFmtId="0" fontId="9" fillId="12" borderId="2" xfId="0" applyNumberFormat="1" applyFont="1" applyFill="1" applyBorder="1"/>
    <x:xf numFmtId="0" fontId="2" fillId="12" borderId="11" xfId="0" applyNumberFormat="1" applyFont="1" applyFill="1" applyBorder="1" applyAlignment="1">
      <x:alignment horizontal="center" vertical="center" wrapText="1"/>
    </x:xf>
    <x:xf numFmtId="0" fontId="9" fillId="12" borderId="12" xfId="0" applyNumberFormat="1" applyFont="1" applyFill="1" applyBorder="1"/>
    <x:xf numFmtId="0" fontId="9" fillId="12" borderId="13" xfId="0" applyNumberFormat="1" applyFont="1" applyFill="1" applyBorder="1"/>
    <x:xf numFmtId="0" fontId="9" fillId="12" borderId="14" xfId="0" applyNumberFormat="1" applyFont="1" applyFill="1" applyBorder="1"/>
    <x:xf numFmtId="0" fontId="9" fillId="12" borderId="15" xfId="0" applyNumberFormat="1" applyFont="1" applyFill="1" applyBorder="1"/>
    <x:xf numFmtId="0" fontId="9" fillId="12" borderId="16" xfId="0" applyNumberFormat="1" applyFont="1" applyFill="1" applyBorder="1"/>
    <x:xf numFmtId="0" fontId="9" fillId="12" borderId="17" xfId="0" applyNumberFormat="1" applyFont="1" applyFill="1" applyBorder="1"/>
    <x:xf numFmtId="0" fontId="9" fillId="12" borderId="18" xfId="0" applyNumberFormat="1" applyFont="1" applyFill="1" applyBorder="1"/>
    <x:xf numFmtId="0" fontId="9" fillId="12" borderId="12" xfId="0" applyNumberFormat="1" applyFont="1" applyFill="1" applyBorder="1" applyAlignment="1">
      <x:alignment wrapText="1"/>
    </x:xf>
    <x:xf numFmtId="0" fontId="9" fillId="12" borderId="13" xfId="0" applyNumberFormat="1" applyFont="1" applyFill="1" applyBorder="1" applyAlignment="1">
      <x:alignment wrapText="1"/>
    </x:xf>
    <x:xf numFmtId="0" fontId="9" fillId="12" borderId="14" xfId="0" applyNumberFormat="1" applyFont="1" applyFill="1" applyBorder="1" applyAlignment="1">
      <x:alignment wrapText="1"/>
    </x:xf>
    <x:xf numFmtId="0" fontId="9" fillId="12" borderId="2" xfId="0" applyNumberFormat="1" applyFont="1" applyFill="1" applyBorder="1" applyAlignment="1">
      <x:alignment wrapText="1"/>
    </x:xf>
    <x:xf numFmtId="0" fontId="9" fillId="12" borderId="15" xfId="0" applyNumberFormat="1" applyFont="1" applyFill="1" applyBorder="1" applyAlignment="1">
      <x:alignment wrapText="1"/>
    </x:xf>
    <x:xf numFmtId="0" fontId="9" fillId="12" borderId="16" xfId="0" applyNumberFormat="1" applyFont="1" applyFill="1" applyBorder="1" applyAlignment="1">
      <x:alignment wrapText="1"/>
    </x:xf>
    <x:xf numFmtId="0" fontId="9" fillId="12" borderId="17" xfId="0" applyNumberFormat="1" applyFont="1" applyFill="1" applyBorder="1" applyAlignment="1">
      <x:alignment wrapText="1"/>
    </x:xf>
    <x:xf numFmtId="0" fontId="9" fillId="12" borderId="18" xfId="0" applyNumberFormat="1" applyFont="1" applyFill="1" applyBorder="1" applyAlignment="1">
      <x:alignment wrapText="1"/>
    </x:xf>
    <x:xf numFmtId="0" fontId="9" fillId="12" borderId="12" xfId="0" applyNumberFormat="1" applyFont="1" applyFill="1" applyBorder="1" applyAlignment="1">
      <x:alignment horizontal="center" wrapText="1"/>
    </x:xf>
    <x:xf numFmtId="0" fontId="9" fillId="12" borderId="13" xfId="0" applyNumberFormat="1" applyFont="1" applyFill="1" applyBorder="1" applyAlignment="1">
      <x:alignment horizontal="center" wrapText="1"/>
    </x:xf>
    <x:xf numFmtId="0" fontId="9" fillId="12" borderId="14" xfId="0" applyNumberFormat="1" applyFont="1" applyFill="1" applyBorder="1" applyAlignment="1">
      <x:alignment horizontal="center" wrapText="1"/>
    </x:xf>
    <x:xf numFmtId="0" fontId="9" fillId="12" borderId="2" xfId="0" applyNumberFormat="1" applyFont="1" applyFill="1" applyBorder="1" applyAlignment="1">
      <x:alignment horizontal="center" wrapText="1"/>
    </x:xf>
    <x:xf numFmtId="0" fontId="9" fillId="12" borderId="15" xfId="0" applyNumberFormat="1" applyFont="1" applyFill="1" applyBorder="1" applyAlignment="1">
      <x:alignment horizontal="center" wrapText="1"/>
    </x:xf>
    <x:xf numFmtId="0" fontId="9" fillId="12" borderId="16" xfId="0" applyNumberFormat="1" applyFont="1" applyFill="1" applyBorder="1" applyAlignment="1">
      <x:alignment horizontal="center" wrapText="1"/>
    </x:xf>
    <x:xf numFmtId="0" fontId="9" fillId="12" borderId="17" xfId="0" applyNumberFormat="1" applyFont="1" applyFill="1" applyBorder="1" applyAlignment="1">
      <x:alignment horizontal="center" wrapText="1"/>
    </x:xf>
    <x:xf numFmtId="0" fontId="9" fillId="12" borderId="18" xfId="0" applyNumberFormat="1" applyFont="1" applyFill="1" applyBorder="1" applyAlignment="1">
      <x:alignment horizontal="center" wrapText="1"/>
    </x:xf>
    <x:xf numFmtId="0" fontId="9" fillId="12" borderId="12" xfId="0" applyNumberFormat="1" applyFont="1" applyFill="1" applyBorder="1" applyAlignment="1">
      <x:alignment horizontal="center" vertical="center" wrapText="1"/>
    </x:xf>
    <x:xf numFmtId="0" fontId="9" fillId="12" borderId="13" xfId="0" applyNumberFormat="1" applyFont="1" applyFill="1" applyBorder="1" applyAlignment="1">
      <x:alignment horizontal="center" vertical="center" wrapText="1"/>
    </x:xf>
    <x:xf numFmtId="0" fontId="9" fillId="12" borderId="14" xfId="0" applyNumberFormat="1" applyFont="1" applyFill="1" applyBorder="1" applyAlignment="1">
      <x:alignment horizontal="center" vertical="center" wrapText="1"/>
    </x:xf>
    <x:xf numFmtId="0" fontId="9" fillId="12" borderId="2" xfId="0" applyNumberFormat="1" applyFont="1" applyFill="1" applyBorder="1" applyAlignment="1">
      <x:alignment horizontal="center" vertical="center" wrapText="1"/>
    </x:xf>
    <x:xf numFmtId="0" fontId="9" fillId="12" borderId="15" xfId="0" applyNumberFormat="1" applyFont="1" applyFill="1" applyBorder="1" applyAlignment="1">
      <x:alignment horizontal="center" vertical="center" wrapText="1"/>
    </x:xf>
    <x:xf numFmtId="0" fontId="9" fillId="12" borderId="16" xfId="0" applyNumberFormat="1" applyFont="1" applyFill="1" applyBorder="1" applyAlignment="1">
      <x:alignment horizontal="center" vertical="center" wrapText="1"/>
    </x:xf>
    <x:xf numFmtId="0" fontId="9" fillId="12" borderId="17" xfId="0" applyNumberFormat="1" applyFont="1" applyFill="1" applyBorder="1" applyAlignment="1">
      <x:alignment horizontal="center" vertical="center" wrapText="1"/>
    </x:xf>
    <x:xf numFmtId="0" fontId="9" fillId="12" borderId="18" xfId="0" applyNumberFormat="1" applyFont="1" applyFill="1" applyBorder="1" applyAlignment="1">
      <x:alignment horizontal="center" vertical="center" wrapText="1"/>
    </x:xf>
    <x:xf numFmtId="0" fontId="2" fillId="13" borderId="0" xfId="0" applyNumberFormat="1" applyFont="1" applyFill="1" applyBorder="1" applyAlignment="1">
      <x:alignment horizontal="center" vertical="center" wrapText="1"/>
    </x:xf>
    <x:xf numFmtId="0" fontId="9" fillId="13" borderId="0" xfId="0" applyNumberFormat="1" applyFont="1" applyFill="1" applyBorder="1"/>
    <x:xf numFmtId="0" fontId="2" fillId="13" borderId="3" xfId="0" applyNumberFormat="1" applyFont="1" applyFill="1" applyBorder="1" applyAlignment="1">
      <x:alignment horizontal="center" vertical="center" wrapText="1"/>
    </x:xf>
    <x:xf numFmtId="0" fontId="9" fillId="13" borderId="4" xfId="0" applyNumberFormat="1" applyFont="1" applyFill="1" applyBorder="1"/>
    <x:xf numFmtId="0" fontId="9" fillId="13" borderId="5" xfId="0" applyNumberFormat="1" applyFont="1" applyFill="1" applyBorder="1"/>
    <x:xf numFmtId="0" fontId="9" fillId="13" borderId="6" xfId="0" applyNumberFormat="1" applyFont="1" applyFill="1" applyBorder="1"/>
    <x:xf numFmtId="0" fontId="9" fillId="13" borderId="7" xfId="0" applyNumberFormat="1" applyFont="1" applyFill="1" applyBorder="1"/>
    <x:xf numFmtId="0" fontId="9" fillId="13" borderId="8" xfId="0" applyNumberFormat="1" applyFont="1" applyFill="1" applyBorder="1"/>
    <x:xf numFmtId="0" fontId="9" fillId="13" borderId="9" xfId="0" applyNumberFormat="1" applyFont="1" applyFill="1" applyBorder="1"/>
    <x:xf numFmtId="0" fontId="9" fillId="13" borderId="10" xfId="0" applyNumberFormat="1" applyFont="1" applyFill="1" applyBorder="1"/>
    <x:xf numFmtId="0" fontId="9" fillId="13" borderId="4" xfId="0" applyNumberFormat="1" applyFont="1" applyFill="1" applyBorder="1" applyAlignment="1">
      <x:alignment wrapText="1"/>
    </x:xf>
    <x:xf numFmtId="0" fontId="9" fillId="13" borderId="5" xfId="0" applyNumberFormat="1" applyFont="1" applyFill="1" applyBorder="1" applyAlignment="1">
      <x:alignment wrapText="1"/>
    </x:xf>
    <x:xf numFmtId="0" fontId="9" fillId="13" borderId="6" xfId="0" applyNumberFormat="1" applyFont="1" applyFill="1" applyBorder="1" applyAlignment="1">
      <x:alignment wrapText="1"/>
    </x:xf>
    <x:xf numFmtId="0" fontId="9" fillId="13" borderId="0" xfId="0" applyNumberFormat="1" applyFont="1" applyFill="1" applyBorder="1" applyAlignment="1">
      <x:alignment wrapText="1"/>
    </x:xf>
    <x:xf numFmtId="0" fontId="9" fillId="13" borderId="7" xfId="0" applyNumberFormat="1" applyFont="1" applyFill="1" applyBorder="1" applyAlignment="1">
      <x:alignment wrapText="1"/>
    </x:xf>
    <x:xf numFmtId="0" fontId="9" fillId="13" borderId="8" xfId="0" applyNumberFormat="1" applyFont="1" applyFill="1" applyBorder="1" applyAlignment="1">
      <x:alignment wrapText="1"/>
    </x:xf>
    <x:xf numFmtId="0" fontId="9" fillId="13" borderId="9" xfId="0" applyNumberFormat="1" applyFont="1" applyFill="1" applyBorder="1" applyAlignment="1">
      <x:alignment wrapText="1"/>
    </x:xf>
    <x:xf numFmtId="0" fontId="9" fillId="13" borderId="10" xfId="0" applyNumberFormat="1" applyFont="1" applyFill="1" applyBorder="1" applyAlignment="1">
      <x:alignment wrapText="1"/>
    </x:xf>
    <x:xf numFmtId="0" fontId="9" fillId="13" borderId="4" xfId="0" applyNumberFormat="1" applyFont="1" applyFill="1" applyBorder="1" applyAlignment="1">
      <x:alignment horizontal="center" wrapText="1"/>
    </x:xf>
    <x:xf numFmtId="0" fontId="9" fillId="13" borderId="5" xfId="0" applyNumberFormat="1" applyFont="1" applyFill="1" applyBorder="1" applyAlignment="1">
      <x:alignment horizontal="center" wrapText="1"/>
    </x:xf>
    <x:xf numFmtId="0" fontId="9" fillId="13" borderId="6" xfId="0" applyNumberFormat="1" applyFont="1" applyFill="1" applyBorder="1" applyAlignment="1">
      <x:alignment horizontal="center" wrapText="1"/>
    </x:xf>
    <x:xf numFmtId="0" fontId="9" fillId="13" borderId="0" xfId="0" applyNumberFormat="1" applyFont="1" applyFill="1" applyBorder="1" applyAlignment="1">
      <x:alignment horizontal="center" wrapText="1"/>
    </x:xf>
    <x:xf numFmtId="0" fontId="9" fillId="13" borderId="7" xfId="0" applyNumberFormat="1" applyFont="1" applyFill="1" applyBorder="1" applyAlignment="1">
      <x:alignment horizontal="center" wrapText="1"/>
    </x:xf>
    <x:xf numFmtId="0" fontId="9" fillId="13" borderId="8" xfId="0" applyNumberFormat="1" applyFont="1" applyFill="1" applyBorder="1" applyAlignment="1">
      <x:alignment horizontal="center" wrapText="1"/>
    </x:xf>
    <x:xf numFmtId="0" fontId="9" fillId="13" borderId="9" xfId="0" applyNumberFormat="1" applyFont="1" applyFill="1" applyBorder="1" applyAlignment="1">
      <x:alignment horizontal="center" wrapText="1"/>
    </x:xf>
    <x:xf numFmtId="0" fontId="9" fillId="13" borderId="10" xfId="0" applyNumberFormat="1" applyFont="1" applyFill="1" applyBorder="1" applyAlignment="1">
      <x:alignment horizontal="center" wrapText="1"/>
    </x:xf>
    <x:xf numFmtId="0" fontId="9" fillId="13" borderId="4" xfId="0" applyNumberFormat="1" applyFont="1" applyFill="1" applyBorder="1" applyAlignment="1">
      <x:alignment horizontal="center" vertical="center" wrapText="1"/>
    </x:xf>
    <x:xf numFmtId="0" fontId="9" fillId="13" borderId="5" xfId="0" applyNumberFormat="1" applyFont="1" applyFill="1" applyBorder="1" applyAlignment="1">
      <x:alignment horizontal="center" vertical="center" wrapText="1"/>
    </x:xf>
    <x:xf numFmtId="0" fontId="9" fillId="13" borderId="6" xfId="0" applyNumberFormat="1" applyFont="1" applyFill="1" applyBorder="1" applyAlignment="1">
      <x:alignment horizontal="center" vertical="center" wrapText="1"/>
    </x:xf>
    <x:xf numFmtId="0" fontId="9" fillId="13" borderId="0" xfId="0" applyNumberFormat="1" applyFont="1" applyFill="1" applyBorder="1" applyAlignment="1">
      <x:alignment horizontal="center" vertical="center" wrapText="1"/>
    </x:xf>
    <x:xf numFmtId="0" fontId="9" fillId="13" borderId="7" xfId="0" applyNumberFormat="1" applyFont="1" applyFill="1" applyBorder="1" applyAlignment="1">
      <x:alignment horizontal="center" vertical="center" wrapText="1"/>
    </x:xf>
    <x:xf numFmtId="0" fontId="9" fillId="13" borderId="8" xfId="0" applyNumberFormat="1" applyFont="1" applyFill="1" applyBorder="1" applyAlignment="1">
      <x:alignment horizontal="center" vertical="center" wrapText="1"/>
    </x:xf>
    <x:xf numFmtId="0" fontId="9" fillId="13" borderId="9" xfId="0" applyNumberFormat="1" applyFont="1" applyFill="1" applyBorder="1" applyAlignment="1">
      <x:alignment horizontal="center" vertical="center" wrapText="1"/>
    </x:xf>
    <x:xf numFmtId="0" fontId="9" fillId="13" borderId="10" xfId="0" applyNumberFormat="1" applyFont="1" applyFill="1" applyBorder="1" applyAlignment="1">
      <x:alignment horizontal="center" vertical="center" wrapText="1"/>
    </x:xf>
    <x:xf numFmtId="0" fontId="2" fillId="13" borderId="2" xfId="0" applyNumberFormat="1" applyFont="1" applyFill="1" applyBorder="1" applyAlignment="1">
      <x:alignment horizontal="center" vertical="center" wrapText="1"/>
    </x:xf>
    <x:xf numFmtId="0" fontId="9" fillId="13" borderId="2" xfId="0" applyNumberFormat="1" applyFont="1" applyFill="1" applyBorder="1"/>
    <x:xf numFmtId="0" fontId="2" fillId="13" borderId="11" xfId="0" applyNumberFormat="1" applyFont="1" applyFill="1" applyBorder="1" applyAlignment="1">
      <x:alignment horizontal="center" vertical="center" wrapText="1"/>
    </x:xf>
    <x:xf numFmtId="0" fontId="9" fillId="13" borderId="12" xfId="0" applyNumberFormat="1" applyFont="1" applyFill="1" applyBorder="1"/>
    <x:xf numFmtId="0" fontId="9" fillId="13" borderId="13" xfId="0" applyNumberFormat="1" applyFont="1" applyFill="1" applyBorder="1"/>
    <x:xf numFmtId="0" fontId="9" fillId="13" borderId="14" xfId="0" applyNumberFormat="1" applyFont="1" applyFill="1" applyBorder="1"/>
    <x:xf numFmtId="0" fontId="9" fillId="13" borderId="15" xfId="0" applyNumberFormat="1" applyFont="1" applyFill="1" applyBorder="1"/>
    <x:xf numFmtId="0" fontId="9" fillId="13" borderId="16" xfId="0" applyNumberFormat="1" applyFont="1" applyFill="1" applyBorder="1"/>
    <x:xf numFmtId="0" fontId="9" fillId="13" borderId="17" xfId="0" applyNumberFormat="1" applyFont="1" applyFill="1" applyBorder="1"/>
    <x:xf numFmtId="0" fontId="9" fillId="13" borderId="18" xfId="0" applyNumberFormat="1" applyFont="1" applyFill="1" applyBorder="1"/>
    <x:xf numFmtId="0" fontId="9" fillId="13" borderId="12" xfId="0" applyNumberFormat="1" applyFont="1" applyFill="1" applyBorder="1" applyAlignment="1">
      <x:alignment wrapText="1"/>
    </x:xf>
    <x:xf numFmtId="0" fontId="9" fillId="13" borderId="13" xfId="0" applyNumberFormat="1" applyFont="1" applyFill="1" applyBorder="1" applyAlignment="1">
      <x:alignment wrapText="1"/>
    </x:xf>
    <x:xf numFmtId="0" fontId="9" fillId="13" borderId="14" xfId="0" applyNumberFormat="1" applyFont="1" applyFill="1" applyBorder="1" applyAlignment="1">
      <x:alignment wrapText="1"/>
    </x:xf>
    <x:xf numFmtId="0" fontId="9" fillId="13" borderId="2" xfId="0" applyNumberFormat="1" applyFont="1" applyFill="1" applyBorder="1" applyAlignment="1">
      <x:alignment wrapText="1"/>
    </x:xf>
    <x:xf numFmtId="0" fontId="9" fillId="13" borderId="15" xfId="0" applyNumberFormat="1" applyFont="1" applyFill="1" applyBorder="1" applyAlignment="1">
      <x:alignment wrapText="1"/>
    </x:xf>
    <x:xf numFmtId="0" fontId="9" fillId="13" borderId="16" xfId="0" applyNumberFormat="1" applyFont="1" applyFill="1" applyBorder="1" applyAlignment="1">
      <x:alignment wrapText="1"/>
    </x:xf>
    <x:xf numFmtId="0" fontId="9" fillId="13" borderId="17" xfId="0" applyNumberFormat="1" applyFont="1" applyFill="1" applyBorder="1" applyAlignment="1">
      <x:alignment wrapText="1"/>
    </x:xf>
    <x:xf numFmtId="0" fontId="9" fillId="13" borderId="18" xfId="0" applyNumberFormat="1" applyFont="1" applyFill="1" applyBorder="1" applyAlignment="1">
      <x:alignment wrapText="1"/>
    </x:xf>
    <x:xf numFmtId="0" fontId="9" fillId="13" borderId="12" xfId="0" applyNumberFormat="1" applyFont="1" applyFill="1" applyBorder="1" applyAlignment="1">
      <x:alignment horizontal="center" wrapText="1"/>
    </x:xf>
    <x:xf numFmtId="0" fontId="9" fillId="13" borderId="13" xfId="0" applyNumberFormat="1" applyFont="1" applyFill="1" applyBorder="1" applyAlignment="1">
      <x:alignment horizontal="center" wrapText="1"/>
    </x:xf>
    <x:xf numFmtId="0" fontId="9" fillId="13" borderId="14" xfId="0" applyNumberFormat="1" applyFont="1" applyFill="1" applyBorder="1" applyAlignment="1">
      <x:alignment horizontal="center" wrapText="1"/>
    </x:xf>
    <x:xf numFmtId="0" fontId="9" fillId="13" borderId="2" xfId="0" applyNumberFormat="1" applyFont="1" applyFill="1" applyBorder="1" applyAlignment="1">
      <x:alignment horizontal="center" wrapText="1"/>
    </x:xf>
    <x:xf numFmtId="0" fontId="9" fillId="13" borderId="15" xfId="0" applyNumberFormat="1" applyFont="1" applyFill="1" applyBorder="1" applyAlignment="1">
      <x:alignment horizontal="center" wrapText="1"/>
    </x:xf>
    <x:xf numFmtId="0" fontId="9" fillId="13" borderId="16" xfId="0" applyNumberFormat="1" applyFont="1" applyFill="1" applyBorder="1" applyAlignment="1">
      <x:alignment horizontal="center" wrapText="1"/>
    </x:xf>
    <x:xf numFmtId="0" fontId="9" fillId="13" borderId="17" xfId="0" applyNumberFormat="1" applyFont="1" applyFill="1" applyBorder="1" applyAlignment="1">
      <x:alignment horizontal="center" wrapText="1"/>
    </x:xf>
    <x:xf numFmtId="0" fontId="9" fillId="13" borderId="18" xfId="0" applyNumberFormat="1" applyFont="1" applyFill="1" applyBorder="1" applyAlignment="1">
      <x:alignment horizontal="center" wrapText="1"/>
    </x:xf>
    <x:xf numFmtId="0" fontId="9" fillId="13" borderId="12" xfId="0" applyNumberFormat="1" applyFont="1" applyFill="1" applyBorder="1" applyAlignment="1">
      <x:alignment horizontal="center" vertical="center" wrapText="1"/>
    </x:xf>
    <x:xf numFmtId="0" fontId="9" fillId="13" borderId="13" xfId="0" applyNumberFormat="1" applyFont="1" applyFill="1" applyBorder="1" applyAlignment="1">
      <x:alignment horizontal="center" vertical="center" wrapText="1"/>
    </x:xf>
    <x:xf numFmtId="0" fontId="9" fillId="13" borderId="14" xfId="0" applyNumberFormat="1" applyFont="1" applyFill="1" applyBorder="1" applyAlignment="1">
      <x:alignment horizontal="center" vertical="center" wrapText="1"/>
    </x:xf>
    <x:xf numFmtId="0" fontId="9" fillId="13" borderId="2" xfId="0" applyNumberFormat="1" applyFont="1" applyFill="1" applyBorder="1" applyAlignment="1">
      <x:alignment horizontal="center" vertical="center" wrapText="1"/>
    </x:xf>
    <x:xf numFmtId="0" fontId="9" fillId="13" borderId="15" xfId="0" applyNumberFormat="1" applyFont="1" applyFill="1" applyBorder="1" applyAlignment="1">
      <x:alignment horizontal="center" vertical="center" wrapText="1"/>
    </x:xf>
    <x:xf numFmtId="0" fontId="9" fillId="13" borderId="16" xfId="0" applyNumberFormat="1" applyFont="1" applyFill="1" applyBorder="1" applyAlignment="1">
      <x:alignment horizontal="center" vertical="center" wrapText="1"/>
    </x:xf>
    <x:xf numFmtId="0" fontId="9" fillId="13" borderId="17" xfId="0" applyNumberFormat="1" applyFont="1" applyFill="1" applyBorder="1" applyAlignment="1">
      <x:alignment horizontal="center" vertical="center" wrapText="1"/>
    </x:xf>
    <x:xf numFmtId="0" fontId="9" fillId="13" borderId="18" xfId="0" applyNumberFormat="1" applyFont="1" applyFill="1" applyBorder="1" applyAlignment="1">
      <x:alignment horizontal="center" vertical="center" wrapText="1"/>
    </x:xf>
    <x:xf numFmtId="0" fontId="2" fillId="14" borderId="0" xfId="0" applyNumberFormat="1" applyFont="1" applyFill="1" applyBorder="1" applyAlignment="1">
      <x:alignment horizontal="center" vertical="center" wrapText="1"/>
    </x:xf>
    <x:xf numFmtId="0" fontId="9" fillId="14" borderId="0" xfId="0" applyNumberFormat="1" applyFont="1" applyFill="1" applyBorder="1"/>
    <x:xf numFmtId="0" fontId="2" fillId="14" borderId="3" xfId="0" applyNumberFormat="1" applyFont="1" applyFill="1" applyBorder="1" applyAlignment="1">
      <x:alignment horizontal="center" vertical="center" wrapText="1"/>
    </x:xf>
    <x:xf numFmtId="0" fontId="9" fillId="14" borderId="4" xfId="0" applyNumberFormat="1" applyFont="1" applyFill="1" applyBorder="1"/>
    <x:xf numFmtId="0" fontId="9" fillId="14" borderId="5" xfId="0" applyNumberFormat="1" applyFont="1" applyFill="1" applyBorder="1"/>
    <x:xf numFmtId="0" fontId="9" fillId="14" borderId="6" xfId="0" applyNumberFormat="1" applyFont="1" applyFill="1" applyBorder="1"/>
    <x:xf numFmtId="0" fontId="9" fillId="14" borderId="7" xfId="0" applyNumberFormat="1" applyFont="1" applyFill="1" applyBorder="1"/>
    <x:xf numFmtId="0" fontId="9" fillId="14" borderId="8" xfId="0" applyNumberFormat="1" applyFont="1" applyFill="1" applyBorder="1"/>
    <x:xf numFmtId="0" fontId="9" fillId="14" borderId="9" xfId="0" applyNumberFormat="1" applyFont="1" applyFill="1" applyBorder="1"/>
    <x:xf numFmtId="0" fontId="9" fillId="14" borderId="10" xfId="0" applyNumberFormat="1" applyFont="1" applyFill="1" applyBorder="1"/>
    <x:xf numFmtId="0" fontId="9" fillId="14" borderId="4" xfId="0" applyNumberFormat="1" applyFont="1" applyFill="1" applyBorder="1" applyAlignment="1">
      <x:alignment wrapText="1"/>
    </x:xf>
    <x:xf numFmtId="0" fontId="9" fillId="14" borderId="5" xfId="0" applyNumberFormat="1" applyFont="1" applyFill="1" applyBorder="1" applyAlignment="1">
      <x:alignment wrapText="1"/>
    </x:xf>
    <x:xf numFmtId="0" fontId="9" fillId="14" borderId="6" xfId="0" applyNumberFormat="1" applyFont="1" applyFill="1" applyBorder="1" applyAlignment="1">
      <x:alignment wrapText="1"/>
    </x:xf>
    <x:xf numFmtId="0" fontId="9" fillId="14" borderId="0" xfId="0" applyNumberFormat="1" applyFont="1" applyFill="1" applyBorder="1" applyAlignment="1">
      <x:alignment wrapText="1"/>
    </x:xf>
    <x:xf numFmtId="0" fontId="9" fillId="14" borderId="7" xfId="0" applyNumberFormat="1" applyFont="1" applyFill="1" applyBorder="1" applyAlignment="1">
      <x:alignment wrapText="1"/>
    </x:xf>
    <x:xf numFmtId="0" fontId="9" fillId="14" borderId="8" xfId="0" applyNumberFormat="1" applyFont="1" applyFill="1" applyBorder="1" applyAlignment="1">
      <x:alignment wrapText="1"/>
    </x:xf>
    <x:xf numFmtId="0" fontId="9" fillId="14" borderId="9" xfId="0" applyNumberFormat="1" applyFont="1" applyFill="1" applyBorder="1" applyAlignment="1">
      <x:alignment wrapText="1"/>
    </x:xf>
    <x:xf numFmtId="0" fontId="9" fillId="14" borderId="10" xfId="0" applyNumberFormat="1" applyFont="1" applyFill="1" applyBorder="1" applyAlignment="1">
      <x:alignment wrapText="1"/>
    </x:xf>
    <x:xf numFmtId="0" fontId="9" fillId="14" borderId="4" xfId="0" applyNumberFormat="1" applyFont="1" applyFill="1" applyBorder="1" applyAlignment="1">
      <x:alignment horizontal="center" wrapText="1"/>
    </x:xf>
    <x:xf numFmtId="0" fontId="9" fillId="14" borderId="5" xfId="0" applyNumberFormat="1" applyFont="1" applyFill="1" applyBorder="1" applyAlignment="1">
      <x:alignment horizontal="center" wrapText="1"/>
    </x:xf>
    <x:xf numFmtId="0" fontId="9" fillId="14" borderId="6" xfId="0" applyNumberFormat="1" applyFont="1" applyFill="1" applyBorder="1" applyAlignment="1">
      <x:alignment horizontal="center" wrapText="1"/>
    </x:xf>
    <x:xf numFmtId="0" fontId="9" fillId="14" borderId="0" xfId="0" applyNumberFormat="1" applyFont="1" applyFill="1" applyBorder="1" applyAlignment="1">
      <x:alignment horizontal="center" wrapText="1"/>
    </x:xf>
    <x:xf numFmtId="0" fontId="9" fillId="14" borderId="7" xfId="0" applyNumberFormat="1" applyFont="1" applyFill="1" applyBorder="1" applyAlignment="1">
      <x:alignment horizontal="center" wrapText="1"/>
    </x:xf>
    <x:xf numFmtId="0" fontId="9" fillId="14" borderId="8" xfId="0" applyNumberFormat="1" applyFont="1" applyFill="1" applyBorder="1" applyAlignment="1">
      <x:alignment horizontal="center" wrapText="1"/>
    </x:xf>
    <x:xf numFmtId="0" fontId="9" fillId="14" borderId="9" xfId="0" applyNumberFormat="1" applyFont="1" applyFill="1" applyBorder="1" applyAlignment="1">
      <x:alignment horizontal="center" wrapText="1"/>
    </x:xf>
    <x:xf numFmtId="0" fontId="9" fillId="14" borderId="10" xfId="0" applyNumberFormat="1" applyFont="1" applyFill="1" applyBorder="1" applyAlignment="1">
      <x:alignment horizontal="center" wrapText="1"/>
    </x:xf>
    <x:xf numFmtId="0" fontId="9" fillId="14" borderId="4" xfId="0" applyNumberFormat="1" applyFont="1" applyFill="1" applyBorder="1" applyAlignment="1">
      <x:alignment horizontal="center" vertical="center" wrapText="1"/>
    </x:xf>
    <x:xf numFmtId="0" fontId="9" fillId="14" borderId="5" xfId="0" applyNumberFormat="1" applyFont="1" applyFill="1" applyBorder="1" applyAlignment="1">
      <x:alignment horizontal="center" vertical="center" wrapText="1"/>
    </x:xf>
    <x:xf numFmtId="0" fontId="9" fillId="14" borderId="6" xfId="0" applyNumberFormat="1" applyFont="1" applyFill="1" applyBorder="1" applyAlignment="1">
      <x:alignment horizontal="center" vertical="center" wrapText="1"/>
    </x:xf>
    <x:xf numFmtId="0" fontId="9" fillId="14" borderId="0" xfId="0" applyNumberFormat="1" applyFont="1" applyFill="1" applyBorder="1" applyAlignment="1">
      <x:alignment horizontal="center" vertical="center" wrapText="1"/>
    </x:xf>
    <x:xf numFmtId="0" fontId="9" fillId="14" borderId="7" xfId="0" applyNumberFormat="1" applyFont="1" applyFill="1" applyBorder="1" applyAlignment="1">
      <x:alignment horizontal="center" vertical="center" wrapText="1"/>
    </x:xf>
    <x:xf numFmtId="0" fontId="9" fillId="14" borderId="8" xfId="0" applyNumberFormat="1" applyFont="1" applyFill="1" applyBorder="1" applyAlignment="1">
      <x:alignment horizontal="center" vertical="center" wrapText="1"/>
    </x:xf>
    <x:xf numFmtId="0" fontId="9" fillId="14" borderId="9" xfId="0" applyNumberFormat="1" applyFont="1" applyFill="1" applyBorder="1" applyAlignment="1">
      <x:alignment horizontal="center" vertical="center" wrapText="1"/>
    </x:xf>
    <x:xf numFmtId="0" fontId="9" fillId="14" borderId="10" xfId="0" applyNumberFormat="1" applyFont="1" applyFill="1" applyBorder="1" applyAlignment="1">
      <x:alignment horizontal="center" vertical="center" wrapText="1"/>
    </x:xf>
    <x:xf numFmtId="0" fontId="2" fillId="14" borderId="2" xfId="0" applyNumberFormat="1" applyFont="1" applyFill="1" applyBorder="1" applyAlignment="1">
      <x:alignment horizontal="center" vertical="center" wrapText="1"/>
    </x:xf>
    <x:xf numFmtId="0" fontId="9" fillId="14" borderId="2" xfId="0" applyNumberFormat="1" applyFont="1" applyFill="1" applyBorder="1"/>
    <x:xf numFmtId="0" fontId="2" fillId="14" borderId="11" xfId="0" applyNumberFormat="1" applyFont="1" applyFill="1" applyBorder="1" applyAlignment="1">
      <x:alignment horizontal="center" vertical="center" wrapText="1"/>
    </x:xf>
    <x:xf numFmtId="0" fontId="9" fillId="14" borderId="12" xfId="0" applyNumberFormat="1" applyFont="1" applyFill="1" applyBorder="1"/>
    <x:xf numFmtId="0" fontId="9" fillId="14" borderId="13" xfId="0" applyNumberFormat="1" applyFont="1" applyFill="1" applyBorder="1"/>
    <x:xf numFmtId="0" fontId="9" fillId="14" borderId="14" xfId="0" applyNumberFormat="1" applyFont="1" applyFill="1" applyBorder="1"/>
    <x:xf numFmtId="0" fontId="9" fillId="14" borderId="15" xfId="0" applyNumberFormat="1" applyFont="1" applyFill="1" applyBorder="1"/>
    <x:xf numFmtId="0" fontId="9" fillId="14" borderId="16" xfId="0" applyNumberFormat="1" applyFont="1" applyFill="1" applyBorder="1"/>
    <x:xf numFmtId="0" fontId="9" fillId="14" borderId="17" xfId="0" applyNumberFormat="1" applyFont="1" applyFill="1" applyBorder="1"/>
    <x:xf numFmtId="0" fontId="9" fillId="14" borderId="18" xfId="0" applyNumberFormat="1" applyFont="1" applyFill="1" applyBorder="1"/>
    <x:xf numFmtId="0" fontId="9" fillId="14" borderId="12" xfId="0" applyNumberFormat="1" applyFont="1" applyFill="1" applyBorder="1" applyAlignment="1">
      <x:alignment wrapText="1"/>
    </x:xf>
    <x:xf numFmtId="0" fontId="9" fillId="14" borderId="13" xfId="0" applyNumberFormat="1" applyFont="1" applyFill="1" applyBorder="1" applyAlignment="1">
      <x:alignment wrapText="1"/>
    </x:xf>
    <x:xf numFmtId="0" fontId="9" fillId="14" borderId="14" xfId="0" applyNumberFormat="1" applyFont="1" applyFill="1" applyBorder="1" applyAlignment="1">
      <x:alignment wrapText="1"/>
    </x:xf>
    <x:xf numFmtId="0" fontId="9" fillId="14" borderId="2" xfId="0" applyNumberFormat="1" applyFont="1" applyFill="1" applyBorder="1" applyAlignment="1">
      <x:alignment wrapText="1"/>
    </x:xf>
    <x:xf numFmtId="0" fontId="9" fillId="14" borderId="15" xfId="0" applyNumberFormat="1" applyFont="1" applyFill="1" applyBorder="1" applyAlignment="1">
      <x:alignment wrapText="1"/>
    </x:xf>
    <x:xf numFmtId="0" fontId="9" fillId="14" borderId="16" xfId="0" applyNumberFormat="1" applyFont="1" applyFill="1" applyBorder="1" applyAlignment="1">
      <x:alignment wrapText="1"/>
    </x:xf>
    <x:xf numFmtId="0" fontId="9" fillId="14" borderId="17" xfId="0" applyNumberFormat="1" applyFont="1" applyFill="1" applyBorder="1" applyAlignment="1">
      <x:alignment wrapText="1"/>
    </x:xf>
    <x:xf numFmtId="0" fontId="9" fillId="14" borderId="18" xfId="0" applyNumberFormat="1" applyFont="1" applyFill="1" applyBorder="1" applyAlignment="1">
      <x:alignment wrapText="1"/>
    </x:xf>
    <x:xf numFmtId="0" fontId="9" fillId="14" borderId="12" xfId="0" applyNumberFormat="1" applyFont="1" applyFill="1" applyBorder="1" applyAlignment="1">
      <x:alignment horizontal="center" wrapText="1"/>
    </x:xf>
    <x:xf numFmtId="0" fontId="9" fillId="14" borderId="13" xfId="0" applyNumberFormat="1" applyFont="1" applyFill="1" applyBorder="1" applyAlignment="1">
      <x:alignment horizontal="center" wrapText="1"/>
    </x:xf>
    <x:xf numFmtId="0" fontId="9" fillId="14" borderId="14" xfId="0" applyNumberFormat="1" applyFont="1" applyFill="1" applyBorder="1" applyAlignment="1">
      <x:alignment horizontal="center" wrapText="1"/>
    </x:xf>
    <x:xf numFmtId="0" fontId="9" fillId="14" borderId="2" xfId="0" applyNumberFormat="1" applyFont="1" applyFill="1" applyBorder="1" applyAlignment="1">
      <x:alignment horizontal="center" wrapText="1"/>
    </x:xf>
    <x:xf numFmtId="0" fontId="9" fillId="14" borderId="15" xfId="0" applyNumberFormat="1" applyFont="1" applyFill="1" applyBorder="1" applyAlignment="1">
      <x:alignment horizontal="center" wrapText="1"/>
    </x:xf>
    <x:xf numFmtId="0" fontId="9" fillId="14" borderId="16" xfId="0" applyNumberFormat="1" applyFont="1" applyFill="1" applyBorder="1" applyAlignment="1">
      <x:alignment horizontal="center" wrapText="1"/>
    </x:xf>
    <x:xf numFmtId="0" fontId="9" fillId="14" borderId="17" xfId="0" applyNumberFormat="1" applyFont="1" applyFill="1" applyBorder="1" applyAlignment="1">
      <x:alignment horizontal="center" wrapText="1"/>
    </x:xf>
    <x:xf numFmtId="0" fontId="9" fillId="14" borderId="18" xfId="0" applyNumberFormat="1" applyFont="1" applyFill="1" applyBorder="1" applyAlignment="1">
      <x:alignment horizontal="center" wrapText="1"/>
    </x:xf>
    <x:xf numFmtId="0" fontId="9" fillId="14" borderId="12" xfId="0" applyNumberFormat="1" applyFont="1" applyFill="1" applyBorder="1" applyAlignment="1">
      <x:alignment horizontal="center" vertical="center" wrapText="1"/>
    </x:xf>
    <x:xf numFmtId="0" fontId="9" fillId="14" borderId="13" xfId="0" applyNumberFormat="1" applyFont="1" applyFill="1" applyBorder="1" applyAlignment="1">
      <x:alignment horizontal="center" vertical="center" wrapText="1"/>
    </x:xf>
    <x:xf numFmtId="0" fontId="9" fillId="14" borderId="14" xfId="0" applyNumberFormat="1" applyFont="1" applyFill="1" applyBorder="1" applyAlignment="1">
      <x:alignment horizontal="center" vertical="center" wrapText="1"/>
    </x:xf>
    <x:xf numFmtId="0" fontId="9" fillId="14" borderId="2" xfId="0" applyNumberFormat="1" applyFont="1" applyFill="1" applyBorder="1" applyAlignment="1">
      <x:alignment horizontal="center" vertical="center" wrapText="1"/>
    </x:xf>
    <x:xf numFmtId="0" fontId="9" fillId="14" borderId="15" xfId="0" applyNumberFormat="1" applyFont="1" applyFill="1" applyBorder="1" applyAlignment="1">
      <x:alignment horizontal="center" vertical="center" wrapText="1"/>
    </x:xf>
    <x:xf numFmtId="0" fontId="9" fillId="14" borderId="16" xfId="0" applyNumberFormat="1" applyFont="1" applyFill="1" applyBorder="1" applyAlignment="1">
      <x:alignment horizontal="center" vertical="center" wrapText="1"/>
    </x:xf>
    <x:xf numFmtId="0" fontId="9" fillId="14" borderId="17" xfId="0" applyNumberFormat="1" applyFont="1" applyFill="1" applyBorder="1" applyAlignment="1">
      <x:alignment horizontal="center" vertical="center" wrapText="1"/>
    </x:xf>
    <x:xf numFmtId="0" fontId="9" fillId="14" borderId="18" xfId="0" applyNumberFormat="1" applyFont="1" applyFill="1" applyBorder="1" applyAlignment="1">
      <x:alignment horizontal="center" vertical="center" wrapText="1"/>
    </x:xf>
    <x:xf numFmtId="0" fontId="2" fillId="15" borderId="0" xfId="0" applyNumberFormat="1" applyFont="1" applyFill="1" applyBorder="1" applyAlignment="1">
      <x:alignment horizontal="center" vertical="center" wrapText="1"/>
    </x:xf>
    <x:xf numFmtId="0" fontId="9" fillId="15" borderId="0" xfId="0" applyNumberFormat="1" applyFont="1" applyFill="1" applyBorder="1"/>
    <x:xf numFmtId="0" fontId="2" fillId="15" borderId="3" xfId="0" applyNumberFormat="1" applyFont="1" applyFill="1" applyBorder="1" applyAlignment="1">
      <x:alignment horizontal="center" vertical="center" wrapText="1"/>
    </x:xf>
    <x:xf numFmtId="0" fontId="9" fillId="15" borderId="4" xfId="0" applyNumberFormat="1" applyFont="1" applyFill="1" applyBorder="1"/>
    <x:xf numFmtId="0" fontId="9" fillId="15" borderId="5" xfId="0" applyNumberFormat="1" applyFont="1" applyFill="1" applyBorder="1"/>
    <x:xf numFmtId="0" fontId="9" fillId="15" borderId="6" xfId="0" applyNumberFormat="1" applyFont="1" applyFill="1" applyBorder="1"/>
    <x:xf numFmtId="0" fontId="9" fillId="15" borderId="7" xfId="0" applyNumberFormat="1" applyFont="1" applyFill="1" applyBorder="1"/>
    <x:xf numFmtId="0" fontId="9" fillId="15" borderId="8" xfId="0" applyNumberFormat="1" applyFont="1" applyFill="1" applyBorder="1"/>
    <x:xf numFmtId="0" fontId="9" fillId="15" borderId="9" xfId="0" applyNumberFormat="1" applyFont="1" applyFill="1" applyBorder="1"/>
    <x:xf numFmtId="0" fontId="9" fillId="15" borderId="10" xfId="0" applyNumberFormat="1" applyFont="1" applyFill="1" applyBorder="1"/>
    <x:xf numFmtId="0" fontId="9" fillId="15" borderId="4" xfId="0" applyNumberFormat="1" applyFont="1" applyFill="1" applyBorder="1" applyAlignment="1">
      <x:alignment wrapText="1"/>
    </x:xf>
    <x:xf numFmtId="0" fontId="9" fillId="15" borderId="5" xfId="0" applyNumberFormat="1" applyFont="1" applyFill="1" applyBorder="1" applyAlignment="1">
      <x:alignment wrapText="1"/>
    </x:xf>
    <x:xf numFmtId="0" fontId="9" fillId="15" borderId="6" xfId="0" applyNumberFormat="1" applyFont="1" applyFill="1" applyBorder="1" applyAlignment="1">
      <x:alignment wrapText="1"/>
    </x:xf>
    <x:xf numFmtId="0" fontId="9" fillId="15" borderId="0" xfId="0" applyNumberFormat="1" applyFont="1" applyFill="1" applyBorder="1" applyAlignment="1">
      <x:alignment wrapText="1"/>
    </x:xf>
    <x:xf numFmtId="0" fontId="9" fillId="15" borderId="7" xfId="0" applyNumberFormat="1" applyFont="1" applyFill="1" applyBorder="1" applyAlignment="1">
      <x:alignment wrapText="1"/>
    </x:xf>
    <x:xf numFmtId="0" fontId="9" fillId="15" borderId="8" xfId="0" applyNumberFormat="1" applyFont="1" applyFill="1" applyBorder="1" applyAlignment="1">
      <x:alignment wrapText="1"/>
    </x:xf>
    <x:xf numFmtId="0" fontId="9" fillId="15" borderId="9" xfId="0" applyNumberFormat="1" applyFont="1" applyFill="1" applyBorder="1" applyAlignment="1">
      <x:alignment wrapText="1"/>
    </x:xf>
    <x:xf numFmtId="0" fontId="9" fillId="15" borderId="10" xfId="0" applyNumberFormat="1" applyFont="1" applyFill="1" applyBorder="1" applyAlignment="1">
      <x:alignment wrapText="1"/>
    </x:xf>
    <x:xf numFmtId="0" fontId="9" fillId="15" borderId="4" xfId="0" applyNumberFormat="1" applyFont="1" applyFill="1" applyBorder="1" applyAlignment="1">
      <x:alignment horizontal="center" wrapText="1"/>
    </x:xf>
    <x:xf numFmtId="0" fontId="9" fillId="15" borderId="5" xfId="0" applyNumberFormat="1" applyFont="1" applyFill="1" applyBorder="1" applyAlignment="1">
      <x:alignment horizontal="center" wrapText="1"/>
    </x:xf>
    <x:xf numFmtId="0" fontId="9" fillId="15" borderId="6" xfId="0" applyNumberFormat="1" applyFont="1" applyFill="1" applyBorder="1" applyAlignment="1">
      <x:alignment horizontal="center" wrapText="1"/>
    </x:xf>
    <x:xf numFmtId="0" fontId="9" fillId="15" borderId="0" xfId="0" applyNumberFormat="1" applyFont="1" applyFill="1" applyBorder="1" applyAlignment="1">
      <x:alignment horizontal="center" wrapText="1"/>
    </x:xf>
    <x:xf numFmtId="0" fontId="9" fillId="15" borderId="7" xfId="0" applyNumberFormat="1" applyFont="1" applyFill="1" applyBorder="1" applyAlignment="1">
      <x:alignment horizontal="center" wrapText="1"/>
    </x:xf>
    <x:xf numFmtId="0" fontId="9" fillId="15" borderId="8" xfId="0" applyNumberFormat="1" applyFont="1" applyFill="1" applyBorder="1" applyAlignment="1">
      <x:alignment horizontal="center" wrapText="1"/>
    </x:xf>
    <x:xf numFmtId="0" fontId="9" fillId="15" borderId="9" xfId="0" applyNumberFormat="1" applyFont="1" applyFill="1" applyBorder="1" applyAlignment="1">
      <x:alignment horizontal="center" wrapText="1"/>
    </x:xf>
    <x:xf numFmtId="0" fontId="9" fillId="15" borderId="10" xfId="0" applyNumberFormat="1" applyFont="1" applyFill="1" applyBorder="1" applyAlignment="1">
      <x:alignment horizontal="center" wrapText="1"/>
    </x:xf>
    <x:xf numFmtId="0" fontId="9" fillId="15" borderId="4" xfId="0" applyNumberFormat="1" applyFont="1" applyFill="1" applyBorder="1" applyAlignment="1">
      <x:alignment horizontal="center" vertical="center" wrapText="1"/>
    </x:xf>
    <x:xf numFmtId="0" fontId="9" fillId="15" borderId="5" xfId="0" applyNumberFormat="1" applyFont="1" applyFill="1" applyBorder="1" applyAlignment="1">
      <x:alignment horizontal="center" vertical="center" wrapText="1"/>
    </x:xf>
    <x:xf numFmtId="0" fontId="9" fillId="15" borderId="6" xfId="0" applyNumberFormat="1" applyFont="1" applyFill="1" applyBorder="1" applyAlignment="1">
      <x:alignment horizontal="center" vertical="center" wrapText="1"/>
    </x:xf>
    <x:xf numFmtId="0" fontId="9" fillId="15" borderId="0" xfId="0" applyNumberFormat="1" applyFont="1" applyFill="1" applyBorder="1" applyAlignment="1">
      <x:alignment horizontal="center" vertical="center" wrapText="1"/>
    </x:xf>
    <x:xf numFmtId="0" fontId="9" fillId="15" borderId="7" xfId="0" applyNumberFormat="1" applyFont="1" applyFill="1" applyBorder="1" applyAlignment="1">
      <x:alignment horizontal="center" vertical="center" wrapText="1"/>
    </x:xf>
    <x:xf numFmtId="0" fontId="9" fillId="15" borderId="8" xfId="0" applyNumberFormat="1" applyFont="1" applyFill="1" applyBorder="1" applyAlignment="1">
      <x:alignment horizontal="center" vertical="center" wrapText="1"/>
    </x:xf>
    <x:xf numFmtId="0" fontId="9" fillId="15" borderId="9" xfId="0" applyNumberFormat="1" applyFont="1" applyFill="1" applyBorder="1" applyAlignment="1">
      <x:alignment horizontal="center" vertical="center" wrapText="1"/>
    </x:xf>
    <x:xf numFmtId="0" fontId="9" fillId="15" borderId="10" xfId="0" applyNumberFormat="1" applyFont="1" applyFill="1" applyBorder="1" applyAlignment="1">
      <x:alignment horizontal="center" vertical="center" wrapText="1"/>
    </x:xf>
    <x:xf numFmtId="0" fontId="2" fillId="15" borderId="2" xfId="0" applyNumberFormat="1" applyFont="1" applyFill="1" applyBorder="1" applyAlignment="1">
      <x:alignment horizontal="center" vertical="center" wrapText="1"/>
    </x:xf>
    <x:xf numFmtId="0" fontId="9" fillId="15" borderId="2" xfId="0" applyNumberFormat="1" applyFont="1" applyFill="1" applyBorder="1"/>
    <x:xf numFmtId="0" fontId="2" fillId="15" borderId="11" xfId="0" applyNumberFormat="1" applyFont="1" applyFill="1" applyBorder="1" applyAlignment="1">
      <x:alignment horizontal="center" vertical="center" wrapText="1"/>
    </x:xf>
    <x:xf numFmtId="0" fontId="9" fillId="15" borderId="12" xfId="0" applyNumberFormat="1" applyFont="1" applyFill="1" applyBorder="1"/>
    <x:xf numFmtId="0" fontId="9" fillId="15" borderId="13" xfId="0" applyNumberFormat="1" applyFont="1" applyFill="1" applyBorder="1"/>
    <x:xf numFmtId="0" fontId="9" fillId="15" borderId="14" xfId="0" applyNumberFormat="1" applyFont="1" applyFill="1" applyBorder="1"/>
    <x:xf numFmtId="0" fontId="9" fillId="15" borderId="15" xfId="0" applyNumberFormat="1" applyFont="1" applyFill="1" applyBorder="1"/>
    <x:xf numFmtId="0" fontId="9" fillId="15" borderId="16" xfId="0" applyNumberFormat="1" applyFont="1" applyFill="1" applyBorder="1"/>
    <x:xf numFmtId="0" fontId="9" fillId="15" borderId="17" xfId="0" applyNumberFormat="1" applyFont="1" applyFill="1" applyBorder="1"/>
    <x:xf numFmtId="0" fontId="9" fillId="15" borderId="18" xfId="0" applyNumberFormat="1" applyFont="1" applyFill="1" applyBorder="1"/>
    <x:xf numFmtId="0" fontId="9" fillId="15" borderId="12" xfId="0" applyNumberFormat="1" applyFont="1" applyFill="1" applyBorder="1" applyAlignment="1">
      <x:alignment wrapText="1"/>
    </x:xf>
    <x:xf numFmtId="0" fontId="9" fillId="15" borderId="13" xfId="0" applyNumberFormat="1" applyFont="1" applyFill="1" applyBorder="1" applyAlignment="1">
      <x:alignment wrapText="1"/>
    </x:xf>
    <x:xf numFmtId="0" fontId="9" fillId="15" borderId="14" xfId="0" applyNumberFormat="1" applyFont="1" applyFill="1" applyBorder="1" applyAlignment="1">
      <x:alignment wrapText="1"/>
    </x:xf>
    <x:xf numFmtId="0" fontId="9" fillId="15" borderId="2" xfId="0" applyNumberFormat="1" applyFont="1" applyFill="1" applyBorder="1" applyAlignment="1">
      <x:alignment wrapText="1"/>
    </x:xf>
    <x:xf numFmtId="0" fontId="9" fillId="15" borderId="15" xfId="0" applyNumberFormat="1" applyFont="1" applyFill="1" applyBorder="1" applyAlignment="1">
      <x:alignment wrapText="1"/>
    </x:xf>
    <x:xf numFmtId="0" fontId="9" fillId="15" borderId="16" xfId="0" applyNumberFormat="1" applyFont="1" applyFill="1" applyBorder="1" applyAlignment="1">
      <x:alignment wrapText="1"/>
    </x:xf>
    <x:xf numFmtId="0" fontId="9" fillId="15" borderId="17" xfId="0" applyNumberFormat="1" applyFont="1" applyFill="1" applyBorder="1" applyAlignment="1">
      <x:alignment wrapText="1"/>
    </x:xf>
    <x:xf numFmtId="0" fontId="9" fillId="15" borderId="18" xfId="0" applyNumberFormat="1" applyFont="1" applyFill="1" applyBorder="1" applyAlignment="1">
      <x:alignment wrapText="1"/>
    </x:xf>
    <x:xf numFmtId="0" fontId="9" fillId="15" borderId="12" xfId="0" applyNumberFormat="1" applyFont="1" applyFill="1" applyBorder="1" applyAlignment="1">
      <x:alignment horizontal="center" wrapText="1"/>
    </x:xf>
    <x:xf numFmtId="0" fontId="9" fillId="15" borderId="13" xfId="0" applyNumberFormat="1" applyFont="1" applyFill="1" applyBorder="1" applyAlignment="1">
      <x:alignment horizontal="center" wrapText="1"/>
    </x:xf>
    <x:xf numFmtId="0" fontId="9" fillId="15" borderId="14" xfId="0" applyNumberFormat="1" applyFont="1" applyFill="1" applyBorder="1" applyAlignment="1">
      <x:alignment horizontal="center" wrapText="1"/>
    </x:xf>
    <x:xf numFmtId="0" fontId="9" fillId="15" borderId="2" xfId="0" applyNumberFormat="1" applyFont="1" applyFill="1" applyBorder="1" applyAlignment="1">
      <x:alignment horizontal="center" wrapText="1"/>
    </x:xf>
    <x:xf numFmtId="0" fontId="9" fillId="15" borderId="15" xfId="0" applyNumberFormat="1" applyFont="1" applyFill="1" applyBorder="1" applyAlignment="1">
      <x:alignment horizontal="center" wrapText="1"/>
    </x:xf>
    <x:xf numFmtId="0" fontId="9" fillId="15" borderId="16" xfId="0" applyNumberFormat="1" applyFont="1" applyFill="1" applyBorder="1" applyAlignment="1">
      <x:alignment horizontal="center" wrapText="1"/>
    </x:xf>
    <x:xf numFmtId="0" fontId="9" fillId="15" borderId="17" xfId="0" applyNumberFormat="1" applyFont="1" applyFill="1" applyBorder="1" applyAlignment="1">
      <x:alignment horizontal="center" wrapText="1"/>
    </x:xf>
    <x:xf numFmtId="0" fontId="9" fillId="15" borderId="18" xfId="0" applyNumberFormat="1" applyFont="1" applyFill="1" applyBorder="1" applyAlignment="1">
      <x:alignment horizontal="center" wrapText="1"/>
    </x:xf>
    <x:xf numFmtId="0" fontId="9" fillId="15" borderId="12" xfId="0" applyNumberFormat="1" applyFont="1" applyFill="1" applyBorder="1" applyAlignment="1">
      <x:alignment horizontal="center" vertical="center" wrapText="1"/>
    </x:xf>
    <x:xf numFmtId="0" fontId="9" fillId="15" borderId="13" xfId="0" applyNumberFormat="1" applyFont="1" applyFill="1" applyBorder="1" applyAlignment="1">
      <x:alignment horizontal="center" vertical="center" wrapText="1"/>
    </x:xf>
    <x:xf numFmtId="0" fontId="9" fillId="15" borderId="14" xfId="0" applyNumberFormat="1" applyFont="1" applyFill="1" applyBorder="1" applyAlignment="1">
      <x:alignment horizontal="center" vertical="center" wrapText="1"/>
    </x:xf>
    <x:xf numFmtId="0" fontId="9" fillId="15" borderId="2" xfId="0" applyNumberFormat="1" applyFont="1" applyFill="1" applyBorder="1" applyAlignment="1">
      <x:alignment horizontal="center" vertical="center" wrapText="1"/>
    </x:xf>
    <x:xf numFmtId="0" fontId="9" fillId="15" borderId="15" xfId="0" applyNumberFormat="1" applyFont="1" applyFill="1" applyBorder="1" applyAlignment="1">
      <x:alignment horizontal="center" vertical="center" wrapText="1"/>
    </x:xf>
    <x:xf numFmtId="0" fontId="9" fillId="15" borderId="16" xfId="0" applyNumberFormat="1" applyFont="1" applyFill="1" applyBorder="1" applyAlignment="1">
      <x:alignment horizontal="center" vertical="center" wrapText="1"/>
    </x:xf>
    <x:xf numFmtId="0" fontId="9" fillId="15" borderId="17" xfId="0" applyNumberFormat="1" applyFont="1" applyFill="1" applyBorder="1" applyAlignment="1">
      <x:alignment horizontal="center" vertical="center" wrapText="1"/>
    </x:xf>
    <x:xf numFmtId="0" fontId="9" fillId="15" borderId="18" xfId="0" applyNumberFormat="1" applyFont="1" applyFill="1" applyBorder="1" applyAlignment="1">
      <x:alignment horizontal="center" vertical="center" wrapText="1"/>
    </x:xf>
    <x:xf numFmtId="0" fontId="2" fillId="16" borderId="0" xfId="0" applyNumberFormat="1" applyFont="1" applyFill="1" applyBorder="1" applyAlignment="1">
      <x:alignment horizontal="center" vertical="center" wrapText="1"/>
    </x:xf>
    <x:xf numFmtId="0" fontId="9" fillId="16" borderId="0" xfId="0" applyNumberFormat="1" applyFont="1" applyFill="1" applyBorder="1"/>
    <x:xf numFmtId="0" fontId="2" fillId="16" borderId="3" xfId="0" applyNumberFormat="1" applyFont="1" applyFill="1" applyBorder="1" applyAlignment="1">
      <x:alignment horizontal="center" vertical="center" wrapText="1"/>
    </x:xf>
    <x:xf numFmtId="0" fontId="9" fillId="16" borderId="4" xfId="0" applyNumberFormat="1" applyFont="1" applyFill="1" applyBorder="1"/>
    <x:xf numFmtId="0" fontId="9" fillId="16" borderId="5" xfId="0" applyNumberFormat="1" applyFont="1" applyFill="1" applyBorder="1"/>
    <x:xf numFmtId="0" fontId="9" fillId="16" borderId="6" xfId="0" applyNumberFormat="1" applyFont="1" applyFill="1" applyBorder="1"/>
    <x:xf numFmtId="0" fontId="9" fillId="16" borderId="7" xfId="0" applyNumberFormat="1" applyFont="1" applyFill="1" applyBorder="1"/>
    <x:xf numFmtId="0" fontId="9" fillId="16" borderId="8" xfId="0" applyNumberFormat="1" applyFont="1" applyFill="1" applyBorder="1"/>
    <x:xf numFmtId="0" fontId="9" fillId="16" borderId="9" xfId="0" applyNumberFormat="1" applyFont="1" applyFill="1" applyBorder="1"/>
    <x:xf numFmtId="0" fontId="9" fillId="16" borderId="10" xfId="0" applyNumberFormat="1" applyFont="1" applyFill="1" applyBorder="1"/>
    <x:xf numFmtId="0" fontId="9" fillId="16" borderId="4" xfId="0" applyNumberFormat="1" applyFont="1" applyFill="1" applyBorder="1" applyAlignment="1">
      <x:alignment wrapText="1"/>
    </x:xf>
    <x:xf numFmtId="0" fontId="9" fillId="16" borderId="5" xfId="0" applyNumberFormat="1" applyFont="1" applyFill="1" applyBorder="1" applyAlignment="1">
      <x:alignment wrapText="1"/>
    </x:xf>
    <x:xf numFmtId="0" fontId="9" fillId="16" borderId="6" xfId="0" applyNumberFormat="1" applyFont="1" applyFill="1" applyBorder="1" applyAlignment="1">
      <x:alignment wrapText="1"/>
    </x:xf>
    <x:xf numFmtId="0" fontId="9" fillId="16" borderId="0" xfId="0" applyNumberFormat="1" applyFont="1" applyFill="1" applyBorder="1" applyAlignment="1">
      <x:alignment wrapText="1"/>
    </x:xf>
    <x:xf numFmtId="0" fontId="9" fillId="16" borderId="7" xfId="0" applyNumberFormat="1" applyFont="1" applyFill="1" applyBorder="1" applyAlignment="1">
      <x:alignment wrapText="1"/>
    </x:xf>
    <x:xf numFmtId="0" fontId="9" fillId="16" borderId="8" xfId="0" applyNumberFormat="1" applyFont="1" applyFill="1" applyBorder="1" applyAlignment="1">
      <x:alignment wrapText="1"/>
    </x:xf>
    <x:xf numFmtId="0" fontId="9" fillId="16" borderId="9" xfId="0" applyNumberFormat="1" applyFont="1" applyFill="1" applyBorder="1" applyAlignment="1">
      <x:alignment wrapText="1"/>
    </x:xf>
    <x:xf numFmtId="0" fontId="9" fillId="16" borderId="10" xfId="0" applyNumberFormat="1" applyFont="1" applyFill="1" applyBorder="1" applyAlignment="1">
      <x:alignment wrapText="1"/>
    </x:xf>
    <x:xf numFmtId="0" fontId="9" fillId="16" borderId="4" xfId="0" applyNumberFormat="1" applyFont="1" applyFill="1" applyBorder="1" applyAlignment="1">
      <x:alignment horizontal="center" wrapText="1"/>
    </x:xf>
    <x:xf numFmtId="0" fontId="9" fillId="16" borderId="5" xfId="0" applyNumberFormat="1" applyFont="1" applyFill="1" applyBorder="1" applyAlignment="1">
      <x:alignment horizontal="center" wrapText="1"/>
    </x:xf>
    <x:xf numFmtId="0" fontId="9" fillId="16" borderId="6" xfId="0" applyNumberFormat="1" applyFont="1" applyFill="1" applyBorder="1" applyAlignment="1">
      <x:alignment horizontal="center" wrapText="1"/>
    </x:xf>
    <x:xf numFmtId="0" fontId="9" fillId="16" borderId="0" xfId="0" applyNumberFormat="1" applyFont="1" applyFill="1" applyBorder="1" applyAlignment="1">
      <x:alignment horizontal="center" wrapText="1"/>
    </x:xf>
    <x:xf numFmtId="0" fontId="9" fillId="16" borderId="7" xfId="0" applyNumberFormat="1" applyFont="1" applyFill="1" applyBorder="1" applyAlignment="1">
      <x:alignment horizontal="center" wrapText="1"/>
    </x:xf>
    <x:xf numFmtId="0" fontId="9" fillId="16" borderId="8" xfId="0" applyNumberFormat="1" applyFont="1" applyFill="1" applyBorder="1" applyAlignment="1">
      <x:alignment horizontal="center" wrapText="1"/>
    </x:xf>
    <x:xf numFmtId="0" fontId="9" fillId="16" borderId="9" xfId="0" applyNumberFormat="1" applyFont="1" applyFill="1" applyBorder="1" applyAlignment="1">
      <x:alignment horizontal="center" wrapText="1"/>
    </x:xf>
    <x:xf numFmtId="0" fontId="9" fillId="16" borderId="10" xfId="0" applyNumberFormat="1" applyFont="1" applyFill="1" applyBorder="1" applyAlignment="1">
      <x:alignment horizontal="center" wrapText="1"/>
    </x:xf>
    <x:xf numFmtId="0" fontId="9" fillId="16" borderId="4" xfId="0" applyNumberFormat="1" applyFont="1" applyFill="1" applyBorder="1" applyAlignment="1">
      <x:alignment horizontal="center" vertical="center" wrapText="1"/>
    </x:xf>
    <x:xf numFmtId="0" fontId="9" fillId="16" borderId="5" xfId="0" applyNumberFormat="1" applyFont="1" applyFill="1" applyBorder="1" applyAlignment="1">
      <x:alignment horizontal="center" vertical="center" wrapText="1"/>
    </x:xf>
    <x:xf numFmtId="0" fontId="9" fillId="16" borderId="6" xfId="0" applyNumberFormat="1" applyFont="1" applyFill="1" applyBorder="1" applyAlignment="1">
      <x:alignment horizontal="center" vertical="center" wrapText="1"/>
    </x:xf>
    <x:xf numFmtId="0" fontId="9" fillId="16" borderId="0" xfId="0" applyNumberFormat="1" applyFont="1" applyFill="1" applyBorder="1" applyAlignment="1">
      <x:alignment horizontal="center" vertical="center" wrapText="1"/>
    </x:xf>
    <x:xf numFmtId="0" fontId="9" fillId="16" borderId="7" xfId="0" applyNumberFormat="1" applyFont="1" applyFill="1" applyBorder="1" applyAlignment="1">
      <x:alignment horizontal="center" vertical="center" wrapText="1"/>
    </x:xf>
    <x:xf numFmtId="0" fontId="9" fillId="16" borderId="8" xfId="0" applyNumberFormat="1" applyFont="1" applyFill="1" applyBorder="1" applyAlignment="1">
      <x:alignment horizontal="center" vertical="center" wrapText="1"/>
    </x:xf>
    <x:xf numFmtId="0" fontId="9" fillId="16" borderId="9" xfId="0" applyNumberFormat="1" applyFont="1" applyFill="1" applyBorder="1" applyAlignment="1">
      <x:alignment horizontal="center" vertical="center" wrapText="1"/>
    </x:xf>
    <x:xf numFmtId="0" fontId="9" fillId="16" borderId="10" xfId="0" applyNumberFormat="1" applyFont="1" applyFill="1" applyBorder="1" applyAlignment="1">
      <x:alignment horizontal="center" vertical="center" wrapText="1"/>
    </x:xf>
    <x:xf numFmtId="0" fontId="2" fillId="16" borderId="2" xfId="0" applyNumberFormat="1" applyFont="1" applyFill="1" applyBorder="1" applyAlignment="1">
      <x:alignment horizontal="center" vertical="center" wrapText="1"/>
    </x:xf>
    <x:xf numFmtId="0" fontId="9" fillId="16" borderId="2" xfId="0" applyNumberFormat="1" applyFont="1" applyFill="1" applyBorder="1"/>
    <x:xf numFmtId="0" fontId="2" fillId="16" borderId="11" xfId="0" applyNumberFormat="1" applyFont="1" applyFill="1" applyBorder="1" applyAlignment="1">
      <x:alignment horizontal="center" vertical="center" wrapText="1"/>
    </x:xf>
    <x:xf numFmtId="0" fontId="9" fillId="16" borderId="12" xfId="0" applyNumberFormat="1" applyFont="1" applyFill="1" applyBorder="1"/>
    <x:xf numFmtId="0" fontId="9" fillId="16" borderId="13" xfId="0" applyNumberFormat="1" applyFont="1" applyFill="1" applyBorder="1"/>
    <x:xf numFmtId="0" fontId="9" fillId="16" borderId="14" xfId="0" applyNumberFormat="1" applyFont="1" applyFill="1" applyBorder="1"/>
    <x:xf numFmtId="0" fontId="9" fillId="16" borderId="15" xfId="0" applyNumberFormat="1" applyFont="1" applyFill="1" applyBorder="1"/>
    <x:xf numFmtId="0" fontId="9" fillId="16" borderId="16" xfId="0" applyNumberFormat="1" applyFont="1" applyFill="1" applyBorder="1"/>
    <x:xf numFmtId="0" fontId="9" fillId="16" borderId="17" xfId="0" applyNumberFormat="1" applyFont="1" applyFill="1" applyBorder="1"/>
    <x:xf numFmtId="0" fontId="9" fillId="16" borderId="18" xfId="0" applyNumberFormat="1" applyFont="1" applyFill="1" applyBorder="1"/>
    <x:xf numFmtId="0" fontId="9" fillId="16" borderId="12" xfId="0" applyNumberFormat="1" applyFont="1" applyFill="1" applyBorder="1" applyAlignment="1">
      <x:alignment wrapText="1"/>
    </x:xf>
    <x:xf numFmtId="0" fontId="9" fillId="16" borderId="13" xfId="0" applyNumberFormat="1" applyFont="1" applyFill="1" applyBorder="1" applyAlignment="1">
      <x:alignment wrapText="1"/>
    </x:xf>
    <x:xf numFmtId="0" fontId="9" fillId="16" borderId="14" xfId="0" applyNumberFormat="1" applyFont="1" applyFill="1" applyBorder="1" applyAlignment="1">
      <x:alignment wrapText="1"/>
    </x:xf>
    <x:xf numFmtId="0" fontId="9" fillId="16" borderId="2" xfId="0" applyNumberFormat="1" applyFont="1" applyFill="1" applyBorder="1" applyAlignment="1">
      <x:alignment wrapText="1"/>
    </x:xf>
    <x:xf numFmtId="0" fontId="9" fillId="16" borderId="15" xfId="0" applyNumberFormat="1" applyFont="1" applyFill="1" applyBorder="1" applyAlignment="1">
      <x:alignment wrapText="1"/>
    </x:xf>
    <x:xf numFmtId="0" fontId="9" fillId="16" borderId="16" xfId="0" applyNumberFormat="1" applyFont="1" applyFill="1" applyBorder="1" applyAlignment="1">
      <x:alignment wrapText="1"/>
    </x:xf>
    <x:xf numFmtId="0" fontId="9" fillId="16" borderId="17" xfId="0" applyNumberFormat="1" applyFont="1" applyFill="1" applyBorder="1" applyAlignment="1">
      <x:alignment wrapText="1"/>
    </x:xf>
    <x:xf numFmtId="0" fontId="9" fillId="16" borderId="18" xfId="0" applyNumberFormat="1" applyFont="1" applyFill="1" applyBorder="1" applyAlignment="1">
      <x:alignment wrapText="1"/>
    </x:xf>
    <x:xf numFmtId="0" fontId="9" fillId="16" borderId="12" xfId="0" applyNumberFormat="1" applyFont="1" applyFill="1" applyBorder="1" applyAlignment="1">
      <x:alignment horizontal="center" wrapText="1"/>
    </x:xf>
    <x:xf numFmtId="0" fontId="9" fillId="16" borderId="13" xfId="0" applyNumberFormat="1" applyFont="1" applyFill="1" applyBorder="1" applyAlignment="1">
      <x:alignment horizontal="center" wrapText="1"/>
    </x:xf>
    <x:xf numFmtId="0" fontId="9" fillId="16" borderId="14" xfId="0" applyNumberFormat="1" applyFont="1" applyFill="1" applyBorder="1" applyAlignment="1">
      <x:alignment horizontal="center" wrapText="1"/>
    </x:xf>
    <x:xf numFmtId="0" fontId="9" fillId="16" borderId="2" xfId="0" applyNumberFormat="1" applyFont="1" applyFill="1" applyBorder="1" applyAlignment="1">
      <x:alignment horizontal="center" wrapText="1"/>
    </x:xf>
    <x:xf numFmtId="0" fontId="9" fillId="16" borderId="15" xfId="0" applyNumberFormat="1" applyFont="1" applyFill="1" applyBorder="1" applyAlignment="1">
      <x:alignment horizontal="center" wrapText="1"/>
    </x:xf>
    <x:xf numFmtId="0" fontId="9" fillId="16" borderId="16" xfId="0" applyNumberFormat="1" applyFont="1" applyFill="1" applyBorder="1" applyAlignment="1">
      <x:alignment horizontal="center" wrapText="1"/>
    </x:xf>
    <x:xf numFmtId="0" fontId="9" fillId="16" borderId="17" xfId="0" applyNumberFormat="1" applyFont="1" applyFill="1" applyBorder="1" applyAlignment="1">
      <x:alignment horizontal="center" wrapText="1"/>
    </x:xf>
    <x:xf numFmtId="0" fontId="9" fillId="16" borderId="18" xfId="0" applyNumberFormat="1" applyFont="1" applyFill="1" applyBorder="1" applyAlignment="1">
      <x:alignment horizontal="center" wrapText="1"/>
    </x:xf>
    <x:xf numFmtId="0" fontId="9" fillId="16" borderId="12" xfId="0" applyNumberFormat="1" applyFont="1" applyFill="1" applyBorder="1" applyAlignment="1">
      <x:alignment horizontal="center" vertical="center" wrapText="1"/>
    </x:xf>
    <x:xf numFmtId="0" fontId="9" fillId="16" borderId="13" xfId="0" applyNumberFormat="1" applyFont="1" applyFill="1" applyBorder="1" applyAlignment="1">
      <x:alignment horizontal="center" vertical="center" wrapText="1"/>
    </x:xf>
    <x:xf numFmtId="0" fontId="9" fillId="16" borderId="14" xfId="0" applyNumberFormat="1" applyFont="1" applyFill="1" applyBorder="1" applyAlignment="1">
      <x:alignment horizontal="center" vertical="center" wrapText="1"/>
    </x:xf>
    <x:xf numFmtId="0" fontId="9" fillId="16" borderId="2" xfId="0" applyNumberFormat="1" applyFont="1" applyFill="1" applyBorder="1" applyAlignment="1">
      <x:alignment horizontal="center" vertical="center" wrapText="1"/>
    </x:xf>
    <x:xf numFmtId="0" fontId="9" fillId="16" borderId="15" xfId="0" applyNumberFormat="1" applyFont="1" applyFill="1" applyBorder="1" applyAlignment="1">
      <x:alignment horizontal="center" vertical="center" wrapText="1"/>
    </x:xf>
    <x:xf numFmtId="0" fontId="9" fillId="16" borderId="16" xfId="0" applyNumberFormat="1" applyFont="1" applyFill="1" applyBorder="1" applyAlignment="1">
      <x:alignment horizontal="center" vertical="center" wrapText="1"/>
    </x:xf>
    <x:xf numFmtId="0" fontId="9" fillId="16" borderId="17" xfId="0" applyNumberFormat="1" applyFont="1" applyFill="1" applyBorder="1" applyAlignment="1">
      <x:alignment horizontal="center" vertical="center" wrapText="1"/>
    </x:xf>
    <x:xf numFmtId="0" fontId="9" fillId="16" borderId="18" xfId="0" applyNumberFormat="1" applyFont="1" applyFill="1" applyBorder="1" applyAlignment="1">
      <x:alignment horizontal="center" vertical="center" wrapText="1"/>
    </x:xf>
    <x:xf numFmtId="0" fontId="3" fillId="12" borderId="0" xfId="0" applyNumberFormat="1" applyFont="1" applyFill="1" applyBorder="1" applyAlignment="1">
      <x:alignment vertical="top" wrapText="1"/>
    </x:xf>
    <x:xf numFmtId="0" fontId="10" fillId="12" borderId="0" xfId="0" applyNumberFormat="1" applyFont="1" applyFill="1" applyBorder="1" applyAlignment="1">
      <x:alignment vertical="top" wrapText="1"/>
    </x:xf>
    <x:xf numFmtId="0" fontId="11" fillId="12" borderId="0" xfId="0" applyNumberFormat="1" applyFont="1" applyFill="1" applyBorder="1"/>
    <x:xf numFmtId="0" fontId="10" fillId="12" borderId="0" xfId="0" applyNumberFormat="1" applyFont="1" applyFill="1" applyBorder="1" applyAlignment="1">
      <x:alignment horizontal="center" vertical="top" wrapText="1"/>
    </x:xf>
    <x:xf numFmtId="0" fontId="11" fillId="12" borderId="0" xfId="0" applyNumberFormat="1" applyFont="1" applyFill="1" applyBorder="1" applyAlignment="1">
      <x:alignment horizontal="center"/>
    </x:xf>
    <x:xf numFmtId="0" fontId="10" fillId="12" borderId="0" xfId="0" applyNumberFormat="1" applyFont="1" applyFill="1" applyBorder="1" applyAlignment="1">
      <x:alignment horizontal="center" vertical="center" wrapText="1"/>
    </x:xf>
    <x:xf numFmtId="0" fontId="11" fillId="12" borderId="0" xfId="0" applyNumberFormat="1" applyFont="1" applyFill="1" applyBorder="1" applyAlignment="1">
      <x:alignment horizontal="center" vertical="center"/>
    </x:xf>
    <x:xf numFmtId="0" fontId="3" fillId="12" borderId="2" xfId="0" applyNumberFormat="1" applyFont="1" applyFill="1" applyBorder="1" applyAlignment="1">
      <x:alignment vertical="top" wrapText="1"/>
    </x:xf>
    <x:xf numFmtId="0" fontId="10" fillId="12" borderId="2" xfId="0" applyNumberFormat="1" applyFont="1" applyFill="1" applyBorder="1" applyAlignment="1">
      <x:alignment vertical="top" wrapText="1"/>
    </x:xf>
    <x:xf numFmtId="0" fontId="11" fillId="12" borderId="2" xfId="0" applyNumberFormat="1" applyFont="1" applyFill="1" applyBorder="1"/>
    <x:xf numFmtId="0" fontId="10" fillId="12" borderId="2" xfId="0" applyNumberFormat="1" applyFont="1" applyFill="1" applyBorder="1" applyAlignment="1">
      <x:alignment horizontal="center" vertical="top" wrapText="1"/>
    </x:xf>
    <x:xf numFmtId="0" fontId="11" fillId="12" borderId="2" xfId="0" applyNumberFormat="1" applyFont="1" applyFill="1" applyBorder="1" applyAlignment="1">
      <x:alignment horizontal="center"/>
    </x:xf>
    <x:xf numFmtId="0" fontId="10" fillId="12" borderId="2" xfId="0" applyNumberFormat="1" applyFont="1" applyFill="1" applyBorder="1" applyAlignment="1">
      <x:alignment horizontal="center" vertical="center" wrapText="1"/>
    </x:xf>
    <x:xf numFmtId="0" fontId="11" fillId="12" borderId="2" xfId="0" applyNumberFormat="1" applyFont="1" applyFill="1" applyBorder="1" applyAlignment="1">
      <x:alignment horizontal="center" vertical="center"/>
    </x:xf>
    <x:xf numFmtId="0" fontId="3" fillId="17" borderId="0" xfId="0" applyNumberFormat="1" applyFont="1" applyFill="1" applyBorder="1" applyAlignment="1">
      <x:alignment vertical="top" wrapText="1"/>
    </x:xf>
    <x:xf numFmtId="0" fontId="0" fillId="17" borderId="0" xfId="0" applyNumberFormat="1" applyFont="1" applyFill="1" applyBorder="1"/>
    <x:xf numFmtId="0" fontId="10" fillId="17" borderId="0" xfId="0" applyNumberFormat="1" applyFont="1" applyFill="1" applyBorder="1" applyAlignment="1">
      <x:alignment vertical="top" wrapText="1"/>
    </x:xf>
    <x:xf numFmtId="0" fontId="11" fillId="17" borderId="0" xfId="0" applyNumberFormat="1" applyFont="1" applyFill="1" applyBorder="1"/>
    <x:xf numFmtId="0" fontId="10" fillId="17" borderId="0" xfId="0" applyNumberFormat="1" applyFont="1" applyFill="1" applyBorder="1" applyAlignment="1">
      <x:alignment horizontal="center" vertical="top" wrapText="1"/>
    </x:xf>
    <x:xf numFmtId="0" fontId="11" fillId="17" borderId="0" xfId="0" applyNumberFormat="1" applyFont="1" applyFill="1" applyBorder="1" applyAlignment="1">
      <x:alignment horizontal="center"/>
    </x:xf>
    <x:xf numFmtId="0" fontId="10" fillId="17" borderId="0" xfId="0" applyNumberFormat="1" applyFont="1" applyFill="1" applyBorder="1" applyAlignment="1">
      <x:alignment horizontal="center" vertical="center" wrapText="1"/>
    </x:xf>
    <x:xf numFmtId="0" fontId="11" fillId="17" borderId="0" xfId="0" applyNumberFormat="1" applyFont="1" applyFill="1" applyBorder="1" applyAlignment="1">
      <x:alignment horizontal="center" vertical="center"/>
    </x:xf>
    <x:xf numFmtId="0" fontId="3" fillId="17" borderId="2" xfId="0" applyNumberFormat="1" applyFont="1" applyFill="1" applyBorder="1" applyAlignment="1">
      <x:alignment vertical="top" wrapText="1"/>
    </x:xf>
    <x:xf numFmtId="0" fontId="0" fillId="17" borderId="2" xfId="0" applyNumberFormat="1" applyFont="1" applyFill="1" applyBorder="1"/>
    <x:xf numFmtId="0" fontId="10" fillId="17" borderId="2" xfId="0" applyNumberFormat="1" applyFont="1" applyFill="1" applyBorder="1" applyAlignment="1">
      <x:alignment vertical="top" wrapText="1"/>
    </x:xf>
    <x:xf numFmtId="0" fontId="11" fillId="17" borderId="2" xfId="0" applyNumberFormat="1" applyFont="1" applyFill="1" applyBorder="1"/>
    <x:xf numFmtId="0" fontId="10" fillId="17" borderId="2" xfId="0" applyNumberFormat="1" applyFont="1" applyFill="1" applyBorder="1" applyAlignment="1">
      <x:alignment horizontal="center" vertical="top" wrapText="1"/>
    </x:xf>
    <x:xf numFmtId="0" fontId="11" fillId="17" borderId="2" xfId="0" applyNumberFormat="1" applyFont="1" applyFill="1" applyBorder="1" applyAlignment="1">
      <x:alignment horizontal="center"/>
    </x:xf>
    <x:xf numFmtId="0" fontId="10" fillId="17" borderId="2" xfId="0" applyNumberFormat="1" applyFont="1" applyFill="1" applyBorder="1" applyAlignment="1">
      <x:alignment horizontal="center" vertical="center" wrapText="1"/>
    </x:xf>
    <x:xf numFmtId="0" fontId="11" fillId="17" borderId="2" xfId="0" applyNumberFormat="1" applyFont="1" applyFill="1" applyBorder="1" applyAlignment="1">
      <x:alignment horizontal="center" vertical="center"/>
    </x:xf>
    <x:xf numFmtId="0" fontId="3" fillId="14" borderId="0" xfId="0" applyNumberFormat="1" applyFont="1" applyFill="1" applyBorder="1" applyAlignment="1">
      <x:alignment vertical="top" wrapText="1"/>
    </x:xf>
    <x:xf numFmtId="0" fontId="10" fillId="14" borderId="0" xfId="0" applyNumberFormat="1" applyFont="1" applyFill="1" applyBorder="1" applyAlignment="1">
      <x:alignment vertical="top" wrapText="1"/>
    </x:xf>
    <x:xf numFmtId="0" fontId="11" fillId="14" borderId="0" xfId="0" applyNumberFormat="1" applyFont="1" applyFill="1" applyBorder="1"/>
    <x:xf numFmtId="0" fontId="10" fillId="14" borderId="0" xfId="0" applyNumberFormat="1" applyFont="1" applyFill="1" applyBorder="1" applyAlignment="1">
      <x:alignment horizontal="center" vertical="top" wrapText="1"/>
    </x:xf>
    <x:xf numFmtId="0" fontId="11" fillId="14" borderId="0" xfId="0" applyNumberFormat="1" applyFont="1" applyFill="1" applyBorder="1" applyAlignment="1">
      <x:alignment horizontal="center"/>
    </x:xf>
    <x:xf numFmtId="0" fontId="10" fillId="14" borderId="0" xfId="0" applyNumberFormat="1" applyFont="1" applyFill="1" applyBorder="1" applyAlignment="1">
      <x:alignment horizontal="center" vertical="center" wrapText="1"/>
    </x:xf>
    <x:xf numFmtId="0" fontId="11" fillId="14" borderId="0" xfId="0" applyNumberFormat="1" applyFont="1" applyFill="1" applyBorder="1" applyAlignment="1">
      <x:alignment horizontal="center" vertical="center"/>
    </x:xf>
    <x:xf numFmtId="0" fontId="3" fillId="14" borderId="2" xfId="0" applyNumberFormat="1" applyFont="1" applyFill="1" applyBorder="1" applyAlignment="1">
      <x:alignment vertical="top" wrapText="1"/>
    </x:xf>
    <x:xf numFmtId="0" fontId="10" fillId="14" borderId="2" xfId="0" applyNumberFormat="1" applyFont="1" applyFill="1" applyBorder="1" applyAlignment="1">
      <x:alignment vertical="top" wrapText="1"/>
    </x:xf>
    <x:xf numFmtId="0" fontId="11" fillId="14" borderId="2" xfId="0" applyNumberFormat="1" applyFont="1" applyFill="1" applyBorder="1"/>
    <x:xf numFmtId="0" fontId="10" fillId="14" borderId="2" xfId="0" applyNumberFormat="1" applyFont="1" applyFill="1" applyBorder="1" applyAlignment="1">
      <x:alignment horizontal="center" vertical="top" wrapText="1"/>
    </x:xf>
    <x:xf numFmtId="0" fontId="11" fillId="14" borderId="2" xfId="0" applyNumberFormat="1" applyFont="1" applyFill="1" applyBorder="1" applyAlignment="1">
      <x:alignment horizontal="center"/>
    </x:xf>
    <x:xf numFmtId="0" fontId="10" fillId="14" borderId="2" xfId="0" applyNumberFormat="1" applyFont="1" applyFill="1" applyBorder="1" applyAlignment="1">
      <x:alignment horizontal="center" vertical="center" wrapText="1"/>
    </x:xf>
    <x:xf numFmtId="0" fontId="11" fillId="14" borderId="2" xfId="0" applyNumberFormat="1" applyFont="1" applyFill="1" applyBorder="1" applyAlignment="1">
      <x:alignment horizontal="center" vertical="center"/>
    </x:xf>
    <x:xf numFmtId="0" fontId="0" fillId="18" borderId="0" xfId="0" applyNumberFormat="1" applyFont="1" applyFill="1" applyBorder="1"/>
    <x:xf numFmtId="0" fontId="12" fillId="18" borderId="0" xfId="0" applyNumberFormat="1" applyFont="1" applyFill="1" applyBorder="1"/>
    <x:xf numFmtId="0" fontId="12" fillId="18" borderId="0" xfId="0" applyNumberFormat="1" applyFont="1" applyFill="1" applyBorder="1" applyAlignment="1">
      <x:alignment wrapText="1"/>
    </x:xf>
    <x:xf numFmtId="0" fontId="12" fillId="18" borderId="0" xfId="0" applyNumberFormat="1" applyFont="1" applyFill="1" applyBorder="1" applyAlignment="1">
      <x:alignment vertical="top" wrapText="1"/>
    </x:xf>
    <x:xf numFmtId="0" fontId="0" fillId="18" borderId="2" xfId="0" applyNumberFormat="1" applyFont="1" applyFill="1" applyBorder="1"/>
    <x:xf numFmtId="0" fontId="12" fillId="18" borderId="2" xfId="0" applyNumberFormat="1" applyFont="1" applyFill="1" applyBorder="1"/>
    <x:xf numFmtId="0" fontId="12" fillId="18" borderId="2" xfId="0" applyNumberFormat="1" applyFont="1" applyFill="1" applyBorder="1" applyAlignment="1">
      <x:alignment wrapText="1"/>
    </x:xf>
    <x:xf numFmtId="0" fontId="12" fillId="18" borderId="2" xfId="0" applyNumberFormat="1" applyFont="1" applyFill="1" applyBorder="1" applyAlignment="1">
      <x:alignment vertical="top" wrapText="1"/>
    </x:xf>
    <x:xf numFmtId="0" fontId="0" fillId="19" borderId="0" xfId="0" applyNumberFormat="1" applyFont="1" applyFill="1" applyBorder="1"/>
    <x:xf numFmtId="0" fontId="13" fillId="19" borderId="0" xfId="0" applyNumberFormat="1" applyFont="1" applyFill="1" applyBorder="1"/>
    <x:xf numFmtId="0" fontId="13" fillId="19" borderId="0" xfId="0" applyNumberFormat="1" applyFont="1" applyFill="1" applyBorder="1" applyAlignment="1">
      <x:alignment wrapText="1"/>
    </x:xf>
    <x:xf numFmtId="0" fontId="13" fillId="19" borderId="0" xfId="0" applyNumberFormat="1" applyFont="1" applyFill="1" applyBorder="1" applyAlignment="1">
      <x:alignment vertical="top" wrapText="1"/>
    </x:xf>
    <x:xf numFmtId="0" fontId="0" fillId="19" borderId="2" xfId="0" applyNumberFormat="1" applyFont="1" applyFill="1" applyBorder="1"/>
    <x:xf numFmtId="0" fontId="13" fillId="19" borderId="2" xfId="0" applyNumberFormat="1" applyFont="1" applyFill="1" applyBorder="1"/>
    <x:xf numFmtId="0" fontId="13" fillId="19" borderId="2" xfId="0" applyNumberFormat="1" applyFont="1" applyFill="1" applyBorder="1" applyAlignment="1">
      <x:alignment wrapText="1"/>
    </x:xf>
    <x:xf numFmtId="0" fontId="13" fillId="19" borderId="2" xfId="0" applyNumberFormat="1" applyFont="1" applyFill="1" applyBorder="1" applyAlignment="1">
      <x:alignment vertical="top" wrapText="1"/>
    </x:xf>
    <x:xf numFmtId="0" fontId="0" fillId="20" borderId="0" xfId="0" applyNumberFormat="1" applyFont="1" applyFill="1" applyBorder="1"/>
    <x:xf numFmtId="0" fontId="14" fillId="20" borderId="0" xfId="0" applyNumberFormat="1" applyFont="1" applyFill="1" applyBorder="1"/>
    <x:xf numFmtId="0" fontId="14" fillId="20" borderId="0" xfId="0" applyNumberFormat="1" applyFont="1" applyFill="1" applyBorder="1" applyAlignment="1">
      <x:alignment wrapText="1"/>
    </x:xf>
    <x:xf numFmtId="0" fontId="14" fillId="20" borderId="0" xfId="0" applyNumberFormat="1" applyFont="1" applyFill="1" applyBorder="1" applyAlignment="1">
      <x:alignment vertical="top" wrapText="1"/>
    </x:xf>
    <x:xf numFmtId="0" fontId="0" fillId="20" borderId="2" xfId="0" applyNumberFormat="1" applyFont="1" applyFill="1" applyBorder="1"/>
    <x:xf numFmtId="0" fontId="14" fillId="20" borderId="2" xfId="0" applyNumberFormat="1" applyFont="1" applyFill="1" applyBorder="1"/>
    <x:xf numFmtId="0" fontId="14" fillId="20" borderId="2" xfId="0" applyNumberFormat="1" applyFont="1" applyFill="1" applyBorder="1" applyAlignment="1">
      <x:alignment wrapText="1"/>
    </x:xf>
    <x:xf numFmtId="0" fontId="14" fillId="20" borderId="2" xfId="0" applyNumberFormat="1" applyFont="1" applyFill="1" applyBorder="1" applyAlignment="1">
      <x:alignment vertical="top" wrapText="1"/>
    </x:xf>
    <x:xf numFmtId="0" fontId="4" fillId="10" borderId="0" xfId="0" applyNumberFormat="1" applyFont="1" applyFill="1" applyBorder="1"/>
    <x:xf numFmtId="0" fontId="15" fillId="10" borderId="0" xfId="0" applyNumberFormat="1" applyFont="1" applyFill="1" applyBorder="1"/>
    <x:xf numFmtId="0" fontId="15" fillId="10" borderId="19" xfId="0" applyNumberFormat="1" applyFont="1" applyFill="1" applyBorder="1"/>
    <x:xf numFmtId="0" fontId="15" fillId="10" borderId="19" xfId="0" applyNumberFormat="1" applyFont="1" applyFill="1" applyBorder="1" applyAlignment="1">
      <x:alignment wrapText="1"/>
    </x:xf>
    <x:xf numFmtId="0" fontId="15" fillId="10" borderId="19" xfId="0" applyNumberFormat="1" applyFont="1" applyFill="1" applyBorder="1" applyAlignment="1">
      <x:alignment horizontal="center" wrapText="1"/>
    </x:xf>
    <x:xf numFmtId="0" fontId="15" fillId="10" borderId="19" xfId="0" applyNumberFormat="1" applyFont="1" applyFill="1" applyBorder="1" applyAlignment="1">
      <x:alignment horizontal="center" vertical="center" wrapText="1"/>
    </x:xf>
    <x:xf numFmtId="0" fontId="4" fillId="10" borderId="2" xfId="0" applyNumberFormat="1" applyFont="1" applyFill="1" applyBorder="1"/>
    <x:xf numFmtId="0" fontId="15" fillId="10" borderId="2" xfId="0" applyNumberFormat="1" applyFont="1" applyFill="1" applyBorder="1"/>
    <x:xf numFmtId="0" fontId="15" fillId="10" borderId="20" xfId="0" applyNumberFormat="1" applyFont="1" applyFill="1" applyBorder="1"/>
    <x:xf numFmtId="0" fontId="15" fillId="10" borderId="20" xfId="0" applyNumberFormat="1" applyFont="1" applyFill="1" applyBorder="1" applyAlignment="1">
      <x:alignment wrapText="1"/>
    </x:xf>
    <x:xf numFmtId="0" fontId="15" fillId="10" borderId="20" xfId="0" applyNumberFormat="1" applyFont="1" applyFill="1" applyBorder="1" applyAlignment="1">
      <x:alignment horizontal="center" wrapText="1"/>
    </x:xf>
    <x:xf numFmtId="0" fontId="15" fillId="10" borderId="20" xfId="0" applyNumberFormat="1" applyFont="1" applyFill="1" applyBorder="1" applyAlignment="1">
      <x:alignment horizontal="center" vertical="center" wrapText="1"/>
    </x:xf>
    <x:xf numFmtId="0" fontId="4" fillId="12" borderId="0" xfId="0" applyNumberFormat="1" applyFont="1" applyFill="1" applyBorder="1"/>
    <x:xf numFmtId="0" fontId="15" fillId="12" borderId="0" xfId="0" applyNumberFormat="1" applyFont="1" applyFill="1" applyBorder="1"/>
    <x:xf numFmtId="0" fontId="15" fillId="12" borderId="21" xfId="0" applyNumberFormat="1" applyFont="1" applyFill="1" applyBorder="1"/>
    <x:xf numFmtId="0" fontId="15" fillId="12" borderId="22" xfId="0" applyNumberFormat="1" applyFont="1" applyFill="1" applyBorder="1"/>
    <x:xf numFmtId="0" fontId="15" fillId="12" borderId="21" xfId="0" applyNumberFormat="1" applyFont="1" applyFill="1" applyBorder="1" applyAlignment="1">
      <x:alignment wrapText="1"/>
    </x:xf>
    <x:xf numFmtId="0" fontId="15" fillId="12" borderId="22" xfId="0" applyNumberFormat="1" applyFont="1" applyFill="1" applyBorder="1" applyAlignment="1">
      <x:alignment wrapText="1"/>
    </x:xf>
    <x:xf numFmtId="0" fontId="15" fillId="12" borderId="21" xfId="0" applyNumberFormat="1" applyFont="1" applyFill="1" applyBorder="1" applyAlignment="1">
      <x:alignment horizontal="center" wrapText="1"/>
    </x:xf>
    <x:xf numFmtId="0" fontId="15" fillId="12" borderId="22" xfId="0" applyNumberFormat="1" applyFont="1" applyFill="1" applyBorder="1" applyAlignment="1">
      <x:alignment horizontal="center" wrapText="1"/>
    </x:xf>
    <x:xf numFmtId="0" fontId="15" fillId="12" borderId="21" xfId="0" applyNumberFormat="1" applyFont="1" applyFill="1" applyBorder="1" applyAlignment="1">
      <x:alignment horizontal="center" vertical="center" wrapText="1"/>
    </x:xf>
    <x:xf numFmtId="0" fontId="15" fillId="12" borderId="22" xfId="0" applyNumberFormat="1" applyFont="1" applyFill="1" applyBorder="1" applyAlignment="1">
      <x:alignment horizontal="center" vertical="center" wrapText="1"/>
    </x:xf>
    <x:xf numFmtId="0" fontId="4" fillId="12" borderId="2" xfId="0" applyNumberFormat="1" applyFont="1" applyFill="1" applyBorder="1"/>
    <x:xf numFmtId="0" fontId="15" fillId="12" borderId="2" xfId="0" applyNumberFormat="1" applyFont="1" applyFill="1" applyBorder="1"/>
    <x:xf numFmtId="0" fontId="15" fillId="12" borderId="23" xfId="0" applyNumberFormat="1" applyFont="1" applyFill="1" applyBorder="1"/>
    <x:xf numFmtId="0" fontId="15" fillId="12" borderId="24" xfId="0" applyNumberFormat="1" applyFont="1" applyFill="1" applyBorder="1"/>
    <x:xf numFmtId="0" fontId="15" fillId="12" borderId="23" xfId="0" applyNumberFormat="1" applyFont="1" applyFill="1" applyBorder="1" applyAlignment="1">
      <x:alignment wrapText="1"/>
    </x:xf>
    <x:xf numFmtId="0" fontId="15" fillId="12" borderId="24" xfId="0" applyNumberFormat="1" applyFont="1" applyFill="1" applyBorder="1" applyAlignment="1">
      <x:alignment wrapText="1"/>
    </x:xf>
    <x:xf numFmtId="0" fontId="15" fillId="12" borderId="23" xfId="0" applyNumberFormat="1" applyFont="1" applyFill="1" applyBorder="1" applyAlignment="1">
      <x:alignment horizontal="center" wrapText="1"/>
    </x:xf>
    <x:xf numFmtId="0" fontId="15" fillId="12" borderId="24" xfId="0" applyNumberFormat="1" applyFont="1" applyFill="1" applyBorder="1" applyAlignment="1">
      <x:alignment horizontal="center" wrapText="1"/>
    </x:xf>
    <x:xf numFmtId="0" fontId="15" fillId="12" borderId="23" xfId="0" applyNumberFormat="1" applyFont="1" applyFill="1" applyBorder="1" applyAlignment="1">
      <x:alignment horizontal="center" vertical="center" wrapText="1"/>
    </x:xf>
    <x:xf numFmtId="0" fontId="15" fillId="12" borderId="24" xfId="0" applyNumberFormat="1" applyFont="1" applyFill="1" applyBorder="1" applyAlignment="1">
      <x:alignment horizontal="center" vertical="center" wrapText="1"/>
    </x:xf>
    <x:xf numFmtId="0" fontId="4" fillId="13" borderId="0" xfId="0" applyNumberFormat="1" applyFont="1" applyFill="1" applyBorder="1"/>
    <x:xf numFmtId="0" fontId="15" fillId="13" borderId="0" xfId="0" applyNumberFormat="1" applyFont="1" applyFill="1" applyBorder="1"/>
    <x:xf numFmtId="0" fontId="15" fillId="13" borderId="21" xfId="0" applyNumberFormat="1" applyFont="1" applyFill="1" applyBorder="1"/>
    <x:xf numFmtId="0" fontId="15" fillId="13" borderId="22" xfId="0" applyNumberFormat="1" applyFont="1" applyFill="1" applyBorder="1"/>
    <x:xf numFmtId="0" fontId="15" fillId="13" borderId="21" xfId="0" applyNumberFormat="1" applyFont="1" applyFill="1" applyBorder="1" applyAlignment="1">
      <x:alignment wrapText="1"/>
    </x:xf>
    <x:xf numFmtId="0" fontId="15" fillId="13" borderId="22" xfId="0" applyNumberFormat="1" applyFont="1" applyFill="1" applyBorder="1" applyAlignment="1">
      <x:alignment wrapText="1"/>
    </x:xf>
    <x:xf numFmtId="0" fontId="15" fillId="13" borderId="21" xfId="0" applyNumberFormat="1" applyFont="1" applyFill="1" applyBorder="1" applyAlignment="1">
      <x:alignment horizontal="center" wrapText="1"/>
    </x:xf>
    <x:xf numFmtId="0" fontId="15" fillId="13" borderId="22" xfId="0" applyNumberFormat="1" applyFont="1" applyFill="1" applyBorder="1" applyAlignment="1">
      <x:alignment horizontal="center" wrapText="1"/>
    </x:xf>
    <x:xf numFmtId="0" fontId="15" fillId="13" borderId="21" xfId="0" applyNumberFormat="1" applyFont="1" applyFill="1" applyBorder="1" applyAlignment="1">
      <x:alignment horizontal="center" vertical="center" wrapText="1"/>
    </x:xf>
    <x:xf numFmtId="0" fontId="15" fillId="13" borderId="22" xfId="0" applyNumberFormat="1" applyFont="1" applyFill="1" applyBorder="1" applyAlignment="1">
      <x:alignment horizontal="center" vertical="center" wrapText="1"/>
    </x:xf>
    <x:xf numFmtId="0" fontId="4" fillId="13" borderId="2" xfId="0" applyNumberFormat="1" applyFont="1" applyFill="1" applyBorder="1"/>
    <x:xf numFmtId="0" fontId="15" fillId="13" borderId="2" xfId="0" applyNumberFormat="1" applyFont="1" applyFill="1" applyBorder="1"/>
    <x:xf numFmtId="0" fontId="15" fillId="13" borderId="23" xfId="0" applyNumberFormat="1" applyFont="1" applyFill="1" applyBorder="1"/>
    <x:xf numFmtId="0" fontId="15" fillId="13" borderId="24" xfId="0" applyNumberFormat="1" applyFont="1" applyFill="1" applyBorder="1"/>
    <x:xf numFmtId="0" fontId="15" fillId="13" borderId="23" xfId="0" applyNumberFormat="1" applyFont="1" applyFill="1" applyBorder="1" applyAlignment="1">
      <x:alignment wrapText="1"/>
    </x:xf>
    <x:xf numFmtId="0" fontId="15" fillId="13" borderId="24" xfId="0" applyNumberFormat="1" applyFont="1" applyFill="1" applyBorder="1" applyAlignment="1">
      <x:alignment wrapText="1"/>
    </x:xf>
    <x:xf numFmtId="0" fontId="15" fillId="13" borderId="23" xfId="0" applyNumberFormat="1" applyFont="1" applyFill="1" applyBorder="1" applyAlignment="1">
      <x:alignment horizontal="center" wrapText="1"/>
    </x:xf>
    <x:xf numFmtId="0" fontId="15" fillId="13" borderId="24" xfId="0" applyNumberFormat="1" applyFont="1" applyFill="1" applyBorder="1" applyAlignment="1">
      <x:alignment horizontal="center" wrapText="1"/>
    </x:xf>
    <x:xf numFmtId="0" fontId="15" fillId="13" borderId="23" xfId="0" applyNumberFormat="1" applyFont="1" applyFill="1" applyBorder="1" applyAlignment="1">
      <x:alignment horizontal="center" vertical="center" wrapText="1"/>
    </x:xf>
    <x:xf numFmtId="0" fontId="15" fillId="13" borderId="24" xfId="0" applyNumberFormat="1" applyFont="1" applyFill="1" applyBorder="1" applyAlignment="1">
      <x:alignment horizontal="center" vertical="center" wrapText="1"/>
    </x:xf>
    <x:xf numFmtId="0" fontId="4" fillId="14" borderId="0" xfId="0" applyNumberFormat="1" applyFont="1" applyFill="1" applyBorder="1"/>
    <x:xf numFmtId="0" fontId="15" fillId="14" borderId="0" xfId="0" applyNumberFormat="1" applyFont="1" applyFill="1" applyBorder="1"/>
    <x:xf numFmtId="0" fontId="15" fillId="14" borderId="21" xfId="0" applyNumberFormat="1" applyFont="1" applyFill="1" applyBorder="1"/>
    <x:xf numFmtId="0" fontId="15" fillId="14" borderId="22" xfId="0" applyNumberFormat="1" applyFont="1" applyFill="1" applyBorder="1"/>
    <x:xf numFmtId="0" fontId="15" fillId="14" borderId="21" xfId="0" applyNumberFormat="1" applyFont="1" applyFill="1" applyBorder="1" applyAlignment="1">
      <x:alignment wrapText="1"/>
    </x:xf>
    <x:xf numFmtId="0" fontId="15" fillId="14" borderId="22" xfId="0" applyNumberFormat="1" applyFont="1" applyFill="1" applyBorder="1" applyAlignment="1">
      <x:alignment wrapText="1"/>
    </x:xf>
    <x:xf numFmtId="0" fontId="15" fillId="14" borderId="21" xfId="0" applyNumberFormat="1" applyFont="1" applyFill="1" applyBorder="1" applyAlignment="1">
      <x:alignment horizontal="center" wrapText="1"/>
    </x:xf>
    <x:xf numFmtId="0" fontId="15" fillId="14" borderId="22" xfId="0" applyNumberFormat="1" applyFont="1" applyFill="1" applyBorder="1" applyAlignment="1">
      <x:alignment horizontal="center" wrapText="1"/>
    </x:xf>
    <x:xf numFmtId="0" fontId="15" fillId="14" borderId="21" xfId="0" applyNumberFormat="1" applyFont="1" applyFill="1" applyBorder="1" applyAlignment="1">
      <x:alignment horizontal="center" vertical="center" wrapText="1"/>
    </x:xf>
    <x:xf numFmtId="0" fontId="15" fillId="14" borderId="22" xfId="0" applyNumberFormat="1" applyFont="1" applyFill="1" applyBorder="1" applyAlignment="1">
      <x:alignment horizontal="center" vertical="center" wrapText="1"/>
    </x:xf>
    <x:xf numFmtId="0" fontId="4" fillId="14" borderId="2" xfId="0" applyNumberFormat="1" applyFont="1" applyFill="1" applyBorder="1"/>
    <x:xf numFmtId="0" fontId="15" fillId="14" borderId="2" xfId="0" applyNumberFormat="1" applyFont="1" applyFill="1" applyBorder="1"/>
    <x:xf numFmtId="0" fontId="15" fillId="14" borderId="23" xfId="0" applyNumberFormat="1" applyFont="1" applyFill="1" applyBorder="1"/>
    <x:xf numFmtId="0" fontId="15" fillId="14" borderId="24" xfId="0" applyNumberFormat="1" applyFont="1" applyFill="1" applyBorder="1"/>
    <x:xf numFmtId="0" fontId="15" fillId="14" borderId="23" xfId="0" applyNumberFormat="1" applyFont="1" applyFill="1" applyBorder="1" applyAlignment="1">
      <x:alignment wrapText="1"/>
    </x:xf>
    <x:xf numFmtId="0" fontId="15" fillId="14" borderId="24" xfId="0" applyNumberFormat="1" applyFont="1" applyFill="1" applyBorder="1" applyAlignment="1">
      <x:alignment wrapText="1"/>
    </x:xf>
    <x:xf numFmtId="0" fontId="15" fillId="14" borderId="23" xfId="0" applyNumberFormat="1" applyFont="1" applyFill="1" applyBorder="1" applyAlignment="1">
      <x:alignment horizontal="center" wrapText="1"/>
    </x:xf>
    <x:xf numFmtId="0" fontId="15" fillId="14" borderId="24" xfId="0" applyNumberFormat="1" applyFont="1" applyFill="1" applyBorder="1" applyAlignment="1">
      <x:alignment horizontal="center" wrapText="1"/>
    </x:xf>
    <x:xf numFmtId="0" fontId="15" fillId="14" borderId="23" xfId="0" applyNumberFormat="1" applyFont="1" applyFill="1" applyBorder="1" applyAlignment="1">
      <x:alignment horizontal="center" vertical="center" wrapText="1"/>
    </x:xf>
    <x:xf numFmtId="0" fontId="15" fillId="14" borderId="24" xfId="0" applyNumberFormat="1" applyFont="1" applyFill="1" applyBorder="1" applyAlignment="1">
      <x:alignment horizontal="center" vertical="center" wrapText="1"/>
    </x:xf>
    <x:xf numFmtId="0" fontId="4" fillId="15" borderId="0" xfId="0" applyNumberFormat="1" applyFont="1" applyFill="1" applyBorder="1"/>
    <x:xf numFmtId="0" fontId="15" fillId="15" borderId="0" xfId="0" applyNumberFormat="1" applyFont="1" applyFill="1" applyBorder="1"/>
    <x:xf numFmtId="0" fontId="15" fillId="15" borderId="21" xfId="0" applyNumberFormat="1" applyFont="1" applyFill="1" applyBorder="1"/>
    <x:xf numFmtId="0" fontId="15" fillId="15" borderId="22" xfId="0" applyNumberFormat="1" applyFont="1" applyFill="1" applyBorder="1"/>
    <x:xf numFmtId="0" fontId="15" fillId="15" borderId="21" xfId="0" applyNumberFormat="1" applyFont="1" applyFill="1" applyBorder="1" applyAlignment="1">
      <x:alignment wrapText="1"/>
    </x:xf>
    <x:xf numFmtId="0" fontId="15" fillId="15" borderId="22" xfId="0" applyNumberFormat="1" applyFont="1" applyFill="1" applyBorder="1" applyAlignment="1">
      <x:alignment wrapText="1"/>
    </x:xf>
    <x:xf numFmtId="0" fontId="15" fillId="15" borderId="21" xfId="0" applyNumberFormat="1" applyFont="1" applyFill="1" applyBorder="1" applyAlignment="1">
      <x:alignment horizontal="center" wrapText="1"/>
    </x:xf>
    <x:xf numFmtId="0" fontId="15" fillId="15" borderId="22" xfId="0" applyNumberFormat="1" applyFont="1" applyFill="1" applyBorder="1" applyAlignment="1">
      <x:alignment horizontal="center" wrapText="1"/>
    </x:xf>
    <x:xf numFmtId="0" fontId="15" fillId="15" borderId="21" xfId="0" applyNumberFormat="1" applyFont="1" applyFill="1" applyBorder="1" applyAlignment="1">
      <x:alignment horizontal="center" vertical="center" wrapText="1"/>
    </x:xf>
    <x:xf numFmtId="0" fontId="15" fillId="15" borderId="22" xfId="0" applyNumberFormat="1" applyFont="1" applyFill="1" applyBorder="1" applyAlignment="1">
      <x:alignment horizontal="center" vertical="center" wrapText="1"/>
    </x:xf>
    <x:xf numFmtId="0" fontId="4" fillId="15" borderId="2" xfId="0" applyNumberFormat="1" applyFont="1" applyFill="1" applyBorder="1"/>
    <x:xf numFmtId="0" fontId="15" fillId="15" borderId="2" xfId="0" applyNumberFormat="1" applyFont="1" applyFill="1" applyBorder="1"/>
    <x:xf numFmtId="0" fontId="15" fillId="15" borderId="23" xfId="0" applyNumberFormat="1" applyFont="1" applyFill="1" applyBorder="1"/>
    <x:xf numFmtId="0" fontId="15" fillId="15" borderId="24" xfId="0" applyNumberFormat="1" applyFont="1" applyFill="1" applyBorder="1"/>
    <x:xf numFmtId="0" fontId="15" fillId="15" borderId="23" xfId="0" applyNumberFormat="1" applyFont="1" applyFill="1" applyBorder="1" applyAlignment="1">
      <x:alignment wrapText="1"/>
    </x:xf>
    <x:xf numFmtId="0" fontId="15" fillId="15" borderId="24" xfId="0" applyNumberFormat="1" applyFont="1" applyFill="1" applyBorder="1" applyAlignment="1">
      <x:alignment wrapText="1"/>
    </x:xf>
    <x:xf numFmtId="0" fontId="15" fillId="15" borderId="23" xfId="0" applyNumberFormat="1" applyFont="1" applyFill="1" applyBorder="1" applyAlignment="1">
      <x:alignment horizontal="center" wrapText="1"/>
    </x:xf>
    <x:xf numFmtId="0" fontId="15" fillId="15" borderId="24" xfId="0" applyNumberFormat="1" applyFont="1" applyFill="1" applyBorder="1" applyAlignment="1">
      <x:alignment horizontal="center" wrapText="1"/>
    </x:xf>
    <x:xf numFmtId="0" fontId="15" fillId="15" borderId="23" xfId="0" applyNumberFormat="1" applyFont="1" applyFill="1" applyBorder="1" applyAlignment="1">
      <x:alignment horizontal="center" vertical="center" wrapText="1"/>
    </x:xf>
    <x:xf numFmtId="0" fontId="15" fillId="15" borderId="24" xfId="0" applyNumberFormat="1" applyFont="1" applyFill="1" applyBorder="1" applyAlignment="1">
      <x:alignment horizontal="center" vertical="center" wrapText="1"/>
    </x:xf>
    <x:xf numFmtId="0" fontId="4" fillId="16" borderId="0" xfId="0" applyNumberFormat="1" applyFont="1" applyFill="1" applyBorder="1"/>
    <x:xf numFmtId="0" fontId="15" fillId="16" borderId="0" xfId="0" applyNumberFormat="1" applyFont="1" applyFill="1" applyBorder="1"/>
    <x:xf numFmtId="0" fontId="15" fillId="16" borderId="21" xfId="0" applyNumberFormat="1" applyFont="1" applyFill="1" applyBorder="1"/>
    <x:xf numFmtId="0" fontId="15" fillId="16" borderId="25" xfId="0" applyNumberFormat="1" applyFont="1" applyFill="1" applyBorder="1"/>
    <x:xf numFmtId="0" fontId="15" fillId="16" borderId="22" xfId="0" applyNumberFormat="1" applyFont="1" applyFill="1" applyBorder="1"/>
    <x:xf numFmtId="0" fontId="15" fillId="16" borderId="21" xfId="0" applyNumberFormat="1" applyFont="1" applyFill="1" applyBorder="1" applyAlignment="1">
      <x:alignment wrapText="1"/>
    </x:xf>
    <x:xf numFmtId="0" fontId="15" fillId="16" borderId="25" xfId="0" applyNumberFormat="1" applyFont="1" applyFill="1" applyBorder="1" applyAlignment="1">
      <x:alignment wrapText="1"/>
    </x:xf>
    <x:xf numFmtId="0" fontId="15" fillId="16" borderId="22" xfId="0" applyNumberFormat="1" applyFont="1" applyFill="1" applyBorder="1" applyAlignment="1">
      <x:alignment wrapText="1"/>
    </x:xf>
    <x:xf numFmtId="0" fontId="15" fillId="16" borderId="21" xfId="0" applyNumberFormat="1" applyFont="1" applyFill="1" applyBorder="1" applyAlignment="1">
      <x:alignment horizontal="center" wrapText="1"/>
    </x:xf>
    <x:xf numFmtId="0" fontId="15" fillId="16" borderId="25" xfId="0" applyNumberFormat="1" applyFont="1" applyFill="1" applyBorder="1" applyAlignment="1">
      <x:alignment horizontal="center" wrapText="1"/>
    </x:xf>
    <x:xf numFmtId="0" fontId="15" fillId="16" borderId="22" xfId="0" applyNumberFormat="1" applyFont="1" applyFill="1" applyBorder="1" applyAlignment="1">
      <x:alignment horizontal="center" wrapText="1"/>
    </x:xf>
    <x:xf numFmtId="0" fontId="15" fillId="16" borderId="21" xfId="0" applyNumberFormat="1" applyFont="1" applyFill="1" applyBorder="1" applyAlignment="1">
      <x:alignment horizontal="center" vertical="center" wrapText="1"/>
    </x:xf>
    <x:xf numFmtId="0" fontId="15" fillId="16" borderId="25" xfId="0" applyNumberFormat="1" applyFont="1" applyFill="1" applyBorder="1" applyAlignment="1">
      <x:alignment horizontal="center" vertical="center" wrapText="1"/>
    </x:xf>
    <x:xf numFmtId="0" fontId="15" fillId="16" borderId="22" xfId="0" applyNumberFormat="1" applyFont="1" applyFill="1" applyBorder="1" applyAlignment="1">
      <x:alignment horizontal="center" vertical="center" wrapText="1"/>
    </x:xf>
    <x:xf numFmtId="0" fontId="4" fillId="16" borderId="2" xfId="0" applyNumberFormat="1" applyFont="1" applyFill="1" applyBorder="1"/>
    <x:xf numFmtId="0" fontId="15" fillId="16" borderId="2" xfId="0" applyNumberFormat="1" applyFont="1" applyFill="1" applyBorder="1"/>
    <x:xf numFmtId="0" fontId="15" fillId="16" borderId="23" xfId="0" applyNumberFormat="1" applyFont="1" applyFill="1" applyBorder="1"/>
    <x:xf numFmtId="0" fontId="15" fillId="16" borderId="26" xfId="0" applyNumberFormat="1" applyFont="1" applyFill="1" applyBorder="1"/>
    <x:xf numFmtId="0" fontId="15" fillId="16" borderId="24" xfId="0" applyNumberFormat="1" applyFont="1" applyFill="1" applyBorder="1"/>
    <x:xf numFmtId="0" fontId="15" fillId="16" borderId="23" xfId="0" applyNumberFormat="1" applyFont="1" applyFill="1" applyBorder="1" applyAlignment="1">
      <x:alignment wrapText="1"/>
    </x:xf>
    <x:xf numFmtId="0" fontId="15" fillId="16" borderId="26" xfId="0" applyNumberFormat="1" applyFont="1" applyFill="1" applyBorder="1" applyAlignment="1">
      <x:alignment wrapText="1"/>
    </x:xf>
    <x:xf numFmtId="0" fontId="15" fillId="16" borderId="24" xfId="0" applyNumberFormat="1" applyFont="1" applyFill="1" applyBorder="1" applyAlignment="1">
      <x:alignment wrapText="1"/>
    </x:xf>
    <x:xf numFmtId="0" fontId="15" fillId="16" borderId="23" xfId="0" applyNumberFormat="1" applyFont="1" applyFill="1" applyBorder="1" applyAlignment="1">
      <x:alignment horizontal="center" wrapText="1"/>
    </x:xf>
    <x:xf numFmtId="0" fontId="15" fillId="16" borderId="26" xfId="0" applyNumberFormat="1" applyFont="1" applyFill="1" applyBorder="1" applyAlignment="1">
      <x:alignment horizontal="center" wrapText="1"/>
    </x:xf>
    <x:xf numFmtId="0" fontId="15" fillId="16" borderId="24" xfId="0" applyNumberFormat="1" applyFont="1" applyFill="1" applyBorder="1" applyAlignment="1">
      <x:alignment horizontal="center" wrapText="1"/>
    </x:xf>
    <x:xf numFmtId="0" fontId="15" fillId="16" borderId="23" xfId="0" applyNumberFormat="1" applyFont="1" applyFill="1" applyBorder="1" applyAlignment="1">
      <x:alignment horizontal="center" vertical="center" wrapText="1"/>
    </x:xf>
    <x:xf numFmtId="0" fontId="15" fillId="16" borderId="26" xfId="0" applyNumberFormat="1" applyFont="1" applyFill="1" applyBorder="1" applyAlignment="1">
      <x:alignment horizontal="center" vertical="center" wrapText="1"/>
    </x:xf>
    <x:xf numFmtId="0" fontId="15" fillId="16" borderId="24" xfId="0" applyNumberFormat="1" applyFont="1" applyFill="1" applyBorder="1" applyAlignment="1">
      <x:alignment horizontal="center" vertical="center" wrapText="1"/>
    </x:xf>
    <x:xf numFmtId="0" fontId="16" fillId="12" borderId="0" xfId="0" applyNumberFormat="1" applyFont="1" applyFill="1" applyBorder="1"/>
    <x:xf numFmtId="0" fontId="16" fillId="12" borderId="0" xfId="0" applyNumberFormat="1" applyFont="1" applyFill="1" applyBorder="1" applyAlignment="1">
      <x:alignment horizontal="center"/>
    </x:xf>
    <x:xf numFmtId="0" fontId="16" fillId="12" borderId="0" xfId="0" applyNumberFormat="1" applyFont="1" applyFill="1" applyBorder="1" applyAlignment="1">
      <x:alignment horizontal="center" vertical="center"/>
    </x:xf>
    <x:xf numFmtId="0" fontId="16" fillId="12" borderId="2" xfId="0" applyNumberFormat="1" applyFont="1" applyFill="1" applyBorder="1"/>
    <x:xf numFmtId="0" fontId="16" fillId="12" borderId="2" xfId="0" applyNumberFormat="1" applyFont="1" applyFill="1" applyBorder="1" applyAlignment="1">
      <x:alignment horizontal="center"/>
    </x:xf>
    <x:xf numFmtId="0" fontId="16" fillId="12" borderId="2" xfId="0" applyNumberFormat="1" applyFont="1" applyFill="1" applyBorder="1" applyAlignment="1">
      <x:alignment horizontal="center" vertical="center"/>
    </x:xf>
    <x:xf numFmtId="0" fontId="0" fillId="21" borderId="0" xfId="0" applyNumberFormat="1" applyFont="1" applyFill="1" applyBorder="1"/>
    <x:xf numFmtId="9" fontId="0" fillId="21" borderId="0" xfId="0" applyNumberFormat="1" applyFont="1" applyFill="1" applyBorder="1"/>
    <x:xf numFmtId="0" fontId="17" fillId="21" borderId="0" xfId="0" applyNumberFormat="1" applyFont="1" applyFill="1" applyBorder="1"/>
    <x:xf numFmtId="9" fontId="17" fillId="21" borderId="0" xfId="0" applyNumberFormat="1" applyFont="1" applyFill="1" applyBorder="1"/>
    <x:xf numFmtId="0" fontId="17" fillId="21" borderId="27" xfId="0" applyNumberFormat="1" applyFont="1" applyFill="1" applyBorder="1"/>
    <x:xf numFmtId="0" fontId="17" fillId="21" borderId="28" xfId="0" applyNumberFormat="1" applyFont="1" applyFill="1" applyBorder="1"/>
    <x:xf numFmtId="9" fontId="17" fillId="21" borderId="28" xfId="0" applyNumberFormat="1" applyFont="1" applyFill="1" applyBorder="1"/>
    <x:xf numFmtId="0" fontId="17" fillId="21" borderId="29" xfId="0" applyNumberFormat="1" applyFont="1" applyFill="1" applyBorder="1"/>
    <x:xf numFmtId="0" fontId="17" fillId="21" borderId="27" xfId="0" applyNumberFormat="1" applyFont="1" applyFill="1" applyBorder="1" applyAlignment="1">
      <x:alignment horizontal="center"/>
    </x:xf>
    <x:xf numFmtId="0" fontId="17" fillId="21" borderId="28" xfId="0" applyNumberFormat="1" applyFont="1" applyFill="1" applyBorder="1" applyAlignment="1">
      <x:alignment horizontal="center"/>
    </x:xf>
    <x:xf numFmtId="9" fontId="17" fillId="21" borderId="28" xfId="0" applyNumberFormat="1" applyFont="1" applyFill="1" applyBorder="1" applyAlignment="1">
      <x:alignment horizontal="center"/>
    </x:xf>
    <x:xf numFmtId="0" fontId="17" fillId="21" borderId="29" xfId="0" applyNumberFormat="1" applyFont="1" applyFill="1" applyBorder="1" applyAlignment="1">
      <x:alignment horizontal="center"/>
    </x:xf>
    <x:xf numFmtId="0" fontId="17" fillId="21" borderId="27" xfId="0" applyNumberFormat="1" applyFont="1" applyFill="1" applyBorder="1" applyAlignment="1">
      <x:alignment horizontal="center" vertical="center"/>
    </x:xf>
    <x:xf numFmtId="0" fontId="17" fillId="21" borderId="28" xfId="0" applyNumberFormat="1" applyFont="1" applyFill="1" applyBorder="1" applyAlignment="1">
      <x:alignment horizontal="center" vertical="center"/>
    </x:xf>
    <x:xf numFmtId="9" fontId="17" fillId="21" borderId="28" xfId="0" applyNumberFormat="1" applyFont="1" applyFill="1" applyBorder="1" applyAlignment="1">
      <x:alignment horizontal="center" vertical="center"/>
    </x:xf>
    <x:xf numFmtId="0" fontId="17" fillId="21" borderId="29" xfId="0" applyNumberFormat="1" applyFont="1" applyFill="1" applyBorder="1" applyAlignment="1">
      <x:alignment horizontal="center" vertical="center"/>
    </x:xf>
    <x:xf numFmtId="0" fontId="0" fillId="21" borderId="2" xfId="0" applyNumberFormat="1" applyFont="1" applyFill="1" applyBorder="1"/>
    <x:xf numFmtId="9" fontId="0" fillId="21" borderId="2" xfId="0" applyNumberFormat="1" applyFont="1" applyFill="1" applyBorder="1"/>
    <x:xf numFmtId="0" fontId="17" fillId="21" borderId="2" xfId="0" applyNumberFormat="1" applyFont="1" applyFill="1" applyBorder="1"/>
    <x:xf numFmtId="9" fontId="17" fillId="21" borderId="2" xfId="0" applyNumberFormat="1" applyFont="1" applyFill="1" applyBorder="1"/>
    <x:xf numFmtId="0" fontId="17" fillId="21" borderId="30" xfId="0" applyNumberFormat="1" applyFont="1" applyFill="1" applyBorder="1"/>
    <x:xf numFmtId="0" fontId="17" fillId="21" borderId="31" xfId="0" applyNumberFormat="1" applyFont="1" applyFill="1" applyBorder="1"/>
    <x:xf numFmtId="9" fontId="17" fillId="21" borderId="31" xfId="0" applyNumberFormat="1" applyFont="1" applyFill="1" applyBorder="1"/>
    <x:xf numFmtId="0" fontId="17" fillId="21" borderId="32" xfId="0" applyNumberFormat="1" applyFont="1" applyFill="1" applyBorder="1"/>
    <x:xf numFmtId="0" fontId="17" fillId="21" borderId="30" xfId="0" applyNumberFormat="1" applyFont="1" applyFill="1" applyBorder="1" applyAlignment="1">
      <x:alignment horizontal="center"/>
    </x:xf>
    <x:xf numFmtId="0" fontId="17" fillId="21" borderId="31" xfId="0" applyNumberFormat="1" applyFont="1" applyFill="1" applyBorder="1" applyAlignment="1">
      <x:alignment horizontal="center"/>
    </x:xf>
    <x:xf numFmtId="9" fontId="17" fillId="21" borderId="31" xfId="0" applyNumberFormat="1" applyFont="1" applyFill="1" applyBorder="1" applyAlignment="1">
      <x:alignment horizontal="center"/>
    </x:xf>
    <x:xf numFmtId="0" fontId="17" fillId="21" borderId="32" xfId="0" applyNumberFormat="1" applyFont="1" applyFill="1" applyBorder="1" applyAlignment="1">
      <x:alignment horizontal="center"/>
    </x:xf>
    <x:xf numFmtId="0" fontId="17" fillId="21" borderId="30" xfId="0" applyNumberFormat="1" applyFont="1" applyFill="1" applyBorder="1" applyAlignment="1">
      <x:alignment horizontal="center" vertical="center"/>
    </x:xf>
    <x:xf numFmtId="0" fontId="17" fillId="21" borderId="31" xfId="0" applyNumberFormat="1" applyFont="1" applyFill="1" applyBorder="1" applyAlignment="1">
      <x:alignment horizontal="center" vertical="center"/>
    </x:xf>
    <x:xf numFmtId="9" fontId="17" fillId="21" borderId="31" xfId="0" applyNumberFormat="1" applyFont="1" applyFill="1" applyBorder="1" applyAlignment="1">
      <x:alignment horizontal="center" vertical="center"/>
    </x:xf>
    <x:xf numFmtId="0" fontId="17" fillId="21" borderId="32" xfId="0" applyNumberFormat="1" applyFont="1" applyFill="1" applyBorder="1" applyAlignment="1">
      <x:alignment horizontal="center" vertical="center"/>
    </x:xf>
    <x:xf numFmtId="0" fontId="16" fillId="13" borderId="0" xfId="0" applyNumberFormat="1" applyFont="1" applyFill="1" applyBorder="1"/>
    <x:xf numFmtId="0" fontId="16" fillId="13" borderId="0" xfId="0" applyNumberFormat="1" applyFont="1" applyFill="1" applyBorder="1" applyAlignment="1">
      <x:alignment horizontal="center"/>
    </x:xf>
    <x:xf numFmtId="0" fontId="16" fillId="13" borderId="0" xfId="0" applyNumberFormat="1" applyFont="1" applyFill="1" applyBorder="1" applyAlignment="1">
      <x:alignment horizontal="center" vertical="center"/>
    </x:xf>
    <x:xf numFmtId="0" fontId="16" fillId="13" borderId="2" xfId="0" applyNumberFormat="1" applyFont="1" applyFill="1" applyBorder="1"/>
    <x:xf numFmtId="0" fontId="16" fillId="13" borderId="2" xfId="0" applyNumberFormat="1" applyFont="1" applyFill="1" applyBorder="1" applyAlignment="1">
      <x:alignment horizontal="center"/>
    </x:xf>
    <x:xf numFmtId="0" fontId="16" fillId="13" borderId="2" xfId="0" applyNumberFormat="1" applyFont="1" applyFill="1" applyBorder="1" applyAlignment="1">
      <x:alignment horizontal="center" vertical="center"/>
    </x:xf>
    <x:xf numFmtId="0" fontId="16" fillId="14" borderId="0" xfId="0" applyNumberFormat="1" applyFont="1" applyFill="1" applyBorder="1"/>
    <x:xf numFmtId="0" fontId="16" fillId="14" borderId="0" xfId="0" applyNumberFormat="1" applyFont="1" applyFill="1" applyBorder="1" applyAlignment="1">
      <x:alignment horizontal="center"/>
    </x:xf>
    <x:xf numFmtId="0" fontId="16" fillId="14" borderId="0" xfId="0" applyNumberFormat="1" applyFont="1" applyFill="1" applyBorder="1" applyAlignment="1">
      <x:alignment horizontal="center" vertical="center"/>
    </x:xf>
    <x:xf numFmtId="0" fontId="16" fillId="14" borderId="2" xfId="0" applyNumberFormat="1" applyFont="1" applyFill="1" applyBorder="1"/>
    <x:xf numFmtId="0" fontId="16" fillId="14" borderId="2" xfId="0" applyNumberFormat="1" applyFont="1" applyFill="1" applyBorder="1" applyAlignment="1">
      <x:alignment horizontal="center"/>
    </x:xf>
    <x:xf numFmtId="0" fontId="16" fillId="14" borderId="2" xfId="0" applyNumberFormat="1" applyFont="1" applyFill="1" applyBorder="1" applyAlignment="1">
      <x:alignment horizontal="center" vertical="center"/>
    </x:xf>
    <x:xf numFmtId="0" fontId="16" fillId="15" borderId="0" xfId="0" applyNumberFormat="1" applyFont="1" applyFill="1" applyBorder="1"/>
    <x:xf numFmtId="0" fontId="16" fillId="15" borderId="0" xfId="0" applyNumberFormat="1" applyFont="1" applyFill="1" applyBorder="1" applyAlignment="1">
      <x:alignment horizontal="center"/>
    </x:xf>
    <x:xf numFmtId="0" fontId="16" fillId="15" borderId="0" xfId="0" applyNumberFormat="1" applyFont="1" applyFill="1" applyBorder="1" applyAlignment="1">
      <x:alignment horizontal="center" vertical="center"/>
    </x:xf>
    <x:xf numFmtId="0" fontId="16" fillId="15" borderId="2" xfId="0" applyNumberFormat="1" applyFont="1" applyFill="1" applyBorder="1"/>
    <x:xf numFmtId="0" fontId="16" fillId="15" borderId="2" xfId="0" applyNumberFormat="1" applyFont="1" applyFill="1" applyBorder="1" applyAlignment="1">
      <x:alignment horizontal="center"/>
    </x:xf>
    <x:xf numFmtId="0" fontId="16" fillId="15" borderId="2" xfId="0" applyNumberFormat="1" applyFont="1" applyFill="1" applyBorder="1" applyAlignment="1">
      <x:alignment horizontal="center" vertical="center"/>
    </x:xf>
    <x:xf numFmtId="0" fontId="11" fillId="10" borderId="0" xfId="0" applyNumberFormat="1" applyFont="1" applyFill="1" applyBorder="1"/>
    <x:xf numFmtId="0" fontId="11" fillId="10" borderId="0" xfId="0" applyNumberFormat="1" applyFont="1" applyFill="1" applyBorder="1" applyAlignment="1">
      <x:alignment horizontal="center"/>
    </x:xf>
    <x:xf numFmtId="0" fontId="11" fillId="10" borderId="0" xfId="0" applyNumberFormat="1" applyFont="1" applyFill="1" applyBorder="1" applyAlignment="1">
      <x:alignment horizontal="center" vertical="center"/>
    </x:xf>
    <x:xf numFmtId="0" fontId="11" fillId="10" borderId="2" xfId="0" applyNumberFormat="1" applyFont="1" applyFill="1" applyBorder="1"/>
    <x:xf numFmtId="0" fontId="11" fillId="10" borderId="2" xfId="0" applyNumberFormat="1" applyFont="1" applyFill="1" applyBorder="1" applyAlignment="1">
      <x:alignment horizontal="center"/>
    </x:xf>
    <x:xf numFmtId="0" fontId="11" fillId="10" borderId="2" xfId="0" applyNumberFormat="1" applyFont="1" applyFill="1" applyBorder="1" applyAlignment="1">
      <x:alignment horizontal="center" vertical="center"/>
    </x:xf>
    <x:xf numFmtId="0" fontId="0" fillId="0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2" fillId="4" borderId="0" xfId="0" applyNumberFormat="1" applyFont="1" applyFill="1" applyBorder="1" applyAlignment="1">
      <x:alignment horizontal="center" vertical="center" wrapText="1"/>
    </x:xf>
    <x:xf numFmtId="0" fontId="2" fillId="5" borderId="0" xfId="0" applyNumberFormat="1" applyFont="1" applyFill="1" applyBorder="1" applyAlignment="1">
      <x:alignment horizontal="center" vertical="center" wrapText="1"/>
    </x:xf>
    <x:xf numFmtId="0" fontId="2" fillId="6" borderId="0" xfId="0" applyNumberFormat="1" applyFont="1" applyFill="1" applyBorder="1" applyAlignment="1">
      <x:alignment horizontal="center" vertical="center" wrapText="1"/>
    </x:xf>
    <x:xf numFmtId="0" fontId="2" fillId="2" borderId="0" xfId="0" applyNumberFormat="1" applyFont="1" applyFill="1" applyBorder="1" applyAlignment="1">
      <x:alignment horizontal="center" vertical="center" wrapText="1"/>
    </x:xf>
    <x:xf numFmtId="0" fontId="3" fillId="7" borderId="0" xfId="0" applyNumberFormat="1" applyFont="1" applyFill="1" applyBorder="1" applyAlignment="1">
      <x:alignment vertical="top" wrapText="1"/>
    </x:xf>
    <x:xf numFmtId="0" fontId="3" fillId="8" borderId="0" xfId="0" applyNumberFormat="1" applyFont="1" applyFill="1" applyBorder="1" applyAlignment="1">
      <x:alignment vertical="top" wrapText="1"/>
    </x:xf>
    <x:xf numFmtId="0" fontId="3" fillId="9" borderId="0" xfId="0" applyNumberFormat="1" applyFont="1" applyFill="1" applyBorder="1" applyAlignment="1">
      <x:alignment vertical="top" wrapText="1"/>
    </x:xf>
    <x:xf numFmtId="0" fontId="4" fillId="2" borderId="0" xfId="0" applyNumberFormat="1" applyFont="1" applyFill="1" applyBorder="1"/>
    <x:xf numFmtId="9" fontId="0" fillId="0" borderId="0" xfId="0" applyNumberFormat="1" applyFont="1" applyFill="1" applyBorder="1"/>
    <x:xf numFmtId="0" fontId="15" fillId="10" borderId="0" xfId="0" applyNumberFormat="1" applyFont="1" applyFill="1" applyBorder="1" applyAlignment="1">
      <x:alignment wrapText="1"/>
    </x:xf>
    <x:xf numFmtId="0" fontId="15" fillId="10" borderId="0" xfId="0" applyNumberFormat="1" applyFont="1" applyFill="1" applyBorder="1" applyAlignment="1">
      <x:alignment horizontal="center" wrapText="1"/>
    </x:xf>
    <x:xf numFmtId="0" fontId="15" fillId="10" borderId="0" xfId="0" applyNumberFormat="1" applyFont="1" applyFill="1" applyBorder="1" applyAlignment="1">
      <x:alignment horizontal="center" vertical="center" wrapText="1"/>
    </x:xf>
    <x:xf numFmtId="0" fontId="15" fillId="12" borderId="0" xfId="0" applyNumberFormat="1" applyFont="1" applyFill="1" applyBorder="1" applyAlignment="1">
      <x:alignment wrapText="1"/>
    </x:xf>
    <x:xf numFmtId="0" fontId="15" fillId="12" borderId="0" xfId="0" applyNumberFormat="1" applyFont="1" applyFill="1" applyBorder="1" applyAlignment="1">
      <x:alignment horizontal="center" wrapText="1"/>
    </x:xf>
    <x:xf numFmtId="0" fontId="15" fillId="12" borderId="0" xfId="0" applyNumberFormat="1" applyFont="1" applyFill="1" applyBorder="1" applyAlignment="1">
      <x:alignment horizontal="center" vertical="center" wrapText="1"/>
    </x:xf>
    <x:xf numFmtId="0" fontId="15" fillId="13" borderId="0" xfId="0" applyNumberFormat="1" applyFont="1" applyFill="1" applyBorder="1" applyAlignment="1">
      <x:alignment wrapText="1"/>
    </x:xf>
    <x:xf numFmtId="0" fontId="15" fillId="13" borderId="0" xfId="0" applyNumberFormat="1" applyFont="1" applyFill="1" applyBorder="1" applyAlignment="1">
      <x:alignment horizontal="center" wrapText="1"/>
    </x:xf>
    <x:xf numFmtId="0" fontId="15" fillId="13" borderId="0" xfId="0" applyNumberFormat="1" applyFont="1" applyFill="1" applyBorder="1" applyAlignment="1">
      <x:alignment horizontal="center" vertical="center" wrapText="1"/>
    </x:xf>
    <x:xf numFmtId="0" fontId="15" fillId="14" borderId="0" xfId="0" applyNumberFormat="1" applyFont="1" applyFill="1" applyBorder="1" applyAlignment="1">
      <x:alignment wrapText="1"/>
    </x:xf>
    <x:xf numFmtId="0" fontId="15" fillId="14" borderId="0" xfId="0" applyNumberFormat="1" applyFont="1" applyFill="1" applyBorder="1" applyAlignment="1">
      <x:alignment horizontal="center" wrapText="1"/>
    </x:xf>
    <x:xf numFmtId="0" fontId="15" fillId="14" borderId="0" xfId="0" applyNumberFormat="1" applyFont="1" applyFill="1" applyBorder="1" applyAlignment="1">
      <x:alignment horizontal="center" vertical="center" wrapText="1"/>
    </x:xf>
    <x:xf numFmtId="0" fontId="15" fillId="15" borderId="0" xfId="0" applyNumberFormat="1" applyFont="1" applyFill="1" applyBorder="1" applyAlignment="1">
      <x:alignment wrapText="1"/>
    </x:xf>
    <x:xf numFmtId="0" fontId="15" fillId="15" borderId="0" xfId="0" applyNumberFormat="1" applyFont="1" applyFill="1" applyBorder="1" applyAlignment="1">
      <x:alignment horizontal="center" wrapText="1"/>
    </x:xf>
    <x:xf numFmtId="0" fontId="15" fillId="15" borderId="0" xfId="0" applyNumberFormat="1" applyFont="1" applyFill="1" applyBorder="1" applyAlignment="1">
      <x:alignment horizontal="center" vertical="center" wrapText="1"/>
    </x:xf>
    <x:xf numFmtId="0" fontId="15" fillId="16" borderId="0" xfId="0" applyNumberFormat="1" applyFont="1" applyFill="1" applyBorder="1" applyAlignment="1">
      <x:alignment wrapText="1"/>
    </x:xf>
    <x:xf numFmtId="0" fontId="15" fillId="16" borderId="0" xfId="0" applyNumberFormat="1" applyFont="1" applyFill="1" applyBorder="1" applyAlignment="1">
      <x:alignment horizontal="center" wrapText="1"/>
    </x:xf>
    <x:xf numFmtId="0" fontId="15" fillId="16" borderId="0" xfId="0" applyNumberFormat="1" applyFont="1" applyFill="1" applyBorder="1" applyAlignment="1">
      <x:alignment horizontal="center" vertical="center" wrapText="1"/>
    </x:xf>
    <x:xf numFmtId="0" fontId="17" fillId="21" borderId="0" xfId="0" applyNumberFormat="1" applyFont="1" applyFill="1" applyBorder="1" applyAlignment="1">
      <x:alignment horizontal="center"/>
    </x:xf>
    <x:xf numFmtId="9" fontId="17" fillId="21" borderId="0" xfId="0" applyNumberFormat="1" applyFont="1" applyFill="1" applyBorder="1" applyAlignment="1">
      <x:alignment horizontal="center"/>
    </x:xf>
    <x:xf numFmtId="0" fontId="17" fillId="21" borderId="0" xfId="0" applyNumberFormat="1" applyFont="1" applyFill="1" applyBorder="1" applyAlignment="1">
      <x:alignment horizontal="center" vertical="center"/>
    </x:xf>
    <x:xf numFmtId="9" fontId="17" fillId="21" borderId="0" xfId="0" applyNumberFormat="1" applyFont="1" applyFill="1" applyBorder="1" applyAlignment="1">
      <x:alignment horizontal="center" vertical="center"/>
    </x:xf>
    <x:xf numFmtId="0" fontId="0" fillId="22" borderId="0" xfId="0" applyNumberFormat="1" applyFont="1" applyFill="1" applyBorder="1"/>
    <x:xf numFmtId="0" fontId="16" fillId="22" borderId="0" xfId="0" applyNumberFormat="1" applyFont="1" applyFill="1" applyBorder="1"/>
    <x:xf numFmtId="0" fontId="16" fillId="22" borderId="0" xfId="0" applyNumberFormat="1" applyFont="1" applyFill="1" applyBorder="1" applyAlignment="1">
      <x:alignment wrapText="1"/>
    </x:xf>
    <x:xf numFmtId="0" fontId="16" fillId="22" borderId="0" xfId="0" applyNumberFormat="1" applyFont="1" applyFill="1" applyBorder="1" applyAlignment="1">
      <x:alignment horizontal="center" wrapText="1"/>
    </x:xf>
    <x:xf numFmtId="0" fontId="16" fillId="22" borderId="0" xfId="0" applyNumberFormat="1" applyFont="1" applyFill="1" applyBorder="1" applyAlignment="1">
      <x:alignment horizontal="center" vertical="center" wrapText="1"/>
    </x:xf>
    <x:xf numFmtId="0" fontId="0" fillId="23" borderId="0" xfId="0" applyNumberFormat="1" applyFont="1" applyFill="1" applyBorder="1"/>
    <x:xf numFmtId="0" fontId="17" fillId="23" borderId="0" xfId="0" applyNumberFormat="1" applyFont="1" applyFill="1" applyBorder="1"/>
    <x:xf numFmtId="0" fontId="17" fillId="23" borderId="33" xfId="0" applyNumberFormat="1" applyFont="1" applyFill="1" applyBorder="1"/>
    <x:xf numFmtId="0" fontId="17" fillId="23" borderId="34" xfId="0" applyNumberFormat="1" applyFont="1" applyFill="1" applyBorder="1"/>
    <x:xf numFmtId="0" fontId="17" fillId="23" borderId="35" xfId="0" applyNumberFormat="1" applyFont="1" applyFill="1" applyBorder="1"/>
    <x:xf numFmtId="0" fontId="17" fillId="23" borderId="36" xfId="0" applyNumberFormat="1" applyFont="1" applyFill="1" applyBorder="1"/>
    <x:xf numFmtId="0" fontId="17" fillId="23" xfId="0" applyNumberFormat="1" applyFont="1" applyFill="1" applyBorder="0"/>
    <x:xf numFmtId="0" fontId="17" fillId="23" borderId="37" xfId="0" applyNumberFormat="1" applyFont="1" applyFill="1" applyBorder="1"/>
    <x:xf numFmtId="0" fontId="17" fillId="23" borderId="38" xfId="0" applyNumberFormat="1" applyFont="1" applyFill="1" applyBorder="1"/>
    <x:xf numFmtId="0" fontId="17" fillId="23" borderId="39" xfId="0" applyNumberFormat="1" applyFont="1" applyFill="1" applyBorder="1"/>
    <x:xf numFmtId="0" fontId="17" fillId="23" borderId="40" xfId="0" applyNumberFormat="1" applyFont="1" applyFill="1" applyBorder="1"/>
    <x:xf numFmtId="200" fontId="17" fillId="23" borderId="34" xfId="0" applyNumberFormat="1" applyFont="1" applyFill="1" applyBorder="1"/>
    <x:xf numFmtId="200" fontId="17" fillId="23" xfId="0" applyNumberFormat="1" applyFont="1" applyFill="1" applyBorder="0"/>
    <x:xf numFmtId="200" fontId="17" fillId="23" borderId="39" xfId="0" applyNumberFormat="1" applyFont="1" applyFill="1" applyBorder="1"/>
    <x:xf numFmtId="201" fontId="17" fillId="23" borderId="34" xfId="0" applyNumberFormat="1" applyFont="1" applyFill="1" applyBorder="1"/>
    <x:xf numFmtId="201" fontId="17" fillId="23" xfId="0" applyNumberFormat="1" applyFont="1" applyFill="1" applyBorder="0"/>
    <x:xf numFmtId="201" fontId="17" fillId="23" borderId="39" xfId="0" applyNumberFormat="1" applyFont="1" applyFill="1" applyBorder="1"/>
    <x:xf numFmtId="202" fontId="17" fillId="23" borderId="34" xfId="0" applyNumberFormat="1" applyFont="1" applyFill="1" applyBorder="1"/>
    <x:xf numFmtId="202" fontId="17" fillId="23" xfId="0" applyNumberFormat="1" applyFont="1" applyFill="1" applyBorder="0"/>
    <x:xf numFmtId="202" fontId="17" fillId="23" borderId="39" xfId="0" applyNumberFormat="1" applyFont="1" applyFill="1" applyBorder="1"/>
    <x:xf numFmtId="0" fontId="18" fillId="22" borderId="0" xfId="0" applyNumberFormat="1" applyFont="1" applyFill="1" applyBorder="1"/>
    <x:xf numFmtId="0" fontId="18" fillId="22" borderId="0" xfId="0" applyNumberFormat="1" applyFont="1" applyFill="1" applyBorder="1" applyAlignment="1">
      <x:alignment horizontal="center"/>
    </x:xf>
    <x:xf numFmtId="0" fontId="18" fillId="22" borderId="0" xfId="0" applyNumberFormat="1" applyFont="1" applyFill="1" applyBorder="1" applyAlignment="1">
      <x:alignment horizontal="center" vertical="center"/>
    </x:xf>
    <x:xf numFmtId="0" fontId="0" fillId="24" borderId="0" xfId="0" applyNumberFormat="1" applyFont="1" applyFill="1" applyBorder="1"/>
    <x:xf numFmtId="0" fontId="16" fillId="24" borderId="0" xfId="0" applyNumberFormat="1" applyFont="1" applyFill="1" applyBorder="1"/>
    <x:xf numFmtId="0" fontId="0" fillId="25" borderId="0" xfId="0" applyNumberFormat="1" applyFont="1" applyFill="1" applyBorder="1"/>
    <x:xf numFmtId="0" fontId="0" fillId="25" borderId="41" xfId="0" applyNumberFormat="1" applyFont="1" applyFill="1" applyBorder="1"/>
    <x:xf numFmtId="0" fontId="0" fillId="25" borderId="42" xfId="0" applyNumberFormat="1" applyFont="1" applyFill="1" applyBorder="1"/>
    <x:xf numFmtId="0" fontId="0" fillId="25" borderId="43" xfId="0" applyNumberFormat="1" applyFont="1" applyFill="1" applyBorder="1"/>
    <x:xf numFmtId="200" fontId="0" fillId="25" borderId="42" xfId="0" applyNumberFormat="1" applyFont="1" applyFill="1" applyBorder="1"/>
    <x:xf numFmtId="201" fontId="0" fillId="25" borderId="42" xfId="0" applyNumberFormat="1" applyFont="1" applyFill="1" applyBorder="1"/>
    <x:xf numFmtId="202" fontId="0" fillId="25" borderId="43" xfId="0" applyNumberFormat="1" applyFont="1" applyFill="1" applyBorder="1"/>
    <x:xf numFmtId="0" fontId="19" fillId="22" borderId="0" xfId="0" applyNumberFormat="1" applyFont="1" applyFill="1" applyBorder="1"/>
    <x:xf numFmtId="0" fontId="19" fillId="22" borderId="0" xfId="0" applyNumberFormat="1" applyFont="1" applyFill="1" applyBorder="1" applyAlignment="1">
      <x:alignment horizontal="center"/>
    </x:xf>
    <x:xf numFmtId="0" fontId="19" fillId="22" borderId="0" xfId="0" applyNumberFormat="1" applyFont="1" applyFill="1" applyBorder="1" applyAlignment="1">
      <x:alignment horizontal="center" vertical="center"/>
    </x:xf>
    <x:xf numFmtId="0" fontId="9" fillId="24" borderId="0" xfId="0" applyNumberFormat="1" applyFont="1" applyFill="1" applyBorder="1"/>
    <x:xf numFmtId="0" fontId="9" fillId="24" borderId="0" xfId="0" applyNumberFormat="1" applyFont="1" applyFill="1" applyBorder="1" applyAlignment="1">
      <x:alignment wrapText="1"/>
    </x:xf>
    <x:xf numFmtId="0" fontId="9" fillId="24" borderId="0" xfId="0" applyNumberFormat="1" applyFont="1" applyFill="1" applyBorder="1" applyAlignment="1">
      <x:alignment horizontal="center" wrapText="1"/>
    </x:xf>
    <x:xf numFmtId="0" fontId="9" fillId="24" borderId="0" xfId="0" applyNumberFormat="1" applyFont="1" applyFill="1" applyBorder="1" applyAlignment="1">
      <x:alignment horizontal="center" vertical="center" wrapText="1"/>
    </x:xf>
    <x:xf numFmtId="0" fontId="0" fillId="26" borderId="0" xfId="0" applyNumberFormat="1" applyFont="1" applyFill="1" applyBorder="1"/>
    <x:xf numFmtId="0" fontId="9" fillId="26" borderId="0" xfId="0" applyNumberFormat="1" applyFont="1" applyFill="1" applyBorder="1"/>
    <x:xf numFmtId="0" fontId="9" fillId="26" borderId="0" xfId="0" applyNumberFormat="1" applyFont="1" applyFill="1" applyBorder="1" applyAlignment="1">
      <x:alignment wrapText="1"/>
    </x:xf>
    <x:xf numFmtId="0" fontId="9" fillId="26" borderId="0" xfId="0" applyNumberFormat="1" applyFont="1" applyFill="1" applyBorder="1" applyAlignment="1">
      <x:alignment horizontal="center" wrapText="1"/>
    </x:xf>
    <x:xf numFmtId="0" fontId="9" fillId="26" borderId="0" xfId="0" applyNumberFormat="1" applyFont="1" applyFill="1" applyBorder="1" applyAlignment="1">
      <x:alignment horizontal="center" vertical="center" wrapText="1"/>
    </x:xf>
    <x:xf numFmtId="0" fontId="0" fillId="27" borderId="0" xfId="0" applyNumberFormat="1" applyFont="1" applyFill="1" applyBorder="1"/>
    <x:xf numFmtId="0" fontId="9" fillId="27" borderId="0" xfId="0" applyNumberFormat="1" applyFont="1" applyFill="1" applyBorder="1"/>
    <x:xf numFmtId="0" fontId="9" fillId="27" borderId="0" xfId="0" applyNumberFormat="1" applyFont="1" applyFill="1" applyBorder="1" applyAlignment="1">
      <x:alignment wrapText="1"/>
    </x:xf>
    <x:xf numFmtId="0" fontId="9" fillId="27" borderId="0" xfId="0" applyNumberFormat="1" applyFont="1" applyFill="1" applyBorder="1" applyAlignment="1">
      <x:alignment horizontal="center" wrapText="1"/>
    </x:xf>
    <x:xf numFmtId="0" fontId="9" fillId="27" borderId="0" xfId="0" applyNumberFormat="1" applyFont="1" applyFill="1" applyBorder="1" applyAlignment="1">
      <x:alignment horizontal="center" vertical="center" wrapText="1"/>
    </x:xf>
    <x:xf numFmtId="0" fontId="0" fillId="28" borderId="0" xfId="0" applyNumberFormat="1" applyFont="1" applyFill="1" applyBorder="1"/>
    <x:xf numFmtId="0" fontId="9" fillId="28" borderId="0" xfId="0" applyNumberFormat="1" applyFont="1" applyFill="1" applyBorder="1"/>
    <x:xf numFmtId="0" fontId="9" fillId="28" borderId="0" xfId="0" applyNumberFormat="1" applyFont="1" applyFill="1" applyBorder="1" applyAlignment="1">
      <x:alignment wrapText="1"/>
    </x:xf>
    <x:xf numFmtId="0" fontId="9" fillId="28" borderId="0" xfId="0" applyNumberFormat="1" applyFont="1" applyFill="1" applyBorder="1" applyAlignment="1">
      <x:alignment horizontal="center" wrapText="1"/>
    </x:xf>
    <x:xf numFmtId="0" fontId="9" fillId="28" borderId="0" xfId="0" applyNumberFormat="1" applyFont="1" applyFill="1" applyBorder="1" applyAlignment="1">
      <x:alignment horizontal="center" vertical="center" wrapText="1"/>
    </x:xf>
    <x:xf numFmtId="0" fontId="0" fillId="29" borderId="0" xfId="0" applyNumberFormat="1" applyFont="1" applyFill="1" applyBorder="1"/>
    <x:xf numFmtId="0" fontId="9" fillId="29" borderId="0" xfId="0" applyNumberFormat="1" applyFont="1" applyFill="1" applyBorder="1"/>
    <x:xf numFmtId="0" fontId="9" fillId="29" borderId="0" xfId="0" applyNumberFormat="1" applyFont="1" applyFill="1" applyBorder="1" applyAlignment="1">
      <x:alignment wrapText="1"/>
    </x:xf>
    <x:xf numFmtId="0" fontId="9" fillId="29" borderId="0" xfId="0" applyNumberFormat="1" applyFont="1" applyFill="1" applyBorder="1" applyAlignment="1">
      <x:alignment horizontal="center" wrapText="1"/>
    </x:xf>
    <x:xf numFmtId="0" fontId="9" fillId="29" borderId="0" xfId="0" applyNumberFormat="1" applyFont="1" applyFill="1" applyBorder="1" applyAlignment="1">
      <x:alignment horizontal="center" vertical="center" wrapText="1"/>
    </x:xf>
    <x:xf numFmtId="0" fontId="0" fillId="30" borderId="0" xfId="0" applyNumberFormat="1" applyFont="1" applyFill="1" applyBorder="1"/>
    <x:xf numFmtId="0" fontId="11" fillId="30" borderId="0" xfId="0" applyNumberFormat="1" applyFont="1" applyFill="1" applyBorder="1"/>
    <x:xf numFmtId="0" fontId="11" fillId="30" borderId="0" xfId="0" applyNumberFormat="1" applyFont="1" applyFill="1" applyBorder="1" applyAlignment="1">
      <x:alignment horizontal="center"/>
    </x:xf>
    <x:xf numFmtId="0" fontId="0" fillId="0" borderId="33" xfId="0" applyNumberFormat="1" applyFont="1" applyFill="1" applyBorder="1"/>
    <x:xf numFmtId="0" fontId="0" fillId="0" borderId="35" xfId="0" applyNumberFormat="1" applyFont="1" applyFill="1" applyBorder="1"/>
    <x:xf numFmtId="0" fontId="0" fillId="0" borderId="36" xfId="0" applyNumberFormat="1" applyFont="1" applyFill="1" applyBorder="1"/>
    <x:xf numFmtId="0" fontId="0" fillId="0" borderId="37" xfId="0" applyNumberFormat="1" applyFont="1" applyFill="1" applyBorder="1"/>
    <x:xf numFmtId="0" fontId="0" fillId="0" borderId="38" xfId="0" applyNumberFormat="1" applyFont="1" applyFill="1" applyBorder="1"/>
    <x:xf numFmtId="0" fontId="0" fillId="0" borderId="40" xfId="0" applyNumberFormat="1" applyFont="1" applyFill="1" applyBorder="1"/>
    <x:xf numFmtId="0" fontId="0" fillId="0" borderId="33" xfId="0" applyNumberFormat="1" applyFont="1" applyFill="1" applyBorder="1" applyAlignment="1">
      <x:alignment wrapText="1"/>
    </x:xf>
    <x:xf numFmtId="0" fontId="0" fillId="0" borderId="35" xfId="0" applyNumberFormat="1" applyFont="1" applyFill="1" applyBorder="1" applyAlignment="1">
      <x:alignment wrapText="1"/>
    </x:xf>
    <x:xf numFmtId="0" fontId="0" fillId="0" borderId="36" xfId="0" applyNumberFormat="1" applyFont="1" applyFill="1" applyBorder="1" applyAlignment="1">
      <x:alignment wrapText="1"/>
    </x:xf>
    <x:xf numFmtId="0" fontId="0" fillId="0" borderId="37" xfId="0" applyNumberFormat="1" applyFont="1" applyFill="1" applyBorder="1" applyAlignment="1">
      <x:alignment wrapText="1"/>
    </x:xf>
    <x:xf numFmtId="0" fontId="0" fillId="0" borderId="38" xfId="0" applyNumberFormat="1" applyFont="1" applyFill="1" applyBorder="1" applyAlignment="1">
      <x:alignment wrapText="1"/>
    </x:xf>
    <x:xf numFmtId="0" fontId="0" fillId="0" borderId="40" xfId="0" applyNumberFormat="1" applyFont="1" applyFill="1" applyBorder="1" applyAlignment="1">
      <x:alignment wrapText="1"/>
    </x:xf>
    <x:xf numFmtId="0" fontId="20" fillId="0" borderId="33" xfId="0" applyNumberFormat="1" applyFont="1" applyFill="1" applyBorder="1" applyAlignment="1">
      <x:alignment wrapText="1"/>
    </x:xf>
    <x:xf numFmtId="0" fontId="20" fillId="0" borderId="36" xfId="0" applyNumberFormat="1" applyFont="1" applyFill="1" applyBorder="1" applyAlignment="1">
      <x:alignment wrapText="1"/>
    </x:xf>
    <x:xf numFmtId="0" fontId="20" fillId="0" borderId="38" xfId="0" applyNumberFormat="1" applyFont="1" applyFill="1" applyBorder="1" applyAlignment="1">
      <x:alignment wrapText="1"/>
    </x:xf>
    <x:xf numFmtId="0" fontId="11" fillId="27" borderId="0" xfId="0" applyNumberFormat="1" applyFont="1" applyFill="1" applyBorder="1"/>
    <x:xf numFmtId="0" fontId="11" fillId="27" borderId="0" xfId="0" applyNumberFormat="1" applyFont="1" applyFill="1" applyBorder="1" applyAlignment="1">
      <x:alignment horizontal="center"/>
    </x:xf>
    <x:xf numFmtId="0" fontId="0" fillId="22" borderId="33" xfId="0" applyNumberFormat="1" applyFont="1" applyFill="1" applyBorder="1"/>
    <x:xf numFmtId="0" fontId="0" fillId="22" borderId="35" xfId="0" applyNumberFormat="1" applyFont="1" applyFill="1" applyBorder="1"/>
    <x:xf numFmtId="0" fontId="16" fillId="22" borderId="33" xfId="0" applyNumberFormat="1" applyFont="1" applyFill="1" applyBorder="1"/>
    <x:xf numFmtId="0" fontId="16" fillId="22" borderId="35" xfId="0" applyNumberFormat="1" applyFont="1" applyFill="1" applyBorder="1"/>
    <x:xf numFmtId="0" fontId="0" fillId="31" borderId="0" xfId="0" applyNumberFormat="1" applyFont="1" applyFill="1" applyBorder="1"/>
    <x:xf numFmtId="0" fontId="11" fillId="31" borderId="0" xfId="0" applyNumberFormat="1" applyFont="1" applyFill="1" applyBorder="1"/>
    <x:xf numFmtId="0" fontId="11" fillId="31" borderId="0" xfId="0" applyNumberFormat="1" applyFont="1" applyFill="1" applyBorder="1" applyAlignment="1">
      <x:alignment horizontal="center"/>
    </x:xf>
    <x:xf numFmtId="0" fontId="0" fillId="0" borderId="34" xfId="0" applyNumberFormat="1" applyFont="1" applyFill="1" applyBorder="1"/>
    <x:xf numFmtId="0" fontId="0" fillId="0" xfId="0" applyNumberFormat="1" applyFont="1" applyFill="1" applyBorder="0"/>
    <x:xf numFmtId="0" fontId="0" fillId="0" borderId="39" xfId="0" applyNumberFormat="1" applyFont="1" applyFill="1" applyBorder="1"/>
    <x:xf numFmtId="0" fontId="0" fillId="0" borderId="34" xfId="0" applyNumberFormat="1" applyFont="1" applyFill="1" applyBorder="1" applyAlignment="1">
      <x:alignment wrapText="1"/>
    </x:xf>
    <x:xf numFmtId="0" fontId="0" fillId="0" xfId="0" applyNumberFormat="1" applyFont="1" applyFill="1" applyBorder="0" applyAlignment="1">
      <x:alignment wrapText="1"/>
    </x:xf>
    <x:xf numFmtId="0" fontId="0" fillId="0" borderId="39" xfId="0" applyNumberFormat="1" applyFont="1" applyFill="1" applyBorder="1" applyAlignment="1">
      <x:alignment wrapText="1"/>
    </x:xf>
    <x:xf numFmtId="0" fontId="0" fillId="22" borderId="33" xfId="0" applyNumberFormat="1" applyFont="1" applyFill="1" applyBorder="1" applyAlignment="1">
      <x:alignment wrapText="1"/>
    </x:xf>
    <x:xf numFmtId="0" fontId="0" fillId="22" borderId="34" xfId="0" applyNumberFormat="1" applyFont="1" applyFill="1" applyBorder="1" applyAlignment="1">
      <x:alignment wrapText="1"/>
    </x:xf>
    <x:xf numFmtId="0" fontId="0" fillId="22" borderId="35" xfId="0" applyNumberFormat="1" applyFont="1" applyFill="1" applyBorder="1" applyAlignment="1">
      <x:alignment wrapText="1"/>
    </x:xf>
    <x:xf numFmtId="0" fontId="16" fillId="22" borderId="33" xfId="0" applyNumberFormat="1" applyFont="1" applyFill="1" applyBorder="1" applyAlignment="1">
      <x:alignment wrapText="1"/>
    </x:xf>
    <x:xf numFmtId="0" fontId="16" fillId="22" borderId="34" xfId="0" applyNumberFormat="1" applyFont="1" applyFill="1" applyBorder="1" applyAlignment="1">
      <x:alignment wrapText="1"/>
    </x:xf>
    <x:xf numFmtId="0" fontId="16" fillId="22" borderId="35" xfId="0" applyNumberFormat="1" applyFont="1" applyFill="1" applyBorder="1" applyAlignment="1">
      <x:alignment wrapText="1"/>
    </x:xf>
    <x:xf numFmtId="203" fontId="0" fillId="0" borderId="40" xfId="0" applyNumberFormat="1" applyFont="1" applyFill="1" applyBorder="1" applyAlignment="1">
      <x:alignment wrapText="1"/>
    </x:xf>
    <x:xf numFmtId="0" fontId="21" fillId="22" borderId="0" xfId="0" applyNumberFormat="1" applyFont="1" applyFill="1" applyBorder="1"/>
    <x:xf numFmtId="0" fontId="21" fillId="22" borderId="0" xfId="0" applyNumberFormat="1" applyFont="1" applyFill="1" applyBorder="1" applyAlignment="1">
      <x:alignment horizontal="center"/>
    </x:xf>
    <x:xf numFmtId="0" fontId="21" fillId="22" borderId="0" xfId="0" applyNumberFormat="1" applyFont="1" applyFill="1" applyBorder="1" applyAlignment="1">
      <x:alignment horizontal="center" vertical="center"/>
    </x:xf>
    <x:xf numFmtId="0" fontId="16" fillId="27" borderId="0" xfId="0" applyNumberFormat="1" applyFont="1" applyFill="1" applyBorder="1"/>
    <x:xf numFmtId="0" fontId="16" fillId="27" borderId="0" xfId="0" applyNumberFormat="1" applyFont="1" applyFill="1" applyBorder="1" applyAlignment="1">
      <x:alignment wrapText="1"/>
    </x:xf>
    <x:xf numFmtId="0" fontId="16" fillId="27" borderId="0" xfId="0" applyNumberFormat="1" applyFont="1" applyFill="1" applyBorder="1" applyAlignment="1">
      <x:alignment horizontal="center" wrapText="1"/>
    </x:xf>
    <x:xf numFmtId="200" fontId="0" fillId="0" borderId="34" xfId="0" applyNumberFormat="1" applyFont="1" applyFill="1" applyBorder="1" applyAlignment="1">
      <x:alignment wrapText="1"/>
    </x:xf>
    <x:xf numFmtId="200" fontId="0" fillId="0" xfId="0" applyNumberFormat="1" applyFont="1" applyFill="1" applyBorder="0" applyAlignment="1">
      <x:alignment wrapText="1"/>
    </x:xf>
    <x:xf numFmtId="200" fontId="0" fillId="0" borderId="39" xfId="0" applyNumberFormat="1" applyFont="1" applyFill="1" applyBorder="1" applyAlignment="1">
      <x:alignment wrapText="1"/>
    </x:xf>
    <x:xf numFmtId="201" fontId="0" fillId="0" borderId="34" xfId="0" applyNumberFormat="1" applyFont="1" applyFill="1" applyBorder="1" applyAlignment="1">
      <x:alignment wrapText="1"/>
    </x:xf>
    <x:xf numFmtId="201" fontId="0" fillId="0" xfId="0" applyNumberFormat="1" applyFont="1" applyFill="1" applyBorder="0" applyAlignment="1">
      <x:alignment wrapText="1"/>
    </x:xf>
    <x:xf numFmtId="201" fontId="0" fillId="0" borderId="39" xfId="0" applyNumberFormat="1" applyFont="1" applyFill="1" applyBorder="1" applyAlignment="1">
      <x:alignment wrapText="1"/>
    </x:xf>
    <x:xf numFmtId="202" fontId="0" fillId="0" borderId="34" xfId="0" applyNumberFormat="1" applyFont="1" applyFill="1" applyBorder="1" applyAlignment="1">
      <x:alignment wrapText="1"/>
    </x:xf>
    <x:xf numFmtId="202" fontId="0" fillId="0" xfId="0" applyNumberFormat="1" applyFont="1" applyFill="1" applyBorder="0" applyAlignment="1">
      <x:alignment wrapText="1"/>
    </x:xf>
    <x:xf numFmtId="202" fontId="0" fillId="0" borderId="39" xfId="0" applyNumberFormat="1" applyFont="1" applyFill="1" applyBorder="1" applyAlignment="1">
      <x:alignment wrapText="1"/>
    </x:xf>
    <x:xf numFmtId="201" fontId="0" fillId="0" borderId="0" xfId="0" applyNumberFormat="1" applyFont="1" applyFill="1" applyBorder="1"/>
    <x:xf numFmtId="0" fontId="16" fillId="10" borderId="0" xfId="0" applyNumberFormat="1" applyFont="1" applyFill="1" applyBorder="1"/>
    <x:xf numFmtId="0" fontId="16" fillId="10" borderId="0" xfId="0" applyNumberFormat="1" applyFont="1" applyFill="1" applyBorder="1" applyAlignment="1">
      <x:alignment wrapText="1"/>
    </x:xf>
    <x:xf numFmtId="0" fontId="16" fillId="10" borderId="0" xfId="0" applyNumberFormat="1" applyFont="1" applyFill="1" applyBorder="1" applyAlignment="1">
      <x:alignment horizontal="center" wrapText="1"/>
    </x:xf>
    <x:xf numFmtId="0" fontId="16" fillId="10" borderId="0" xfId="0" applyNumberFormat="1" applyFont="1" applyFill="1" applyBorder="1" applyAlignment="1">
      <x:alignment horizontal="center" vertical="center" wrapText="1"/>
    </x:xf>
    <x:xf numFmtId="200" fontId="17" fillId="23" borderId="0" xfId="0" applyNumberFormat="1" applyFont="1" applyFill="1" applyBorder="1"/>
    <x:xf numFmtId="201" fontId="17" fillId="23" borderId="0" xfId="0" applyNumberFormat="1" applyFont="1" applyFill="1" applyBorder="1"/>
    <x:xf numFmtId="202" fontId="17" fillId="23" borderId="0" xfId="0" applyNumberFormat="1" applyFont="1" applyFill="1" applyBorder="1"/>
    <x:xf numFmtId="0" fontId="18" fillId="10" borderId="0" xfId="0" applyNumberFormat="1" applyFont="1" applyFill="1" applyBorder="1"/>
    <x:xf numFmtId="0" fontId="18" fillId="10" borderId="0" xfId="0" applyNumberFormat="1" applyFont="1" applyFill="1" applyBorder="1" applyAlignment="1">
      <x:alignment horizontal="center"/>
    </x:xf>
    <x:xf numFmtId="0" fontId="18" fillId="10" borderId="0" xfId="0" applyNumberFormat="1" applyFont="1" applyFill="1" applyBorder="1" applyAlignment="1">
      <x:alignment horizontal="center" vertical="center"/>
    </x:xf>
    <x:xf numFmtId="200" fontId="0" fillId="25" borderId="0" xfId="0" applyNumberFormat="1" applyFont="1" applyFill="1" applyBorder="1"/>
    <x:xf numFmtId="201" fontId="0" fillId="25" borderId="0" xfId="0" applyNumberFormat="1" applyFont="1" applyFill="1" applyBorder="1"/>
    <x:xf numFmtId="202" fontId="0" fillId="25" borderId="0" xfId="0" applyNumberFormat="1" applyFont="1" applyFill="1" applyBorder="1"/>
    <x:xf numFmtId="0" fontId="19" fillId="10" borderId="0" xfId="0" applyNumberFormat="1" applyFont="1" applyFill="1" applyBorder="1"/>
    <x:xf numFmtId="0" fontId="19" fillId="10" borderId="0" xfId="0" applyNumberFormat="1" applyFont="1" applyFill="1" applyBorder="1" applyAlignment="1">
      <x:alignment horizontal="center"/>
    </x:xf>
    <x:xf numFmtId="0" fontId="19" fillId="10" borderId="0" xfId="0" applyNumberFormat="1" applyFont="1" applyFill="1" applyBorder="1" applyAlignment="1">
      <x:alignment horizontal="center" vertical="center"/>
    </x:xf>
    <x:xf numFmtId="0" fontId="0" fillId="0" borderId="0" xfId="0" applyNumberFormat="1" applyFont="1" applyFill="1" applyBorder="1" applyAlignment="1">
      <x:alignment wrapText="1"/>
    </x:xf>
    <x:xf numFmtId="0" fontId="20" fillId="0" borderId="0" xfId="0" applyNumberFormat="1" applyFont="1" applyFill="1" applyBorder="1" applyAlignment="1">
      <x:alignment wrapText="1"/>
    </x:xf>
    <x:xf numFmtId="0" fontId="0" fillId="10" borderId="0" xfId="0" applyNumberFormat="1" applyFont="1" applyFill="1" applyBorder="1" applyAlignment="1">
      <x:alignment wrapText="1"/>
    </x:xf>
    <x:xf numFmtId="203" fontId="0" fillId="0" borderId="0" xfId="0" applyNumberFormat="1" applyFont="1" applyFill="1" applyBorder="1" applyAlignment="1">
      <x:alignment wrapText="1"/>
    </x:xf>
    <x:xf numFmtId="0" fontId="21" fillId="10" borderId="0" xfId="0" applyNumberFormat="1" applyFont="1" applyFill="1" applyBorder="1"/>
    <x:xf numFmtId="0" fontId="21" fillId="10" borderId="0" xfId="0" applyNumberFormat="1" applyFont="1" applyFill="1" applyBorder="1" applyAlignment="1">
      <x:alignment horizontal="center"/>
    </x:xf>
    <x:xf numFmtId="0" fontId="21" fillId="10" borderId="0" xfId="0" applyNumberFormat="1" applyFont="1" applyFill="1" applyBorder="1" applyAlignment="1">
      <x:alignment horizontal="center" vertical="center"/>
    </x:xf>
    <x:xf numFmtId="0" fontId="16" fillId="14" borderId="0" xfId="0" applyNumberFormat="1" applyFont="1" applyFill="1" applyBorder="1" applyAlignment="1">
      <x:alignment wrapText="1"/>
    </x:xf>
    <x:xf numFmtId="0" fontId="16" fillId="14" borderId="0" xfId="0" applyNumberFormat="1" applyFont="1" applyFill="1" applyBorder="1" applyAlignment="1">
      <x:alignment horizontal="center" wrapText="1"/>
    </x:xf>
    <x:xf numFmtId="200" fontId="0" fillId="0" borderId="0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202" fontId="0" fillId="0" borderId="0" xfId="0" applyNumberFormat="1" applyFont="1" applyFill="1" applyBorder="1" applyAlignment="1">
      <x:alignment wrapText="1"/>
    </x:xf>
    <x:xf numFmtId="0" fontId="0" fillId="32" borderId="0" xfId="0" applyNumberFormat="1" applyFont="1" applyFill="1" applyBorder="1"/>
    <x:xf numFmtId="0" fontId="16" fillId="32" borderId="0" xfId="0" applyNumberFormat="1" applyFont="1" applyFill="1" applyBorder="1"/>
    <x:xf numFmtId="0" fontId="16" fillId="32" borderId="0" xfId="0" applyNumberFormat="1" applyFont="1" applyFill="1" applyBorder="1" applyAlignment="1">
      <x:alignment wrapText="1"/>
    </x:xf>
    <x:xf numFmtId="0" fontId="16" fillId="32" borderId="0" xfId="0" applyNumberFormat="1" applyFont="1" applyFill="1" applyBorder="1" applyAlignment="1">
      <x:alignment horizontal="center" wrapText="1"/>
    </x:xf>
    <x:xf numFmtId="0" fontId="16" fillId="32" borderId="0" xfId="0" applyNumberFormat="1" applyFont="1" applyFill="1" applyBorder="1" applyAlignment="1">
      <x:alignment horizontal="center" vertical="center" wrapText="1"/>
    </x:xf>
    <x:xf numFmtId="204" fontId="0" fillId="0" borderId="0" xfId="0" applyNumberFormat="1" applyFont="1" applyFill="1" applyBorder="1"/>
    <x:xf numFmtId="204" fontId="0" fillId="0" borderId="44" xfId="0" applyNumberFormat="1" applyFont="1" applyFill="1" applyBorder="1"/>
    <x:xf numFmtId="204" fontId="0" fillId="0" borderId="45" xfId="0" applyNumberFormat="1" applyFont="1" applyFill="1" applyBorder="1"/>
    <x:xf numFmtId="201" fontId="0" fillId="0" borderId="45" xfId="0" applyNumberFormat="1" applyFont="1" applyFill="1" applyBorder="1"/>
    <x:xf numFmtId="0" fontId="0" fillId="0" borderId="45" xfId="0" applyNumberFormat="1" applyFont="1" applyFill="1" applyBorder="1"/>
    <x:xf numFmtId="0" fontId="0" fillId="0" borderId="46" xfId="0" applyNumberFormat="1" applyFont="1" applyFill="1" applyBorder="1"/>
    <x:xf numFmtId="204" fontId="0" fillId="0" borderId="47" xfId="0" applyNumberFormat="1" applyFont="1" applyFill="1" applyBorder="1"/>
    <x:xf numFmtId="204" fontId="0" fillId="0" xfId="0" applyNumberFormat="1" applyFont="1" applyFill="1" applyBorder="0"/>
    <x:xf numFmtId="201" fontId="0" fillId="0" xfId="0" applyNumberFormat="1" applyFont="1" applyFill="1" applyBorder="0"/>
    <x:xf numFmtId="0" fontId="0" fillId="0" borderId="48" xfId="0" applyNumberFormat="1" applyFont="1" applyFill="1" applyBorder="1"/>
    <x:xf numFmtId="204" fontId="0" fillId="0" borderId="49" xfId="0" applyNumberFormat="1" applyFont="1" applyFill="1" applyBorder="1"/>
    <x:xf numFmtId="204" fontId="0" fillId="0" borderId="50" xfId="0" applyNumberFormat="1" applyFont="1" applyFill="1" applyBorder="1"/>
    <x:xf numFmtId="201" fontId="0" fillId="0" borderId="50" xfId="0" applyNumberFormat="1" applyFont="1" applyFill="1" applyBorder="1"/>
    <x:xf numFmtId="0" fontId="0" fillId="0" borderId="50" xfId="0" applyNumberFormat="1" applyFont="1" applyFill="1" applyBorder="1"/>
    <x:xf numFmtId="0" fontId="0" fillId="0" borderId="51" xfId="0" applyNumberFormat="1" applyFont="1" applyFill="1" applyBorder="1"/>
    <x:xf numFmtId="204" fontId="0" fillId="0" borderId="44" xfId="0" applyNumberFormat="1" applyFont="1" applyFill="1" applyBorder="1" applyAlignment="1">
      <x:alignment wrapText="1"/>
    </x:xf>
    <x:xf numFmtId="204" fontId="0" fillId="0" borderId="45" xfId="0" applyNumberFormat="1" applyFont="1" applyFill="1" applyBorder="1" applyAlignment="1">
      <x:alignment wrapText="1"/>
    </x:xf>
    <x:xf numFmtId="201" fontId="0" fillId="0" borderId="45" xfId="0" applyNumberFormat="1" applyFont="1" applyFill="1" applyBorder="1" applyAlignment="1">
      <x:alignment wrapText="1"/>
    </x:xf>
    <x:xf numFmtId="0" fontId="0" fillId="0" borderId="45" xfId="0" applyNumberFormat="1" applyFont="1" applyFill="1" applyBorder="1" applyAlignment="1">
      <x:alignment wrapText="1"/>
    </x:xf>
    <x:xf numFmtId="0" fontId="0" fillId="0" borderId="46" xfId="0" applyNumberFormat="1" applyFont="1" applyFill="1" applyBorder="1" applyAlignment="1">
      <x:alignment wrapText="1"/>
    </x:xf>
    <x:xf numFmtId="204" fontId="0" fillId="0" borderId="47" xfId="0" applyNumberFormat="1" applyFont="1" applyFill="1" applyBorder="1" applyAlignment="1">
      <x:alignment wrapText="1"/>
    </x:xf>
    <x:xf numFmtId="204" fontId="0" fillId="0" xfId="0" applyNumberFormat="1" applyFont="1" applyFill="1" applyBorder="0" applyAlignment="1">
      <x:alignment wrapText="1"/>
    </x:xf>
    <x:xf numFmtId="0" fontId="0" fillId="0" borderId="48" xfId="0" applyNumberFormat="1" applyFont="1" applyFill="1" applyBorder="1" applyAlignment="1">
      <x:alignment wrapText="1"/>
    </x:xf>
    <x:xf numFmtId="204" fontId="0" fillId="0" borderId="49" xfId="0" applyNumberFormat="1" applyFont="1" applyFill="1" applyBorder="1" applyAlignment="1">
      <x:alignment wrapText="1"/>
    </x:xf>
    <x:xf numFmtId="204" fontId="0" fillId="0" borderId="50" xfId="0" applyNumberFormat="1" applyFont="1" applyFill="1" applyBorder="1" applyAlignment="1">
      <x:alignment wrapText="1"/>
    </x:xf>
    <x:xf numFmtId="201" fontId="0" fillId="0" borderId="50" xfId="0" applyNumberFormat="1" applyFont="1" applyFill="1" applyBorder="1" applyAlignment="1">
      <x:alignment wrapText="1"/>
    </x:xf>
    <x:xf numFmtId="0" fontId="0" fillId="0" borderId="50" xfId="0" applyNumberFormat="1" applyFont="1" applyFill="1" applyBorder="1" applyAlignment="1">
      <x:alignment wrapText="1"/>
    </x:xf>
    <x:xf numFmtId="0" fontId="0" fillId="0" borderId="51" xfId="0" applyNumberFormat="1" applyFont="1" applyFill="1" applyBorder="1" applyAlignment="1">
      <x:alignment wrapText="1"/>
    </x:xf>
    <x:xf numFmtId="204" fontId="0" fillId="0" borderId="44" xfId="0" applyNumberFormat="1" applyFont="1" applyFill="1" applyBorder="1" applyAlignment="1">
      <x:alignment vertical="center" wrapText="1"/>
    </x:xf>
    <x:xf numFmtId="204" fontId="0" fillId="0" borderId="45" xfId="0" applyNumberFormat="1" applyFont="1" applyFill="1" applyBorder="1" applyAlignment="1">
      <x:alignment vertical="center" wrapText="1"/>
    </x:xf>
    <x:xf numFmtId="201" fontId="0" fillId="0" borderId="45" xfId="0" applyNumberFormat="1" applyFont="1" applyFill="1" applyBorder="1" applyAlignment="1">
      <x:alignment vertical="center" wrapText="1"/>
    </x:xf>
    <x:xf numFmtId="0" fontId="0" fillId="0" borderId="45" xfId="0" applyNumberFormat="1" applyFont="1" applyFill="1" applyBorder="1" applyAlignment="1">
      <x:alignment vertical="center" wrapText="1"/>
    </x:xf>
    <x:xf numFmtId="0" fontId="0" fillId="0" borderId="46" xfId="0" applyNumberFormat="1" applyFont="1" applyFill="1" applyBorder="1" applyAlignment="1">
      <x:alignment vertical="center" wrapText="1"/>
    </x:xf>
    <x:xf numFmtId="204" fontId="0" fillId="0" borderId="47" xfId="0" applyNumberFormat="1" applyFont="1" applyFill="1" applyBorder="1" applyAlignment="1">
      <x:alignment vertical="center" wrapText="1"/>
    </x:xf>
    <x:xf numFmtId="204" fontId="0" fillId="0" xfId="0" applyNumberFormat="1" applyFont="1" applyFill="1" applyBorder="0" applyAlignment="1">
      <x:alignment vertical="center" wrapText="1"/>
    </x:xf>
    <x:xf numFmtId="201" fontId="0" fillId="0" xfId="0" applyNumberFormat="1" applyFont="1" applyFill="1" applyBorder="0" applyAlignment="1">
      <x:alignment vertical="center" wrapText="1"/>
    </x:xf>
    <x:xf numFmtId="0" fontId="0" fillId="0" xfId="0" applyNumberFormat="1" applyFont="1" applyFill="1" applyBorder="0" applyAlignment="1">
      <x:alignment vertical="center" wrapText="1"/>
    </x:xf>
    <x:xf numFmtId="0" fontId="0" fillId="0" borderId="48" xfId="0" applyNumberFormat="1" applyFont="1" applyFill="1" applyBorder="1" applyAlignment="1">
      <x:alignment vertical="center" wrapText="1"/>
    </x:xf>
    <x:xf numFmtId="204" fontId="0" fillId="0" borderId="49" xfId="0" applyNumberFormat="1" applyFont="1" applyFill="1" applyBorder="1" applyAlignment="1">
      <x:alignment vertical="center" wrapText="1"/>
    </x:xf>
    <x:xf numFmtId="204" fontId="0" fillId="0" borderId="50" xfId="0" applyNumberFormat="1" applyFont="1" applyFill="1" applyBorder="1" applyAlignment="1">
      <x:alignment vertical="center" wrapText="1"/>
    </x:xf>
    <x:xf numFmtId="201" fontId="0" fillId="0" borderId="50" xfId="0" applyNumberFormat="1" applyFont="1" applyFill="1" applyBorder="1" applyAlignment="1">
      <x:alignment vertical="center" wrapText="1"/>
    </x:xf>
    <x:xf numFmtId="0" fontId="0" fillId="0" borderId="50" xfId="0" applyNumberFormat="1" applyFont="1" applyFill="1" applyBorder="1" applyAlignment="1">
      <x:alignment vertical="center" wrapText="1"/>
    </x:xf>
    <x:xf numFmtId="0" fontId="0" fillId="0" borderId="51" xfId="0" applyNumberFormat="1" applyFont="1" applyFill="1" applyBorder="1" applyAlignment="1">
      <x:alignment vertical="center" wrapText="1"/>
    </x:xf>
    <x:xf numFmtId="0" fontId="22" fillId="32" borderId="0" xfId="0" applyNumberFormat="1" applyFont="1" applyFill="1" applyBorder="1"/>
    <x:xf numFmtId="0" fontId="22" fillId="32" borderId="0" xfId="0" applyNumberFormat="1" applyFont="1" applyFill="1" applyBorder="1" applyAlignment="1">
      <x:alignment horizontal="center"/>
    </x:xf>
    <x:xf numFmtId="0" fontId="22" fillId="32" borderId="0" xfId="0" applyNumberFormat="1" applyFont="1" applyFill="1" applyBorder="1" applyAlignment="1">
      <x:alignment horizontal="center" vertical="center"/>
    </x:xf>
    <x:xf numFmtId="0" fontId="0" fillId="33" borderId="0" xfId="0" applyNumberFormat="1" applyFont="1" applyFill="1" applyBorder="1"/>
    <x:xf numFmtId="0" fontId="23" fillId="33" borderId="0" xfId="0" applyNumberFormat="1" applyFont="1" applyFill="1" applyBorder="1"/>
    <x:xf numFmtId="0" fontId="23" fillId="33" borderId="0" xfId="0" applyNumberFormat="1" applyFont="1" applyFill="1" applyBorder="1" applyAlignment="1">
      <x:alignment wrapText="1"/>
    </x:xf>
    <x:xf numFmtId="0" fontId="23" fillId="33" borderId="0" xfId="0" applyNumberFormat="1" applyFont="1" applyFill="1" applyBorder="1" applyAlignment="1">
      <x:alignment horizontal="center" wrapText="1"/>
    </x:xf>
    <x:xf numFmtId="0" fontId="23" fillId="33" borderId="0" xfId="0" applyNumberFormat="1" applyFont="1" applyFill="1" applyBorder="1" applyAlignment="1">
      <x:alignment horizontal="center" vertical="center" wrapText="1"/>
    </x:xf>
    <x:xf numFmtId="0" fontId="0" fillId="34" borderId="0" xfId="0" applyNumberFormat="1" applyFont="1" applyFill="1" applyBorder="1"/>
    <x:xf numFmtId="0" fontId="23" fillId="34" borderId="0" xfId="0" applyNumberFormat="1" applyFont="1" applyFill="1" applyBorder="1"/>
    <x:xf numFmtId="0" fontId="23" fillId="34" borderId="0" xfId="0" applyNumberFormat="1" applyFont="1" applyFill="1" applyBorder="1" applyAlignment="1">
      <x:alignment wrapText="1"/>
    </x:xf>
    <x:xf numFmtId="0" fontId="23" fillId="34" borderId="0" xfId="0" applyNumberFormat="1" applyFont="1" applyFill="1" applyBorder="1" applyAlignment="1">
      <x:alignment horizontal="center" wrapText="1"/>
    </x:xf>
    <x:xf numFmtId="0" fontId="23" fillId="34" borderId="0" xfId="0" applyNumberFormat="1" applyFont="1" applyFill="1" applyBorder="1" applyAlignment="1">
      <x:alignment horizontal="center" vertical="center" wrapText="1"/>
    </x:xf>
    <x:xf numFmtId="0" fontId="0" fillId="35" borderId="0" xfId="0" applyNumberFormat="1" applyFont="1" applyFill="1" applyBorder="1"/>
    <x:xf numFmtId="0" fontId="23" fillId="35" borderId="0" xfId="0" applyNumberFormat="1" applyFont="1" applyFill="1" applyBorder="1"/>
    <x:xf numFmtId="0" fontId="23" fillId="35" borderId="0" xfId="0" applyNumberFormat="1" applyFont="1" applyFill="1" applyBorder="1" applyAlignment="1">
      <x:alignment wrapText="1"/>
    </x:xf>
    <x:xf numFmtId="0" fontId="23" fillId="35" borderId="0" xfId="0" applyNumberFormat="1" applyFont="1" applyFill="1" applyBorder="1" applyAlignment="1">
      <x:alignment horizontal="center" wrapText="1"/>
    </x:xf>
    <x:xf numFmtId="0" fontId="23" fillId="35" borderId="0" xfId="0" applyNumberFormat="1" applyFont="1" applyFill="1" applyBorder="1" applyAlignment="1">
      <x:alignment horizontal="center" vertical="center" wrapText="1"/>
    </x:xf>
    <x:xf numFmtId="0" fontId="0" fillId="36" borderId="0" xfId="0" applyNumberFormat="1" applyFont="1" applyFill="1" applyBorder="1"/>
    <x:xf numFmtId="0" fontId="23" fillId="36" borderId="0" xfId="0" applyNumberFormat="1" applyFont="1" applyFill="1" applyBorder="1"/>
    <x:xf numFmtId="0" fontId="23" fillId="36" borderId="0" xfId="0" applyNumberFormat="1" applyFont="1" applyFill="1" applyBorder="1" applyAlignment="1">
      <x:alignment wrapText="1"/>
    </x:xf>
    <x:xf numFmtId="0" fontId="23" fillId="36" borderId="0" xfId="0" applyNumberFormat="1" applyFont="1" applyFill="1" applyBorder="1" applyAlignment="1">
      <x:alignment horizontal="center" wrapText="1"/>
    </x:xf>
    <x:xf numFmtId="0" fontId="23" fillId="36" borderId="0" xfId="0" applyNumberFormat="1" applyFont="1" applyFill="1" applyBorder="1" applyAlignment="1">
      <x:alignment horizontal="center" vertical="center" wrapText="1"/>
    </x:xf>
    <x:xf numFmtId="0" fontId="0" fillId="37" borderId="0" xfId="0" applyNumberFormat="1" applyFont="1" applyFill="1" applyBorder="1"/>
    <x:xf numFmtId="0" fontId="23" fillId="37" borderId="0" xfId="0" applyNumberFormat="1" applyFont="1" applyFill="1" applyBorder="1"/>
    <x:xf numFmtId="0" fontId="23" fillId="37" borderId="0" xfId="0" applyNumberFormat="1" applyFont="1" applyFill="1" applyBorder="1" applyAlignment="1">
      <x:alignment wrapText="1"/>
    </x:xf>
    <x:xf numFmtId="0" fontId="23" fillId="37" borderId="0" xfId="0" applyNumberFormat="1" applyFont="1" applyFill="1" applyBorder="1" applyAlignment="1">
      <x:alignment horizontal="center" wrapText="1"/>
    </x:xf>
    <x:xf numFmtId="0" fontId="23" fillId="37" borderId="0" xfId="0" applyNumberFormat="1" applyFont="1" applyFill="1" applyBorder="1" applyAlignment="1">
      <x:alignment horizontal="center" vertical="center" wrapText="1"/>
    </x:xf>
    <x:xf numFmtId="0" fontId="0" fillId="38" borderId="0" xfId="0" applyNumberFormat="1" applyFont="1" applyFill="1" applyBorder="1"/>
    <x:xf numFmtId="0" fontId="11" fillId="38" borderId="0" xfId="0" applyNumberFormat="1" applyFont="1" applyFill="1" applyBorder="1"/>
    <x:xf numFmtId="0" fontId="11" fillId="38" borderId="0" xfId="0" applyNumberFormat="1" applyFont="1" applyFill="1" applyBorder="1" applyAlignment="1">
      <x:alignment horizontal="center"/>
    </x:xf>
    <x:xf numFmtId="202" fontId="0" fillId="0" borderId="0" xfId="0" applyNumberFormat="1" applyFont="1" applyFill="1" applyBorder="1"/>
    <x:xf numFmtId="205" fontId="0" fillId="0" borderId="0" xfId="0" applyNumberFormat="1" applyFont="1" applyFill="1" applyBorder="1"/>
    <x:xf numFmtId="0" fontId="0" fillId="0" borderId="44" xfId="0" applyNumberFormat="1" applyFont="1" applyFill="1" applyBorder="1"/>
    <x:xf numFmtId="0" fontId="0" fillId="0" borderId="47" xfId="0" applyNumberFormat="1" applyFont="1" applyFill="1" applyBorder="1"/>
    <x:xf numFmtId="201" fontId="0" fillId="0" borderId="48" xfId="0" applyNumberFormat="1" applyFont="1" applyFill="1" applyBorder="1"/>
    <x:xf numFmtId="202" fontId="0" fillId="0" borderId="48" xfId="0" applyNumberFormat="1" applyFont="1" applyFill="1" applyBorder="1"/>
    <x:xf numFmtId="205" fontId="0" fillId="0" borderId="48" xfId="0" applyNumberFormat="1" applyFont="1" applyFill="1" applyBorder="1"/>
    <x:xf numFmtId="0" fontId="0" fillId="0" borderId="49" xfId="0" applyNumberFormat="1" applyFont="1" applyFill="1" applyBorder="1"/>
    <x:xf numFmtId="202" fontId="0" fillId="0" borderId="51" xfId="0" applyNumberFormat="1" applyFont="1" applyFill="1" applyBorder="1"/>
    <x:xf numFmtId="0" fontId="0" fillId="32" borderId="44" xfId="0" applyNumberFormat="1" applyFont="1" applyFill="1" applyBorder="1"/>
    <x:xf numFmtId="0" fontId="0" fillId="32" borderId="46" xfId="0" applyNumberFormat="1" applyFont="1" applyFill="1" applyBorder="1"/>
    <x:xf numFmtId="0" fontId="16" fillId="32" borderId="44" xfId="0" applyNumberFormat="1" applyFont="1" applyFill="1" applyBorder="1"/>
    <x:xf numFmtId="0" fontId="16" fillId="32" borderId="46" xfId="0" applyNumberFormat="1" applyFont="1" applyFill="1" applyBorder="1"/>
    <x:xf numFmtId="0" fontId="20" fillId="0" borderId="47" xfId="0" applyNumberFormat="1" applyFont="1" applyFill="1" applyBorder="1"/>
    <x:xf numFmtId="0" fontId="20" fillId="0" borderId="49" xfId="0" applyNumberFormat="1" applyFont="1" applyFill="1" applyBorder="1"/>
    <x:xf numFmtId="0" fontId="21" fillId="32" borderId="0" xfId="0" applyNumberFormat="1" applyFont="1" applyFill="1" applyBorder="1"/>
    <x:xf numFmtId="0" fontId="21" fillId="32" borderId="0" xfId="0" applyNumberFormat="1" applyFont="1" applyFill="1" applyBorder="1" applyAlignment="1">
      <x:alignment horizontal="center"/>
    </x:xf>
    <x:xf numFmtId="0" fontId="21" fillId="32" borderId="0" xfId="0" applyNumberFormat="1" applyFont="1" applyFill="1" applyBorder="1" applyAlignment="1">
      <x:alignment horizontal="center" vertical="center"/>
    </x:xf>
    <x:xf numFmtId="0" fontId="16" fillId="38" borderId="0" xfId="0" applyNumberFormat="1" applyFont="1" applyFill="1" applyBorder="1"/>
    <x:xf numFmtId="0" fontId="16" fillId="38" borderId="0" xfId="0" applyNumberFormat="1" applyFont="1" applyFill="1" applyBorder="1" applyAlignment="1">
      <x:alignment wrapText="1"/>
    </x:xf>
    <x:xf numFmtId="0" fontId="16" fillId="38" borderId="0" xfId="0" applyNumberFormat="1" applyFont="1" applyFill="1" applyBorder="1" applyAlignment="1">
      <x:alignment horizontal="center" wrapText="1"/>
    </x:xf>
    <x:xf numFmtId="0" fontId="0" fillId="39" borderId="0" xfId="0" applyNumberFormat="1" applyFont="1" applyFill="1" applyBorder="1"/>
    <x:xf numFmtId="0" fontId="24" fillId="39" borderId="0" xfId="0" applyNumberFormat="1" applyFont="1" applyFill="1" applyBorder="1"/>
    <x:xf numFmtId="0" fontId="24" fillId="39" borderId="0" xfId="0" applyNumberFormat="1" applyFont="1" applyFill="1" applyBorder="1" applyAlignment="1">
      <x:alignment horizontal="center"/>
    </x:xf>
    <x:xf numFmtId="0" fontId="24" fillId="39" borderId="0" xfId="0" applyNumberFormat="1" applyFont="1" applyFill="1" applyBorder="1" applyAlignment="1">
      <x:alignment horizontal="center" vertical="center"/>
    </x:xf>
    <x:xf numFmtId="206" fontId="24" fillId="39" borderId="0" xfId="0" applyNumberFormat="1" applyFont="1" applyFill="1" applyBorder="1" applyAlignment="1">
      <x:alignment horizontal="center" vertical="center"/>
    </x:xf>
    <x:xf numFmtId="202" fontId="0" fillId="0" borderId="45" xfId="0" applyNumberFormat="1" applyFont="1" applyFill="1" applyBorder="1"/>
    <x:xf numFmtId="202" fontId="0" fillId="0" xfId="0" applyNumberFormat="1" applyFont="1" applyFill="1" applyBorder="0"/>
    <x:xf numFmtId="202" fontId="0" fillId="0" borderId="50" xfId="0" applyNumberFormat="1" applyFont="1" applyFill="1" applyBorder="1"/>
    <x:xf numFmtId="0" fontId="0" fillId="0" borderId="44" xfId="0" applyNumberFormat="1" applyFont="1" applyFill="1" applyBorder="1" applyAlignment="1">
      <x:alignment vertical="center"/>
    </x:xf>
    <x:xf numFmtId="0" fontId="0" fillId="0" borderId="45" xfId="0" applyNumberFormat="1" applyFont="1" applyFill="1" applyBorder="1" applyAlignment="1">
      <x:alignment vertical="center"/>
    </x:xf>
    <x:xf numFmtId="202" fontId="0" fillId="0" borderId="45" xfId="0" applyNumberFormat="1" applyFont="1" applyFill="1" applyBorder="1" applyAlignment="1">
      <x:alignment vertical="center"/>
    </x:xf>
    <x:xf numFmtId="0" fontId="0" fillId="0" borderId="46" xfId="0" applyNumberFormat="1" applyFont="1" applyFill="1" applyBorder="1" applyAlignment="1">
      <x:alignment vertical="center"/>
    </x:xf>
    <x:xf numFmtId="0" fontId="0" fillId="0" borderId="47" xfId="0" applyNumberFormat="1" applyFont="1" applyFill="1" applyBorder="1" applyAlignment="1">
      <x:alignment vertical="center"/>
    </x:xf>
    <x:xf numFmtId="0" fontId="0" fillId="0" xfId="0" applyNumberFormat="1" applyFont="1" applyFill="1" applyBorder="0" applyAlignment="1">
      <x:alignment vertical="center"/>
    </x:xf>
    <x:xf numFmtId="202" fontId="0" fillId="0" xfId="0" applyNumberFormat="1" applyFont="1" applyFill="1" applyBorder="0" applyAlignment="1">
      <x:alignment vertical="center"/>
    </x:xf>
    <x:xf numFmtId="0" fontId="0" fillId="0" borderId="48" xfId="0" applyNumberFormat="1" applyFont="1" applyFill="1" applyBorder="1" applyAlignment="1">
      <x:alignment vertical="center"/>
    </x:xf>
    <x:xf numFmtId="0" fontId="0" fillId="0" borderId="49" xfId="0" applyNumberFormat="1" applyFont="1" applyFill="1" applyBorder="1" applyAlignment="1">
      <x:alignment vertical="center"/>
    </x:xf>
    <x:xf numFmtId="0" fontId="0" fillId="0" borderId="50" xfId="0" applyNumberFormat="1" applyFont="1" applyFill="1" applyBorder="1" applyAlignment="1">
      <x:alignment vertical="center"/>
    </x:xf>
    <x:xf numFmtId="202" fontId="0" fillId="0" borderId="50" xfId="0" applyNumberFormat="1" applyFont="1" applyFill="1" applyBorder="1" applyAlignment="1">
      <x:alignment vertical="center"/>
    </x:xf>
    <x:xf numFmtId="0" fontId="0" fillId="0" borderId="51" xfId="0" applyNumberFormat="1" applyFont="1" applyFill="1" applyBorder="1" applyAlignment="1">
      <x:alignment vertical="center"/>
    </x:xf>
    <x:xf numFmtId="200" fontId="0" fillId="0" borderId="0" xfId="0" applyNumberFormat="1" applyFont="1" applyFill="1" applyBorder="1"/>
  </x:cellXfs>
  <x:cellStyles count="1">
    <x:cellStyle name="Normal" xfId="0"/>
  </x:cellStyles>
  <x:dxfs count="22">
    <x:dxf>
      <x:font>
        <x:b/>
        <x:color rgb="FF9B1C31"/>
      </x:font>
      <x:fill>
        <x:patternFill>
          <x:bgColor rgb="FFF8D7DA"/>
        </x:patternFill>
      </x:fill>
    </x:dxf>
    <x:dxf>
      <x:font>
        <x:b/>
        <x:color rgb="FF8A6211"/>
      </x:font>
      <x:fill>
        <x:patternFill>
          <x:bgColor rgb="FFFFF0C2"/>
        </x:patternFill>
      </x:fill>
    </x:dxf>
    <x:dxf>
      <x:font>
        <x:b/>
        <x:color rgb="FF245B84"/>
      </x:font>
      <x:fill>
        <x:patternFill>
          <x:bgColor rgb="FFDDEBFA"/>
        </x:patternFill>
      </x:fill>
    </x:dxf>
    <x:dxf>
      <x:font>
        <x:b/>
        <x:color rgb="FF5B4B82"/>
      </x:font>
      <x:fill>
        <x:patternFill>
          <x:bgColor rgb="FFECE5F7"/>
        </x:patternFill>
      </x:fill>
    </x:dxf>
    <x:dxf>
      <x:font>
        <x:b/>
        <x:color rgb="FF2D6A3F"/>
      </x:font>
      <x:fill>
        <x:patternFill>
          <x:bgColor rgb="FFDFF2E3"/>
        </x:patternFill>
      </x:fill>
    </x:dxf>
    <x:dxf>
      <x:font>
        <x:b/>
        <x:color rgb="FF8A6211"/>
      </x:font>
      <x:fill>
        <x:patternFill>
          <x:bgColor rgb="FFFFF0C2"/>
        </x:patternFill>
      </x:fill>
    </x:dxf>
    <x:dxf>
      <x:font>
        <x:b/>
        <x:color rgb="FF9B1C31"/>
      </x:font>
      <x:fill>
        <x:patternFill>
          <x:bgColor rgb="FFF8D7DA"/>
        </x:patternFill>
      </x:fill>
    </x:dxf>
    <x:dxf>
      <x:font>
        <x:b/>
        <x:color rgb="FF9B1C31"/>
      </x:font>
      <x:fill>
        <x:patternFill>
          <x:bgColor rgb="FFF8D7DA"/>
        </x:patternFill>
      </x:fill>
    </x:dxf>
    <x:dxf>
      <x:font>
        <x:b/>
        <x:color rgb="FFA63D40"/>
      </x:font>
      <x:fill>
        <x:patternFill>
          <x:bgColor rgb="FFFCE8E6"/>
        </x:patternFill>
      </x:fill>
    </x:dxf>
    <x:dxf>
      <x:font>
        <x:b/>
        <x:color rgb="FF2D6A3F"/>
      </x:font>
      <x:fill>
        <x:patternFill>
          <x:bgColor rgb="FFDFF2E3"/>
        </x:patternFill>
      </x:fill>
    </x:dxf>
    <x:dxf>
      <x:font>
        <x:b/>
        <x:color rgb="FF9B1C31"/>
      </x:font>
      <x:fill>
        <x:patternFill>
          <x:bgColor rgb="FFF8D7DA"/>
        </x:patternFill>
      </x:fill>
    </x:dxf>
    <x:dxf>
      <x:font>
        <x:b/>
        <x:color rgb="FF9B1C31"/>
      </x:font>
      <x:fill>
        <x:patternFill patternType="solid">
          <x:bgColor rgb="FFF8D7DA"/>
        </x:patternFill>
      </x:fill>
    </x:dxf>
    <x:dxf>
      <x:font>
        <x:color rgb="FF2D6A3F"/>
      </x:font>
      <x:fill>
        <x:patternFill patternType="solid">
          <x:bgColor rgb="FFDFF2E3"/>
        </x:patternFill>
      </x:fill>
    </x:dxf>
    <x:dxf>
      <x:font>
        <x:b/>
        <x:color rgb="FF2D6A3F"/>
      </x:font>
      <x:fill>
        <x:patternFill patternType="solid">
          <x:bgColor rgb="FFDFF2E3"/>
        </x:patternFill>
      </x:fill>
    </x:dxf>
    <x:dxf>
      <x:font>
        <x:b/>
        <x:color rgb="FF8A6211"/>
      </x:font>
      <x:fill>
        <x:patternFill patternType="solid">
          <x:bgColor rgb="FFFFF0C2"/>
        </x:patternFill>
      </x:fill>
    </x:dxf>
    <x:dxf>
      <x:font>
        <x:b/>
        <x:color rgb="FF9B1C31"/>
      </x:font>
      <x:fill>
        <x:patternFill patternType="solid">
          <x:bgColor rgb="FFF8D7DA"/>
        </x:patternFill>
      </x:fill>
    </x:dxf>
    <x:dxf>
      <x:font>
        <x:color rgb="FF2D6A3F"/>
      </x:font>
      <x:fill>
        <x:patternFill patternType="solid">
          <x:bgColor rgb="FFEAF6F4"/>
        </x:patternFill>
      </x:fill>
    </x:dxf>
    <x:dxf>
      <x:font>
        <x:b/>
        <x:color rgb="FFA63D40"/>
      </x:font>
      <x:fill>
        <x:patternFill patternType="solid">
          <x:bgColor rgb="FFFCE8E6"/>
        </x:patternFill>
      </x:fill>
    </x:dxf>
    <x:dxf>
      <x:font>
        <x:color rgb="FF3D7EA6"/>
      </x:font>
      <x:fill>
        <x:patternFill patternType="solid">
          <x:bgColor rgb="FF3D7EA6"/>
        </x:patternFill>
      </x:fill>
    </x:dxf>
    <x:dxf>
      <x:font>
        <x:color rgb="FF6FA37A"/>
      </x:font>
      <x:fill>
        <x:patternFill patternType="solid">
          <x:bgColor rgb="FF6FA37A"/>
        </x:patternFill>
      </x:fill>
    </x:dxf>
    <x:dxf>
      <x:font>
        <x:color rgb="FFC94F5D"/>
      </x:font>
      <x:fill>
        <x:patternFill patternType="solid">
          <x:bgColor rgb="FFC94F5D"/>
        </x:patternFill>
      </x:fill>
    </x:dxf>
    <x:dxf>
      <x:font>
        <x:color rgb="FFD6A744"/>
      </x:font>
      <x:fill>
        <x:patternFill patternType="solid">
          <x:bgColor rgb="FFD6A744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a7426e0d716a4fd1" /><Relationship Type="http://schemas.openxmlformats.org/officeDocument/2006/relationships/theme" Target="/xl/theme/theme1.xml" Id="Rcb908b5dc4bc4f2d" /><Relationship Type="http://schemas.openxmlformats.org/officeDocument/2006/relationships/sharedStrings" Target="/xl/sharedStrings.xml" Id="R6265c0aaa905406a" /><Relationship Type="http://schemas.openxmlformats.org/officeDocument/2006/relationships/worksheet" Target="/xl/worksheets/sheet1.xml" Id="R6b7f33bded794ccd" /><Relationship Type="http://schemas.openxmlformats.org/officeDocument/2006/relationships/worksheet" Target="/xl/worksheets/sheet2.xml" Id="R233e060e3cd342da" /><Relationship Type="http://schemas.openxmlformats.org/officeDocument/2006/relationships/worksheet" Target="/xl/worksheets/sheet3.xml" Id="Rbdb902a9e069441d" /><Relationship Type="http://schemas.openxmlformats.org/officeDocument/2006/relationships/worksheet" Target="/xl/worksheets/sheet4.xml" Id="R8c30d1d2fbf34529" /><Relationship Type="http://schemas.openxmlformats.org/officeDocument/2006/relationships/worksheet" Target="/xl/worksheets/sheet5.xml" Id="Rc888f2772d3544e5" /><Relationship Type="http://schemas.openxmlformats.org/officeDocument/2006/relationships/worksheet" Target="/xl/worksheets/sheet6.xml" Id="R5bfc8f4f17b643d7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bbfbe14bf2044c19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chart" Target="/xl/drawings/charts/chart2.xml" Id="R7ddba27bfb7041d4" /><Relationship Type="http://schemas.openxmlformats.org/officeDocument/2006/relationships/chart" Target="/xl/drawings/charts/chart3.xml" Id="R869048b4d91047f7" /><Relationship Type="http://schemas.openxmlformats.org/officeDocument/2006/relationships/chart" Target="/xl/drawings/charts/chart4.xml" Id="R6c0acbead788499c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'Premium Roadmap'!B25</c:f>
              <c:strCache>
                <c:ptCount val="1"/>
                <c:pt idx="0">
                  <c:v/>
                </c:pt>
              </c:strCache>
            </c:strRef>
          </c:tx>
          <c:spPr>
            <a:ln xmlns:a="http://schemas.openxmlformats.org/drawingml/2006/main">
              <a:prstDash val="solid"/>
            </a:ln>
          </c:spPr>
          <c:cat>
            <c:strRef>
              <c:f>'Premium Roadmap'!$A$26:$A$29</c:f>
              <c:strCache>
                <c:ptCount val="0"/>
              </c:strCache>
            </c:strRef>
          </c:cat>
          <c:val>
            <c:numRef>
              <c:f>'Premium Roadmap'!$B$26:$B$29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l"/>
        <c:numFmt formatCode="General"/>
        <c:majorTickMark val="none"/>
        <c:minorTickMark val="none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r"/>
      <c:overlay val="0"/>
    </c:legend>
    <c:plotVisOnly val="1"/>
  </c:chart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Initiatives par statut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Nombre</c:v>
          </c:tx>
          <c:cat>
            <c:strRef>
              <c:f>'Dashboard Fonctionnel'!$J$10:$J$13</c:f>
              <c:strCache>
                <c:ptCount val="0"/>
              </c:strCache>
            </c:strRef>
          </c:cat>
          <c:val>
            <c:numRef>
              <c:f>'Dashboard Fonctionnel'!$K$10:$K$13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3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Budget prévu vs réel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Prévu</c:v>
          </c:tx>
          <c:cat>
            <c:strRef>
              <c:f>'Dashboard Fonctionnel'!$A$27:$A$29</c:f>
              <c:strCache>
                <c:ptCount val="0"/>
              </c:strCache>
            </c:strRef>
          </c:cat>
          <c:val>
            <c:numRef>
              <c:f>'Dashboard Fonctionnel'!$B$27:$B$29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Réel</c:v>
          </c:tx>
          <c:cat>
            <c:strRef>
              <c:f>'Dashboard Fonctionnel'!$A$27:$A$29</c:f>
              <c:strCache>
                <c:ptCount val="0"/>
              </c:strCache>
            </c:strRef>
          </c:cat>
          <c:val>
            <c:numRef>
              <c:f>'Dashboard Fonctionnel'!$C$27:$C$29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4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Santé du portefeuille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Nombre</c:v>
          </c:tx>
          <c:cat>
            <c:strRef>
              <c:f>'Dashboard Fonctionnel'!$J$56:$J$58</c:f>
              <c:strCache>
                <c:ptCount val="0"/>
              </c:strCache>
            </c:strRef>
          </c:cat>
          <c:val>
            <c:numRef>
              <c:f>'Dashboard Fonctionnel'!$K$56:$K$58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oneCellAnchor>
    <xdr:from>
      <xdr:col>9</xdr:col>
      <xdr:colOff>0</xdr:colOff>
      <xdr:row>23</xdr:row>
      <xdr:rowOff>0</xdr:rowOff>
    </xdr:from>
    <xdr:ext cx="3600000" cy="2160000"/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bbfbe14bf2044c19"/>
        </a:graphicData>
      </a:graphic>
    </xdr:graphicFrame>
    <xdr:clientData/>
  </xdr:oneCellAnchor>
</xdr:wsDr>
</file>

<file path=xl/drawings/drawing2.xml><?xml version="1.0" encoding="utf-8"?>
<xdr:wsDr xmlns:xdr="http://schemas.openxmlformats.org/drawingml/2006/spreadsheetDrawing">
  <xdr:twoCellAnchor>
    <xdr:from>
      <xdr:col>9</xdr:col>
      <xdr:colOff>0</xdr:colOff>
      <xdr:row>14</xdr:row>
      <xdr:rowOff>0</xdr:rowOff>
    </xdr:from>
    <xdr:to>
      <xdr:col>16</xdr:col>
      <xdr:colOff>0</xdr:colOff>
      <xdr:row>28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7ddba27bfb7041d4"/>
        </a:graphicData>
      </a:graphic>
    </xdr:graphicFrame>
    <xdr:clientData/>
  </xdr:twoCellAnchor>
  <xdr:twoCellAnchor>
    <xdr:from>
      <xdr:col>0</xdr:col>
      <xdr:colOff>0</xdr:colOff>
      <xdr:row>30</xdr:row>
      <xdr:rowOff>0</xdr:rowOff>
    </xdr:from>
    <xdr:to>
      <xdr:col>8</xdr:col>
      <xdr:colOff>0</xdr:colOff>
      <xdr:row>45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69048b4d91047f7"/>
        </a:graphicData>
      </a:graphic>
    </xdr:graphicFrame>
    <xdr:clientData/>
  </xdr:twoCellAnchor>
  <xdr:twoCellAnchor>
    <xdr:from>
      <xdr:col>9</xdr:col>
      <xdr:colOff>0</xdr:colOff>
      <xdr:row>59</xdr:row>
      <xdr:rowOff>0</xdr:rowOff>
    </xdr:from>
    <xdr:to>
      <xdr:col>16</xdr:col>
      <xdr:colOff>0</xdr:colOff>
      <xdr:row>74</xdr:row>
      <xdr:rowOff>0</xdr:rowOff>
    </xdr:to>
    <xdr:graphicFrame macro="">
      <xdr:nvGraphicFramePr>
        <xdr:cNvPr id="3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6c0acbead788499c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BacklogAgileTable" displayName="BacklogAgileTable" ref="A1:N40" headerRowCount="1">
  <x:tableColumns count="14">
    <x:tableColumn id="1" name="ID"/>
    <x:tableColumn id="2" name="Initiative"/>
    <x:tableColumn id="3" name="Équipe"/>
    <x:tableColumn id="4" name="Responsable"/>
    <x:tableColumn id="5" name="Priorité"/>
    <x:tableColumn id="6" name="Statut"/>
    <x:tableColumn id="7" name="Début"/>
    <x:tableColumn id="8" name="Fin"/>
    <x:tableColumn id="9" name="Budget prévu"/>
    <x:tableColumn id="10" name="Budget réel"/>
    <x:tableColumn id="11" name="Progression"/>
    <x:tableColumn id="12" name="Impact"/>
    <x:tableColumn id="13" name="Effort"/>
    <x:tableColumn id="14" name="Risque"/>
  </x:tableColumns>
  <x:tableStyleInfo name="TableStyleMedium2" showRowStripes="1"/>
</x: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2163106410ff4149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685293176f4546d3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2.xml" Id="Rb7b074d660cb404f" /></Relationships>
</file>

<file path=xl/worksheets/sheet1.xml><?xml version="1.0" encoding="utf-8"?>
<x:worksheet xmlns:x="http://schemas.openxmlformats.org/spreadsheetml/2006/main">
  <x:sheetFormatPr baseColWidth="8" defaultRowHeight="15"/>
  <x:cols>
    <x:col min="1" max="1" width="14" customWidth="1"/>
    <x:col min="2" max="2" width="14" customWidth="1"/>
    <x:col min="3" max="3" width="14" customWidth="1"/>
    <x:col min="4" max="4" width="14" customWidth="1"/>
    <x:col min="5" max="5" width="14" customWidth="1"/>
    <x:col min="6" max="6" width="14" customWidth="1"/>
    <x:col min="7" max="7" width="14" customWidth="1"/>
    <x:col min="8" max="8" width="14" customWidth="1"/>
    <x:col min="9" max="9" width="14" customWidth="1"/>
    <x:col min="10" max="10" width="14" customWidth="1"/>
    <x:col min="11" max="11" width="14" customWidth="1"/>
    <x:col min="12" max="12" width="14" customWidth="1"/>
    <x:col min="13" max="13" width="14" customWidth="1"/>
    <x:col min="14" max="14" width="14" customWidth="1"/>
    <x:col min="15" max="15" width="14" customWidth="1"/>
    <x:col min="16" max="16" width="14" customWidth="1"/>
  </x:cols>
  <x:sheetData>
    <x:row r="1" ht="30" customHeight="1">
      <x:c r="A1" s="39" t="inlineStr">
        <x:is>
          <x:t xml:space="preserve">EXECUTIVE PRODUCT ROADMAP 2026–2027</x:t>
        </x:is>
      </x:c>
      <x:c r="B1" s="40"/>
      <x:c r="C1" s="40"/>
      <x:c r="D1" s="40"/>
      <x:c r="E1" s="40"/>
      <x:c r="F1" s="40"/>
      <x:c r="G1" s="40"/>
      <x:c r="H1" s="40"/>
      <x:c r="I1" s="40"/>
      <x:c r="J1" s="40"/>
      <x:c r="K1" s="40"/>
      <x:c r="L1" s="40"/>
      <x:c r="M1" s="40"/>
      <x:c r="N1" s="40"/>
      <x:c r="O1" s="40"/>
      <x:c r="P1" s="40"/>
    </x:row>
    <x:row r="2" ht="30" customHeight="1">
      <x:c r="A2" s="40"/>
      <x:c r="B2" s="40"/>
      <x:c r="C2" s="40"/>
      <x:c r="D2" s="40"/>
      <x:c r="E2" s="40"/>
      <x:c r="F2" s="40"/>
      <x:c r="G2" s="40"/>
      <x:c r="H2" s="40"/>
      <x:c r="I2" s="40"/>
      <x:c r="J2" s="40"/>
      <x:c r="K2" s="40"/>
      <x:c r="L2" s="40"/>
      <x:c r="M2" s="40"/>
      <x:c r="N2" s="40"/>
      <x:c r="O2" s="40"/>
      <x:c r="P2" s="40"/>
    </x:row>
    <x:row r="3" ht="22" customHeight="1">
      <x:c r="A3" s="51" t="inlineStr">
        <x:is>
          <x:t xml:space="preserve">Vision • Now / Next / Later • Timeline • KPI</x:t>
        </x:is>
      </x:c>
      <x:c r="B3" s="51"/>
      <x:c r="C3" s="51"/>
      <x:c r="D3" s="51"/>
      <x:c r="E3" s="51"/>
      <x:c r="F3" s="51"/>
      <x:c r="G3" s="51"/>
      <x:c r="H3" s="51"/>
      <x:c r="I3" s="51"/>
      <x:c r="J3" s="51"/>
      <x:c r="K3" s="51"/>
      <x:c r="L3" s="51"/>
      <x:c r="M3" s="51"/>
      <x:c r="N3" s="51"/>
      <x:c r="O3" s="51"/>
      <x:c r="P3" s="51"/>
    </x:row>
    <x:row r="4" ht="22" customHeight="1">
      <x:c r="A4" s="59" t="str">
        <x:v>VISION</x:v>
      </x:c>
      <x:c r="B4" s="59"/>
      <x:c r="C4" s="59"/>
      <x:c r="D4" s="67" t="str">
        <x:v>OBJECTIFS</x:v>
      </x:c>
      <x:c r="E4" s="67"/>
      <x:c r="F4" s="67"/>
      <x:c r="G4" s="75" t="str">
        <x:v>BUDGET</x:v>
      </x:c>
      <x:c r="H4" s="75"/>
      <x:c r="I4" s="75"/>
      <x:c r="J4" s="83" t="str">
        <x:v>PERFORMANCE</x:v>
      </x:c>
      <x:c r="K4" s="83"/>
      <x:c r="L4" s="83"/>
      <x:c r="M4" s="91" t="str">
        <x:v>RELEASE</x:v>
      </x:c>
      <x:c r="N4" s="91"/>
      <x:c r="O4" s="91"/>
      <x:c r="P4" s="91"/>
    </x:row>
    <x:row r="5" ht="28" customHeight="1">
      <x:c r="A5" s="98" t="inlineStr">
        <x:is>
          <x:t xml:space="preserve">Vision
Plateforme RH IA</x:t>
        </x:is>
      </x:c>
      <x:c r="B5" s="122"/>
      <x:c r="C5" s="123"/>
      <x:c r="D5" s="166" t="inlineStr">
        <x:is>
          <x:t xml:space="preserve">Objectif
+40%</x:t>
        </x:is>
      </x:c>
      <x:c r="E5" s="190"/>
      <x:c r="F5" s="191"/>
      <x:c r="G5" s="234" t="inlineStr">
        <x:is>
          <x:t xml:space="preserve">Budget
420 k€</x:t>
        </x:is>
      </x:c>
      <x:c r="H5" s="258"/>
      <x:c r="I5" s="259"/>
      <x:c r="J5" s="302" t="inlineStr">
        <x:is>
          <x:t xml:space="preserve">Score
84%</x:t>
        </x:is>
      </x:c>
      <x:c r="K5" s="326"/>
      <x:c r="L5" s="327"/>
      <x:c r="M5" s="370" t="inlineStr">
        <x:is>
          <x:t xml:space="preserve">Release
v2.4</x:t>
        </x:is>
      </x:c>
      <x:c r="N5" s="394"/>
      <x:c r="O5" s="394"/>
      <x:c r="P5" s="395"/>
    </x:row>
    <x:row r="6" ht="28" customHeight="1">
      <x:c r="A6" s="124"/>
      <x:c r="B6" s="125"/>
      <x:c r="C6" s="126"/>
      <x:c r="D6" s="192"/>
      <x:c r="E6" s="193"/>
      <x:c r="F6" s="194"/>
      <x:c r="G6" s="260"/>
      <x:c r="H6" s="261"/>
      <x:c r="I6" s="262"/>
      <x:c r="J6" s="328"/>
      <x:c r="K6" s="329"/>
      <x:c r="L6" s="330"/>
      <x:c r="M6" s="396"/>
      <x:c r="N6" s="397"/>
      <x:c r="O6" s="397"/>
      <x:c r="P6" s="398"/>
    </x:row>
    <x:row r="7" ht="28" customHeight="1">
      <x:c r="A7" s="127"/>
      <x:c r="B7" s="128"/>
      <x:c r="C7" s="129"/>
      <x:c r="D7" s="195"/>
      <x:c r="E7" s="196"/>
      <x:c r="F7" s="197"/>
      <x:c r="G7" s="263"/>
      <x:c r="H7" s="264"/>
      <x:c r="I7" s="265"/>
      <x:c r="J7" s="331"/>
      <x:c r="K7" s="332"/>
      <x:c r="L7" s="333"/>
      <x:c r="M7" s="399"/>
      <x:c r="N7" s="400"/>
      <x:c r="O7" s="400"/>
      <x:c r="P7" s="401"/>
    </x:row>
    <x:row r="9" ht="28" customHeight="1">
      <x:c r="A9" s="441" t="str">
        <x:v>NOW — PRIORITÉS IMMÉDIATES</x:v>
      </x:c>
      <x:c r="B9" s="442"/>
      <x:c r="C9" s="442"/>
      <x:c r="D9" s="442"/>
      <x:c r="E9" s="442"/>
      <x:c r="F9" s="456" t="str">
        <x:v>NEXT — PROCHAINES LIVRAISONS</x:v>
      </x:c>
      <x:c r="G9" s="457"/>
      <x:c r="H9" s="457"/>
      <x:c r="I9" s="457"/>
      <x:c r="J9" s="457"/>
      <x:c r="K9" s="471" t="str">
        <x:v>LATER — VISION FUTURE</x:v>
      </x:c>
      <x:c r="L9" s="472"/>
      <x:c r="M9" s="472"/>
      <x:c r="N9" s="472"/>
      <x:c r="O9" s="472"/>
      <x:c r="P9" s="472"/>
    </x:row>
    <x:row r="10" ht="28" customHeight="1">
      <x:c r="A10" s="483"/>
      <x:c r="B10" s="483"/>
      <x:c r="C10" s="483"/>
      <x:c r="D10" s="483"/>
      <x:c r="E10" s="483"/>
      <x:c r="F10" s="491"/>
      <x:c r="G10" s="491"/>
      <x:c r="H10" s="491"/>
      <x:c r="I10" s="491"/>
      <x:c r="J10" s="491"/>
      <x:c r="K10" s="499"/>
      <x:c r="L10" s="499"/>
      <x:c r="M10" s="499"/>
      <x:c r="N10" s="499"/>
      <x:c r="O10" s="499"/>
      <x:c r="P10" s="499"/>
    </x:row>
    <x:row r="11" ht="28" customHeight="1">
      <x:c r="A11" s="483"/>
      <x:c r="B11" s="483"/>
      <x:c r="C11" s="483"/>
      <x:c r="D11" s="483"/>
      <x:c r="E11" s="483"/>
      <x:c r="F11" s="491"/>
      <x:c r="G11" s="491"/>
      <x:c r="H11" s="491"/>
      <x:c r="I11" s="491"/>
      <x:c r="J11" s="491"/>
      <x:c r="K11" s="499"/>
      <x:c r="L11" s="499"/>
      <x:c r="M11" s="499"/>
      <x:c r="N11" s="499"/>
      <x:c r="O11" s="499"/>
      <x:c r="P11" s="499"/>
    </x:row>
    <x:row r="12" ht="28" customHeight="1">
      <x:c r="A12" s="483"/>
      <x:c r="B12" s="483"/>
      <x:c r="C12" s="483"/>
      <x:c r="D12" s="483"/>
      <x:c r="E12" s="483"/>
      <x:c r="F12" s="491"/>
      <x:c r="G12" s="491"/>
      <x:c r="H12" s="491"/>
      <x:c r="I12" s="491"/>
      <x:c r="J12" s="491"/>
      <x:c r="K12" s="499"/>
      <x:c r="L12" s="499"/>
      <x:c r="M12" s="499"/>
      <x:c r="N12" s="499"/>
      <x:c r="O12" s="499"/>
      <x:c r="P12" s="499"/>
    </x:row>
    <x:row r="13" ht="28" customHeight="1">
      <x:c r="A13" s="483"/>
      <x:c r="B13" s="483"/>
      <x:c r="C13" s="483"/>
      <x:c r="D13" s="483"/>
      <x:c r="E13" s="483"/>
      <x:c r="F13" s="491"/>
      <x:c r="G13" s="491"/>
      <x:c r="H13" s="491"/>
      <x:c r="I13" s="491"/>
      <x:c r="J13" s="491"/>
      <x:c r="K13" s="499"/>
      <x:c r="L13" s="499"/>
      <x:c r="M13" s="499"/>
      <x:c r="N13" s="499"/>
      <x:c r="O13" s="499"/>
      <x:c r="P13" s="499"/>
    </x:row>
    <x:row r="14" ht="28" customHeight="1">
      <x:c r="A14" s="483"/>
      <x:c r="B14" s="483"/>
      <x:c r="C14" s="483"/>
      <x:c r="D14" s="483"/>
      <x:c r="E14" s="483"/>
      <x:c r="F14" s="491"/>
      <x:c r="G14" s="491"/>
      <x:c r="H14" s="491"/>
      <x:c r="I14" s="491"/>
      <x:c r="J14" s="491"/>
      <x:c r="K14" s="499"/>
      <x:c r="L14" s="499"/>
      <x:c r="M14" s="499"/>
      <x:c r="N14" s="499"/>
      <x:c r="O14" s="499"/>
      <x:c r="P14" s="499"/>
    </x:row>
    <x:row r="15" ht="28" customHeight="1">
      <x:c r="A15" s="483"/>
      <x:c r="B15" s="483"/>
      <x:c r="C15" s="483"/>
      <x:c r="D15" s="483"/>
      <x:c r="E15" s="483"/>
      <x:c r="F15" s="491"/>
      <x:c r="G15" s="491"/>
      <x:c r="H15" s="491"/>
      <x:c r="I15" s="491"/>
      <x:c r="J15" s="491"/>
      <x:c r="K15" s="499"/>
      <x:c r="L15" s="499"/>
      <x:c r="M15" s="499"/>
      <x:c r="N15" s="499"/>
      <x:c r="O15" s="499"/>
      <x:c r="P15" s="499"/>
    </x:row>
    <x:row r="17" ht="25" customHeight="1">
      <x:c r="A17" s="509" t="inlineStr">
        <x:is>
          <x:t xml:space="preserve">Workstream</x:t>
        </x:is>
      </x:c>
      <x:c r="B17" s="524" t="inlineStr">
        <x:is>
          <x:t xml:space="preserve">T1</x:t>
        </x:is>
      </x:c>
      <x:c r="C17" s="525" t="inlineStr">
        <x:is>
          <x:t xml:space="preserve">T2</x:t>
        </x:is>
      </x:c>
      <x:c r="D17" s="544" t="inlineStr">
        <x:is>
          <x:t xml:space="preserve">T3</x:t>
        </x:is>
      </x:c>
      <x:c r="E17" s="545" t="inlineStr">
        <x:is>
          <x:t xml:space="preserve">T4</x:t>
        </x:is>
      </x:c>
      <x:c r="F17" s="564" t="inlineStr">
        <x:is>
          <x:t xml:space="preserve">T5</x:t>
        </x:is>
      </x:c>
      <x:c r="G17" s="565" t="inlineStr">
        <x:is>
          <x:t xml:space="preserve">T6</x:t>
        </x:is>
      </x:c>
      <x:c r="H17" s="584" t="inlineStr">
        <x:is>
          <x:t xml:space="preserve">T7</x:t>
        </x:is>
      </x:c>
      <x:c r="I17" s="585" t="inlineStr">
        <x:is>
          <x:t xml:space="preserve">T8</x:t>
        </x:is>
      </x:c>
      <x:c r="J17" s="607" t="inlineStr">
        <x:is>
          <x:t xml:space="preserve">Resp</x:t>
        </x:is>
      </x:c>
      <x:c r="K17" s="608" t="inlineStr">
        <x:is>
          <x:t xml:space="preserve">Priorité</x:t>
        </x:is>
      </x:c>
      <x:c r="L17" s="608" t="inlineStr">
        <x:is>
          <x:t xml:space="preserve">Statut</x:t>
        </x:is>
      </x:c>
      <x:c r="M17" s="608" t="inlineStr">
        <x:is>
          <x:t xml:space="preserve">Progress</x:t>
        </x:is>
      </x:c>
      <x:c r="N17" s="609" t="inlineStr">
        <x:is>
          <x:t xml:space="preserve">Risque</x:t>
        </x:is>
      </x:c>
    </x:row>
    <x:row r="18" ht="25" customHeight="1">
      <x:c r="A18" s="626" t="inlineStr">
        <x:is>
          <x:t xml:space="preserve">Produit</x:t>
        </x:is>
      </x:c>
      <x:c r="B18" s="11" t="n"/>
      <x:c r="C18" s="11" t="n"/>
      <x:c r="D18" s="11" t="n"/>
      <x:c r="E18" s="12" t="n"/>
      <x:c r="F18" s="12" t="n"/>
      <x:c r="G18" s="12" t="n"/>
      <x:c r="H18" s="12" t="n"/>
      <x:c r="I18" s="12" t="n"/>
      <x:c r="J18" s="642" t="inlineStr">
        <x:is>
          <x:t xml:space="preserve">PO</x:t>
        </x:is>
      </x:c>
      <x:c r="K18" s="643" t="inlineStr">
        <x:is>
          <x:t xml:space="preserve">Haute</x:t>
        </x:is>
      </x:c>
      <x:c r="L18" s="643" t="inlineStr">
        <x:is>
          <x:t xml:space="preserve">En cours</x:t>
        </x:is>
      </x:c>
      <x:c r="M18" s="644" t="n">
        <x:v>0.85</x:v>
      </x:c>
      <x:c r="N18" s="645" t="inlineStr">
        <x:is>
          <x:t xml:space="preserve">Faible</x:t>
        </x:is>
      </x:c>
    </x:row>
    <x:row r="19" ht="25" customHeight="1">
      <x:c r="A19" s="664" t="inlineStr">
        <x:is>
          <x:t xml:space="preserve">UX</x:t>
        </x:is>
      </x:c>
      <x:c r="B19" s="12" t="n"/>
      <x:c r="C19" s="14" t="n"/>
      <x:c r="D19" s="14" t="n"/>
      <x:c r="E19" s="14" t="n"/>
      <x:c r="F19" s="12" t="n"/>
      <x:c r="G19" s="12" t="n"/>
      <x:c r="H19" s="12" t="n"/>
      <x:c r="I19" s="12" t="n"/>
      <x:c r="J19" s="642" t="inlineStr">
        <x:is>
          <x:t xml:space="preserve">UX</x:t>
        </x:is>
      </x:c>
      <x:c r="K19" s="643" t="inlineStr">
        <x:is>
          <x:t xml:space="preserve">Haute</x:t>
        </x:is>
      </x:c>
      <x:c r="L19" s="643" t="inlineStr">
        <x:is>
          <x:t xml:space="preserve">En cours</x:t>
        </x:is>
      </x:c>
      <x:c r="M19" s="644" t="n">
        <x:v>0.7</x:v>
      </x:c>
      <x:c r="N19" s="645" t="inlineStr">
        <x:is>
          <x:t xml:space="preserve">Faible</x:t>
        </x:is>
      </x:c>
    </x:row>
    <x:row r="20" ht="25" customHeight="1">
      <x:c r="A20" s="670" t="inlineStr">
        <x:is>
          <x:t xml:space="preserve">Dev</x:t>
        </x:is>
      </x:c>
      <x:c r="B20" s="12" t="n"/>
      <x:c r="C20" s="12" t="n"/>
      <x:c r="D20" s="15" t="n"/>
      <x:c r="E20" s="15" t="n"/>
      <x:c r="F20" s="15" t="n"/>
      <x:c r="G20" s="15" t="n"/>
      <x:c r="H20" s="12" t="n"/>
      <x:c r="I20" s="12" t="n"/>
      <x:c r="J20" s="642" t="inlineStr">
        <x:is>
          <x:t xml:space="preserve">Lead</x:t>
        </x:is>
      </x:c>
      <x:c r="K20" s="643" t="inlineStr">
        <x:is>
          <x:t xml:space="preserve">Haute</x:t>
        </x:is>
      </x:c>
      <x:c r="L20" s="643" t="inlineStr">
        <x:is>
          <x:t xml:space="preserve">En cours</x:t>
        </x:is>
      </x:c>
      <x:c r="M20" s="644" t="n">
        <x:v>0.55</x:v>
      </x:c>
      <x:c r="N20" s="645" t="inlineStr">
        <x:is>
          <x:t xml:space="preserve">Moyen</x:t>
        </x:is>
      </x:c>
    </x:row>
    <x:row r="21" ht="25" customHeight="1">
      <x:c r="A21" s="676" t="inlineStr">
        <x:is>
          <x:t xml:space="preserve">QA</x:t>
        </x:is>
      </x:c>
      <x:c r="B21" s="12" t="n"/>
      <x:c r="C21" s="12" t="n"/>
      <x:c r="D21" s="12" t="n"/>
      <x:c r="E21" s="12" t="n"/>
      <x:c r="F21" s="16" t="n"/>
      <x:c r="G21" s="16" t="n"/>
      <x:c r="H21" s="16" t="n"/>
      <x:c r="I21" s="12" t="n"/>
      <x:c r="J21" s="642" t="inlineStr">
        <x:is>
          <x:t xml:space="preserve">QA</x:t>
        </x:is>
      </x:c>
      <x:c r="K21" s="643" t="inlineStr">
        <x:is>
          <x:t xml:space="preserve">Moy.</x:t>
        </x:is>
      </x:c>
      <x:c r="L21" s="643" t="inlineStr">
        <x:is>
          <x:t xml:space="preserve">Planifié</x:t>
        </x:is>
      </x:c>
      <x:c r="M21" s="644" t="n">
        <x:v>0.2</x:v>
      </x:c>
      <x:c r="N21" s="645" t="inlineStr">
        <x:is>
          <x:t xml:space="preserve">Moyen</x:t>
        </x:is>
      </x:c>
    </x:row>
    <x:row r="24">
      <x:c r="A24" s="682" t="str">
        <x:v>ANALYSE DE LA PROGRESSION PAR DOMAINE</x:v>
      </x:c>
      <x:c r="B24" s="682"/>
      <x:c r="C24" s="682"/>
      <x:c r="D24" s="682"/>
      <x:c r="E24" s="682"/>
      <x:c r="F24" s="682"/>
      <x:c r="G24" s="682"/>
      <x:c r="H24" s="682"/>
      <x:c r="I24" s="472" t="str">
        <x:v>DASHBOARD VISUEL</x:v>
      </x:c>
      <x:c r="J24" s="472"/>
      <x:c r="K24" s="472"/>
      <x:c r="L24" s="472"/>
      <x:c r="M24" s="472"/>
      <x:c r="N24" s="472"/>
      <x:c r="O24" s="472"/>
      <x:c r="P24" s="472"/>
    </x:row>
    <x:row r="25">
      <x:c r="A25" t="inlineStr">
        <x:is>
          <x:t xml:space="preserve">Domaine</x:t>
        </x:is>
      </x:c>
      <x:c r="B25" t="inlineStr">
        <x:is>
          <x:t xml:space="preserve">Progression</x:t>
        </x:is>
      </x:c>
    </x:row>
    <x:row r="26">
      <x:c r="A26" t="inlineStr">
        <x:is>
          <x:t xml:space="preserve">Produit</x:t>
        </x:is>
      </x:c>
      <x:c r="B26" t="n">
        <x:v>85</x:v>
      </x:c>
    </x:row>
    <x:row r="27">
      <x:c r="A27" t="inlineStr">
        <x:is>
          <x:t xml:space="preserve">UX</x:t>
        </x:is>
      </x:c>
      <x:c r="B27" t="n">
        <x:v>70</x:v>
      </x:c>
    </x:row>
    <x:row r="28">
      <x:c r="A28" t="inlineStr">
        <x:is>
          <x:t xml:space="preserve">Dev</x:t>
        </x:is>
      </x:c>
      <x:c r="B28" t="n">
        <x:v>55.00000000000001</x:v>
      </x:c>
    </x:row>
    <x:row r="29">
      <x:c r="A29" t="inlineStr">
        <x:is>
          <x:t xml:space="preserve">QA</x:t>
        </x:is>
      </x:c>
      <x:c r="B29" t="n">
        <x:v>20</x:v>
      </x:c>
    </x:row>
  </x:sheetData>
  <x:mergeCells>
    <x:mergeCell ref="G5:I7"/>
    <x:mergeCell ref="F9:J15"/>
    <x:mergeCell ref="J5:L7"/>
    <x:mergeCell ref="M5:P7"/>
    <x:mergeCell ref="K9:P15"/>
    <x:mergeCell ref="A1:P2"/>
    <x:mergeCell ref="D5:F7"/>
    <x:mergeCell ref="A3:P3"/>
    <x:mergeCell ref="A9:E15"/>
    <x:mergeCell ref="A5:C7"/>
    <x:mergeCell ref="A4:C4"/>
    <x:mergeCell ref="D4:F4"/>
    <x:mergeCell ref="G4:I4"/>
    <x:mergeCell ref="J4:L4"/>
    <x:mergeCell ref="M4:P4"/>
    <x:mergeCell ref="A9:E9"/>
    <x:mergeCell ref="F9:J9"/>
    <x:mergeCell ref="K9:P9"/>
    <x:mergeCell ref="A24:H24"/>
    <x:mergeCell ref="I24:P24"/>
  </x:mergeCells>
  <x:conditionalFormatting sqref="M18:M21">
    <x:cfRule type="dataBar" priority="1">
      <x:dataBar>
        <x:cfvo type="num" val="0"/>
        <x:cfvo type="num" val="1"/>
        <x:color rgb="0063C384"/>
      </x:dataBar>
    </x:cfRule>
  </x:conditionalFormatting>
  <x:conditionalFormatting sqref="K18:K30">
    <x:cfRule type="expression" dxfId="0" priority="2">
      <x:formula>K18="Haute"</x:formula>
    </x:cfRule>
    <x:cfRule type="expression" dxfId="1" priority="3">
      <x:formula>K18="Moy."</x:formula>
    </x:cfRule>
  </x:conditionalFormatting>
  <x:conditionalFormatting sqref="L18:L30">
    <x:cfRule type="expression" dxfId="2" priority="4">
      <x:formula>L18="En cours"</x:formula>
    </x:cfRule>
    <x:cfRule type="expression" dxfId="3" priority="5">
      <x:formula>L18="Planifié"</x:formula>
    </x:cfRule>
  </x:conditionalFormatting>
  <x:conditionalFormatting sqref="N18:N30">
    <x:cfRule type="expression" dxfId="4" priority="6">
      <x:formula>N18="Faible"</x:formula>
    </x:cfRule>
    <x:cfRule type="expression" dxfId="5" priority="7">
      <x:formula>N18="Moyen"</x:formula>
    </x:cfRule>
    <x:cfRule type="expression" dxfId="6" priority="8">
      <x:formula>N18="Élevé"</x:formula>
    </x:cfRule>
  </x:conditionalFormatting>
  <x:conditionalFormatting sqref="M18:M30">
    <x:cfRule type="dataBar" priority="9">
      <x:dataBar>
        <x:cfvo type="min"/>
        <x:cfvo type="max"/>
        <x:color rgb="FF4FA39C"/>
      </x:dataBar>
      <x:extLst>
        <x:ext xmlns:x14="http://schemas.microsoft.com/office/spreadsheetml/2009/9/main" uri="{B025F937-C7B1-47D3-B67F-A62EFF666E3E}">
          <x14:id>{925B2112-73B2-B528-140F-1A26BFDBC7E4}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2163106410ff4149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9" id="{925B2112-73B2-B528-140F-1A26BFDBC7E4}">
            <x14:dataBar gradient="1">
              <x14:cfvo type="min"/>
              <x14:cfvo type="max"/>
              <x14:fillColor rgb="FF4FA39C"/>
            </x14:dataBar>
          </x14:cfRule>
          <xm:sqref>M18:M30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28" hidden="0" customWidth="1"/>
    <x:col min="3" max="3" width="18" hidden="0" customWidth="1"/>
    <x:col min="4" max="4" width="20" hidden="0" customWidth="1"/>
    <x:col min="5" max="5" width="12" hidden="0" customWidth="1"/>
    <x:col min="6" max="6" width="14" hidden="0" customWidth="1"/>
    <x:col min="7" max="7" width="13" hidden="0" customWidth="1"/>
    <x:col min="8" max="8" width="13" hidden="0" customWidth="1"/>
    <x:col min="9" max="9" width="15" hidden="0" customWidth="1"/>
    <x:col min="10" max="10" width="15" hidden="0" customWidth="1"/>
    <x:col min="11" max="11" width="13" hidden="0" customWidth="1"/>
    <x:col min="12" max="12" width="10" hidden="0" customWidth="1"/>
    <x:col min="13" max="13" width="10" hidden="0" customWidth="1"/>
    <x:col min="14" max="14" width="12" hidden="0" customWidth="1"/>
    <x:col min="15" max="15" width="13" hidden="0" customWidth="1"/>
    <x:col min="16" max="16" width="14" hidden="0" customWidth="1"/>
    <x:col min="17" max="17" width="15" hidden="0" customWidth="1"/>
    <x:col min="18" max="18" width="14" hidden="0" customWidth="1"/>
    <x:col min="19" max="19" width="12" hidden="0" customWidth="1"/>
    <x:col min="20" max="20" width="30" hidden="0" customWidth="1"/>
  </x:cols>
  <x:sheetData>
    <x:row r="1">
      <x:c r="A1" s="724" t="str">
        <x:v>ID</x:v>
      </x:c>
      <x:c r="B1" s="724" t="str">
        <x:v>Initiative</x:v>
      </x:c>
      <x:c r="C1" s="724" t="str">
        <x:v>Équipe</x:v>
      </x:c>
      <x:c r="D1" s="724" t="str">
        <x:v>Responsable</x:v>
      </x:c>
      <x:c r="E1" s="724" t="str">
        <x:v>Priorité</x:v>
      </x:c>
      <x:c r="F1" s="724" t="str">
        <x:v>Statut</x:v>
      </x:c>
      <x:c r="G1" s="724" t="str">
        <x:v>Début</x:v>
      </x:c>
      <x:c r="H1" s="724" t="str">
        <x:v>Fin</x:v>
      </x:c>
      <x:c r="I1" s="724" t="str">
        <x:v>Budget prévu</x:v>
      </x:c>
      <x:c r="J1" s="724" t="str">
        <x:v>Budget réel</x:v>
      </x:c>
      <x:c r="K1" s="724" t="str">
        <x:v>Progression</x:v>
      </x:c>
      <x:c r="L1" s="724" t="str">
        <x:v>Impact</x:v>
      </x:c>
      <x:c r="M1" s="724" t="str">
        <x:v>Effort</x:v>
      </x:c>
      <x:c r="N1" s="724" t="str">
        <x:v>Risque</x:v>
      </x:c>
      <x:c r="O1" s="872" t="str">
        <x:v>Durée (jours)</x:v>
      </x:c>
      <x:c r="P1" s="872" t="str">
        <x:v>Jours restants</x:v>
      </x:c>
      <x:c r="Q1" s="872" t="str">
        <x:v>Écart budget</x:v>
      </x:c>
      <x:c r="R1" s="872" t="str">
        <x:v>Score priorité</x:v>
      </x:c>
      <x:c r="S1" s="872" t="str">
        <x:v>Santé</x:v>
      </x:c>
      <x:c r="T1" s="872" t="str">
        <x:v>Alerte automatique</x:v>
      </x:c>
    </x:row>
    <x:row r="2">
      <x:c r="A2" s="727" t="str">
        <x:v>EP-001</x:v>
      </x:c>
      <x:c r="B2" s="728" t="str">
        <x:v>Authentification SSO</x:v>
      </x:c>
      <x:c r="C2" s="728" t="str">
        <x:v>Produit</x:v>
      </x:c>
      <x:c r="D2" s="728" t="str">
        <x:v>Sofia Martin</x:v>
      </x:c>
      <x:c r="E2" s="728" t="str">
        <x:v>Haute</x:v>
      </x:c>
      <x:c r="F2" s="728" t="str">
        <x:v>Terminé</x:v>
      </x:c>
      <x:c r="G2" s="736" t="n">
        <x:v>46027</x:v>
      </x:c>
      <x:c r="H2" s="736" t="n">
        <x:v>46068</x:v>
      </x:c>
      <x:c r="I2" s="739" t="n">
        <x:v>28000</x:v>
      </x:c>
      <x:c r="J2" s="739" t="n">
        <x:v>26500</x:v>
      </x:c>
      <x:c r="K2" s="742" t="n">
        <x:v>1</x:v>
      </x:c>
      <x:c r="L2" s="728" t="n">
        <x:v>5</x:v>
      </x:c>
      <x:c r="M2" s="728" t="n">
        <x:v>2</x:v>
      </x:c>
      <x:c r="N2" s="729" t="str">
        <x:v>Faible</x:v>
      </x:c>
      <x:c r="O2" s="901" t="n">
        <x:f>IF(OR(G2="",H2=""),"",MAX(0,H2-G2+1))</x:f>
        <x:v>42</x:v>
      </x:c>
      <x:c r="P2" s="902" t="n">
        <x:f>IF(H2="","",H2-TODAY())</x:f>
        <x:v>-155</x:v>
      </x:c>
      <x:c r="Q2" s="903" t="n">
        <x:f>IF(OR(I2="",J2=""),"",J2-I2)</x:f>
        <x:v>-1500</x:v>
      </x:c>
      <x:c r="R2" s="902" t="n">
        <x:f>IF(B2="","",(L2*2)+(6-M2)+IF(E2="Haute",3,IF(E2="Moyenne",2,1)))</x:f>
        <x:v>17</x:v>
      </x:c>
      <x:c r="S2" s="904" t="str">
        <x:f>IF(B2="","",IF(F2="Terminé","Vert",IF(F2="Bloqué","Rouge",IF(AND(H2&lt;TODAY(),K2&lt;1),"Rouge",IF(OR(N2="Élevé",N2="Critique",Q2&gt;0),"Orange","Vert")))))</x:f>
        <x:v>Vert</x:v>
      </x:c>
      <x:c r="T2" s="905" t="str">
        <x:f>IF(B2="","",IF(F2="Bloqué","ACTION : initiative bloquée",IF(AND(H2&lt;TODAY(),K2&lt;1),"RETARD : date cible dépassée",IF(Q2&gt;0,"BUDGET : dépassement",IF(N2="Critique","RISQUE : traitement urgent","OK")))))</x:f>
        <x:v>OK</x:v>
      </x:c>
    </x:row>
    <x:row r="3">
      <x:c r="A3" s="730" t="str">
        <x:v>EP-002</x:v>
      </x:c>
      <x:c r="B3" s="731" t="str">
        <x:v>Nouveau dashboard</x:v>
      </x:c>
      <x:c r="C3" s="731" t="str">
        <x:v>UX/UI</x:v>
      </x:c>
      <x:c r="D3" s="731" t="str">
        <x:v>Nora Bernard</x:v>
      </x:c>
      <x:c r="E3" s="731" t="str">
        <x:v>Haute</x:v>
      </x:c>
      <x:c r="F3" s="731" t="str">
        <x:v>En cours</x:v>
      </x:c>
      <x:c r="G3" s="737" t="n">
        <x:v>46054</x:v>
      </x:c>
      <x:c r="H3" s="737" t="n">
        <x:v>46142</x:v>
      </x:c>
      <x:c r="I3" s="740" t="n">
        <x:v>42000</x:v>
      </x:c>
      <x:c r="J3" s="740" t="n">
        <x:v>31500</x:v>
      </x:c>
      <x:c r="K3" s="743" t="n">
        <x:v>0.72</x:v>
      </x:c>
      <x:c r="L3" s="731" t="n">
        <x:v>5</x:v>
      </x:c>
      <x:c r="M3" s="731" t="n">
        <x:v>3</x:v>
      </x:c>
      <x:c r="N3" s="732" t="str">
        <x:v>Moyen</x:v>
      </x:c>
      <x:c r="O3" s="906" t="n">
        <x:f>IF(OR(G3="",H3=""),"",MAX(0,H3-G3+1))</x:f>
        <x:v>89</x:v>
      </x:c>
      <x:c r="P3" s="907" t="n">
        <x:f>IF(H3="","",H3-TODAY())</x:f>
        <x:v>-81</x:v>
      </x:c>
      <x:c r="Q3" s="908" t="n">
        <x:f>IF(OR(I3="",J3=""),"",J3-I3)</x:f>
        <x:v>-10500</x:v>
      </x:c>
      <x:c r="R3" s="907" t="n">
        <x:f>IF(B3="","",(L3*2)+(6-M3)+IF(E3="Haute",3,IF(E3="Moyenne",2,1)))</x:f>
        <x:v>16</x:v>
      </x:c>
      <x:c r="S3" s="909" t="str">
        <x:f>IF(B3="","",IF(F3="Terminé","Vert",IF(F3="Bloqué","Rouge",IF(AND(H3&lt;TODAY(),K3&lt;1),"Rouge",IF(OR(N3="Élevé",N3="Critique",Q3&gt;0),"Orange","Vert")))))</x:f>
        <x:v>Rouge</x:v>
      </x:c>
      <x:c r="T3" s="910" t="str">
        <x:f>IF(B3="","",IF(F3="Bloqué","ACTION : initiative bloquée",IF(AND(H3&lt;TODAY(),K3&lt;1),"RETARD : date cible dépassée",IF(Q3&gt;0,"BUDGET : dépassement",IF(N3="Critique","RISQUE : traitement urgent","OK")))))</x:f>
        <x:v>RETARD : date cible dépassée</x:v>
      </x:c>
    </x:row>
    <x:row r="4">
      <x:c r="A4" s="730" t="str">
        <x:v>EP-003</x:v>
      </x:c>
      <x:c r="B4" s="731" t="str">
        <x:v>Application mobile</x:v>
      </x:c>
      <x:c r="C4" s="731" t="str">
        <x:v>Développement</x:v>
      </x:c>
      <x:c r="D4" s="731" t="str">
        <x:v>Lucas Robert</x:v>
      </x:c>
      <x:c r="E4" s="731" t="str">
        <x:v>Haute</x:v>
      </x:c>
      <x:c r="F4" s="731" t="str">
        <x:v>En cours</x:v>
      </x:c>
      <x:c r="G4" s="737" t="n">
        <x:v>46113</x:v>
      </x:c>
      <x:c r="H4" s="737" t="n">
        <x:v>46265</x:v>
      </x:c>
      <x:c r="I4" s="740" t="n">
        <x:v>95000</x:v>
      </x:c>
      <x:c r="J4" s="740" t="n">
        <x:v>48000</x:v>
      </x:c>
      <x:c r="K4" s="743" t="n">
        <x:v>0.46</x:v>
      </x:c>
      <x:c r="L4" s="731" t="n">
        <x:v>5</x:v>
      </x:c>
      <x:c r="M4" s="731" t="n">
        <x:v>5</x:v>
      </x:c>
      <x:c r="N4" s="732" t="str">
        <x:v>Élevé</x:v>
      </x:c>
      <x:c r="O4" s="906" t="n">
        <x:f>IF(OR(G4="",H4=""),"",MAX(0,H4-G4+1))</x:f>
        <x:v>153</x:v>
      </x:c>
      <x:c r="P4" s="907" t="n">
        <x:f>IF(H4="","",H4-TODAY())</x:f>
        <x:v>42</x:v>
      </x:c>
      <x:c r="Q4" s="908" t="n">
        <x:f>IF(OR(I4="",J4=""),"",J4-I4)</x:f>
        <x:v>-47000</x:v>
      </x:c>
      <x:c r="R4" s="907" t="n">
        <x:f>IF(B4="","",(L4*2)+(6-M4)+IF(E4="Haute",3,IF(E4="Moyenne",2,1)))</x:f>
        <x:v>14</x:v>
      </x:c>
      <x:c r="S4" s="909" t="str">
        <x:f>IF(B4="","",IF(F4="Terminé","Vert",IF(F4="Bloqué","Rouge",IF(AND(H4&lt;TODAY(),K4&lt;1),"Rouge",IF(OR(N4="Élevé",N4="Critique",Q4&gt;0),"Orange","Vert")))))</x:f>
        <x:v>Orange</x:v>
      </x:c>
      <x:c r="T4" s="910" t="str">
        <x:f>IF(B4="","",IF(F4="Bloqué","ACTION : initiative bloquée",IF(AND(H4&lt;TODAY(),K4&lt;1),"RETARD : date cible dépassée",IF(Q4&gt;0,"BUDGET : dépassement",IF(N4="Critique","RISQUE : traitement urgent","OK")))))</x:f>
        <x:v>OK</x:v>
      </x:c>
    </x:row>
    <x:row r="5">
      <x:c r="A5" s="730" t="str">
        <x:v>EP-004</x:v>
      </x:c>
      <x:c r="B5" s="731" t="str">
        <x:v>API partenaires</x:v>
      </x:c>
      <x:c r="C5" s="731" t="str">
        <x:v>Développement</x:v>
      </x:c>
      <x:c r="D5" s="731" t="str">
        <x:v>Mehdi Laurent</x:v>
      </x:c>
      <x:c r="E5" s="731" t="str">
        <x:v>Moyenne</x:v>
      </x:c>
      <x:c r="F5" s="731" t="str">
        <x:v>Planifié</x:v>
      </x:c>
      <x:c r="G5" s="737" t="n">
        <x:v>46174</x:v>
      </x:c>
      <x:c r="H5" s="737" t="n">
        <x:v>46295</x:v>
      </x:c>
      <x:c r="I5" s="740" t="n">
        <x:v>60000</x:v>
      </x:c>
      <x:c r="J5" s="740" t="n">
        <x:v>8000</x:v>
      </x:c>
      <x:c r="K5" s="743" t="n">
        <x:v>0.15</x:v>
      </x:c>
      <x:c r="L5" s="731" t="n">
        <x:v>4</x:v>
      </x:c>
      <x:c r="M5" s="731" t="n">
        <x:v>4</x:v>
      </x:c>
      <x:c r="N5" s="732" t="str">
        <x:v>Moyen</x:v>
      </x:c>
      <x:c r="O5" s="906" t="n">
        <x:f>IF(OR(G5="",H5=""),"",MAX(0,H5-G5+1))</x:f>
        <x:v>122</x:v>
      </x:c>
      <x:c r="P5" s="907" t="n">
        <x:f>IF(H5="","",H5-TODAY())</x:f>
        <x:v>72</x:v>
      </x:c>
      <x:c r="Q5" s="908" t="n">
        <x:f>IF(OR(I5="",J5=""),"",J5-I5)</x:f>
        <x:v>-52000</x:v>
      </x:c>
      <x:c r="R5" s="907" t="n">
        <x:f>IF(B5="","",(L5*2)+(6-M5)+IF(E5="Haute",3,IF(E5="Moyenne",2,1)))</x:f>
        <x:v>12</x:v>
      </x:c>
      <x:c r="S5" s="909" t="str">
        <x:f>IF(B5="","",IF(F5="Terminé","Vert",IF(F5="Bloqué","Rouge",IF(AND(H5&lt;TODAY(),K5&lt;1),"Rouge",IF(OR(N5="Élevé",N5="Critique",Q5&gt;0),"Orange","Vert")))))</x:f>
        <x:v>Vert</x:v>
      </x:c>
      <x:c r="T5" s="910" t="str">
        <x:f>IF(B5="","",IF(F5="Bloqué","ACTION : initiative bloquée",IF(AND(H5&lt;TODAY(),K5&lt;1),"RETARD : date cible dépassée",IF(Q5&gt;0,"BUDGET : dépassement",IF(N5="Critique","RISQUE : traitement urgent","OK")))))</x:f>
        <x:v>OK</x:v>
      </x:c>
    </x:row>
    <x:row r="6">
      <x:c r="A6" s="730" t="str">
        <x:v>EP-005</x:v>
      </x:c>
      <x:c r="B6" s="731" t="str">
        <x:v>Module Analytics</x:v>
      </x:c>
      <x:c r="C6" s="731" t="str">
        <x:v>Data</x:v>
      </x:c>
      <x:c r="D6" s="731" t="str">
        <x:v>Emma Petit</x:v>
      </x:c>
      <x:c r="E6" s="731" t="str">
        <x:v>Haute</x:v>
      </x:c>
      <x:c r="F6" s="731" t="str">
        <x:v>Planifié</x:v>
      </x:c>
      <x:c r="G6" s="737" t="n">
        <x:v>46235</x:v>
      </x:c>
      <x:c r="H6" s="737" t="n">
        <x:v>46371</x:v>
      </x:c>
      <x:c r="I6" s="740" t="n">
        <x:v>74000</x:v>
      </x:c>
      <x:c r="J6" s="740" t="n">
        <x:v>0</x:v>
      </x:c>
      <x:c r="K6" s="743" t="n">
        <x:v>0.05</x:v>
      </x:c>
      <x:c r="L6" s="731" t="n">
        <x:v>5</x:v>
      </x:c>
      <x:c r="M6" s="731" t="n">
        <x:v>4</x:v>
      </x:c>
      <x:c r="N6" s="732" t="str">
        <x:v>Moyen</x:v>
      </x:c>
      <x:c r="O6" s="906" t="n">
        <x:f>IF(OR(G6="",H6=""),"",MAX(0,H6-G6+1))</x:f>
        <x:v>137</x:v>
      </x:c>
      <x:c r="P6" s="907" t="n">
        <x:f>IF(H6="","",H6-TODAY())</x:f>
        <x:v>148</x:v>
      </x:c>
      <x:c r="Q6" s="908" t="str">
        <x:f>IF(OR(I6="",J6=""),"",J6-I6)</x:f>
      </x:c>
      <x:c r="R6" s="907" t="n">
        <x:f>IF(B6="","",(L6*2)+(6-M6)+IF(E6="Haute",3,IF(E6="Moyenne",2,1)))</x:f>
        <x:v>15</x:v>
      </x:c>
      <x:c r="S6" s="909" t="str">
        <x:f>IF(B6="","",IF(F6="Terminé","Vert",IF(F6="Bloqué","Rouge",IF(AND(H6&lt;TODAY(),K6&lt;1),"Rouge",IF(OR(N6="Élevé",N6="Critique",Q6&gt;0),"Orange","Vert")))))</x:f>
        <x:v>Vert</x:v>
      </x:c>
      <x:c r="T6" s="910" t="str">
        <x:f>IF(B6="","",IF(F6="Bloqué","ACTION : initiative bloquée",IF(AND(H6&lt;TODAY(),K6&lt;1),"RETARD : date cible dépassée",IF(Q6&gt;0,"BUDGET : dépassement",IF(N6="Critique","RISQUE : traitement urgent","OK")))))</x:f>
        <x:v>OK</x:v>
      </x:c>
    </x:row>
    <x:row r="7">
      <x:c r="A7" s="730" t="str">
        <x:v>EP-006</x:v>
      </x:c>
      <x:c r="B7" s="731" t="str">
        <x:v>Marketplace</x:v>
      </x:c>
      <x:c r="C7" s="731" t="str">
        <x:v>Produit</x:v>
      </x:c>
      <x:c r="D7" s="731" t="str">
        <x:v>Sofia Martin</x:v>
      </x:c>
      <x:c r="E7" s="731" t="str">
        <x:v>Moyenne</x:v>
      </x:c>
      <x:c r="F7" s="731" t="str">
        <x:v>Backlog</x:v>
      </x:c>
      <x:c r="G7" s="737" t="n">
        <x:v>46397</x:v>
      </x:c>
      <x:c r="H7" s="737" t="n">
        <x:v>46568</x:v>
      </x:c>
      <x:c r="I7" s="740" t="n">
        <x:v>86000</x:v>
      </x:c>
      <x:c r="J7" s="740" t="n">
        <x:v>0</x:v>
      </x:c>
      <x:c r="K7" s="743" t="n">
        <x:v>0</x:v>
      </x:c>
      <x:c r="L7" s="731" t="n">
        <x:v>4</x:v>
      </x:c>
      <x:c r="M7" s="731" t="n">
        <x:v>5</x:v>
      </x:c>
      <x:c r="N7" s="732" t="str">
        <x:v>Élevé</x:v>
      </x:c>
      <x:c r="O7" s="906" t="n">
        <x:f>IF(OR(G7="",H7=""),"",MAX(0,H7-G7+1))</x:f>
        <x:v>172</x:v>
      </x:c>
      <x:c r="P7" s="907" t="n">
        <x:f>IF(H7="","",H7-TODAY())</x:f>
        <x:v>345</x:v>
      </x:c>
      <x:c r="Q7" s="908" t="str">
        <x:f>IF(OR(I7="",J7=""),"",J7-I7)</x:f>
      </x:c>
      <x:c r="R7" s="907" t="n">
        <x:f>IF(B7="","",(L7*2)+(6-M7)+IF(E7="Haute",3,IF(E7="Moyenne",2,1)))</x:f>
        <x:v>11</x:v>
      </x:c>
      <x:c r="S7" s="909" t="str">
        <x:f>IF(B7="","",IF(F7="Terminé","Vert",IF(F7="Bloqué","Rouge",IF(AND(H7&lt;TODAY(),K7&lt;1),"Rouge",IF(OR(N7="Élevé",N7="Critique",Q7&gt;0),"Orange","Vert")))))</x:f>
        <x:v>Orange</x:v>
      </x:c>
      <x:c r="T7" s="910" t="str">
        <x:f>IF(B7="","",IF(F7="Bloqué","ACTION : initiative bloquée",IF(AND(H7&lt;TODAY(),K7&lt;1),"RETARD : date cible dépassée",IF(Q7&gt;0,"BUDGET : dépassement",IF(N7="Critique","RISQUE : traitement urgent","OK")))))</x:f>
        <x:v>OK</x:v>
      </x:c>
    </x:row>
    <x:row r="8">
      <x:c r="A8" s="730" t="str">
        <x:v>EP-007</x:v>
      </x:c>
      <x:c r="B8" s="731" t="str">
        <x:v>Assistant IA</x:v>
      </x:c>
      <x:c r="C8" s="731" t="str">
        <x:v>Data</x:v>
      </x:c>
      <x:c r="D8" s="731" t="str">
        <x:v>Emma Petit</x:v>
      </x:c>
      <x:c r="E8" s="731" t="str">
        <x:v>Haute</x:v>
      </x:c>
      <x:c r="F8" s="731" t="str">
        <x:v>Backlog</x:v>
      </x:c>
      <x:c r="G8" s="737" t="n">
        <x:v>46447</x:v>
      </x:c>
      <x:c r="H8" s="737" t="n">
        <x:v>46660</x:v>
      </x:c>
      <x:c r="I8" s="740" t="n">
        <x:v>110000</x:v>
      </x:c>
      <x:c r="J8" s="740" t="n">
        <x:v>0</x:v>
      </x:c>
      <x:c r="K8" s="743" t="n">
        <x:v>0</x:v>
      </x:c>
      <x:c r="L8" s="731" t="n">
        <x:v>5</x:v>
      </x:c>
      <x:c r="M8" s="731" t="n">
        <x:v>5</x:v>
      </x:c>
      <x:c r="N8" s="732" t="str">
        <x:v>Élevé</x:v>
      </x:c>
      <x:c r="O8" s="906" t="n">
        <x:f>IF(OR(G8="",H8=""),"",MAX(0,H8-G8+1))</x:f>
        <x:v>214</x:v>
      </x:c>
      <x:c r="P8" s="907" t="n">
        <x:f>IF(H8="","",H8-TODAY())</x:f>
        <x:v>437</x:v>
      </x:c>
      <x:c r="Q8" s="908" t="str">
        <x:f>IF(OR(I8="",J8=""),"",J8-I8)</x:f>
      </x:c>
      <x:c r="R8" s="907" t="n">
        <x:f>IF(B8="","",(L8*2)+(6-M8)+IF(E8="Haute",3,IF(E8="Moyenne",2,1)))</x:f>
        <x:v>14</x:v>
      </x:c>
      <x:c r="S8" s="909" t="str">
        <x:f>IF(B8="","",IF(F8="Terminé","Vert",IF(F8="Bloqué","Rouge",IF(AND(H8&lt;TODAY(),K8&lt;1),"Rouge",IF(OR(N8="Élevé",N8="Critique",Q8&gt;0),"Orange","Vert")))))</x:f>
        <x:v>Orange</x:v>
      </x:c>
      <x:c r="T8" s="910" t="str">
        <x:f>IF(B8="","",IF(F8="Bloqué","ACTION : initiative bloquée",IF(AND(H8&lt;TODAY(),K8&lt;1),"RETARD : date cible dépassée",IF(Q8&gt;0,"BUDGET : dépassement",IF(N8="Critique","RISQUE : traitement urgent","OK")))))</x:f>
        <x:v>OK</x:v>
      </x:c>
    </x:row>
    <x:row r="9">
      <x:c r="A9" s="730" t="str">
        <x:v>EP-008</x:v>
      </x:c>
      <x:c r="B9" s="731" t="str">
        <x:v>Refonte onboarding</x:v>
      </x:c>
      <x:c r="C9" s="731" t="str">
        <x:v>UX/UI</x:v>
      </x:c>
      <x:c r="D9" s="731" t="str">
        <x:v>Nora Bernard</x:v>
      </x:c>
      <x:c r="E9" s="731" t="str">
        <x:v>Moyenne</x:v>
      </x:c>
      <x:c r="F9" s="731" t="str">
        <x:v>En cours</x:v>
      </x:c>
      <x:c r="G9" s="737" t="n">
        <x:v>46096</x:v>
      </x:c>
      <x:c r="H9" s="737" t="n">
        <x:v>46172</x:v>
      </x:c>
      <x:c r="I9" s="740" t="n">
        <x:v>35000</x:v>
      </x:c>
      <x:c r="J9" s="740" t="n">
        <x:v>18000</x:v>
      </x:c>
      <x:c r="K9" s="743" t="n">
        <x:v>0.55</x:v>
      </x:c>
      <x:c r="L9" s="731" t="n">
        <x:v>4</x:v>
      </x:c>
      <x:c r="M9" s="731" t="n">
        <x:v>2</x:v>
      </x:c>
      <x:c r="N9" s="732" t="str">
        <x:v>Faible</x:v>
      </x:c>
      <x:c r="O9" s="906" t="n">
        <x:f>IF(OR(G9="",H9=""),"",MAX(0,H9-G9+1))</x:f>
        <x:v>77</x:v>
      </x:c>
      <x:c r="P9" s="907" t="n">
        <x:f>IF(H9="","",H9-TODAY())</x:f>
        <x:v>-51</x:v>
      </x:c>
      <x:c r="Q9" s="908" t="n">
        <x:f>IF(OR(I9="",J9=""),"",J9-I9)</x:f>
        <x:v>-17000</x:v>
      </x:c>
      <x:c r="R9" s="907" t="n">
        <x:f>IF(B9="","",(L9*2)+(6-M9)+IF(E9="Haute",3,IF(E9="Moyenne",2,1)))</x:f>
        <x:v>14</x:v>
      </x:c>
      <x:c r="S9" s="909" t="str">
        <x:f>IF(B9="","",IF(F9="Terminé","Vert",IF(F9="Bloqué","Rouge",IF(AND(H9&lt;TODAY(),K9&lt;1),"Rouge",IF(OR(N9="Élevé",N9="Critique",Q9&gt;0),"Orange","Vert")))))</x:f>
        <x:v>Rouge</x:v>
      </x:c>
      <x:c r="T9" s="910" t="str">
        <x:f>IF(B9="","",IF(F9="Bloqué","ACTION : initiative bloquée",IF(AND(H9&lt;TODAY(),K9&lt;1),"RETARD : date cible dépassée",IF(Q9&gt;0,"BUDGET : dépassement",IF(N9="Critique","RISQUE : traitement urgent","OK")))))</x:f>
        <x:v>RETARD : date cible dépassée</x:v>
      </x:c>
    </x:row>
    <x:row r="10">
      <x:c r="A10" s="730"/>
      <x:c r="B10" s="731"/>
      <x:c r="C10" s="731"/>
      <x:c r="D10" s="731"/>
      <x:c r="E10" s="731"/>
      <x:c r="F10" s="731"/>
      <x:c r="G10" s="737"/>
      <x:c r="H10" s="737"/>
      <x:c r="I10" s="740"/>
      <x:c r="J10" s="740"/>
      <x:c r="K10" s="743"/>
      <x:c r="L10" s="731"/>
      <x:c r="M10" s="731"/>
      <x:c r="N10" s="732"/>
      <x:c r="O10" s="906" t="str">
        <x:f>IF(OR(G10="",H10=""),"",MAX(0,H10-G10+1))</x:f>
      </x:c>
      <x:c r="P10" s="907" t="str">
        <x:f>IF(H10="","",H10-TODAY())</x:f>
      </x:c>
      <x:c r="Q10" s="908" t="str">
        <x:f>IF(OR(I10="",J10=""),"",J10-I10)</x:f>
      </x:c>
      <x:c r="R10" s="907" t="str">
        <x:f>IF(B10="","",(L10*2)+(6-M10)+IF(E10="Haute",3,IF(E10="Moyenne",2,1)))</x:f>
      </x:c>
      <x:c r="S10" s="909" t="str">
        <x:f>IF(B10="","",IF(F10="Terminé","Vert",IF(F10="Bloqué","Rouge",IF(AND(H10&lt;TODAY(),K10&lt;1),"Rouge",IF(OR(N10="Élevé",N10="Critique",Q10&gt;0),"Orange","Vert")))))</x:f>
      </x:c>
      <x:c r="T10" s="910" t="str">
        <x:f>IF(B10="","",IF(F10="Bloqué","ACTION : initiative bloquée",IF(AND(H10&lt;TODAY(),K10&lt;1),"RETARD : date cible dépassée",IF(Q10&gt;0,"BUDGET : dépassement",IF(N10="Critique","RISQUE : traitement urgent","OK")))))</x:f>
      </x:c>
    </x:row>
    <x:row r="11">
      <x:c r="A11" s="730"/>
      <x:c r="B11" s="731"/>
      <x:c r="C11" s="731"/>
      <x:c r="D11" s="731"/>
      <x:c r="E11" s="731"/>
      <x:c r="F11" s="731"/>
      <x:c r="G11" s="737"/>
      <x:c r="H11" s="737"/>
      <x:c r="I11" s="740"/>
      <x:c r="J11" s="740"/>
      <x:c r="K11" s="743"/>
      <x:c r="L11" s="731"/>
      <x:c r="M11" s="731"/>
      <x:c r="N11" s="732"/>
      <x:c r="O11" s="906" t="str">
        <x:f>IF(OR(G11="",H11=""),"",MAX(0,H11-G11+1))</x:f>
      </x:c>
      <x:c r="P11" s="907" t="str">
        <x:f>IF(H11="","",H11-TODAY())</x:f>
      </x:c>
      <x:c r="Q11" s="908" t="str">
        <x:f>IF(OR(I11="",J11=""),"",J11-I11)</x:f>
      </x:c>
      <x:c r="R11" s="907" t="str">
        <x:f>IF(B11="","",(L11*2)+(6-M11)+IF(E11="Haute",3,IF(E11="Moyenne",2,1)))</x:f>
      </x:c>
      <x:c r="S11" s="909" t="str">
        <x:f>IF(B11="","",IF(F11="Terminé","Vert",IF(F11="Bloqué","Rouge",IF(AND(H11&lt;TODAY(),K11&lt;1),"Rouge",IF(OR(N11="Élevé",N11="Critique",Q11&gt;0),"Orange","Vert")))))</x:f>
      </x:c>
      <x:c r="T11" s="910" t="str">
        <x:f>IF(B11="","",IF(F11="Bloqué","ACTION : initiative bloquée",IF(AND(H11&lt;TODAY(),K11&lt;1),"RETARD : date cible dépassée",IF(Q11&gt;0,"BUDGET : dépassement",IF(N11="Critique","RISQUE : traitement urgent","OK")))))</x:f>
      </x:c>
    </x:row>
    <x:row r="12">
      <x:c r="A12" s="730"/>
      <x:c r="B12" s="731"/>
      <x:c r="C12" s="731"/>
      <x:c r="D12" s="731"/>
      <x:c r="E12" s="731"/>
      <x:c r="F12" s="731"/>
      <x:c r="G12" s="737"/>
      <x:c r="H12" s="737"/>
      <x:c r="I12" s="740"/>
      <x:c r="J12" s="740"/>
      <x:c r="K12" s="743"/>
      <x:c r="L12" s="731"/>
      <x:c r="M12" s="731"/>
      <x:c r="N12" s="732"/>
      <x:c r="O12" s="906" t="str">
        <x:f>IF(OR(G12="",H12=""),"",MAX(0,H12-G12+1))</x:f>
      </x:c>
      <x:c r="P12" s="907" t="str">
        <x:f>IF(H12="","",H12-TODAY())</x:f>
      </x:c>
      <x:c r="Q12" s="908" t="str">
        <x:f>IF(OR(I12="",J12=""),"",J12-I12)</x:f>
      </x:c>
      <x:c r="R12" s="907" t="str">
        <x:f>IF(B12="","",(L12*2)+(6-M12)+IF(E12="Haute",3,IF(E12="Moyenne",2,1)))</x:f>
      </x:c>
      <x:c r="S12" s="909" t="str">
        <x:f>IF(B12="","",IF(F12="Terminé","Vert",IF(F12="Bloqué","Rouge",IF(AND(H12&lt;TODAY(),K12&lt;1),"Rouge",IF(OR(N12="Élevé",N12="Critique",Q12&gt;0),"Orange","Vert")))))</x:f>
      </x:c>
      <x:c r="T12" s="910" t="str">
        <x:f>IF(B12="","",IF(F12="Bloqué","ACTION : initiative bloquée",IF(AND(H12&lt;TODAY(),K12&lt;1),"RETARD : date cible dépassée",IF(Q12&gt;0,"BUDGET : dépassement",IF(N12="Critique","RISQUE : traitement urgent","OK")))))</x:f>
      </x:c>
    </x:row>
    <x:row r="13">
      <x:c r="A13" s="730"/>
      <x:c r="B13" s="731"/>
      <x:c r="C13" s="731"/>
      <x:c r="D13" s="731"/>
      <x:c r="E13" s="731"/>
      <x:c r="F13" s="731"/>
      <x:c r="G13" s="737"/>
      <x:c r="H13" s="737"/>
      <x:c r="I13" s="740"/>
      <x:c r="J13" s="740"/>
      <x:c r="K13" s="743"/>
      <x:c r="L13" s="731"/>
      <x:c r="M13" s="731"/>
      <x:c r="N13" s="732"/>
      <x:c r="O13" s="906" t="str">
        <x:f>IF(OR(G13="",H13=""),"",MAX(0,H13-G13+1))</x:f>
      </x:c>
      <x:c r="P13" s="907" t="str">
        <x:f>IF(H13="","",H13-TODAY())</x:f>
      </x:c>
      <x:c r="Q13" s="908" t="str">
        <x:f>IF(OR(I13="",J13=""),"",J13-I13)</x:f>
      </x:c>
      <x:c r="R13" s="907" t="str">
        <x:f>IF(B13="","",(L13*2)+(6-M13)+IF(E13="Haute",3,IF(E13="Moyenne",2,1)))</x:f>
      </x:c>
      <x:c r="S13" s="909" t="str">
        <x:f>IF(B13="","",IF(F13="Terminé","Vert",IF(F13="Bloqué","Rouge",IF(AND(H13&lt;TODAY(),K13&lt;1),"Rouge",IF(OR(N13="Élevé",N13="Critique",Q13&gt;0),"Orange","Vert")))))</x:f>
      </x:c>
      <x:c r="T13" s="910" t="str">
        <x:f>IF(B13="","",IF(F13="Bloqué","ACTION : initiative bloquée",IF(AND(H13&lt;TODAY(),K13&lt;1),"RETARD : date cible dépassée",IF(Q13&gt;0,"BUDGET : dépassement",IF(N13="Critique","RISQUE : traitement urgent","OK")))))</x:f>
      </x:c>
    </x:row>
    <x:row r="14">
      <x:c r="A14" s="730"/>
      <x:c r="B14" s="731"/>
      <x:c r="C14" s="731"/>
      <x:c r="D14" s="731"/>
      <x:c r="E14" s="731"/>
      <x:c r="F14" s="731"/>
      <x:c r="G14" s="737"/>
      <x:c r="H14" s="737"/>
      <x:c r="I14" s="740"/>
      <x:c r="J14" s="740"/>
      <x:c r="K14" s="743"/>
      <x:c r="L14" s="731"/>
      <x:c r="M14" s="731"/>
      <x:c r="N14" s="732"/>
      <x:c r="O14" s="906" t="str">
        <x:f>IF(OR(G14="",H14=""),"",MAX(0,H14-G14+1))</x:f>
      </x:c>
      <x:c r="P14" s="907" t="str">
        <x:f>IF(H14="","",H14-TODAY())</x:f>
      </x:c>
      <x:c r="Q14" s="908" t="str">
        <x:f>IF(OR(I14="",J14=""),"",J14-I14)</x:f>
      </x:c>
      <x:c r="R14" s="907" t="str">
        <x:f>IF(B14="","",(L14*2)+(6-M14)+IF(E14="Haute",3,IF(E14="Moyenne",2,1)))</x:f>
      </x:c>
      <x:c r="S14" s="909" t="str">
        <x:f>IF(B14="","",IF(F14="Terminé","Vert",IF(F14="Bloqué","Rouge",IF(AND(H14&lt;TODAY(),K14&lt;1),"Rouge",IF(OR(N14="Élevé",N14="Critique",Q14&gt;0),"Orange","Vert")))))</x:f>
      </x:c>
      <x:c r="T14" s="910" t="str">
        <x:f>IF(B14="","",IF(F14="Bloqué","ACTION : initiative bloquée",IF(AND(H14&lt;TODAY(),K14&lt;1),"RETARD : date cible dépassée",IF(Q14&gt;0,"BUDGET : dépassement",IF(N14="Critique","RISQUE : traitement urgent","OK")))))</x:f>
      </x:c>
    </x:row>
    <x:row r="15">
      <x:c r="A15" s="730"/>
      <x:c r="B15" s="731"/>
      <x:c r="C15" s="731"/>
      <x:c r="D15" s="731"/>
      <x:c r="E15" s="731"/>
      <x:c r="F15" s="731"/>
      <x:c r="G15" s="737"/>
      <x:c r="H15" s="737"/>
      <x:c r="I15" s="740"/>
      <x:c r="J15" s="740"/>
      <x:c r="K15" s="743"/>
      <x:c r="L15" s="731"/>
      <x:c r="M15" s="731"/>
      <x:c r="N15" s="732"/>
      <x:c r="O15" s="906" t="str">
        <x:f>IF(OR(G15="",H15=""),"",MAX(0,H15-G15+1))</x:f>
      </x:c>
      <x:c r="P15" s="907" t="str">
        <x:f>IF(H15="","",H15-TODAY())</x:f>
      </x:c>
      <x:c r="Q15" s="908" t="str">
        <x:f>IF(OR(I15="",J15=""),"",J15-I15)</x:f>
      </x:c>
      <x:c r="R15" s="907" t="str">
        <x:f>IF(B15="","",(L15*2)+(6-M15)+IF(E15="Haute",3,IF(E15="Moyenne",2,1)))</x:f>
      </x:c>
      <x:c r="S15" s="909" t="str">
        <x:f>IF(B15="","",IF(F15="Terminé","Vert",IF(F15="Bloqué","Rouge",IF(AND(H15&lt;TODAY(),K15&lt;1),"Rouge",IF(OR(N15="Élevé",N15="Critique",Q15&gt;0),"Orange","Vert")))))</x:f>
      </x:c>
      <x:c r="T15" s="910" t="str">
        <x:f>IF(B15="","",IF(F15="Bloqué","ACTION : initiative bloquée",IF(AND(H15&lt;TODAY(),K15&lt;1),"RETARD : date cible dépassée",IF(Q15&gt;0,"BUDGET : dépassement",IF(N15="Critique","RISQUE : traitement urgent","OK")))))</x:f>
      </x:c>
    </x:row>
    <x:row r="16">
      <x:c r="A16" s="730"/>
      <x:c r="B16" s="731"/>
      <x:c r="C16" s="731"/>
      <x:c r="D16" s="731"/>
      <x:c r="E16" s="731"/>
      <x:c r="F16" s="731"/>
      <x:c r="G16" s="737"/>
      <x:c r="H16" s="737"/>
      <x:c r="I16" s="740"/>
      <x:c r="J16" s="740"/>
      <x:c r="K16" s="743"/>
      <x:c r="L16" s="731"/>
      <x:c r="M16" s="731"/>
      <x:c r="N16" s="732"/>
      <x:c r="O16" s="906" t="str">
        <x:f>IF(OR(G16="",H16=""),"",MAX(0,H16-G16+1))</x:f>
      </x:c>
      <x:c r="P16" s="907" t="str">
        <x:f>IF(H16="","",H16-TODAY())</x:f>
      </x:c>
      <x:c r="Q16" s="908" t="str">
        <x:f>IF(OR(I16="",J16=""),"",J16-I16)</x:f>
      </x:c>
      <x:c r="R16" s="907" t="str">
        <x:f>IF(B16="","",(L16*2)+(6-M16)+IF(E16="Haute",3,IF(E16="Moyenne",2,1)))</x:f>
      </x:c>
      <x:c r="S16" s="909" t="str">
        <x:f>IF(B16="","",IF(F16="Terminé","Vert",IF(F16="Bloqué","Rouge",IF(AND(H16&lt;TODAY(),K16&lt;1),"Rouge",IF(OR(N16="Élevé",N16="Critique",Q16&gt;0),"Orange","Vert")))))</x:f>
      </x:c>
      <x:c r="T16" s="910" t="str">
        <x:f>IF(B16="","",IF(F16="Bloqué","ACTION : initiative bloquée",IF(AND(H16&lt;TODAY(),K16&lt;1),"RETARD : date cible dépassée",IF(Q16&gt;0,"BUDGET : dépassement",IF(N16="Critique","RISQUE : traitement urgent","OK")))))</x:f>
      </x:c>
    </x:row>
    <x:row r="17">
      <x:c r="A17" s="730"/>
      <x:c r="B17" s="731"/>
      <x:c r="C17" s="731"/>
      <x:c r="D17" s="731"/>
      <x:c r="E17" s="731"/>
      <x:c r="F17" s="731"/>
      <x:c r="G17" s="737"/>
      <x:c r="H17" s="737"/>
      <x:c r="I17" s="740"/>
      <x:c r="J17" s="740"/>
      <x:c r="K17" s="743"/>
      <x:c r="L17" s="731"/>
      <x:c r="M17" s="731"/>
      <x:c r="N17" s="732"/>
      <x:c r="O17" s="906" t="str">
        <x:f>IF(OR(G17="",H17=""),"",MAX(0,H17-G17+1))</x:f>
      </x:c>
      <x:c r="P17" s="907" t="str">
        <x:f>IF(H17="","",H17-TODAY())</x:f>
      </x:c>
      <x:c r="Q17" s="908" t="str">
        <x:f>IF(OR(I17="",J17=""),"",J17-I17)</x:f>
      </x:c>
      <x:c r="R17" s="907" t="str">
        <x:f>IF(B17="","",(L17*2)+(6-M17)+IF(E17="Haute",3,IF(E17="Moyenne",2,1)))</x:f>
      </x:c>
      <x:c r="S17" s="909" t="str">
        <x:f>IF(B17="","",IF(F17="Terminé","Vert",IF(F17="Bloqué","Rouge",IF(AND(H17&lt;TODAY(),K17&lt;1),"Rouge",IF(OR(N17="Élevé",N17="Critique",Q17&gt;0),"Orange","Vert")))))</x:f>
      </x:c>
      <x:c r="T17" s="910" t="str">
        <x:f>IF(B17="","",IF(F17="Bloqué","ACTION : initiative bloquée",IF(AND(H17&lt;TODAY(),K17&lt;1),"RETARD : date cible dépassée",IF(Q17&gt;0,"BUDGET : dépassement",IF(N17="Critique","RISQUE : traitement urgent","OK")))))</x:f>
      </x:c>
    </x:row>
    <x:row r="18">
      <x:c r="A18" s="730"/>
      <x:c r="B18" s="731"/>
      <x:c r="C18" s="731"/>
      <x:c r="D18" s="731"/>
      <x:c r="E18" s="731"/>
      <x:c r="F18" s="731"/>
      <x:c r="G18" s="737"/>
      <x:c r="H18" s="737"/>
      <x:c r="I18" s="740"/>
      <x:c r="J18" s="740"/>
      <x:c r="K18" s="743"/>
      <x:c r="L18" s="731"/>
      <x:c r="M18" s="731"/>
      <x:c r="N18" s="732"/>
      <x:c r="O18" s="906" t="str">
        <x:f>IF(OR(G18="",H18=""),"",MAX(0,H18-G18+1))</x:f>
      </x:c>
      <x:c r="P18" s="907" t="str">
        <x:f>IF(H18="","",H18-TODAY())</x:f>
      </x:c>
      <x:c r="Q18" s="908" t="str">
        <x:f>IF(OR(I18="",J18=""),"",J18-I18)</x:f>
      </x:c>
      <x:c r="R18" s="907" t="str">
        <x:f>IF(B18="","",(L18*2)+(6-M18)+IF(E18="Haute",3,IF(E18="Moyenne",2,1)))</x:f>
      </x:c>
      <x:c r="S18" s="909" t="str">
        <x:f>IF(B18="","",IF(F18="Terminé","Vert",IF(F18="Bloqué","Rouge",IF(AND(H18&lt;TODAY(),K18&lt;1),"Rouge",IF(OR(N18="Élevé",N18="Critique",Q18&gt;0),"Orange","Vert")))))</x:f>
      </x:c>
      <x:c r="T18" s="910" t="str">
        <x:f>IF(B18="","",IF(F18="Bloqué","ACTION : initiative bloquée",IF(AND(H18&lt;TODAY(),K18&lt;1),"RETARD : date cible dépassée",IF(Q18&gt;0,"BUDGET : dépassement",IF(N18="Critique","RISQUE : traitement urgent","OK")))))</x:f>
      </x:c>
    </x:row>
    <x:row r="19">
      <x:c r="A19" s="730"/>
      <x:c r="B19" s="731"/>
      <x:c r="C19" s="731"/>
      <x:c r="D19" s="731"/>
      <x:c r="E19" s="731"/>
      <x:c r="F19" s="731"/>
      <x:c r="G19" s="737"/>
      <x:c r="H19" s="737"/>
      <x:c r="I19" s="740"/>
      <x:c r="J19" s="740"/>
      <x:c r="K19" s="743"/>
      <x:c r="L19" s="731"/>
      <x:c r="M19" s="731"/>
      <x:c r="N19" s="732"/>
      <x:c r="O19" s="906" t="str">
        <x:f>IF(OR(G19="",H19=""),"",MAX(0,H19-G19+1))</x:f>
      </x:c>
      <x:c r="P19" s="907" t="str">
        <x:f>IF(H19="","",H19-TODAY())</x:f>
      </x:c>
      <x:c r="Q19" s="908" t="str">
        <x:f>IF(OR(I19="",J19=""),"",J19-I19)</x:f>
      </x:c>
      <x:c r="R19" s="907" t="str">
        <x:f>IF(B19="","",(L19*2)+(6-M19)+IF(E19="Haute",3,IF(E19="Moyenne",2,1)))</x:f>
      </x:c>
      <x:c r="S19" s="909" t="str">
        <x:f>IF(B19="","",IF(F19="Terminé","Vert",IF(F19="Bloqué","Rouge",IF(AND(H19&lt;TODAY(),K19&lt;1),"Rouge",IF(OR(N19="Élevé",N19="Critique",Q19&gt;0),"Orange","Vert")))))</x:f>
      </x:c>
      <x:c r="T19" s="910" t="str">
        <x:f>IF(B19="","",IF(F19="Bloqué","ACTION : initiative bloquée",IF(AND(H19&lt;TODAY(),K19&lt;1),"RETARD : date cible dépassée",IF(Q19&gt;0,"BUDGET : dépassement",IF(N19="Critique","RISQUE : traitement urgent","OK")))))</x:f>
      </x:c>
    </x:row>
    <x:row r="20">
      <x:c r="A20" s="730"/>
      <x:c r="B20" s="731"/>
      <x:c r="C20" s="731"/>
      <x:c r="D20" s="731"/>
      <x:c r="E20" s="731"/>
      <x:c r="F20" s="731"/>
      <x:c r="G20" s="737"/>
      <x:c r="H20" s="737"/>
      <x:c r="I20" s="740"/>
      <x:c r="J20" s="740"/>
      <x:c r="K20" s="743"/>
      <x:c r="L20" s="731"/>
      <x:c r="M20" s="731"/>
      <x:c r="N20" s="732"/>
      <x:c r="O20" s="906" t="str">
        <x:f>IF(OR(G20="",H20=""),"",MAX(0,H20-G20+1))</x:f>
      </x:c>
      <x:c r="P20" s="907" t="str">
        <x:f>IF(H20="","",H20-TODAY())</x:f>
      </x:c>
      <x:c r="Q20" s="908" t="str">
        <x:f>IF(OR(I20="",J20=""),"",J20-I20)</x:f>
      </x:c>
      <x:c r="R20" s="907" t="str">
        <x:f>IF(B20="","",(L20*2)+(6-M20)+IF(E20="Haute",3,IF(E20="Moyenne",2,1)))</x:f>
      </x:c>
      <x:c r="S20" s="909" t="str">
        <x:f>IF(B20="","",IF(F20="Terminé","Vert",IF(F20="Bloqué","Rouge",IF(AND(H20&lt;TODAY(),K20&lt;1),"Rouge",IF(OR(N20="Élevé",N20="Critique",Q20&gt;0),"Orange","Vert")))))</x:f>
      </x:c>
      <x:c r="T20" s="910" t="str">
        <x:f>IF(B20="","",IF(F20="Bloqué","ACTION : initiative bloquée",IF(AND(H20&lt;TODAY(),K20&lt;1),"RETARD : date cible dépassée",IF(Q20&gt;0,"BUDGET : dépassement",IF(N20="Critique","RISQUE : traitement urgent","OK")))))</x:f>
      </x:c>
    </x:row>
    <x:row r="21">
      <x:c r="A21" s="730"/>
      <x:c r="B21" s="731"/>
      <x:c r="C21" s="731"/>
      <x:c r="D21" s="731"/>
      <x:c r="E21" s="731"/>
      <x:c r="F21" s="731"/>
      <x:c r="G21" s="737"/>
      <x:c r="H21" s="737"/>
      <x:c r="I21" s="740"/>
      <x:c r="J21" s="740"/>
      <x:c r="K21" s="743"/>
      <x:c r="L21" s="731"/>
      <x:c r="M21" s="731"/>
      <x:c r="N21" s="732"/>
      <x:c r="O21" s="906" t="str">
        <x:f>IF(OR(G21="",H21=""),"",MAX(0,H21-G21+1))</x:f>
      </x:c>
      <x:c r="P21" s="907" t="str">
        <x:f>IF(H21="","",H21-TODAY())</x:f>
      </x:c>
      <x:c r="Q21" s="908" t="str">
        <x:f>IF(OR(I21="",J21=""),"",J21-I21)</x:f>
      </x:c>
      <x:c r="R21" s="907" t="str">
        <x:f>IF(B21="","",(L21*2)+(6-M21)+IF(E21="Haute",3,IF(E21="Moyenne",2,1)))</x:f>
      </x:c>
      <x:c r="S21" s="909" t="str">
        <x:f>IF(B21="","",IF(F21="Terminé","Vert",IF(F21="Bloqué","Rouge",IF(AND(H21&lt;TODAY(),K21&lt;1),"Rouge",IF(OR(N21="Élevé",N21="Critique",Q21&gt;0),"Orange","Vert")))))</x:f>
      </x:c>
      <x:c r="T21" s="910" t="str">
        <x:f>IF(B21="","",IF(F21="Bloqué","ACTION : initiative bloquée",IF(AND(H21&lt;TODAY(),K21&lt;1),"RETARD : date cible dépassée",IF(Q21&gt;0,"BUDGET : dépassement",IF(N21="Critique","RISQUE : traitement urgent","OK")))))</x:f>
      </x:c>
    </x:row>
    <x:row r="22">
      <x:c r="A22" s="730"/>
      <x:c r="B22" s="731"/>
      <x:c r="C22" s="731"/>
      <x:c r="D22" s="731"/>
      <x:c r="E22" s="731"/>
      <x:c r="F22" s="731"/>
      <x:c r="G22" s="737"/>
      <x:c r="H22" s="737"/>
      <x:c r="I22" s="740"/>
      <x:c r="J22" s="740"/>
      <x:c r="K22" s="743"/>
      <x:c r="L22" s="731"/>
      <x:c r="M22" s="731"/>
      <x:c r="N22" s="732"/>
      <x:c r="O22" s="906" t="str">
        <x:f>IF(OR(G22="",H22=""),"",MAX(0,H22-G22+1))</x:f>
      </x:c>
      <x:c r="P22" s="907" t="str">
        <x:f>IF(H22="","",H22-TODAY())</x:f>
      </x:c>
      <x:c r="Q22" s="908" t="str">
        <x:f>IF(OR(I22="",J22=""),"",J22-I22)</x:f>
      </x:c>
      <x:c r="R22" s="907" t="str">
        <x:f>IF(B22="","",(L22*2)+(6-M22)+IF(E22="Haute",3,IF(E22="Moyenne",2,1)))</x:f>
      </x:c>
      <x:c r="S22" s="909" t="str">
        <x:f>IF(B22="","",IF(F22="Terminé","Vert",IF(F22="Bloqué","Rouge",IF(AND(H22&lt;TODAY(),K22&lt;1),"Rouge",IF(OR(N22="Élevé",N22="Critique",Q22&gt;0),"Orange","Vert")))))</x:f>
      </x:c>
      <x:c r="T22" s="910" t="str">
        <x:f>IF(B22="","",IF(F22="Bloqué","ACTION : initiative bloquée",IF(AND(H22&lt;TODAY(),K22&lt;1),"RETARD : date cible dépassée",IF(Q22&gt;0,"BUDGET : dépassement",IF(N22="Critique","RISQUE : traitement urgent","OK")))))</x:f>
      </x:c>
    </x:row>
    <x:row r="23">
      <x:c r="A23" s="730"/>
      <x:c r="B23" s="731"/>
      <x:c r="C23" s="731"/>
      <x:c r="D23" s="731"/>
      <x:c r="E23" s="731"/>
      <x:c r="F23" s="731"/>
      <x:c r="G23" s="737"/>
      <x:c r="H23" s="737"/>
      <x:c r="I23" s="740"/>
      <x:c r="J23" s="740"/>
      <x:c r="K23" s="743"/>
      <x:c r="L23" s="731"/>
      <x:c r="M23" s="731"/>
      <x:c r="N23" s="732"/>
      <x:c r="O23" s="906" t="str">
        <x:f>IF(OR(G23="",H23=""),"",MAX(0,H23-G23+1))</x:f>
      </x:c>
      <x:c r="P23" s="907" t="str">
        <x:f>IF(H23="","",H23-TODAY())</x:f>
      </x:c>
      <x:c r="Q23" s="908" t="str">
        <x:f>IF(OR(I23="",J23=""),"",J23-I23)</x:f>
      </x:c>
      <x:c r="R23" s="907" t="str">
        <x:f>IF(B23="","",(L23*2)+(6-M23)+IF(E23="Haute",3,IF(E23="Moyenne",2,1)))</x:f>
      </x:c>
      <x:c r="S23" s="909" t="str">
        <x:f>IF(B23="","",IF(F23="Terminé","Vert",IF(F23="Bloqué","Rouge",IF(AND(H23&lt;TODAY(),K23&lt;1),"Rouge",IF(OR(N23="Élevé",N23="Critique",Q23&gt;0),"Orange","Vert")))))</x:f>
      </x:c>
      <x:c r="T23" s="910" t="str">
        <x:f>IF(B23="","",IF(F23="Bloqué","ACTION : initiative bloquée",IF(AND(H23&lt;TODAY(),K23&lt;1),"RETARD : date cible dépassée",IF(Q23&gt;0,"BUDGET : dépassement",IF(N23="Critique","RISQUE : traitement urgent","OK")))))</x:f>
      </x:c>
    </x:row>
    <x:row r="24">
      <x:c r="A24" s="730"/>
      <x:c r="B24" s="731"/>
      <x:c r="C24" s="731"/>
      <x:c r="D24" s="731"/>
      <x:c r="E24" s="731"/>
      <x:c r="F24" s="731"/>
      <x:c r="G24" s="737"/>
      <x:c r="H24" s="737"/>
      <x:c r="I24" s="740"/>
      <x:c r="J24" s="740"/>
      <x:c r="K24" s="743"/>
      <x:c r="L24" s="731"/>
      <x:c r="M24" s="731"/>
      <x:c r="N24" s="732"/>
      <x:c r="O24" s="906" t="str">
        <x:f>IF(OR(G24="",H24=""),"",MAX(0,H24-G24+1))</x:f>
      </x:c>
      <x:c r="P24" s="907" t="str">
        <x:f>IF(H24="","",H24-TODAY())</x:f>
      </x:c>
      <x:c r="Q24" s="908" t="str">
        <x:f>IF(OR(I24="",J24=""),"",J24-I24)</x:f>
      </x:c>
      <x:c r="R24" s="907" t="str">
        <x:f>IF(B24="","",(L24*2)+(6-M24)+IF(E24="Haute",3,IF(E24="Moyenne",2,1)))</x:f>
      </x:c>
      <x:c r="S24" s="909" t="str">
        <x:f>IF(B24="","",IF(F24="Terminé","Vert",IF(F24="Bloqué","Rouge",IF(AND(H24&lt;TODAY(),K24&lt;1),"Rouge",IF(OR(N24="Élevé",N24="Critique",Q24&gt;0),"Orange","Vert")))))</x:f>
      </x:c>
      <x:c r="T24" s="910" t="str">
        <x:f>IF(B24="","",IF(F24="Bloqué","ACTION : initiative bloquée",IF(AND(H24&lt;TODAY(),K24&lt;1),"RETARD : date cible dépassée",IF(Q24&gt;0,"BUDGET : dépassement",IF(N24="Critique","RISQUE : traitement urgent","OK")))))</x:f>
      </x:c>
    </x:row>
    <x:row r="25">
      <x:c r="A25" s="730"/>
      <x:c r="B25" s="731"/>
      <x:c r="C25" s="731"/>
      <x:c r="D25" s="731"/>
      <x:c r="E25" s="731"/>
      <x:c r="F25" s="731"/>
      <x:c r="G25" s="737"/>
      <x:c r="H25" s="737"/>
      <x:c r="I25" s="740"/>
      <x:c r="J25" s="740"/>
      <x:c r="K25" s="743"/>
      <x:c r="L25" s="731"/>
      <x:c r="M25" s="731"/>
      <x:c r="N25" s="732"/>
      <x:c r="O25" s="906" t="str">
        <x:f>IF(OR(G25="",H25=""),"",MAX(0,H25-G25+1))</x:f>
      </x:c>
      <x:c r="P25" s="907" t="str">
        <x:f>IF(H25="","",H25-TODAY())</x:f>
      </x:c>
      <x:c r="Q25" s="908" t="str">
        <x:f>IF(OR(I25="",J25=""),"",J25-I25)</x:f>
      </x:c>
      <x:c r="R25" s="907" t="str">
        <x:f>IF(B25="","",(L25*2)+(6-M25)+IF(E25="Haute",3,IF(E25="Moyenne",2,1)))</x:f>
      </x:c>
      <x:c r="S25" s="909" t="str">
        <x:f>IF(B25="","",IF(F25="Terminé","Vert",IF(F25="Bloqué","Rouge",IF(AND(H25&lt;TODAY(),K25&lt;1),"Rouge",IF(OR(N25="Élevé",N25="Critique",Q25&gt;0),"Orange","Vert")))))</x:f>
      </x:c>
      <x:c r="T25" s="910" t="str">
        <x:f>IF(B25="","",IF(F25="Bloqué","ACTION : initiative bloquée",IF(AND(H25&lt;TODAY(),K25&lt;1),"RETARD : date cible dépassée",IF(Q25&gt;0,"BUDGET : dépassement",IF(N25="Critique","RISQUE : traitement urgent","OK")))))</x:f>
      </x:c>
    </x:row>
    <x:row r="26">
      <x:c r="A26" s="730"/>
      <x:c r="B26" s="731"/>
      <x:c r="C26" s="731"/>
      <x:c r="D26" s="731"/>
      <x:c r="E26" s="731"/>
      <x:c r="F26" s="731"/>
      <x:c r="G26" s="737"/>
      <x:c r="H26" s="737"/>
      <x:c r="I26" s="740"/>
      <x:c r="J26" s="740"/>
      <x:c r="K26" s="743"/>
      <x:c r="L26" s="731"/>
      <x:c r="M26" s="731"/>
      <x:c r="N26" s="732"/>
      <x:c r="O26" s="906" t="str">
        <x:f>IF(OR(G26="",H26=""),"",MAX(0,H26-G26+1))</x:f>
      </x:c>
      <x:c r="P26" s="907" t="str">
        <x:f>IF(H26="","",H26-TODAY())</x:f>
      </x:c>
      <x:c r="Q26" s="908" t="str">
        <x:f>IF(OR(I26="",J26=""),"",J26-I26)</x:f>
      </x:c>
      <x:c r="R26" s="907" t="str">
        <x:f>IF(B26="","",(L26*2)+(6-M26)+IF(E26="Haute",3,IF(E26="Moyenne",2,1)))</x:f>
      </x:c>
      <x:c r="S26" s="909" t="str">
        <x:f>IF(B26="","",IF(F26="Terminé","Vert",IF(F26="Bloqué","Rouge",IF(AND(H26&lt;TODAY(),K26&lt;1),"Rouge",IF(OR(N26="Élevé",N26="Critique",Q26&gt;0),"Orange","Vert")))))</x:f>
      </x:c>
      <x:c r="T26" s="910" t="str">
        <x:f>IF(B26="","",IF(F26="Bloqué","ACTION : initiative bloquée",IF(AND(H26&lt;TODAY(),K26&lt;1),"RETARD : date cible dépassée",IF(Q26&gt;0,"BUDGET : dépassement",IF(N26="Critique","RISQUE : traitement urgent","OK")))))</x:f>
      </x:c>
    </x:row>
    <x:row r="27">
      <x:c r="A27" s="730"/>
      <x:c r="B27" s="731"/>
      <x:c r="C27" s="731"/>
      <x:c r="D27" s="731"/>
      <x:c r="E27" s="731"/>
      <x:c r="F27" s="731"/>
      <x:c r="G27" s="737"/>
      <x:c r="H27" s="737"/>
      <x:c r="I27" s="740"/>
      <x:c r="J27" s="740"/>
      <x:c r="K27" s="743"/>
      <x:c r="L27" s="731"/>
      <x:c r="M27" s="731"/>
      <x:c r="N27" s="732"/>
      <x:c r="O27" s="906" t="str">
        <x:f>IF(OR(G27="",H27=""),"",MAX(0,H27-G27+1))</x:f>
      </x:c>
      <x:c r="P27" s="907" t="str">
        <x:f>IF(H27="","",H27-TODAY())</x:f>
      </x:c>
      <x:c r="Q27" s="908" t="str">
        <x:f>IF(OR(I27="",J27=""),"",J27-I27)</x:f>
      </x:c>
      <x:c r="R27" s="907" t="str">
        <x:f>IF(B27="","",(L27*2)+(6-M27)+IF(E27="Haute",3,IF(E27="Moyenne",2,1)))</x:f>
      </x:c>
      <x:c r="S27" s="909" t="str">
        <x:f>IF(B27="","",IF(F27="Terminé","Vert",IF(F27="Bloqué","Rouge",IF(AND(H27&lt;TODAY(),K27&lt;1),"Rouge",IF(OR(N27="Élevé",N27="Critique",Q27&gt;0),"Orange","Vert")))))</x:f>
      </x:c>
      <x:c r="T27" s="910" t="str">
        <x:f>IF(B27="","",IF(F27="Bloqué","ACTION : initiative bloquée",IF(AND(H27&lt;TODAY(),K27&lt;1),"RETARD : date cible dépassée",IF(Q27&gt;0,"BUDGET : dépassement",IF(N27="Critique","RISQUE : traitement urgent","OK")))))</x:f>
      </x:c>
    </x:row>
    <x:row r="28">
      <x:c r="A28" s="730"/>
      <x:c r="B28" s="731"/>
      <x:c r="C28" s="731"/>
      <x:c r="D28" s="731"/>
      <x:c r="E28" s="731"/>
      <x:c r="F28" s="731"/>
      <x:c r="G28" s="737"/>
      <x:c r="H28" s="737"/>
      <x:c r="I28" s="740"/>
      <x:c r="J28" s="740"/>
      <x:c r="K28" s="743"/>
      <x:c r="L28" s="731"/>
      <x:c r="M28" s="731"/>
      <x:c r="N28" s="732"/>
      <x:c r="O28" s="906" t="str">
        <x:f>IF(OR(G28="",H28=""),"",MAX(0,H28-G28+1))</x:f>
      </x:c>
      <x:c r="P28" s="907" t="str">
        <x:f>IF(H28="","",H28-TODAY())</x:f>
      </x:c>
      <x:c r="Q28" s="908" t="str">
        <x:f>IF(OR(I28="",J28=""),"",J28-I28)</x:f>
      </x:c>
      <x:c r="R28" s="907" t="str">
        <x:f>IF(B28="","",(L28*2)+(6-M28)+IF(E28="Haute",3,IF(E28="Moyenne",2,1)))</x:f>
      </x:c>
      <x:c r="S28" s="909" t="str">
        <x:f>IF(B28="","",IF(F28="Terminé","Vert",IF(F28="Bloqué","Rouge",IF(AND(H28&lt;TODAY(),K28&lt;1),"Rouge",IF(OR(N28="Élevé",N28="Critique",Q28&gt;0),"Orange","Vert")))))</x:f>
      </x:c>
      <x:c r="T28" s="910" t="str">
        <x:f>IF(B28="","",IF(F28="Bloqué","ACTION : initiative bloquée",IF(AND(H28&lt;TODAY(),K28&lt;1),"RETARD : date cible dépassée",IF(Q28&gt;0,"BUDGET : dépassement",IF(N28="Critique","RISQUE : traitement urgent","OK")))))</x:f>
      </x:c>
    </x:row>
    <x:row r="29">
      <x:c r="A29" s="730"/>
      <x:c r="B29" s="731"/>
      <x:c r="C29" s="731"/>
      <x:c r="D29" s="731"/>
      <x:c r="E29" s="731"/>
      <x:c r="F29" s="731"/>
      <x:c r="G29" s="737"/>
      <x:c r="H29" s="737"/>
      <x:c r="I29" s="740"/>
      <x:c r="J29" s="740"/>
      <x:c r="K29" s="743"/>
      <x:c r="L29" s="731"/>
      <x:c r="M29" s="731"/>
      <x:c r="N29" s="732"/>
      <x:c r="O29" s="906" t="str">
        <x:f>IF(OR(G29="",H29=""),"",MAX(0,H29-G29+1))</x:f>
      </x:c>
      <x:c r="P29" s="907" t="str">
        <x:f>IF(H29="","",H29-TODAY())</x:f>
      </x:c>
      <x:c r="Q29" s="908" t="str">
        <x:f>IF(OR(I29="",J29=""),"",J29-I29)</x:f>
      </x:c>
      <x:c r="R29" s="907" t="str">
        <x:f>IF(B29="","",(L29*2)+(6-M29)+IF(E29="Haute",3,IF(E29="Moyenne",2,1)))</x:f>
      </x:c>
      <x:c r="S29" s="909" t="str">
        <x:f>IF(B29="","",IF(F29="Terminé","Vert",IF(F29="Bloqué","Rouge",IF(AND(H29&lt;TODAY(),K29&lt;1),"Rouge",IF(OR(N29="Élevé",N29="Critique",Q29&gt;0),"Orange","Vert")))))</x:f>
      </x:c>
      <x:c r="T29" s="910" t="str">
        <x:f>IF(B29="","",IF(F29="Bloqué","ACTION : initiative bloquée",IF(AND(H29&lt;TODAY(),K29&lt;1),"RETARD : date cible dépassée",IF(Q29&gt;0,"BUDGET : dépassement",IF(N29="Critique","RISQUE : traitement urgent","OK")))))</x:f>
      </x:c>
    </x:row>
    <x:row r="30">
      <x:c r="A30" s="730"/>
      <x:c r="B30" s="731"/>
      <x:c r="C30" s="731"/>
      <x:c r="D30" s="731"/>
      <x:c r="E30" s="731"/>
      <x:c r="F30" s="731"/>
      <x:c r="G30" s="737"/>
      <x:c r="H30" s="737"/>
      <x:c r="I30" s="740"/>
      <x:c r="J30" s="740"/>
      <x:c r="K30" s="743"/>
      <x:c r="L30" s="731"/>
      <x:c r="M30" s="731"/>
      <x:c r="N30" s="732"/>
      <x:c r="O30" s="906" t="str">
        <x:f>IF(OR(G30="",H30=""),"",MAX(0,H30-G30+1))</x:f>
      </x:c>
      <x:c r="P30" s="907" t="str">
        <x:f>IF(H30="","",H30-TODAY())</x:f>
      </x:c>
      <x:c r="Q30" s="908" t="str">
        <x:f>IF(OR(I30="",J30=""),"",J30-I30)</x:f>
      </x:c>
      <x:c r="R30" s="907" t="str">
        <x:f>IF(B30="","",(L30*2)+(6-M30)+IF(E30="Haute",3,IF(E30="Moyenne",2,1)))</x:f>
      </x:c>
      <x:c r="S30" s="909" t="str">
        <x:f>IF(B30="","",IF(F30="Terminé","Vert",IF(F30="Bloqué","Rouge",IF(AND(H30&lt;TODAY(),K30&lt;1),"Rouge",IF(OR(N30="Élevé",N30="Critique",Q30&gt;0),"Orange","Vert")))))</x:f>
      </x:c>
      <x:c r="T30" s="910" t="str">
        <x:f>IF(B30="","",IF(F30="Bloqué","ACTION : initiative bloquée",IF(AND(H30&lt;TODAY(),K30&lt;1),"RETARD : date cible dépassée",IF(Q30&gt;0,"BUDGET : dépassement",IF(N30="Critique","RISQUE : traitement urgent","OK")))))</x:f>
      </x:c>
    </x:row>
    <x:row r="31">
      <x:c r="A31" s="730"/>
      <x:c r="B31" s="731"/>
      <x:c r="C31" s="731"/>
      <x:c r="D31" s="731"/>
      <x:c r="E31" s="731"/>
      <x:c r="F31" s="731"/>
      <x:c r="G31" s="737"/>
      <x:c r="H31" s="737"/>
      <x:c r="I31" s="740"/>
      <x:c r="J31" s="740"/>
      <x:c r="K31" s="743"/>
      <x:c r="L31" s="731"/>
      <x:c r="M31" s="731"/>
      <x:c r="N31" s="732"/>
      <x:c r="O31" s="906" t="str">
        <x:f>IF(OR(G31="",H31=""),"",MAX(0,H31-G31+1))</x:f>
      </x:c>
      <x:c r="P31" s="907" t="str">
        <x:f>IF(H31="","",H31-TODAY())</x:f>
      </x:c>
      <x:c r="Q31" s="908" t="str">
        <x:f>IF(OR(I31="",J31=""),"",J31-I31)</x:f>
      </x:c>
      <x:c r="R31" s="907" t="str">
        <x:f>IF(B31="","",(L31*2)+(6-M31)+IF(E31="Haute",3,IF(E31="Moyenne",2,1)))</x:f>
      </x:c>
      <x:c r="S31" s="909" t="str">
        <x:f>IF(B31="","",IF(F31="Terminé","Vert",IF(F31="Bloqué","Rouge",IF(AND(H31&lt;TODAY(),K31&lt;1),"Rouge",IF(OR(N31="Élevé",N31="Critique",Q31&gt;0),"Orange","Vert")))))</x:f>
      </x:c>
      <x:c r="T31" s="910" t="str">
        <x:f>IF(B31="","",IF(F31="Bloqué","ACTION : initiative bloquée",IF(AND(H31&lt;TODAY(),K31&lt;1),"RETARD : date cible dépassée",IF(Q31&gt;0,"BUDGET : dépassement",IF(N31="Critique","RISQUE : traitement urgent","OK")))))</x:f>
      </x:c>
    </x:row>
    <x:row r="32">
      <x:c r="A32" s="730"/>
      <x:c r="B32" s="731"/>
      <x:c r="C32" s="731"/>
      <x:c r="D32" s="731"/>
      <x:c r="E32" s="731"/>
      <x:c r="F32" s="731"/>
      <x:c r="G32" s="737"/>
      <x:c r="H32" s="737"/>
      <x:c r="I32" s="740"/>
      <x:c r="J32" s="740"/>
      <x:c r="K32" s="743"/>
      <x:c r="L32" s="731"/>
      <x:c r="M32" s="731"/>
      <x:c r="N32" s="732"/>
      <x:c r="O32" s="906" t="str">
        <x:f>IF(OR(G32="",H32=""),"",MAX(0,H32-G32+1))</x:f>
      </x:c>
      <x:c r="P32" s="907" t="str">
        <x:f>IF(H32="","",H32-TODAY())</x:f>
      </x:c>
      <x:c r="Q32" s="908" t="str">
        <x:f>IF(OR(I32="",J32=""),"",J32-I32)</x:f>
      </x:c>
      <x:c r="R32" s="907" t="str">
        <x:f>IF(B32="","",(L32*2)+(6-M32)+IF(E32="Haute",3,IF(E32="Moyenne",2,1)))</x:f>
      </x:c>
      <x:c r="S32" s="909" t="str">
        <x:f>IF(B32="","",IF(F32="Terminé","Vert",IF(F32="Bloqué","Rouge",IF(AND(H32&lt;TODAY(),K32&lt;1),"Rouge",IF(OR(N32="Élevé",N32="Critique",Q32&gt;0),"Orange","Vert")))))</x:f>
      </x:c>
      <x:c r="T32" s="910" t="str">
        <x:f>IF(B32="","",IF(F32="Bloqué","ACTION : initiative bloquée",IF(AND(H32&lt;TODAY(),K32&lt;1),"RETARD : date cible dépassée",IF(Q32&gt;0,"BUDGET : dépassement",IF(N32="Critique","RISQUE : traitement urgent","OK")))))</x:f>
      </x:c>
    </x:row>
    <x:row r="33">
      <x:c r="A33" s="730"/>
      <x:c r="B33" s="731"/>
      <x:c r="C33" s="731"/>
      <x:c r="D33" s="731"/>
      <x:c r="E33" s="731"/>
      <x:c r="F33" s="731"/>
      <x:c r="G33" s="737"/>
      <x:c r="H33" s="737"/>
      <x:c r="I33" s="740"/>
      <x:c r="J33" s="740"/>
      <x:c r="K33" s="743"/>
      <x:c r="L33" s="731"/>
      <x:c r="M33" s="731"/>
      <x:c r="N33" s="732"/>
      <x:c r="O33" s="906" t="str">
        <x:f>IF(OR(G33="",H33=""),"",MAX(0,H33-G33+1))</x:f>
      </x:c>
      <x:c r="P33" s="907" t="str">
        <x:f>IF(H33="","",H33-TODAY())</x:f>
      </x:c>
      <x:c r="Q33" s="908" t="str">
        <x:f>IF(OR(I33="",J33=""),"",J33-I33)</x:f>
      </x:c>
      <x:c r="R33" s="907" t="str">
        <x:f>IF(B33="","",(L33*2)+(6-M33)+IF(E33="Haute",3,IF(E33="Moyenne",2,1)))</x:f>
      </x:c>
      <x:c r="S33" s="909" t="str">
        <x:f>IF(B33="","",IF(F33="Terminé","Vert",IF(F33="Bloqué","Rouge",IF(AND(H33&lt;TODAY(),K33&lt;1),"Rouge",IF(OR(N33="Élevé",N33="Critique",Q33&gt;0),"Orange","Vert")))))</x:f>
      </x:c>
      <x:c r="T33" s="910" t="str">
        <x:f>IF(B33="","",IF(F33="Bloqué","ACTION : initiative bloquée",IF(AND(H33&lt;TODAY(),K33&lt;1),"RETARD : date cible dépassée",IF(Q33&gt;0,"BUDGET : dépassement",IF(N33="Critique","RISQUE : traitement urgent","OK")))))</x:f>
      </x:c>
    </x:row>
    <x:row r="34">
      <x:c r="A34" s="730"/>
      <x:c r="B34" s="731"/>
      <x:c r="C34" s="731"/>
      <x:c r="D34" s="731"/>
      <x:c r="E34" s="731"/>
      <x:c r="F34" s="731"/>
      <x:c r="G34" s="737"/>
      <x:c r="H34" s="737"/>
      <x:c r="I34" s="740"/>
      <x:c r="J34" s="740"/>
      <x:c r="K34" s="743"/>
      <x:c r="L34" s="731"/>
      <x:c r="M34" s="731"/>
      <x:c r="N34" s="732"/>
      <x:c r="O34" s="906" t="str">
        <x:f>IF(OR(G34="",H34=""),"",MAX(0,H34-G34+1))</x:f>
      </x:c>
      <x:c r="P34" s="907" t="str">
        <x:f>IF(H34="","",H34-TODAY())</x:f>
      </x:c>
      <x:c r="Q34" s="908" t="str">
        <x:f>IF(OR(I34="",J34=""),"",J34-I34)</x:f>
      </x:c>
      <x:c r="R34" s="907" t="str">
        <x:f>IF(B34="","",(L34*2)+(6-M34)+IF(E34="Haute",3,IF(E34="Moyenne",2,1)))</x:f>
      </x:c>
      <x:c r="S34" s="909" t="str">
        <x:f>IF(B34="","",IF(F34="Terminé","Vert",IF(F34="Bloqué","Rouge",IF(AND(H34&lt;TODAY(),K34&lt;1),"Rouge",IF(OR(N34="Élevé",N34="Critique",Q34&gt;0),"Orange","Vert")))))</x:f>
      </x:c>
      <x:c r="T34" s="910" t="str">
        <x:f>IF(B34="","",IF(F34="Bloqué","ACTION : initiative bloquée",IF(AND(H34&lt;TODAY(),K34&lt;1),"RETARD : date cible dépassée",IF(Q34&gt;0,"BUDGET : dépassement",IF(N34="Critique","RISQUE : traitement urgent","OK")))))</x:f>
      </x:c>
    </x:row>
    <x:row r="35">
      <x:c r="A35" s="730"/>
      <x:c r="B35" s="731"/>
      <x:c r="C35" s="731"/>
      <x:c r="D35" s="731"/>
      <x:c r="E35" s="731"/>
      <x:c r="F35" s="731"/>
      <x:c r="G35" s="737"/>
      <x:c r="H35" s="737"/>
      <x:c r="I35" s="740"/>
      <x:c r="J35" s="740"/>
      <x:c r="K35" s="743"/>
      <x:c r="L35" s="731"/>
      <x:c r="M35" s="731"/>
      <x:c r="N35" s="732"/>
      <x:c r="O35" s="906" t="str">
        <x:f>IF(OR(G35="",H35=""),"",MAX(0,H35-G35+1))</x:f>
      </x:c>
      <x:c r="P35" s="907" t="str">
        <x:f>IF(H35="","",H35-TODAY())</x:f>
      </x:c>
      <x:c r="Q35" s="908" t="str">
        <x:f>IF(OR(I35="",J35=""),"",J35-I35)</x:f>
      </x:c>
      <x:c r="R35" s="907" t="str">
        <x:f>IF(B35="","",(L35*2)+(6-M35)+IF(E35="Haute",3,IF(E35="Moyenne",2,1)))</x:f>
      </x:c>
      <x:c r="S35" s="909" t="str">
        <x:f>IF(B35="","",IF(F35="Terminé","Vert",IF(F35="Bloqué","Rouge",IF(AND(H35&lt;TODAY(),K35&lt;1),"Rouge",IF(OR(N35="Élevé",N35="Critique",Q35&gt;0),"Orange","Vert")))))</x:f>
      </x:c>
      <x:c r="T35" s="910" t="str">
        <x:f>IF(B35="","",IF(F35="Bloqué","ACTION : initiative bloquée",IF(AND(H35&lt;TODAY(),K35&lt;1),"RETARD : date cible dépassée",IF(Q35&gt;0,"BUDGET : dépassement",IF(N35="Critique","RISQUE : traitement urgent","OK")))))</x:f>
      </x:c>
    </x:row>
    <x:row r="36">
      <x:c r="A36" s="730"/>
      <x:c r="B36" s="731"/>
      <x:c r="C36" s="731"/>
      <x:c r="D36" s="731"/>
      <x:c r="E36" s="731"/>
      <x:c r="F36" s="731"/>
      <x:c r="G36" s="737"/>
      <x:c r="H36" s="737"/>
      <x:c r="I36" s="740"/>
      <x:c r="J36" s="740"/>
      <x:c r="K36" s="743"/>
      <x:c r="L36" s="731"/>
      <x:c r="M36" s="731"/>
      <x:c r="N36" s="732"/>
      <x:c r="O36" s="906" t="str">
        <x:f>IF(OR(G36="",H36=""),"",MAX(0,H36-G36+1))</x:f>
      </x:c>
      <x:c r="P36" s="907" t="str">
        <x:f>IF(H36="","",H36-TODAY())</x:f>
      </x:c>
      <x:c r="Q36" s="908" t="str">
        <x:f>IF(OR(I36="",J36=""),"",J36-I36)</x:f>
      </x:c>
      <x:c r="R36" s="907" t="str">
        <x:f>IF(B36="","",(L36*2)+(6-M36)+IF(E36="Haute",3,IF(E36="Moyenne",2,1)))</x:f>
      </x:c>
      <x:c r="S36" s="909" t="str">
        <x:f>IF(B36="","",IF(F36="Terminé","Vert",IF(F36="Bloqué","Rouge",IF(AND(H36&lt;TODAY(),K36&lt;1),"Rouge",IF(OR(N36="Élevé",N36="Critique",Q36&gt;0),"Orange","Vert")))))</x:f>
      </x:c>
      <x:c r="T36" s="910" t="str">
        <x:f>IF(B36="","",IF(F36="Bloqué","ACTION : initiative bloquée",IF(AND(H36&lt;TODAY(),K36&lt;1),"RETARD : date cible dépassée",IF(Q36&gt;0,"BUDGET : dépassement",IF(N36="Critique","RISQUE : traitement urgent","OK")))))</x:f>
      </x:c>
    </x:row>
    <x:row r="37">
      <x:c r="A37" s="730"/>
      <x:c r="B37" s="731"/>
      <x:c r="C37" s="731"/>
      <x:c r="D37" s="731"/>
      <x:c r="E37" s="731"/>
      <x:c r="F37" s="731"/>
      <x:c r="G37" s="737"/>
      <x:c r="H37" s="737"/>
      <x:c r="I37" s="740"/>
      <x:c r="J37" s="740"/>
      <x:c r="K37" s="743"/>
      <x:c r="L37" s="731"/>
      <x:c r="M37" s="731"/>
      <x:c r="N37" s="732"/>
      <x:c r="O37" s="906" t="str">
        <x:f>IF(OR(G37="",H37=""),"",MAX(0,H37-G37+1))</x:f>
      </x:c>
      <x:c r="P37" s="907" t="str">
        <x:f>IF(H37="","",H37-TODAY())</x:f>
      </x:c>
      <x:c r="Q37" s="908" t="str">
        <x:f>IF(OR(I37="",J37=""),"",J37-I37)</x:f>
      </x:c>
      <x:c r="R37" s="907" t="str">
        <x:f>IF(B37="","",(L37*2)+(6-M37)+IF(E37="Haute",3,IF(E37="Moyenne",2,1)))</x:f>
      </x:c>
      <x:c r="S37" s="909" t="str">
        <x:f>IF(B37="","",IF(F37="Terminé","Vert",IF(F37="Bloqué","Rouge",IF(AND(H37&lt;TODAY(),K37&lt;1),"Rouge",IF(OR(N37="Élevé",N37="Critique",Q37&gt;0),"Orange","Vert")))))</x:f>
      </x:c>
      <x:c r="T37" s="910" t="str">
        <x:f>IF(B37="","",IF(F37="Bloqué","ACTION : initiative bloquée",IF(AND(H37&lt;TODAY(),K37&lt;1),"RETARD : date cible dépassée",IF(Q37&gt;0,"BUDGET : dépassement",IF(N37="Critique","RISQUE : traitement urgent","OK")))))</x:f>
      </x:c>
    </x:row>
    <x:row r="38">
      <x:c r="A38" s="730"/>
      <x:c r="B38" s="731"/>
      <x:c r="C38" s="731"/>
      <x:c r="D38" s="731"/>
      <x:c r="E38" s="731"/>
      <x:c r="F38" s="731"/>
      <x:c r="G38" s="737"/>
      <x:c r="H38" s="737"/>
      <x:c r="I38" s="740"/>
      <x:c r="J38" s="740"/>
      <x:c r="K38" s="743"/>
      <x:c r="L38" s="731"/>
      <x:c r="M38" s="731"/>
      <x:c r="N38" s="732"/>
      <x:c r="O38" s="906" t="str">
        <x:f>IF(OR(G38="",H38=""),"",MAX(0,H38-G38+1))</x:f>
      </x:c>
      <x:c r="P38" s="907" t="str">
        <x:f>IF(H38="","",H38-TODAY())</x:f>
      </x:c>
      <x:c r="Q38" s="908" t="str">
        <x:f>IF(OR(I38="",J38=""),"",J38-I38)</x:f>
      </x:c>
      <x:c r="R38" s="907" t="str">
        <x:f>IF(B38="","",(L38*2)+(6-M38)+IF(E38="Haute",3,IF(E38="Moyenne",2,1)))</x:f>
      </x:c>
      <x:c r="S38" s="909" t="str">
        <x:f>IF(B38="","",IF(F38="Terminé","Vert",IF(F38="Bloqué","Rouge",IF(AND(H38&lt;TODAY(),K38&lt;1),"Rouge",IF(OR(N38="Élevé",N38="Critique",Q38&gt;0),"Orange","Vert")))))</x:f>
      </x:c>
      <x:c r="T38" s="910" t="str">
        <x:f>IF(B38="","",IF(F38="Bloqué","ACTION : initiative bloquée",IF(AND(H38&lt;TODAY(),K38&lt;1),"RETARD : date cible dépassée",IF(Q38&gt;0,"BUDGET : dépassement",IF(N38="Critique","RISQUE : traitement urgent","OK")))))</x:f>
      </x:c>
    </x:row>
    <x:row r="39">
      <x:c r="A39" s="730"/>
      <x:c r="B39" s="731"/>
      <x:c r="C39" s="731"/>
      <x:c r="D39" s="731"/>
      <x:c r="E39" s="731"/>
      <x:c r="F39" s="731"/>
      <x:c r="G39" s="737"/>
      <x:c r="H39" s="737"/>
      <x:c r="I39" s="740"/>
      <x:c r="J39" s="740"/>
      <x:c r="K39" s="743"/>
      <x:c r="L39" s="731"/>
      <x:c r="M39" s="731"/>
      <x:c r="N39" s="732"/>
      <x:c r="O39" s="906" t="str">
        <x:f>IF(OR(G39="",H39=""),"",MAX(0,H39-G39+1))</x:f>
      </x:c>
      <x:c r="P39" s="907" t="str">
        <x:f>IF(H39="","",H39-TODAY())</x:f>
      </x:c>
      <x:c r="Q39" s="908" t="str">
        <x:f>IF(OR(I39="",J39=""),"",J39-I39)</x:f>
      </x:c>
      <x:c r="R39" s="907" t="str">
        <x:f>IF(B39="","",(L39*2)+(6-M39)+IF(E39="Haute",3,IF(E39="Moyenne",2,1)))</x:f>
      </x:c>
      <x:c r="S39" s="909" t="str">
        <x:f>IF(B39="","",IF(F39="Terminé","Vert",IF(F39="Bloqué","Rouge",IF(AND(H39&lt;TODAY(),K39&lt;1),"Rouge",IF(OR(N39="Élevé",N39="Critique",Q39&gt;0),"Orange","Vert")))))</x:f>
      </x:c>
      <x:c r="T39" s="910" t="str">
        <x:f>IF(B39="","",IF(F39="Bloqué","ACTION : initiative bloquée",IF(AND(H39&lt;TODAY(),K39&lt;1),"RETARD : date cible dépassée",IF(Q39&gt;0,"BUDGET : dépassement",IF(N39="Critique","RISQUE : traitement urgent","OK")))))</x:f>
      </x:c>
    </x:row>
    <x:row r="40">
      <x:c r="A40" s="733"/>
      <x:c r="B40" s="734"/>
      <x:c r="C40" s="734"/>
      <x:c r="D40" s="734"/>
      <x:c r="E40" s="734"/>
      <x:c r="F40" s="734"/>
      <x:c r="G40" s="738"/>
      <x:c r="H40" s="738"/>
      <x:c r="I40" s="741"/>
      <x:c r="J40" s="741"/>
      <x:c r="K40" s="744"/>
      <x:c r="L40" s="734"/>
      <x:c r="M40" s="734"/>
      <x:c r="N40" s="735"/>
      <x:c r="O40" s="906" t="str">
        <x:f>IF(OR(G40="",H40=""),"",MAX(0,H40-G40+1))</x:f>
      </x:c>
      <x:c r="P40" s="907" t="str">
        <x:f>IF(H40="","",H40-TODAY())</x:f>
      </x:c>
      <x:c r="Q40" s="908" t="str">
        <x:f>IF(OR(I40="",J40=""),"",J40-I40)</x:f>
      </x:c>
      <x:c r="R40" s="907" t="str">
        <x:f>IF(B40="","",(L40*2)+(6-M40)+IF(E40="Haute",3,IF(E40="Moyenne",2,1)))</x:f>
      </x:c>
      <x:c r="S40" s="909" t="str">
        <x:f>IF(B40="","",IF(F40="Terminé","Vert",IF(F40="Bloqué","Rouge",IF(AND(H40&lt;TODAY(),K40&lt;1),"Rouge",IF(OR(N40="Élevé",N40="Critique",Q40&gt;0),"Orange","Vert")))))</x:f>
      </x:c>
      <x:c r="T40" s="910" t="str">
        <x:f>IF(B40="","",IF(F40="Bloqué","ACTION : initiative bloquée",IF(AND(H40&lt;TODAY(),K40&lt;1),"RETARD : date cible dépassée",IF(Q40&gt;0,"BUDGET : dépassement",IF(N40="Critique","RISQUE : traitement urgent","OK")))))</x:f>
      </x:c>
    </x:row>
    <x:row r="41">
      <x:c r="G41" s="988"/>
      <x:c r="H41" s="988"/>
      <x:c r="O41" s="906" t="str">
        <x:f>IF(OR(G41="",H41=""),"",MAX(0,H41-G41+1))</x:f>
      </x:c>
      <x:c r="P41" s="907" t="str">
        <x:f>IF(H41="","",H41-TODAY())</x:f>
      </x:c>
      <x:c r="Q41" s="908" t="str">
        <x:f>IF(OR(I41="",J41=""),"",J41-I41)</x:f>
      </x:c>
      <x:c r="R41" s="907" t="str">
        <x:f>IF(B41="","",(L41*2)+(6-M41)+IF(E41="Haute",3,IF(E41="Moyenne",2,1)))</x:f>
      </x:c>
      <x:c r="S41" s="909" t="str">
        <x:f>IF(B41="","",IF(F41="Terminé","Vert",IF(F41="Bloqué","Rouge",IF(AND(H41&lt;TODAY(),K41&lt;1),"Rouge",IF(OR(N41="Élevé",N41="Critique",Q41&gt;0),"Orange","Vert")))))</x:f>
      </x:c>
      <x:c r="T41" s="910" t="str">
        <x:f>IF(B41="","",IF(F41="Bloqué","ACTION : initiative bloquée",IF(AND(H41&lt;TODAY(),K41&lt;1),"RETARD : date cible dépassée",IF(Q41&gt;0,"BUDGET : dépassement",IF(N41="Critique","RISQUE : traitement urgent","OK")))))</x:f>
      </x:c>
    </x:row>
    <x:row r="42">
      <x:c r="G42" s="988"/>
      <x:c r="H42" s="988"/>
      <x:c r="O42" s="906" t="str">
        <x:f>IF(OR(G42="",H42=""),"",MAX(0,H42-G42+1))</x:f>
      </x:c>
      <x:c r="P42" s="907" t="str">
        <x:f>IF(H42="","",H42-TODAY())</x:f>
      </x:c>
      <x:c r="Q42" s="908" t="str">
        <x:f>IF(OR(I42="",J42=""),"",J42-I42)</x:f>
      </x:c>
      <x:c r="R42" s="907" t="str">
        <x:f>IF(B42="","",(L42*2)+(6-M42)+IF(E42="Haute",3,IF(E42="Moyenne",2,1)))</x:f>
      </x:c>
      <x:c r="S42" s="909" t="str">
        <x:f>IF(B42="","",IF(F42="Terminé","Vert",IF(F42="Bloqué","Rouge",IF(AND(H42&lt;TODAY(),K42&lt;1),"Rouge",IF(OR(N42="Élevé",N42="Critique",Q42&gt;0),"Orange","Vert")))))</x:f>
      </x:c>
      <x:c r="T42" s="910" t="str">
        <x:f>IF(B42="","",IF(F42="Bloqué","ACTION : initiative bloquée",IF(AND(H42&lt;TODAY(),K42&lt;1),"RETARD : date cible dépassée",IF(Q42&gt;0,"BUDGET : dépassement",IF(N42="Critique","RISQUE : traitement urgent","OK")))))</x:f>
      </x:c>
    </x:row>
    <x:row r="43">
      <x:c r="G43" s="988"/>
      <x:c r="H43" s="988"/>
      <x:c r="O43" s="906" t="str">
        <x:f>IF(OR(G43="",H43=""),"",MAX(0,H43-G43+1))</x:f>
      </x:c>
      <x:c r="P43" s="907" t="str">
        <x:f>IF(H43="","",H43-TODAY())</x:f>
      </x:c>
      <x:c r="Q43" s="908" t="str">
        <x:f>IF(OR(I43="",J43=""),"",J43-I43)</x:f>
      </x:c>
      <x:c r="R43" s="907" t="str">
        <x:f>IF(B43="","",(L43*2)+(6-M43)+IF(E43="Haute",3,IF(E43="Moyenne",2,1)))</x:f>
      </x:c>
      <x:c r="S43" s="909" t="str">
        <x:f>IF(B43="","",IF(F43="Terminé","Vert",IF(F43="Bloqué","Rouge",IF(AND(H43&lt;TODAY(),K43&lt;1),"Rouge",IF(OR(N43="Élevé",N43="Critique",Q43&gt;0),"Orange","Vert")))))</x:f>
      </x:c>
      <x:c r="T43" s="910" t="str">
        <x:f>IF(B43="","",IF(F43="Bloqué","ACTION : initiative bloquée",IF(AND(H43&lt;TODAY(),K43&lt;1),"RETARD : date cible dépassée",IF(Q43&gt;0,"BUDGET : dépassement",IF(N43="Critique","RISQUE : traitement urgent","OK")))))</x:f>
      </x:c>
    </x:row>
    <x:row r="44">
      <x:c r="G44" s="988"/>
      <x:c r="H44" s="988"/>
      <x:c r="O44" s="906" t="str">
        <x:f>IF(OR(G44="",H44=""),"",MAX(0,H44-G44+1))</x:f>
      </x:c>
      <x:c r="P44" s="907" t="str">
        <x:f>IF(H44="","",H44-TODAY())</x:f>
      </x:c>
      <x:c r="Q44" s="908" t="str">
        <x:f>IF(OR(I44="",J44=""),"",J44-I44)</x:f>
      </x:c>
      <x:c r="R44" s="907" t="str">
        <x:f>IF(B44="","",(L44*2)+(6-M44)+IF(E44="Haute",3,IF(E44="Moyenne",2,1)))</x:f>
      </x:c>
      <x:c r="S44" s="909" t="str">
        <x:f>IF(B44="","",IF(F44="Terminé","Vert",IF(F44="Bloqué","Rouge",IF(AND(H44&lt;TODAY(),K44&lt;1),"Rouge",IF(OR(N44="Élevé",N44="Critique",Q44&gt;0),"Orange","Vert")))))</x:f>
      </x:c>
      <x:c r="T44" s="910" t="str">
        <x:f>IF(B44="","",IF(F44="Bloqué","ACTION : initiative bloquée",IF(AND(H44&lt;TODAY(),K44&lt;1),"RETARD : date cible dépassée",IF(Q44&gt;0,"BUDGET : dépassement",IF(N44="Critique","RISQUE : traitement urgent","OK")))))</x:f>
      </x:c>
    </x:row>
    <x:row r="45">
      <x:c r="G45" s="988"/>
      <x:c r="H45" s="988"/>
      <x:c r="O45" s="906" t="str">
        <x:f>IF(OR(G45="",H45=""),"",MAX(0,H45-G45+1))</x:f>
      </x:c>
      <x:c r="P45" s="907" t="str">
        <x:f>IF(H45="","",H45-TODAY())</x:f>
      </x:c>
      <x:c r="Q45" s="908" t="str">
        <x:f>IF(OR(I45="",J45=""),"",J45-I45)</x:f>
      </x:c>
      <x:c r="R45" s="907" t="str">
        <x:f>IF(B45="","",(L45*2)+(6-M45)+IF(E45="Haute",3,IF(E45="Moyenne",2,1)))</x:f>
      </x:c>
      <x:c r="S45" s="909" t="str">
        <x:f>IF(B45="","",IF(F45="Terminé","Vert",IF(F45="Bloqué","Rouge",IF(AND(H45&lt;TODAY(),K45&lt;1),"Rouge",IF(OR(N45="Élevé",N45="Critique",Q45&gt;0),"Orange","Vert")))))</x:f>
      </x:c>
      <x:c r="T45" s="910" t="str">
        <x:f>IF(B45="","",IF(F45="Bloqué","ACTION : initiative bloquée",IF(AND(H45&lt;TODAY(),K45&lt;1),"RETARD : date cible dépassée",IF(Q45&gt;0,"BUDGET : dépassement",IF(N45="Critique","RISQUE : traitement urgent","OK")))))</x:f>
      </x:c>
    </x:row>
    <x:row r="46">
      <x:c r="G46" s="988"/>
      <x:c r="H46" s="988"/>
      <x:c r="O46" s="906" t="str">
        <x:f>IF(OR(G46="",H46=""),"",MAX(0,H46-G46+1))</x:f>
      </x:c>
      <x:c r="P46" s="907" t="str">
        <x:f>IF(H46="","",H46-TODAY())</x:f>
      </x:c>
      <x:c r="Q46" s="908" t="str">
        <x:f>IF(OR(I46="",J46=""),"",J46-I46)</x:f>
      </x:c>
      <x:c r="R46" s="907" t="str">
        <x:f>IF(B46="","",(L46*2)+(6-M46)+IF(E46="Haute",3,IF(E46="Moyenne",2,1)))</x:f>
      </x:c>
      <x:c r="S46" s="909" t="str">
        <x:f>IF(B46="","",IF(F46="Terminé","Vert",IF(F46="Bloqué","Rouge",IF(AND(H46&lt;TODAY(),K46&lt;1),"Rouge",IF(OR(N46="Élevé",N46="Critique",Q46&gt;0),"Orange","Vert")))))</x:f>
      </x:c>
      <x:c r="T46" s="910" t="str">
        <x:f>IF(B46="","",IF(F46="Bloqué","ACTION : initiative bloquée",IF(AND(H46&lt;TODAY(),K46&lt;1),"RETARD : date cible dépassée",IF(Q46&gt;0,"BUDGET : dépassement",IF(N46="Critique","RISQUE : traitement urgent","OK")))))</x:f>
      </x:c>
    </x:row>
    <x:row r="47">
      <x:c r="G47" s="988"/>
      <x:c r="H47" s="988"/>
      <x:c r="O47" s="906" t="str">
        <x:f>IF(OR(G47="",H47=""),"",MAX(0,H47-G47+1))</x:f>
      </x:c>
      <x:c r="P47" s="907" t="str">
        <x:f>IF(H47="","",H47-TODAY())</x:f>
      </x:c>
      <x:c r="Q47" s="908" t="str">
        <x:f>IF(OR(I47="",J47=""),"",J47-I47)</x:f>
      </x:c>
      <x:c r="R47" s="907" t="str">
        <x:f>IF(B47="","",(L47*2)+(6-M47)+IF(E47="Haute",3,IF(E47="Moyenne",2,1)))</x:f>
      </x:c>
      <x:c r="S47" s="909" t="str">
        <x:f>IF(B47="","",IF(F47="Terminé","Vert",IF(F47="Bloqué","Rouge",IF(AND(H47&lt;TODAY(),K47&lt;1),"Rouge",IF(OR(N47="Élevé",N47="Critique",Q47&gt;0),"Orange","Vert")))))</x:f>
      </x:c>
      <x:c r="T47" s="910" t="str">
        <x:f>IF(B47="","",IF(F47="Bloqué","ACTION : initiative bloquée",IF(AND(H47&lt;TODAY(),K47&lt;1),"RETARD : date cible dépassée",IF(Q47&gt;0,"BUDGET : dépassement",IF(N47="Critique","RISQUE : traitement urgent","OK")))))</x:f>
      </x:c>
    </x:row>
    <x:row r="48">
      <x:c r="G48" s="988"/>
      <x:c r="H48" s="988"/>
      <x:c r="O48" s="906" t="str">
        <x:f>IF(OR(G48="",H48=""),"",MAX(0,H48-G48+1))</x:f>
      </x:c>
      <x:c r="P48" s="907" t="str">
        <x:f>IF(H48="","",H48-TODAY())</x:f>
      </x:c>
      <x:c r="Q48" s="908" t="str">
        <x:f>IF(OR(I48="",J48=""),"",J48-I48)</x:f>
      </x:c>
      <x:c r="R48" s="907" t="str">
        <x:f>IF(B48="","",(L48*2)+(6-M48)+IF(E48="Haute",3,IF(E48="Moyenne",2,1)))</x:f>
      </x:c>
      <x:c r="S48" s="909" t="str">
        <x:f>IF(B48="","",IF(F48="Terminé","Vert",IF(F48="Bloqué","Rouge",IF(AND(H48&lt;TODAY(),K48&lt;1),"Rouge",IF(OR(N48="Élevé",N48="Critique",Q48&gt;0),"Orange","Vert")))))</x:f>
      </x:c>
      <x:c r="T48" s="910" t="str">
        <x:f>IF(B48="","",IF(F48="Bloqué","ACTION : initiative bloquée",IF(AND(H48&lt;TODAY(),K48&lt;1),"RETARD : date cible dépassée",IF(Q48&gt;0,"BUDGET : dépassement",IF(N48="Critique","RISQUE : traitement urgent","OK")))))</x:f>
      </x:c>
    </x:row>
    <x:row r="49">
      <x:c r="G49" s="988"/>
      <x:c r="H49" s="988"/>
      <x:c r="O49" s="906" t="str">
        <x:f>IF(OR(G49="",H49=""),"",MAX(0,H49-G49+1))</x:f>
      </x:c>
      <x:c r="P49" s="907" t="str">
        <x:f>IF(H49="","",H49-TODAY())</x:f>
      </x:c>
      <x:c r="Q49" s="908" t="str">
        <x:f>IF(OR(I49="",J49=""),"",J49-I49)</x:f>
      </x:c>
      <x:c r="R49" s="907" t="str">
        <x:f>IF(B49="","",(L49*2)+(6-M49)+IF(E49="Haute",3,IF(E49="Moyenne",2,1)))</x:f>
      </x:c>
      <x:c r="S49" s="909" t="str">
        <x:f>IF(B49="","",IF(F49="Terminé","Vert",IF(F49="Bloqué","Rouge",IF(AND(H49&lt;TODAY(),K49&lt;1),"Rouge",IF(OR(N49="Élevé",N49="Critique",Q49&gt;0),"Orange","Vert")))))</x:f>
      </x:c>
      <x:c r="T49" s="910" t="str">
        <x:f>IF(B49="","",IF(F49="Bloqué","ACTION : initiative bloquée",IF(AND(H49&lt;TODAY(),K49&lt;1),"RETARD : date cible dépassée",IF(Q49&gt;0,"BUDGET : dépassement",IF(N49="Critique","RISQUE : traitement urgent","OK")))))</x:f>
      </x:c>
    </x:row>
    <x:row r="50">
      <x:c r="G50" s="988"/>
      <x:c r="H50" s="988"/>
      <x:c r="O50" s="906" t="str">
        <x:f>IF(OR(G50="",H50=""),"",MAX(0,H50-G50+1))</x:f>
      </x:c>
      <x:c r="P50" s="907" t="str">
        <x:f>IF(H50="","",H50-TODAY())</x:f>
      </x:c>
      <x:c r="Q50" s="908" t="str">
        <x:f>IF(OR(I50="",J50=""),"",J50-I50)</x:f>
      </x:c>
      <x:c r="R50" s="907" t="str">
        <x:f>IF(B50="","",(L50*2)+(6-M50)+IF(E50="Haute",3,IF(E50="Moyenne",2,1)))</x:f>
      </x:c>
      <x:c r="S50" s="909" t="str">
        <x:f>IF(B50="","",IF(F50="Terminé","Vert",IF(F50="Bloqué","Rouge",IF(AND(H50&lt;TODAY(),K50&lt;1),"Rouge",IF(OR(N50="Élevé",N50="Critique",Q50&gt;0),"Orange","Vert")))))</x:f>
      </x:c>
      <x:c r="T50" s="910" t="str">
        <x:f>IF(B50="","",IF(F50="Bloqué","ACTION : initiative bloquée",IF(AND(H50&lt;TODAY(),K50&lt;1),"RETARD : date cible dépassée",IF(Q50&gt;0,"BUDGET : dépassement",IF(N50="Critique","RISQUE : traitement urgent","OK")))))</x:f>
      </x:c>
    </x:row>
    <x:row r="51">
      <x:c r="G51" s="988"/>
      <x:c r="H51" s="988"/>
      <x:c r="O51" s="906" t="str">
        <x:f>IF(OR(G51="",H51=""),"",MAX(0,H51-G51+1))</x:f>
      </x:c>
      <x:c r="P51" s="907" t="str">
        <x:f>IF(H51="","",H51-TODAY())</x:f>
      </x:c>
      <x:c r="Q51" s="908" t="str">
        <x:f>IF(OR(I51="",J51=""),"",J51-I51)</x:f>
      </x:c>
      <x:c r="R51" s="907" t="str">
        <x:f>IF(B51="","",(L51*2)+(6-M51)+IF(E51="Haute",3,IF(E51="Moyenne",2,1)))</x:f>
      </x:c>
      <x:c r="S51" s="909" t="str">
        <x:f>IF(B51="","",IF(F51="Terminé","Vert",IF(F51="Bloqué","Rouge",IF(AND(H51&lt;TODAY(),K51&lt;1),"Rouge",IF(OR(N51="Élevé",N51="Critique",Q51&gt;0),"Orange","Vert")))))</x:f>
      </x:c>
      <x:c r="T51" s="910" t="str">
        <x:f>IF(B51="","",IF(F51="Bloqué","ACTION : initiative bloquée",IF(AND(H51&lt;TODAY(),K51&lt;1),"RETARD : date cible dépassée",IF(Q51&gt;0,"BUDGET : dépassement",IF(N51="Critique","RISQUE : traitement urgent","OK")))))</x:f>
      </x:c>
    </x:row>
    <x:row r="52">
      <x:c r="G52" s="988"/>
      <x:c r="H52" s="988"/>
      <x:c r="O52" s="906" t="str">
        <x:f>IF(OR(G52="",H52=""),"",MAX(0,H52-G52+1))</x:f>
      </x:c>
      <x:c r="P52" s="907" t="str">
        <x:f>IF(H52="","",H52-TODAY())</x:f>
      </x:c>
      <x:c r="Q52" s="908" t="str">
        <x:f>IF(OR(I52="",J52=""),"",J52-I52)</x:f>
      </x:c>
      <x:c r="R52" s="907" t="str">
        <x:f>IF(B52="","",(L52*2)+(6-M52)+IF(E52="Haute",3,IF(E52="Moyenne",2,1)))</x:f>
      </x:c>
      <x:c r="S52" s="909" t="str">
        <x:f>IF(B52="","",IF(F52="Terminé","Vert",IF(F52="Bloqué","Rouge",IF(AND(H52&lt;TODAY(),K52&lt;1),"Rouge",IF(OR(N52="Élevé",N52="Critique",Q52&gt;0),"Orange","Vert")))))</x:f>
      </x:c>
      <x:c r="T52" s="910" t="str">
        <x:f>IF(B52="","",IF(F52="Bloqué","ACTION : initiative bloquée",IF(AND(H52&lt;TODAY(),K52&lt;1),"RETARD : date cible dépassée",IF(Q52&gt;0,"BUDGET : dépassement",IF(N52="Critique","RISQUE : traitement urgent","OK")))))</x:f>
      </x:c>
    </x:row>
    <x:row r="53">
      <x:c r="G53" s="988"/>
      <x:c r="H53" s="988"/>
      <x:c r="O53" s="906" t="str">
        <x:f>IF(OR(G53="",H53=""),"",MAX(0,H53-G53+1))</x:f>
      </x:c>
      <x:c r="P53" s="907" t="str">
        <x:f>IF(H53="","",H53-TODAY())</x:f>
      </x:c>
      <x:c r="Q53" s="908" t="str">
        <x:f>IF(OR(I53="",J53=""),"",J53-I53)</x:f>
      </x:c>
      <x:c r="R53" s="907" t="str">
        <x:f>IF(B53="","",(L53*2)+(6-M53)+IF(E53="Haute",3,IF(E53="Moyenne",2,1)))</x:f>
      </x:c>
      <x:c r="S53" s="909" t="str">
        <x:f>IF(B53="","",IF(F53="Terminé","Vert",IF(F53="Bloqué","Rouge",IF(AND(H53&lt;TODAY(),K53&lt;1),"Rouge",IF(OR(N53="Élevé",N53="Critique",Q53&gt;0),"Orange","Vert")))))</x:f>
      </x:c>
      <x:c r="T53" s="910" t="str">
        <x:f>IF(B53="","",IF(F53="Bloqué","ACTION : initiative bloquée",IF(AND(H53&lt;TODAY(),K53&lt;1),"RETARD : date cible dépassée",IF(Q53&gt;0,"BUDGET : dépassement",IF(N53="Critique","RISQUE : traitement urgent","OK")))))</x:f>
      </x:c>
    </x:row>
    <x:row r="54">
      <x:c r="G54" s="988"/>
      <x:c r="H54" s="988"/>
      <x:c r="O54" s="906" t="str">
        <x:f>IF(OR(G54="",H54=""),"",MAX(0,H54-G54+1))</x:f>
      </x:c>
      <x:c r="P54" s="907" t="str">
        <x:f>IF(H54="","",H54-TODAY())</x:f>
      </x:c>
      <x:c r="Q54" s="908" t="str">
        <x:f>IF(OR(I54="",J54=""),"",J54-I54)</x:f>
      </x:c>
      <x:c r="R54" s="907" t="str">
        <x:f>IF(B54="","",(L54*2)+(6-M54)+IF(E54="Haute",3,IF(E54="Moyenne",2,1)))</x:f>
      </x:c>
      <x:c r="S54" s="909" t="str">
        <x:f>IF(B54="","",IF(F54="Terminé","Vert",IF(F54="Bloqué","Rouge",IF(AND(H54&lt;TODAY(),K54&lt;1),"Rouge",IF(OR(N54="Élevé",N54="Critique",Q54&gt;0),"Orange","Vert")))))</x:f>
      </x:c>
      <x:c r="T54" s="910" t="str">
        <x:f>IF(B54="","",IF(F54="Bloqué","ACTION : initiative bloquée",IF(AND(H54&lt;TODAY(),K54&lt;1),"RETARD : date cible dépassée",IF(Q54&gt;0,"BUDGET : dépassement",IF(N54="Critique","RISQUE : traitement urgent","OK")))))</x:f>
      </x:c>
    </x:row>
    <x:row r="55">
      <x:c r="G55" s="988"/>
      <x:c r="H55" s="988"/>
      <x:c r="O55" s="906" t="str">
        <x:f>IF(OR(G55="",H55=""),"",MAX(0,H55-G55+1))</x:f>
      </x:c>
      <x:c r="P55" s="907" t="str">
        <x:f>IF(H55="","",H55-TODAY())</x:f>
      </x:c>
      <x:c r="Q55" s="908" t="str">
        <x:f>IF(OR(I55="",J55=""),"",J55-I55)</x:f>
      </x:c>
      <x:c r="R55" s="907" t="str">
        <x:f>IF(B55="","",(L55*2)+(6-M55)+IF(E55="Haute",3,IF(E55="Moyenne",2,1)))</x:f>
      </x:c>
      <x:c r="S55" s="909" t="str">
        <x:f>IF(B55="","",IF(F55="Terminé","Vert",IF(F55="Bloqué","Rouge",IF(AND(H55&lt;TODAY(),K55&lt;1),"Rouge",IF(OR(N55="Élevé",N55="Critique",Q55&gt;0),"Orange","Vert")))))</x:f>
      </x:c>
      <x:c r="T55" s="910" t="str">
        <x:f>IF(B55="","",IF(F55="Bloqué","ACTION : initiative bloquée",IF(AND(H55&lt;TODAY(),K55&lt;1),"RETARD : date cible dépassée",IF(Q55&gt;0,"BUDGET : dépassement",IF(N55="Critique","RISQUE : traitement urgent","OK")))))</x:f>
      </x:c>
    </x:row>
    <x:row r="56">
      <x:c r="G56" s="988"/>
      <x:c r="H56" s="988"/>
      <x:c r="O56" s="906" t="str">
        <x:f>IF(OR(G56="",H56=""),"",MAX(0,H56-G56+1))</x:f>
      </x:c>
      <x:c r="P56" s="907" t="str">
        <x:f>IF(H56="","",H56-TODAY())</x:f>
      </x:c>
      <x:c r="Q56" s="908" t="str">
        <x:f>IF(OR(I56="",J56=""),"",J56-I56)</x:f>
      </x:c>
      <x:c r="R56" s="907" t="str">
        <x:f>IF(B56="","",(L56*2)+(6-M56)+IF(E56="Haute",3,IF(E56="Moyenne",2,1)))</x:f>
      </x:c>
      <x:c r="S56" s="909" t="str">
        <x:f>IF(B56="","",IF(F56="Terminé","Vert",IF(F56="Bloqué","Rouge",IF(AND(H56&lt;TODAY(),K56&lt;1),"Rouge",IF(OR(N56="Élevé",N56="Critique",Q56&gt;0),"Orange","Vert")))))</x:f>
      </x:c>
      <x:c r="T56" s="910" t="str">
        <x:f>IF(B56="","",IF(F56="Bloqué","ACTION : initiative bloquée",IF(AND(H56&lt;TODAY(),K56&lt;1),"RETARD : date cible dépassée",IF(Q56&gt;0,"BUDGET : dépassement",IF(N56="Critique","RISQUE : traitement urgent","OK")))))</x:f>
      </x:c>
    </x:row>
    <x:row r="57">
      <x:c r="G57" s="988"/>
      <x:c r="H57" s="988"/>
      <x:c r="O57" s="906" t="str">
        <x:f>IF(OR(G57="",H57=""),"",MAX(0,H57-G57+1))</x:f>
      </x:c>
      <x:c r="P57" s="907" t="str">
        <x:f>IF(H57="","",H57-TODAY())</x:f>
      </x:c>
      <x:c r="Q57" s="908" t="str">
        <x:f>IF(OR(I57="",J57=""),"",J57-I57)</x:f>
      </x:c>
      <x:c r="R57" s="907" t="str">
        <x:f>IF(B57="","",(L57*2)+(6-M57)+IF(E57="Haute",3,IF(E57="Moyenne",2,1)))</x:f>
      </x:c>
      <x:c r="S57" s="909" t="str">
        <x:f>IF(B57="","",IF(F57="Terminé","Vert",IF(F57="Bloqué","Rouge",IF(AND(H57&lt;TODAY(),K57&lt;1),"Rouge",IF(OR(N57="Élevé",N57="Critique",Q57&gt;0),"Orange","Vert")))))</x:f>
      </x:c>
      <x:c r="T57" s="910" t="str">
        <x:f>IF(B57="","",IF(F57="Bloqué","ACTION : initiative bloquée",IF(AND(H57&lt;TODAY(),K57&lt;1),"RETARD : date cible dépassée",IF(Q57&gt;0,"BUDGET : dépassement",IF(N57="Critique","RISQUE : traitement urgent","OK")))))</x:f>
      </x:c>
    </x:row>
    <x:row r="58">
      <x:c r="G58" s="988"/>
      <x:c r="H58" s="988"/>
      <x:c r="O58" s="906" t="str">
        <x:f>IF(OR(G58="",H58=""),"",MAX(0,H58-G58+1))</x:f>
      </x:c>
      <x:c r="P58" s="907" t="str">
        <x:f>IF(H58="","",H58-TODAY())</x:f>
      </x:c>
      <x:c r="Q58" s="908" t="str">
        <x:f>IF(OR(I58="",J58=""),"",J58-I58)</x:f>
      </x:c>
      <x:c r="R58" s="907" t="str">
        <x:f>IF(B58="","",(L58*2)+(6-M58)+IF(E58="Haute",3,IF(E58="Moyenne",2,1)))</x:f>
      </x:c>
      <x:c r="S58" s="909" t="str">
        <x:f>IF(B58="","",IF(F58="Terminé","Vert",IF(F58="Bloqué","Rouge",IF(AND(H58&lt;TODAY(),K58&lt;1),"Rouge",IF(OR(N58="Élevé",N58="Critique",Q58&gt;0),"Orange","Vert")))))</x:f>
      </x:c>
      <x:c r="T58" s="910" t="str">
        <x:f>IF(B58="","",IF(F58="Bloqué","ACTION : initiative bloquée",IF(AND(H58&lt;TODAY(),K58&lt;1),"RETARD : date cible dépassée",IF(Q58&gt;0,"BUDGET : dépassement",IF(N58="Critique","RISQUE : traitement urgent","OK")))))</x:f>
      </x:c>
    </x:row>
    <x:row r="59">
      <x:c r="G59" s="988"/>
      <x:c r="H59" s="988"/>
      <x:c r="O59" s="906" t="str">
        <x:f>IF(OR(G59="",H59=""),"",MAX(0,H59-G59+1))</x:f>
      </x:c>
      <x:c r="P59" s="907" t="str">
        <x:f>IF(H59="","",H59-TODAY())</x:f>
      </x:c>
      <x:c r="Q59" s="908" t="str">
        <x:f>IF(OR(I59="",J59=""),"",J59-I59)</x:f>
      </x:c>
      <x:c r="R59" s="907" t="str">
        <x:f>IF(B59="","",(L59*2)+(6-M59)+IF(E59="Haute",3,IF(E59="Moyenne",2,1)))</x:f>
      </x:c>
      <x:c r="S59" s="909" t="str">
        <x:f>IF(B59="","",IF(F59="Terminé","Vert",IF(F59="Bloqué","Rouge",IF(AND(H59&lt;TODAY(),K59&lt;1),"Rouge",IF(OR(N59="Élevé",N59="Critique",Q59&gt;0),"Orange","Vert")))))</x:f>
      </x:c>
      <x:c r="T59" s="910" t="str">
        <x:f>IF(B59="","",IF(F59="Bloqué","ACTION : initiative bloquée",IF(AND(H59&lt;TODAY(),K59&lt;1),"RETARD : date cible dépassée",IF(Q59&gt;0,"BUDGET : dépassement",IF(N59="Critique","RISQUE : traitement urgent","OK")))))</x:f>
      </x:c>
    </x:row>
    <x:row r="60">
      <x:c r="G60" s="988"/>
      <x:c r="H60" s="988"/>
      <x:c r="O60" s="906" t="str">
        <x:f>IF(OR(G60="",H60=""),"",MAX(0,H60-G60+1))</x:f>
      </x:c>
      <x:c r="P60" s="907" t="str">
        <x:f>IF(H60="","",H60-TODAY())</x:f>
      </x:c>
      <x:c r="Q60" s="908" t="str">
        <x:f>IF(OR(I60="",J60=""),"",J60-I60)</x:f>
      </x:c>
      <x:c r="R60" s="907" t="str">
        <x:f>IF(B60="","",(L60*2)+(6-M60)+IF(E60="Haute",3,IF(E60="Moyenne",2,1)))</x:f>
      </x:c>
      <x:c r="S60" s="909" t="str">
        <x:f>IF(B60="","",IF(F60="Terminé","Vert",IF(F60="Bloqué","Rouge",IF(AND(H60&lt;TODAY(),K60&lt;1),"Rouge",IF(OR(N60="Élevé",N60="Critique",Q60&gt;0),"Orange","Vert")))))</x:f>
      </x:c>
      <x:c r="T60" s="910" t="str">
        <x:f>IF(B60="","",IF(F60="Bloqué","ACTION : initiative bloquée",IF(AND(H60&lt;TODAY(),K60&lt;1),"RETARD : date cible dépassée",IF(Q60&gt;0,"BUDGET : dépassement",IF(N60="Critique","RISQUE : traitement urgent","OK")))))</x:f>
      </x:c>
    </x:row>
    <x:row r="61">
      <x:c r="G61" s="988"/>
      <x:c r="H61" s="988"/>
      <x:c r="O61" s="906" t="str">
        <x:f>IF(OR(G61="",H61=""),"",MAX(0,H61-G61+1))</x:f>
      </x:c>
      <x:c r="P61" s="907" t="str">
        <x:f>IF(H61="","",H61-TODAY())</x:f>
      </x:c>
      <x:c r="Q61" s="908" t="str">
        <x:f>IF(OR(I61="",J61=""),"",J61-I61)</x:f>
      </x:c>
      <x:c r="R61" s="907" t="str">
        <x:f>IF(B61="","",(L61*2)+(6-M61)+IF(E61="Haute",3,IF(E61="Moyenne",2,1)))</x:f>
      </x:c>
      <x:c r="S61" s="909" t="str">
        <x:f>IF(B61="","",IF(F61="Terminé","Vert",IF(F61="Bloqué","Rouge",IF(AND(H61&lt;TODAY(),K61&lt;1),"Rouge",IF(OR(N61="Élevé",N61="Critique",Q61&gt;0),"Orange","Vert")))))</x:f>
      </x:c>
      <x:c r="T61" s="910" t="str">
        <x:f>IF(B61="","",IF(F61="Bloqué","ACTION : initiative bloquée",IF(AND(H61&lt;TODAY(),K61&lt;1),"RETARD : date cible dépassée",IF(Q61&gt;0,"BUDGET : dépassement",IF(N61="Critique","RISQUE : traitement urgent","OK")))))</x:f>
      </x:c>
    </x:row>
    <x:row r="62">
      <x:c r="G62" s="988"/>
      <x:c r="H62" s="988"/>
      <x:c r="O62" s="906" t="str">
        <x:f>IF(OR(G62="",H62=""),"",MAX(0,H62-G62+1))</x:f>
      </x:c>
      <x:c r="P62" s="907" t="str">
        <x:f>IF(H62="","",H62-TODAY())</x:f>
      </x:c>
      <x:c r="Q62" s="908" t="str">
        <x:f>IF(OR(I62="",J62=""),"",J62-I62)</x:f>
      </x:c>
      <x:c r="R62" s="907" t="str">
        <x:f>IF(B62="","",(L62*2)+(6-M62)+IF(E62="Haute",3,IF(E62="Moyenne",2,1)))</x:f>
      </x:c>
      <x:c r="S62" s="909" t="str">
        <x:f>IF(B62="","",IF(F62="Terminé","Vert",IF(F62="Bloqué","Rouge",IF(AND(H62&lt;TODAY(),K62&lt;1),"Rouge",IF(OR(N62="Élevé",N62="Critique",Q62&gt;0),"Orange","Vert")))))</x:f>
      </x:c>
      <x:c r="T62" s="910" t="str">
        <x:f>IF(B62="","",IF(F62="Bloqué","ACTION : initiative bloquée",IF(AND(H62&lt;TODAY(),K62&lt;1),"RETARD : date cible dépassée",IF(Q62&gt;0,"BUDGET : dépassement",IF(N62="Critique","RISQUE : traitement urgent","OK")))))</x:f>
      </x:c>
    </x:row>
    <x:row r="63">
      <x:c r="G63" s="988"/>
      <x:c r="H63" s="988"/>
      <x:c r="O63" s="906" t="str">
        <x:f>IF(OR(G63="",H63=""),"",MAX(0,H63-G63+1))</x:f>
      </x:c>
      <x:c r="P63" s="907" t="str">
        <x:f>IF(H63="","",H63-TODAY())</x:f>
      </x:c>
      <x:c r="Q63" s="908" t="str">
        <x:f>IF(OR(I63="",J63=""),"",J63-I63)</x:f>
      </x:c>
      <x:c r="R63" s="907" t="str">
        <x:f>IF(B63="","",(L63*2)+(6-M63)+IF(E63="Haute",3,IF(E63="Moyenne",2,1)))</x:f>
      </x:c>
      <x:c r="S63" s="909" t="str">
        <x:f>IF(B63="","",IF(F63="Terminé","Vert",IF(F63="Bloqué","Rouge",IF(AND(H63&lt;TODAY(),K63&lt;1),"Rouge",IF(OR(N63="Élevé",N63="Critique",Q63&gt;0),"Orange","Vert")))))</x:f>
      </x:c>
      <x:c r="T63" s="910" t="str">
        <x:f>IF(B63="","",IF(F63="Bloqué","ACTION : initiative bloquée",IF(AND(H63&lt;TODAY(),K63&lt;1),"RETARD : date cible dépassée",IF(Q63&gt;0,"BUDGET : dépassement",IF(N63="Critique","RISQUE : traitement urgent","OK")))))</x:f>
      </x:c>
    </x:row>
    <x:row r="64">
      <x:c r="G64" s="988"/>
      <x:c r="H64" s="988"/>
      <x:c r="O64" s="906" t="str">
        <x:f>IF(OR(G64="",H64=""),"",MAX(0,H64-G64+1))</x:f>
      </x:c>
      <x:c r="P64" s="907" t="str">
        <x:f>IF(H64="","",H64-TODAY())</x:f>
      </x:c>
      <x:c r="Q64" s="908" t="str">
        <x:f>IF(OR(I64="",J64=""),"",J64-I64)</x:f>
      </x:c>
      <x:c r="R64" s="907" t="str">
        <x:f>IF(B64="","",(L64*2)+(6-M64)+IF(E64="Haute",3,IF(E64="Moyenne",2,1)))</x:f>
      </x:c>
      <x:c r="S64" s="909" t="str">
        <x:f>IF(B64="","",IF(F64="Terminé","Vert",IF(F64="Bloqué","Rouge",IF(AND(H64&lt;TODAY(),K64&lt;1),"Rouge",IF(OR(N64="Élevé",N64="Critique",Q64&gt;0),"Orange","Vert")))))</x:f>
      </x:c>
      <x:c r="T64" s="910" t="str">
        <x:f>IF(B64="","",IF(F64="Bloqué","ACTION : initiative bloquée",IF(AND(H64&lt;TODAY(),K64&lt;1),"RETARD : date cible dépassée",IF(Q64&gt;0,"BUDGET : dépassement",IF(N64="Critique","RISQUE : traitement urgent","OK")))))</x:f>
      </x:c>
    </x:row>
    <x:row r="65">
      <x:c r="G65" s="988"/>
      <x:c r="H65" s="988"/>
      <x:c r="O65" s="906" t="str">
        <x:f>IF(OR(G65="",H65=""),"",MAX(0,H65-G65+1))</x:f>
      </x:c>
      <x:c r="P65" s="907" t="str">
        <x:f>IF(H65="","",H65-TODAY())</x:f>
      </x:c>
      <x:c r="Q65" s="908" t="str">
        <x:f>IF(OR(I65="",J65=""),"",J65-I65)</x:f>
      </x:c>
      <x:c r="R65" s="907" t="str">
        <x:f>IF(B65="","",(L65*2)+(6-M65)+IF(E65="Haute",3,IF(E65="Moyenne",2,1)))</x:f>
      </x:c>
      <x:c r="S65" s="909" t="str">
        <x:f>IF(B65="","",IF(F65="Terminé","Vert",IF(F65="Bloqué","Rouge",IF(AND(H65&lt;TODAY(),K65&lt;1),"Rouge",IF(OR(N65="Élevé",N65="Critique",Q65&gt;0),"Orange","Vert")))))</x:f>
      </x:c>
      <x:c r="T65" s="910" t="str">
        <x:f>IF(B65="","",IF(F65="Bloqué","ACTION : initiative bloquée",IF(AND(H65&lt;TODAY(),K65&lt;1),"RETARD : date cible dépassée",IF(Q65&gt;0,"BUDGET : dépassement",IF(N65="Critique","RISQUE : traitement urgent","OK")))))</x:f>
      </x:c>
    </x:row>
    <x:row r="66">
      <x:c r="G66" s="988"/>
      <x:c r="H66" s="988"/>
      <x:c r="O66" s="906" t="str">
        <x:f>IF(OR(G66="",H66=""),"",MAX(0,H66-G66+1))</x:f>
      </x:c>
      <x:c r="P66" s="907" t="str">
        <x:f>IF(H66="","",H66-TODAY())</x:f>
      </x:c>
      <x:c r="Q66" s="908" t="str">
        <x:f>IF(OR(I66="",J66=""),"",J66-I66)</x:f>
      </x:c>
      <x:c r="R66" s="907" t="str">
        <x:f>IF(B66="","",(L66*2)+(6-M66)+IF(E66="Haute",3,IF(E66="Moyenne",2,1)))</x:f>
      </x:c>
      <x:c r="S66" s="909" t="str">
        <x:f>IF(B66="","",IF(F66="Terminé","Vert",IF(F66="Bloqué","Rouge",IF(AND(H66&lt;TODAY(),K66&lt;1),"Rouge",IF(OR(N66="Élevé",N66="Critique",Q66&gt;0),"Orange","Vert")))))</x:f>
      </x:c>
      <x:c r="T66" s="910" t="str">
        <x:f>IF(B66="","",IF(F66="Bloqué","ACTION : initiative bloquée",IF(AND(H66&lt;TODAY(),K66&lt;1),"RETARD : date cible dépassée",IF(Q66&gt;0,"BUDGET : dépassement",IF(N66="Critique","RISQUE : traitement urgent","OK")))))</x:f>
      </x:c>
    </x:row>
    <x:row r="67">
      <x:c r="G67" s="988"/>
      <x:c r="H67" s="988"/>
      <x:c r="O67" s="906" t="str">
        <x:f>IF(OR(G67="",H67=""),"",MAX(0,H67-G67+1))</x:f>
      </x:c>
      <x:c r="P67" s="907" t="str">
        <x:f>IF(H67="","",H67-TODAY())</x:f>
      </x:c>
      <x:c r="Q67" s="908" t="str">
        <x:f>IF(OR(I67="",J67=""),"",J67-I67)</x:f>
      </x:c>
      <x:c r="R67" s="907" t="str">
        <x:f>IF(B67="","",(L67*2)+(6-M67)+IF(E67="Haute",3,IF(E67="Moyenne",2,1)))</x:f>
      </x:c>
      <x:c r="S67" s="909" t="str">
        <x:f>IF(B67="","",IF(F67="Terminé","Vert",IF(F67="Bloqué","Rouge",IF(AND(H67&lt;TODAY(),K67&lt;1),"Rouge",IF(OR(N67="Élevé",N67="Critique",Q67&gt;0),"Orange","Vert")))))</x:f>
      </x:c>
      <x:c r="T67" s="910" t="str">
        <x:f>IF(B67="","",IF(F67="Bloqué","ACTION : initiative bloquée",IF(AND(H67&lt;TODAY(),K67&lt;1),"RETARD : date cible dépassée",IF(Q67&gt;0,"BUDGET : dépassement",IF(N67="Critique","RISQUE : traitement urgent","OK")))))</x:f>
      </x:c>
    </x:row>
    <x:row r="68">
      <x:c r="G68" s="988"/>
      <x:c r="H68" s="988"/>
      <x:c r="O68" s="906" t="str">
        <x:f>IF(OR(G68="",H68=""),"",MAX(0,H68-G68+1))</x:f>
      </x:c>
      <x:c r="P68" s="907" t="str">
        <x:f>IF(H68="","",H68-TODAY())</x:f>
      </x:c>
      <x:c r="Q68" s="908" t="str">
        <x:f>IF(OR(I68="",J68=""),"",J68-I68)</x:f>
      </x:c>
      <x:c r="R68" s="907" t="str">
        <x:f>IF(B68="","",(L68*2)+(6-M68)+IF(E68="Haute",3,IF(E68="Moyenne",2,1)))</x:f>
      </x:c>
      <x:c r="S68" s="909" t="str">
        <x:f>IF(B68="","",IF(F68="Terminé","Vert",IF(F68="Bloqué","Rouge",IF(AND(H68&lt;TODAY(),K68&lt;1),"Rouge",IF(OR(N68="Élevé",N68="Critique",Q68&gt;0),"Orange","Vert")))))</x:f>
      </x:c>
      <x:c r="T68" s="910" t="str">
        <x:f>IF(B68="","",IF(F68="Bloqué","ACTION : initiative bloquée",IF(AND(H68&lt;TODAY(),K68&lt;1),"RETARD : date cible dépassée",IF(Q68&gt;0,"BUDGET : dépassement",IF(N68="Critique","RISQUE : traitement urgent","OK")))))</x:f>
      </x:c>
    </x:row>
    <x:row r="69">
      <x:c r="G69" s="988"/>
      <x:c r="H69" s="988"/>
      <x:c r="O69" s="906" t="str">
        <x:f>IF(OR(G69="",H69=""),"",MAX(0,H69-G69+1))</x:f>
      </x:c>
      <x:c r="P69" s="907" t="str">
        <x:f>IF(H69="","",H69-TODAY())</x:f>
      </x:c>
      <x:c r="Q69" s="908" t="str">
        <x:f>IF(OR(I69="",J69=""),"",J69-I69)</x:f>
      </x:c>
      <x:c r="R69" s="907" t="str">
        <x:f>IF(B69="","",(L69*2)+(6-M69)+IF(E69="Haute",3,IF(E69="Moyenne",2,1)))</x:f>
      </x:c>
      <x:c r="S69" s="909" t="str">
        <x:f>IF(B69="","",IF(F69="Terminé","Vert",IF(F69="Bloqué","Rouge",IF(AND(H69&lt;TODAY(),K69&lt;1),"Rouge",IF(OR(N69="Élevé",N69="Critique",Q69&gt;0),"Orange","Vert")))))</x:f>
      </x:c>
      <x:c r="T69" s="910" t="str">
        <x:f>IF(B69="","",IF(F69="Bloqué","ACTION : initiative bloquée",IF(AND(H69&lt;TODAY(),K69&lt;1),"RETARD : date cible dépassée",IF(Q69&gt;0,"BUDGET : dépassement",IF(N69="Critique","RISQUE : traitement urgent","OK")))))</x:f>
      </x:c>
    </x:row>
    <x:row r="70">
      <x:c r="G70" s="988"/>
      <x:c r="H70" s="988"/>
      <x:c r="O70" s="906" t="str">
        <x:f>IF(OR(G70="",H70=""),"",MAX(0,H70-G70+1))</x:f>
      </x:c>
      <x:c r="P70" s="907" t="str">
        <x:f>IF(H70="","",H70-TODAY())</x:f>
      </x:c>
      <x:c r="Q70" s="908" t="str">
        <x:f>IF(OR(I70="",J70=""),"",J70-I70)</x:f>
      </x:c>
      <x:c r="R70" s="907" t="str">
        <x:f>IF(B70="","",(L70*2)+(6-M70)+IF(E70="Haute",3,IF(E70="Moyenne",2,1)))</x:f>
      </x:c>
      <x:c r="S70" s="909" t="str">
        <x:f>IF(B70="","",IF(F70="Terminé","Vert",IF(F70="Bloqué","Rouge",IF(AND(H70&lt;TODAY(),K70&lt;1),"Rouge",IF(OR(N70="Élevé",N70="Critique",Q70&gt;0),"Orange","Vert")))))</x:f>
      </x:c>
      <x:c r="T70" s="910" t="str">
        <x:f>IF(B70="","",IF(F70="Bloqué","ACTION : initiative bloquée",IF(AND(H70&lt;TODAY(),K70&lt;1),"RETARD : date cible dépassée",IF(Q70&gt;0,"BUDGET : dépassement",IF(N70="Critique","RISQUE : traitement urgent","OK")))))</x:f>
      </x:c>
    </x:row>
    <x:row r="71">
      <x:c r="G71" s="988"/>
      <x:c r="H71" s="988"/>
      <x:c r="O71" s="906" t="str">
        <x:f>IF(OR(G71="",H71=""),"",MAX(0,H71-G71+1))</x:f>
      </x:c>
      <x:c r="P71" s="907" t="str">
        <x:f>IF(H71="","",H71-TODAY())</x:f>
      </x:c>
      <x:c r="Q71" s="908" t="str">
        <x:f>IF(OR(I71="",J71=""),"",J71-I71)</x:f>
      </x:c>
      <x:c r="R71" s="907" t="str">
        <x:f>IF(B71="","",(L71*2)+(6-M71)+IF(E71="Haute",3,IF(E71="Moyenne",2,1)))</x:f>
      </x:c>
      <x:c r="S71" s="909" t="str">
        <x:f>IF(B71="","",IF(F71="Terminé","Vert",IF(F71="Bloqué","Rouge",IF(AND(H71&lt;TODAY(),K71&lt;1),"Rouge",IF(OR(N71="Élevé",N71="Critique",Q71&gt;0),"Orange","Vert")))))</x:f>
      </x:c>
      <x:c r="T71" s="910" t="str">
        <x:f>IF(B71="","",IF(F71="Bloqué","ACTION : initiative bloquée",IF(AND(H71&lt;TODAY(),K71&lt;1),"RETARD : date cible dépassée",IF(Q71&gt;0,"BUDGET : dépassement",IF(N71="Critique","RISQUE : traitement urgent","OK")))))</x:f>
      </x:c>
    </x:row>
    <x:row r="72">
      <x:c r="G72" s="988"/>
      <x:c r="H72" s="988"/>
      <x:c r="O72" s="906" t="str">
        <x:f>IF(OR(G72="",H72=""),"",MAX(0,H72-G72+1))</x:f>
      </x:c>
      <x:c r="P72" s="907" t="str">
        <x:f>IF(H72="","",H72-TODAY())</x:f>
      </x:c>
      <x:c r="Q72" s="908" t="str">
        <x:f>IF(OR(I72="",J72=""),"",J72-I72)</x:f>
      </x:c>
      <x:c r="R72" s="907" t="str">
        <x:f>IF(B72="","",(L72*2)+(6-M72)+IF(E72="Haute",3,IF(E72="Moyenne",2,1)))</x:f>
      </x:c>
      <x:c r="S72" s="909" t="str">
        <x:f>IF(B72="","",IF(F72="Terminé","Vert",IF(F72="Bloqué","Rouge",IF(AND(H72&lt;TODAY(),K72&lt;1),"Rouge",IF(OR(N72="Élevé",N72="Critique",Q72&gt;0),"Orange","Vert")))))</x:f>
      </x:c>
      <x:c r="T72" s="910" t="str">
        <x:f>IF(B72="","",IF(F72="Bloqué","ACTION : initiative bloquée",IF(AND(H72&lt;TODAY(),K72&lt;1),"RETARD : date cible dépassée",IF(Q72&gt;0,"BUDGET : dépassement",IF(N72="Critique","RISQUE : traitement urgent","OK")))))</x:f>
      </x:c>
    </x:row>
    <x:row r="73">
      <x:c r="G73" s="988"/>
      <x:c r="H73" s="988"/>
      <x:c r="O73" s="906" t="str">
        <x:f>IF(OR(G73="",H73=""),"",MAX(0,H73-G73+1))</x:f>
      </x:c>
      <x:c r="P73" s="907" t="str">
        <x:f>IF(H73="","",H73-TODAY())</x:f>
      </x:c>
      <x:c r="Q73" s="908" t="str">
        <x:f>IF(OR(I73="",J73=""),"",J73-I73)</x:f>
      </x:c>
      <x:c r="R73" s="907" t="str">
        <x:f>IF(B73="","",(L73*2)+(6-M73)+IF(E73="Haute",3,IF(E73="Moyenne",2,1)))</x:f>
      </x:c>
      <x:c r="S73" s="909" t="str">
        <x:f>IF(B73="","",IF(F73="Terminé","Vert",IF(F73="Bloqué","Rouge",IF(AND(H73&lt;TODAY(),K73&lt;1),"Rouge",IF(OR(N73="Élevé",N73="Critique",Q73&gt;0),"Orange","Vert")))))</x:f>
      </x:c>
      <x:c r="T73" s="910" t="str">
        <x:f>IF(B73="","",IF(F73="Bloqué","ACTION : initiative bloquée",IF(AND(H73&lt;TODAY(),K73&lt;1),"RETARD : date cible dépassée",IF(Q73&gt;0,"BUDGET : dépassement",IF(N73="Critique","RISQUE : traitement urgent","OK")))))</x:f>
      </x:c>
    </x:row>
    <x:row r="74">
      <x:c r="G74" s="988"/>
      <x:c r="H74" s="988"/>
      <x:c r="O74" s="906" t="str">
        <x:f>IF(OR(G74="",H74=""),"",MAX(0,H74-G74+1))</x:f>
      </x:c>
      <x:c r="P74" s="907" t="str">
        <x:f>IF(H74="","",H74-TODAY())</x:f>
      </x:c>
      <x:c r="Q74" s="908" t="str">
        <x:f>IF(OR(I74="",J74=""),"",J74-I74)</x:f>
      </x:c>
      <x:c r="R74" s="907" t="str">
        <x:f>IF(B74="","",(L74*2)+(6-M74)+IF(E74="Haute",3,IF(E74="Moyenne",2,1)))</x:f>
      </x:c>
      <x:c r="S74" s="909" t="str">
        <x:f>IF(B74="","",IF(F74="Terminé","Vert",IF(F74="Bloqué","Rouge",IF(AND(H74&lt;TODAY(),K74&lt;1),"Rouge",IF(OR(N74="Élevé",N74="Critique",Q74&gt;0),"Orange","Vert")))))</x:f>
      </x:c>
      <x:c r="T74" s="910" t="str">
        <x:f>IF(B74="","",IF(F74="Bloqué","ACTION : initiative bloquée",IF(AND(H74&lt;TODAY(),K74&lt;1),"RETARD : date cible dépassée",IF(Q74&gt;0,"BUDGET : dépassement",IF(N74="Critique","RISQUE : traitement urgent","OK")))))</x:f>
      </x:c>
    </x:row>
    <x:row r="75">
      <x:c r="G75" s="988"/>
      <x:c r="H75" s="988"/>
      <x:c r="O75" s="906" t="str">
        <x:f>IF(OR(G75="",H75=""),"",MAX(0,H75-G75+1))</x:f>
      </x:c>
      <x:c r="P75" s="907" t="str">
        <x:f>IF(H75="","",H75-TODAY())</x:f>
      </x:c>
      <x:c r="Q75" s="908" t="str">
        <x:f>IF(OR(I75="",J75=""),"",J75-I75)</x:f>
      </x:c>
      <x:c r="R75" s="907" t="str">
        <x:f>IF(B75="","",(L75*2)+(6-M75)+IF(E75="Haute",3,IF(E75="Moyenne",2,1)))</x:f>
      </x:c>
      <x:c r="S75" s="909" t="str">
        <x:f>IF(B75="","",IF(F75="Terminé","Vert",IF(F75="Bloqué","Rouge",IF(AND(H75&lt;TODAY(),K75&lt;1),"Rouge",IF(OR(N75="Élevé",N75="Critique",Q75&gt;0),"Orange","Vert")))))</x:f>
      </x:c>
      <x:c r="T75" s="910" t="str">
        <x:f>IF(B75="","",IF(F75="Bloqué","ACTION : initiative bloquée",IF(AND(H75&lt;TODAY(),K75&lt;1),"RETARD : date cible dépassée",IF(Q75&gt;0,"BUDGET : dépassement",IF(N75="Critique","RISQUE : traitement urgent","OK")))))</x:f>
      </x:c>
    </x:row>
    <x:row r="76">
      <x:c r="G76" s="988"/>
      <x:c r="H76" s="988"/>
      <x:c r="O76" s="906" t="str">
        <x:f>IF(OR(G76="",H76=""),"",MAX(0,H76-G76+1))</x:f>
      </x:c>
      <x:c r="P76" s="907" t="str">
        <x:f>IF(H76="","",H76-TODAY())</x:f>
      </x:c>
      <x:c r="Q76" s="908" t="str">
        <x:f>IF(OR(I76="",J76=""),"",J76-I76)</x:f>
      </x:c>
      <x:c r="R76" s="907" t="str">
        <x:f>IF(B76="","",(L76*2)+(6-M76)+IF(E76="Haute",3,IF(E76="Moyenne",2,1)))</x:f>
      </x:c>
      <x:c r="S76" s="909" t="str">
        <x:f>IF(B76="","",IF(F76="Terminé","Vert",IF(F76="Bloqué","Rouge",IF(AND(H76&lt;TODAY(),K76&lt;1),"Rouge",IF(OR(N76="Élevé",N76="Critique",Q76&gt;0),"Orange","Vert")))))</x:f>
      </x:c>
      <x:c r="T76" s="910" t="str">
        <x:f>IF(B76="","",IF(F76="Bloqué","ACTION : initiative bloquée",IF(AND(H76&lt;TODAY(),K76&lt;1),"RETARD : date cible dépassée",IF(Q76&gt;0,"BUDGET : dépassement",IF(N76="Critique","RISQUE : traitement urgent","OK")))))</x:f>
      </x:c>
    </x:row>
    <x:row r="77">
      <x:c r="G77" s="988"/>
      <x:c r="H77" s="988"/>
      <x:c r="O77" s="906" t="str">
        <x:f>IF(OR(G77="",H77=""),"",MAX(0,H77-G77+1))</x:f>
      </x:c>
      <x:c r="P77" s="907" t="str">
        <x:f>IF(H77="","",H77-TODAY())</x:f>
      </x:c>
      <x:c r="Q77" s="908" t="str">
        <x:f>IF(OR(I77="",J77=""),"",J77-I77)</x:f>
      </x:c>
      <x:c r="R77" s="907" t="str">
        <x:f>IF(B77="","",(L77*2)+(6-M77)+IF(E77="Haute",3,IF(E77="Moyenne",2,1)))</x:f>
      </x:c>
      <x:c r="S77" s="909" t="str">
        <x:f>IF(B77="","",IF(F77="Terminé","Vert",IF(F77="Bloqué","Rouge",IF(AND(H77&lt;TODAY(),K77&lt;1),"Rouge",IF(OR(N77="Élevé",N77="Critique",Q77&gt;0),"Orange","Vert")))))</x:f>
      </x:c>
      <x:c r="T77" s="910" t="str">
        <x:f>IF(B77="","",IF(F77="Bloqué","ACTION : initiative bloquée",IF(AND(H77&lt;TODAY(),K77&lt;1),"RETARD : date cible dépassée",IF(Q77&gt;0,"BUDGET : dépassement",IF(N77="Critique","RISQUE : traitement urgent","OK")))))</x:f>
      </x:c>
    </x:row>
    <x:row r="78">
      <x:c r="G78" s="988"/>
      <x:c r="H78" s="988"/>
      <x:c r="O78" s="906" t="str">
        <x:f>IF(OR(G78="",H78=""),"",MAX(0,H78-G78+1))</x:f>
      </x:c>
      <x:c r="P78" s="907" t="str">
        <x:f>IF(H78="","",H78-TODAY())</x:f>
      </x:c>
      <x:c r="Q78" s="908" t="str">
        <x:f>IF(OR(I78="",J78=""),"",J78-I78)</x:f>
      </x:c>
      <x:c r="R78" s="907" t="str">
        <x:f>IF(B78="","",(L78*2)+(6-M78)+IF(E78="Haute",3,IF(E78="Moyenne",2,1)))</x:f>
      </x:c>
      <x:c r="S78" s="909" t="str">
        <x:f>IF(B78="","",IF(F78="Terminé","Vert",IF(F78="Bloqué","Rouge",IF(AND(H78&lt;TODAY(),K78&lt;1),"Rouge",IF(OR(N78="Élevé",N78="Critique",Q78&gt;0),"Orange","Vert")))))</x:f>
      </x:c>
      <x:c r="T78" s="910" t="str">
        <x:f>IF(B78="","",IF(F78="Bloqué","ACTION : initiative bloquée",IF(AND(H78&lt;TODAY(),K78&lt;1),"RETARD : date cible dépassée",IF(Q78&gt;0,"BUDGET : dépassement",IF(N78="Critique","RISQUE : traitement urgent","OK")))))</x:f>
      </x:c>
    </x:row>
    <x:row r="79">
      <x:c r="G79" s="988"/>
      <x:c r="H79" s="988"/>
      <x:c r="O79" s="906" t="str">
        <x:f>IF(OR(G79="",H79=""),"",MAX(0,H79-G79+1))</x:f>
      </x:c>
      <x:c r="P79" s="907" t="str">
        <x:f>IF(H79="","",H79-TODAY())</x:f>
      </x:c>
      <x:c r="Q79" s="908" t="str">
        <x:f>IF(OR(I79="",J79=""),"",J79-I79)</x:f>
      </x:c>
      <x:c r="R79" s="907" t="str">
        <x:f>IF(B79="","",(L79*2)+(6-M79)+IF(E79="Haute",3,IF(E79="Moyenne",2,1)))</x:f>
      </x:c>
      <x:c r="S79" s="909" t="str">
        <x:f>IF(B79="","",IF(F79="Terminé","Vert",IF(F79="Bloqué","Rouge",IF(AND(H79&lt;TODAY(),K79&lt;1),"Rouge",IF(OR(N79="Élevé",N79="Critique",Q79&gt;0),"Orange","Vert")))))</x:f>
      </x:c>
      <x:c r="T79" s="910" t="str">
        <x:f>IF(B79="","",IF(F79="Bloqué","ACTION : initiative bloquée",IF(AND(H79&lt;TODAY(),K79&lt;1),"RETARD : date cible dépassée",IF(Q79&gt;0,"BUDGET : dépassement",IF(N79="Critique","RISQUE : traitement urgent","OK")))))</x:f>
      </x:c>
    </x:row>
    <x:row r="80">
      <x:c r="G80" s="988"/>
      <x:c r="H80" s="988"/>
      <x:c r="O80" s="906" t="str">
        <x:f>IF(OR(G80="",H80=""),"",MAX(0,H80-G80+1))</x:f>
      </x:c>
      <x:c r="P80" s="907" t="str">
        <x:f>IF(H80="","",H80-TODAY())</x:f>
      </x:c>
      <x:c r="Q80" s="908" t="str">
        <x:f>IF(OR(I80="",J80=""),"",J80-I80)</x:f>
      </x:c>
      <x:c r="R80" s="907" t="str">
        <x:f>IF(B80="","",(L80*2)+(6-M80)+IF(E80="Haute",3,IF(E80="Moyenne",2,1)))</x:f>
      </x:c>
      <x:c r="S80" s="909" t="str">
        <x:f>IF(B80="","",IF(F80="Terminé","Vert",IF(F80="Bloqué","Rouge",IF(AND(H80&lt;TODAY(),K80&lt;1),"Rouge",IF(OR(N80="Élevé",N80="Critique",Q80&gt;0),"Orange","Vert")))))</x:f>
      </x:c>
      <x:c r="T80" s="910" t="str">
        <x:f>IF(B80="","",IF(F80="Bloqué","ACTION : initiative bloquée",IF(AND(H80&lt;TODAY(),K80&lt;1),"RETARD : date cible dépassée",IF(Q80&gt;0,"BUDGET : dépassement",IF(N80="Critique","RISQUE : traitement urgent","OK")))))</x:f>
      </x:c>
    </x:row>
    <x:row r="81">
      <x:c r="G81" s="988"/>
      <x:c r="H81" s="988"/>
      <x:c r="O81" s="906" t="str">
        <x:f>IF(OR(G81="",H81=""),"",MAX(0,H81-G81+1))</x:f>
      </x:c>
      <x:c r="P81" s="907" t="str">
        <x:f>IF(H81="","",H81-TODAY())</x:f>
      </x:c>
      <x:c r="Q81" s="908" t="str">
        <x:f>IF(OR(I81="",J81=""),"",J81-I81)</x:f>
      </x:c>
      <x:c r="R81" s="907" t="str">
        <x:f>IF(B81="","",(L81*2)+(6-M81)+IF(E81="Haute",3,IF(E81="Moyenne",2,1)))</x:f>
      </x:c>
      <x:c r="S81" s="909" t="str">
        <x:f>IF(B81="","",IF(F81="Terminé","Vert",IF(F81="Bloqué","Rouge",IF(AND(H81&lt;TODAY(),K81&lt;1),"Rouge",IF(OR(N81="Élevé",N81="Critique",Q81&gt;0),"Orange","Vert")))))</x:f>
      </x:c>
      <x:c r="T81" s="910" t="str">
        <x:f>IF(B81="","",IF(F81="Bloqué","ACTION : initiative bloquée",IF(AND(H81&lt;TODAY(),K81&lt;1),"RETARD : date cible dépassée",IF(Q81&gt;0,"BUDGET : dépassement",IF(N81="Critique","RISQUE : traitement urgent","OK")))))</x:f>
      </x:c>
    </x:row>
    <x:row r="82">
      <x:c r="G82" s="988"/>
      <x:c r="H82" s="988"/>
      <x:c r="O82" s="906" t="str">
        <x:f>IF(OR(G82="",H82=""),"",MAX(0,H82-G82+1))</x:f>
      </x:c>
      <x:c r="P82" s="907" t="str">
        <x:f>IF(H82="","",H82-TODAY())</x:f>
      </x:c>
      <x:c r="Q82" s="908" t="str">
        <x:f>IF(OR(I82="",J82=""),"",J82-I82)</x:f>
      </x:c>
      <x:c r="R82" s="907" t="str">
        <x:f>IF(B82="","",(L82*2)+(6-M82)+IF(E82="Haute",3,IF(E82="Moyenne",2,1)))</x:f>
      </x:c>
      <x:c r="S82" s="909" t="str">
        <x:f>IF(B82="","",IF(F82="Terminé","Vert",IF(F82="Bloqué","Rouge",IF(AND(H82&lt;TODAY(),K82&lt;1),"Rouge",IF(OR(N82="Élevé",N82="Critique",Q82&gt;0),"Orange","Vert")))))</x:f>
      </x:c>
      <x:c r="T82" s="910" t="str">
        <x:f>IF(B82="","",IF(F82="Bloqué","ACTION : initiative bloquée",IF(AND(H82&lt;TODAY(),K82&lt;1),"RETARD : date cible dépassée",IF(Q82&gt;0,"BUDGET : dépassement",IF(N82="Critique","RISQUE : traitement urgent","OK")))))</x:f>
      </x:c>
    </x:row>
    <x:row r="83">
      <x:c r="G83" s="988"/>
      <x:c r="H83" s="988"/>
      <x:c r="O83" s="906" t="str">
        <x:f>IF(OR(G83="",H83=""),"",MAX(0,H83-G83+1))</x:f>
      </x:c>
      <x:c r="P83" s="907" t="str">
        <x:f>IF(H83="","",H83-TODAY())</x:f>
      </x:c>
      <x:c r="Q83" s="908" t="str">
        <x:f>IF(OR(I83="",J83=""),"",J83-I83)</x:f>
      </x:c>
      <x:c r="R83" s="907" t="str">
        <x:f>IF(B83="","",(L83*2)+(6-M83)+IF(E83="Haute",3,IF(E83="Moyenne",2,1)))</x:f>
      </x:c>
      <x:c r="S83" s="909" t="str">
        <x:f>IF(B83="","",IF(F83="Terminé","Vert",IF(F83="Bloqué","Rouge",IF(AND(H83&lt;TODAY(),K83&lt;1),"Rouge",IF(OR(N83="Élevé",N83="Critique",Q83&gt;0),"Orange","Vert")))))</x:f>
      </x:c>
      <x:c r="T83" s="910" t="str">
        <x:f>IF(B83="","",IF(F83="Bloqué","ACTION : initiative bloquée",IF(AND(H83&lt;TODAY(),K83&lt;1),"RETARD : date cible dépassée",IF(Q83&gt;0,"BUDGET : dépassement",IF(N83="Critique","RISQUE : traitement urgent","OK")))))</x:f>
      </x:c>
    </x:row>
    <x:row r="84">
      <x:c r="G84" s="988"/>
      <x:c r="H84" s="988"/>
      <x:c r="O84" s="906" t="str">
        <x:f>IF(OR(G84="",H84=""),"",MAX(0,H84-G84+1))</x:f>
      </x:c>
      <x:c r="P84" s="907" t="str">
        <x:f>IF(H84="","",H84-TODAY())</x:f>
      </x:c>
      <x:c r="Q84" s="908" t="str">
        <x:f>IF(OR(I84="",J84=""),"",J84-I84)</x:f>
      </x:c>
      <x:c r="R84" s="907" t="str">
        <x:f>IF(B84="","",(L84*2)+(6-M84)+IF(E84="Haute",3,IF(E84="Moyenne",2,1)))</x:f>
      </x:c>
      <x:c r="S84" s="909" t="str">
        <x:f>IF(B84="","",IF(F84="Terminé","Vert",IF(F84="Bloqué","Rouge",IF(AND(H84&lt;TODAY(),K84&lt;1),"Rouge",IF(OR(N84="Élevé",N84="Critique",Q84&gt;0),"Orange","Vert")))))</x:f>
      </x:c>
      <x:c r="T84" s="910" t="str">
        <x:f>IF(B84="","",IF(F84="Bloqué","ACTION : initiative bloquée",IF(AND(H84&lt;TODAY(),K84&lt;1),"RETARD : date cible dépassée",IF(Q84&gt;0,"BUDGET : dépassement",IF(N84="Critique","RISQUE : traitement urgent","OK")))))</x:f>
      </x:c>
    </x:row>
    <x:row r="85">
      <x:c r="G85" s="988"/>
      <x:c r="H85" s="988"/>
      <x:c r="O85" s="906" t="str">
        <x:f>IF(OR(G85="",H85=""),"",MAX(0,H85-G85+1))</x:f>
      </x:c>
      <x:c r="P85" s="907" t="str">
        <x:f>IF(H85="","",H85-TODAY())</x:f>
      </x:c>
      <x:c r="Q85" s="908" t="str">
        <x:f>IF(OR(I85="",J85=""),"",J85-I85)</x:f>
      </x:c>
      <x:c r="R85" s="907" t="str">
        <x:f>IF(B85="","",(L85*2)+(6-M85)+IF(E85="Haute",3,IF(E85="Moyenne",2,1)))</x:f>
      </x:c>
      <x:c r="S85" s="909" t="str">
        <x:f>IF(B85="","",IF(F85="Terminé","Vert",IF(F85="Bloqué","Rouge",IF(AND(H85&lt;TODAY(),K85&lt;1),"Rouge",IF(OR(N85="Élevé",N85="Critique",Q85&gt;0),"Orange","Vert")))))</x:f>
      </x:c>
      <x:c r="T85" s="910" t="str">
        <x:f>IF(B85="","",IF(F85="Bloqué","ACTION : initiative bloquée",IF(AND(H85&lt;TODAY(),K85&lt;1),"RETARD : date cible dépassée",IF(Q85&gt;0,"BUDGET : dépassement",IF(N85="Critique","RISQUE : traitement urgent","OK")))))</x:f>
      </x:c>
    </x:row>
    <x:row r="86">
      <x:c r="G86" s="988"/>
      <x:c r="H86" s="988"/>
      <x:c r="O86" s="906" t="str">
        <x:f>IF(OR(G86="",H86=""),"",MAX(0,H86-G86+1))</x:f>
      </x:c>
      <x:c r="P86" s="907" t="str">
        <x:f>IF(H86="","",H86-TODAY())</x:f>
      </x:c>
      <x:c r="Q86" s="908" t="str">
        <x:f>IF(OR(I86="",J86=""),"",J86-I86)</x:f>
      </x:c>
      <x:c r="R86" s="907" t="str">
        <x:f>IF(B86="","",(L86*2)+(6-M86)+IF(E86="Haute",3,IF(E86="Moyenne",2,1)))</x:f>
      </x:c>
      <x:c r="S86" s="909" t="str">
        <x:f>IF(B86="","",IF(F86="Terminé","Vert",IF(F86="Bloqué","Rouge",IF(AND(H86&lt;TODAY(),K86&lt;1),"Rouge",IF(OR(N86="Élevé",N86="Critique",Q86&gt;0),"Orange","Vert")))))</x:f>
      </x:c>
      <x:c r="T86" s="910" t="str">
        <x:f>IF(B86="","",IF(F86="Bloqué","ACTION : initiative bloquée",IF(AND(H86&lt;TODAY(),K86&lt;1),"RETARD : date cible dépassée",IF(Q86&gt;0,"BUDGET : dépassement",IF(N86="Critique","RISQUE : traitement urgent","OK")))))</x:f>
      </x:c>
    </x:row>
    <x:row r="87">
      <x:c r="G87" s="988"/>
      <x:c r="H87" s="988"/>
      <x:c r="O87" s="906" t="str">
        <x:f>IF(OR(G87="",H87=""),"",MAX(0,H87-G87+1))</x:f>
      </x:c>
      <x:c r="P87" s="907" t="str">
        <x:f>IF(H87="","",H87-TODAY())</x:f>
      </x:c>
      <x:c r="Q87" s="908" t="str">
        <x:f>IF(OR(I87="",J87=""),"",J87-I87)</x:f>
      </x:c>
      <x:c r="R87" s="907" t="str">
        <x:f>IF(B87="","",(L87*2)+(6-M87)+IF(E87="Haute",3,IF(E87="Moyenne",2,1)))</x:f>
      </x:c>
      <x:c r="S87" s="909" t="str">
        <x:f>IF(B87="","",IF(F87="Terminé","Vert",IF(F87="Bloqué","Rouge",IF(AND(H87&lt;TODAY(),K87&lt;1),"Rouge",IF(OR(N87="Élevé",N87="Critique",Q87&gt;0),"Orange","Vert")))))</x:f>
      </x:c>
      <x:c r="T87" s="910" t="str">
        <x:f>IF(B87="","",IF(F87="Bloqué","ACTION : initiative bloquée",IF(AND(H87&lt;TODAY(),K87&lt;1),"RETARD : date cible dépassée",IF(Q87&gt;0,"BUDGET : dépassement",IF(N87="Critique","RISQUE : traitement urgent","OK")))))</x:f>
      </x:c>
    </x:row>
    <x:row r="88">
      <x:c r="G88" s="988"/>
      <x:c r="H88" s="988"/>
      <x:c r="O88" s="906" t="str">
        <x:f>IF(OR(G88="",H88=""),"",MAX(0,H88-G88+1))</x:f>
      </x:c>
      <x:c r="P88" s="907" t="str">
        <x:f>IF(H88="","",H88-TODAY())</x:f>
      </x:c>
      <x:c r="Q88" s="908" t="str">
        <x:f>IF(OR(I88="",J88=""),"",J88-I88)</x:f>
      </x:c>
      <x:c r="R88" s="907" t="str">
        <x:f>IF(B88="","",(L88*2)+(6-M88)+IF(E88="Haute",3,IF(E88="Moyenne",2,1)))</x:f>
      </x:c>
      <x:c r="S88" s="909" t="str">
        <x:f>IF(B88="","",IF(F88="Terminé","Vert",IF(F88="Bloqué","Rouge",IF(AND(H88&lt;TODAY(),K88&lt;1),"Rouge",IF(OR(N88="Élevé",N88="Critique",Q88&gt;0),"Orange","Vert")))))</x:f>
      </x:c>
      <x:c r="T88" s="910" t="str">
        <x:f>IF(B88="","",IF(F88="Bloqué","ACTION : initiative bloquée",IF(AND(H88&lt;TODAY(),K88&lt;1),"RETARD : date cible dépassée",IF(Q88&gt;0,"BUDGET : dépassement",IF(N88="Critique","RISQUE : traitement urgent","OK")))))</x:f>
      </x:c>
    </x:row>
    <x:row r="89">
      <x:c r="G89" s="988"/>
      <x:c r="H89" s="988"/>
      <x:c r="O89" s="906" t="str">
        <x:f>IF(OR(G89="",H89=""),"",MAX(0,H89-G89+1))</x:f>
      </x:c>
      <x:c r="P89" s="907" t="str">
        <x:f>IF(H89="","",H89-TODAY())</x:f>
      </x:c>
      <x:c r="Q89" s="908" t="str">
        <x:f>IF(OR(I89="",J89=""),"",J89-I89)</x:f>
      </x:c>
      <x:c r="R89" s="907" t="str">
        <x:f>IF(B89="","",(L89*2)+(6-M89)+IF(E89="Haute",3,IF(E89="Moyenne",2,1)))</x:f>
      </x:c>
      <x:c r="S89" s="909" t="str">
        <x:f>IF(B89="","",IF(F89="Terminé","Vert",IF(F89="Bloqué","Rouge",IF(AND(H89&lt;TODAY(),K89&lt;1),"Rouge",IF(OR(N89="Élevé",N89="Critique",Q89&gt;0),"Orange","Vert")))))</x:f>
      </x:c>
      <x:c r="T89" s="910" t="str">
        <x:f>IF(B89="","",IF(F89="Bloqué","ACTION : initiative bloquée",IF(AND(H89&lt;TODAY(),K89&lt;1),"RETARD : date cible dépassée",IF(Q89&gt;0,"BUDGET : dépassement",IF(N89="Critique","RISQUE : traitement urgent","OK")))))</x:f>
      </x:c>
    </x:row>
    <x:row r="90">
      <x:c r="G90" s="988"/>
      <x:c r="H90" s="988"/>
      <x:c r="O90" s="906" t="str">
        <x:f>IF(OR(G90="",H90=""),"",MAX(0,H90-G90+1))</x:f>
      </x:c>
      <x:c r="P90" s="907" t="str">
        <x:f>IF(H90="","",H90-TODAY())</x:f>
      </x:c>
      <x:c r="Q90" s="908" t="str">
        <x:f>IF(OR(I90="",J90=""),"",J90-I90)</x:f>
      </x:c>
      <x:c r="R90" s="907" t="str">
        <x:f>IF(B90="","",(L90*2)+(6-M90)+IF(E90="Haute",3,IF(E90="Moyenne",2,1)))</x:f>
      </x:c>
      <x:c r="S90" s="909" t="str">
        <x:f>IF(B90="","",IF(F90="Terminé","Vert",IF(F90="Bloqué","Rouge",IF(AND(H90&lt;TODAY(),K90&lt;1),"Rouge",IF(OR(N90="Élevé",N90="Critique",Q90&gt;0),"Orange","Vert")))))</x:f>
      </x:c>
      <x:c r="T90" s="910" t="str">
        <x:f>IF(B90="","",IF(F90="Bloqué","ACTION : initiative bloquée",IF(AND(H90&lt;TODAY(),K90&lt;1),"RETARD : date cible dépassée",IF(Q90&gt;0,"BUDGET : dépassement",IF(N90="Critique","RISQUE : traitement urgent","OK")))))</x:f>
      </x:c>
    </x:row>
    <x:row r="91">
      <x:c r="G91" s="988"/>
      <x:c r="H91" s="988"/>
      <x:c r="O91" s="906" t="str">
        <x:f>IF(OR(G91="",H91=""),"",MAX(0,H91-G91+1))</x:f>
      </x:c>
      <x:c r="P91" s="907" t="str">
        <x:f>IF(H91="","",H91-TODAY())</x:f>
      </x:c>
      <x:c r="Q91" s="908" t="str">
        <x:f>IF(OR(I91="",J91=""),"",J91-I91)</x:f>
      </x:c>
      <x:c r="R91" s="907" t="str">
        <x:f>IF(B91="","",(L91*2)+(6-M91)+IF(E91="Haute",3,IF(E91="Moyenne",2,1)))</x:f>
      </x:c>
      <x:c r="S91" s="909" t="str">
        <x:f>IF(B91="","",IF(F91="Terminé","Vert",IF(F91="Bloqué","Rouge",IF(AND(H91&lt;TODAY(),K91&lt;1),"Rouge",IF(OR(N91="Élevé",N91="Critique",Q91&gt;0),"Orange","Vert")))))</x:f>
      </x:c>
      <x:c r="T91" s="910" t="str">
        <x:f>IF(B91="","",IF(F91="Bloqué","ACTION : initiative bloquée",IF(AND(H91&lt;TODAY(),K91&lt;1),"RETARD : date cible dépassée",IF(Q91&gt;0,"BUDGET : dépassement",IF(N91="Critique","RISQUE : traitement urgent","OK")))))</x:f>
      </x:c>
    </x:row>
    <x:row r="92">
      <x:c r="G92" s="988"/>
      <x:c r="H92" s="988"/>
      <x:c r="O92" s="906" t="str">
        <x:f>IF(OR(G92="",H92=""),"",MAX(0,H92-G92+1))</x:f>
      </x:c>
      <x:c r="P92" s="907" t="str">
        <x:f>IF(H92="","",H92-TODAY())</x:f>
      </x:c>
      <x:c r="Q92" s="908" t="str">
        <x:f>IF(OR(I92="",J92=""),"",J92-I92)</x:f>
      </x:c>
      <x:c r="R92" s="907" t="str">
        <x:f>IF(B92="","",(L92*2)+(6-M92)+IF(E92="Haute",3,IF(E92="Moyenne",2,1)))</x:f>
      </x:c>
      <x:c r="S92" s="909" t="str">
        <x:f>IF(B92="","",IF(F92="Terminé","Vert",IF(F92="Bloqué","Rouge",IF(AND(H92&lt;TODAY(),K92&lt;1),"Rouge",IF(OR(N92="Élevé",N92="Critique",Q92&gt;0),"Orange","Vert")))))</x:f>
      </x:c>
      <x:c r="T92" s="910" t="str">
        <x:f>IF(B92="","",IF(F92="Bloqué","ACTION : initiative bloquée",IF(AND(H92&lt;TODAY(),K92&lt;1),"RETARD : date cible dépassée",IF(Q92&gt;0,"BUDGET : dépassement",IF(N92="Critique","RISQUE : traitement urgent","OK")))))</x:f>
      </x:c>
    </x:row>
    <x:row r="93">
      <x:c r="G93" s="988"/>
      <x:c r="H93" s="988"/>
      <x:c r="O93" s="906" t="str">
        <x:f>IF(OR(G93="",H93=""),"",MAX(0,H93-G93+1))</x:f>
      </x:c>
      <x:c r="P93" s="907" t="str">
        <x:f>IF(H93="","",H93-TODAY())</x:f>
      </x:c>
      <x:c r="Q93" s="908" t="str">
        <x:f>IF(OR(I93="",J93=""),"",J93-I93)</x:f>
      </x:c>
      <x:c r="R93" s="907" t="str">
        <x:f>IF(B93="","",(L93*2)+(6-M93)+IF(E93="Haute",3,IF(E93="Moyenne",2,1)))</x:f>
      </x:c>
      <x:c r="S93" s="909" t="str">
        <x:f>IF(B93="","",IF(F93="Terminé","Vert",IF(F93="Bloqué","Rouge",IF(AND(H93&lt;TODAY(),K93&lt;1),"Rouge",IF(OR(N93="Élevé",N93="Critique",Q93&gt;0),"Orange","Vert")))))</x:f>
      </x:c>
      <x:c r="T93" s="910" t="str">
        <x:f>IF(B93="","",IF(F93="Bloqué","ACTION : initiative bloquée",IF(AND(H93&lt;TODAY(),K93&lt;1),"RETARD : date cible dépassée",IF(Q93&gt;0,"BUDGET : dépassement",IF(N93="Critique","RISQUE : traitement urgent","OK")))))</x:f>
      </x:c>
    </x:row>
    <x:row r="94">
      <x:c r="G94" s="988"/>
      <x:c r="H94" s="988"/>
      <x:c r="O94" s="906" t="str">
        <x:f>IF(OR(G94="",H94=""),"",MAX(0,H94-G94+1))</x:f>
      </x:c>
      <x:c r="P94" s="907" t="str">
        <x:f>IF(H94="","",H94-TODAY())</x:f>
      </x:c>
      <x:c r="Q94" s="908" t="str">
        <x:f>IF(OR(I94="",J94=""),"",J94-I94)</x:f>
      </x:c>
      <x:c r="R94" s="907" t="str">
        <x:f>IF(B94="","",(L94*2)+(6-M94)+IF(E94="Haute",3,IF(E94="Moyenne",2,1)))</x:f>
      </x:c>
      <x:c r="S94" s="909" t="str">
        <x:f>IF(B94="","",IF(F94="Terminé","Vert",IF(F94="Bloqué","Rouge",IF(AND(H94&lt;TODAY(),K94&lt;1),"Rouge",IF(OR(N94="Élevé",N94="Critique",Q94&gt;0),"Orange","Vert")))))</x:f>
      </x:c>
      <x:c r="T94" s="910" t="str">
        <x:f>IF(B94="","",IF(F94="Bloqué","ACTION : initiative bloquée",IF(AND(H94&lt;TODAY(),K94&lt;1),"RETARD : date cible dépassée",IF(Q94&gt;0,"BUDGET : dépassement",IF(N94="Critique","RISQUE : traitement urgent","OK")))))</x:f>
      </x:c>
    </x:row>
    <x:row r="95">
      <x:c r="G95" s="988"/>
      <x:c r="H95" s="988"/>
      <x:c r="O95" s="906" t="str">
        <x:f>IF(OR(G95="",H95=""),"",MAX(0,H95-G95+1))</x:f>
      </x:c>
      <x:c r="P95" s="907" t="str">
        <x:f>IF(H95="","",H95-TODAY())</x:f>
      </x:c>
      <x:c r="Q95" s="908" t="str">
        <x:f>IF(OR(I95="",J95=""),"",J95-I95)</x:f>
      </x:c>
      <x:c r="R95" s="907" t="str">
        <x:f>IF(B95="","",(L95*2)+(6-M95)+IF(E95="Haute",3,IF(E95="Moyenne",2,1)))</x:f>
      </x:c>
      <x:c r="S95" s="909" t="str">
        <x:f>IF(B95="","",IF(F95="Terminé","Vert",IF(F95="Bloqué","Rouge",IF(AND(H95&lt;TODAY(),K95&lt;1),"Rouge",IF(OR(N95="Élevé",N95="Critique",Q95&gt;0),"Orange","Vert")))))</x:f>
      </x:c>
      <x:c r="T95" s="910" t="str">
        <x:f>IF(B95="","",IF(F95="Bloqué","ACTION : initiative bloquée",IF(AND(H95&lt;TODAY(),K95&lt;1),"RETARD : date cible dépassée",IF(Q95&gt;0,"BUDGET : dépassement",IF(N95="Critique","RISQUE : traitement urgent","OK")))))</x:f>
      </x:c>
    </x:row>
    <x:row r="96">
      <x:c r="G96" s="988"/>
      <x:c r="H96" s="988"/>
      <x:c r="O96" s="906" t="str">
        <x:f>IF(OR(G96="",H96=""),"",MAX(0,H96-G96+1))</x:f>
      </x:c>
      <x:c r="P96" s="907" t="str">
        <x:f>IF(H96="","",H96-TODAY())</x:f>
      </x:c>
      <x:c r="Q96" s="908" t="str">
        <x:f>IF(OR(I96="",J96=""),"",J96-I96)</x:f>
      </x:c>
      <x:c r="R96" s="907" t="str">
        <x:f>IF(B96="","",(L96*2)+(6-M96)+IF(E96="Haute",3,IF(E96="Moyenne",2,1)))</x:f>
      </x:c>
      <x:c r="S96" s="909" t="str">
        <x:f>IF(B96="","",IF(F96="Terminé","Vert",IF(F96="Bloqué","Rouge",IF(AND(H96&lt;TODAY(),K96&lt;1),"Rouge",IF(OR(N96="Élevé",N96="Critique",Q96&gt;0),"Orange","Vert")))))</x:f>
      </x:c>
      <x:c r="T96" s="910" t="str">
        <x:f>IF(B96="","",IF(F96="Bloqué","ACTION : initiative bloquée",IF(AND(H96&lt;TODAY(),K96&lt;1),"RETARD : date cible dépassée",IF(Q96&gt;0,"BUDGET : dépassement",IF(N96="Critique","RISQUE : traitement urgent","OK")))))</x:f>
      </x:c>
    </x:row>
    <x:row r="97">
      <x:c r="G97" s="988"/>
      <x:c r="H97" s="988"/>
      <x:c r="O97" s="906" t="str">
        <x:f>IF(OR(G97="",H97=""),"",MAX(0,H97-G97+1))</x:f>
      </x:c>
      <x:c r="P97" s="907" t="str">
        <x:f>IF(H97="","",H97-TODAY())</x:f>
      </x:c>
      <x:c r="Q97" s="908" t="str">
        <x:f>IF(OR(I97="",J97=""),"",J97-I97)</x:f>
      </x:c>
      <x:c r="R97" s="907" t="str">
        <x:f>IF(B97="","",(L97*2)+(6-M97)+IF(E97="Haute",3,IF(E97="Moyenne",2,1)))</x:f>
      </x:c>
      <x:c r="S97" s="909" t="str">
        <x:f>IF(B97="","",IF(F97="Terminé","Vert",IF(F97="Bloqué","Rouge",IF(AND(H97&lt;TODAY(),K97&lt;1),"Rouge",IF(OR(N97="Élevé",N97="Critique",Q97&gt;0),"Orange","Vert")))))</x:f>
      </x:c>
      <x:c r="T97" s="910" t="str">
        <x:f>IF(B97="","",IF(F97="Bloqué","ACTION : initiative bloquée",IF(AND(H97&lt;TODAY(),K97&lt;1),"RETARD : date cible dépassée",IF(Q97&gt;0,"BUDGET : dépassement",IF(N97="Critique","RISQUE : traitement urgent","OK")))))</x:f>
      </x:c>
    </x:row>
    <x:row r="98">
      <x:c r="G98" s="988"/>
      <x:c r="H98" s="988"/>
      <x:c r="O98" s="906" t="str">
        <x:f>IF(OR(G98="",H98=""),"",MAX(0,H98-G98+1))</x:f>
      </x:c>
      <x:c r="P98" s="907" t="str">
        <x:f>IF(H98="","",H98-TODAY())</x:f>
      </x:c>
      <x:c r="Q98" s="908" t="str">
        <x:f>IF(OR(I98="",J98=""),"",J98-I98)</x:f>
      </x:c>
      <x:c r="R98" s="907" t="str">
        <x:f>IF(B98="","",(L98*2)+(6-M98)+IF(E98="Haute",3,IF(E98="Moyenne",2,1)))</x:f>
      </x:c>
      <x:c r="S98" s="909" t="str">
        <x:f>IF(B98="","",IF(F98="Terminé","Vert",IF(F98="Bloqué","Rouge",IF(AND(H98&lt;TODAY(),K98&lt;1),"Rouge",IF(OR(N98="Élevé",N98="Critique",Q98&gt;0),"Orange","Vert")))))</x:f>
      </x:c>
      <x:c r="T98" s="910" t="str">
        <x:f>IF(B98="","",IF(F98="Bloqué","ACTION : initiative bloquée",IF(AND(H98&lt;TODAY(),K98&lt;1),"RETARD : date cible dépassée",IF(Q98&gt;0,"BUDGET : dépassement",IF(N98="Critique","RISQUE : traitement urgent","OK")))))</x:f>
      </x:c>
    </x:row>
    <x:row r="99">
      <x:c r="G99" s="988"/>
      <x:c r="H99" s="988"/>
      <x:c r="O99" s="906" t="str">
        <x:f>IF(OR(G99="",H99=""),"",MAX(0,H99-G99+1))</x:f>
      </x:c>
      <x:c r="P99" s="907" t="str">
        <x:f>IF(H99="","",H99-TODAY())</x:f>
      </x:c>
      <x:c r="Q99" s="908" t="str">
        <x:f>IF(OR(I99="",J99=""),"",J99-I99)</x:f>
      </x:c>
      <x:c r="R99" s="907" t="str">
        <x:f>IF(B99="","",(L99*2)+(6-M99)+IF(E99="Haute",3,IF(E99="Moyenne",2,1)))</x:f>
      </x:c>
      <x:c r="S99" s="909" t="str">
        <x:f>IF(B99="","",IF(F99="Terminé","Vert",IF(F99="Bloqué","Rouge",IF(AND(H99&lt;TODAY(),K99&lt;1),"Rouge",IF(OR(N99="Élevé",N99="Critique",Q99&gt;0),"Orange","Vert")))))</x:f>
      </x:c>
      <x:c r="T99" s="910" t="str">
        <x:f>IF(B99="","",IF(F99="Bloqué","ACTION : initiative bloquée",IF(AND(H99&lt;TODAY(),K99&lt;1),"RETARD : date cible dépassée",IF(Q99&gt;0,"BUDGET : dépassement",IF(N99="Critique","RISQUE : traitement urgent","OK")))))</x:f>
      </x:c>
    </x:row>
    <x:row r="100">
      <x:c r="G100" s="988"/>
      <x:c r="H100" s="988"/>
      <x:c r="O100" s="911" t="str">
        <x:f>IF(OR(G100="",H100=""),"",MAX(0,H100-G100+1))</x:f>
      </x:c>
      <x:c r="P100" s="912" t="str">
        <x:f>IF(H100="","",H100-TODAY())</x:f>
      </x:c>
      <x:c r="Q100" s="913" t="str">
        <x:f>IF(OR(I100="",J100=""),"",J100-I100)</x:f>
      </x:c>
      <x:c r="R100" s="912" t="str">
        <x:f>IF(B100="","",(L100*2)+(6-M100)+IF(E100="Haute",3,IF(E100="Moyenne",2,1)))</x:f>
      </x:c>
      <x:c r="S100" s="914" t="str">
        <x:f>IF(B100="","",IF(F100="Terminé","Vert",IF(F100="Bloqué","Rouge",IF(AND(H100&lt;TODAY(),K100&lt;1),"Rouge",IF(OR(N100="Élevé",N100="Critique",Q100&gt;0),"Orange","Vert")))))</x:f>
      </x:c>
      <x:c r="T100" s="915" t="str">
        <x:f>IF(B100="","",IF(F100="Bloqué","ACTION : initiative bloquée",IF(AND(H100&lt;TODAY(),K100&lt;1),"RETARD : date cible dépassée",IF(Q100&gt;0,"BUDGET : dépassement",IF(N100="Critique","RISQUE : traitement urgent","OK")))))</x:f>
      </x:c>
    </x:row>
  </x:sheetData>
  <x:conditionalFormatting sqref="K2:K100">
    <x:cfRule type="dataBar" priority="1">
      <x:dataBar>
        <x:cfvo type="min"/>
        <x:cfvo type="max"/>
        <x:color rgb="FF4FA39C"/>
      </x:dataBar>
      <x:extLst>
        <x:ext xmlns:x14="http://schemas.microsoft.com/office/spreadsheetml/2009/9/main" uri="{B025F937-C7B1-47D3-B67F-A62EFF666E3E}">
          <x14:id>{94B2A4A4-075B-62C4-EF70-798B5200D387}</x14:id>
        </x:ext>
      </x:extLst>
    </x:cfRule>
  </x:conditionalFormatting>
  <x:conditionalFormatting sqref="N2:N100">
    <x:cfRule type="expression" dxfId="7" priority="2">
      <x:formula>N2="Critique"</x:formula>
    </x:cfRule>
    <x:cfRule type="expression" dxfId="8" priority="3">
      <x:formula>N2="Élevé"</x:formula>
    </x:cfRule>
  </x:conditionalFormatting>
  <x:conditionalFormatting sqref="F2:F100">
    <x:cfRule type="expression" dxfId="9" priority="4">
      <x:formula>F2="Terminé"</x:formula>
    </x:cfRule>
    <x:cfRule type="expression" dxfId="10" priority="5">
      <x:formula>F2="Bloqué"</x:formula>
    </x:cfRule>
  </x:conditionalFormatting>
  <x:conditionalFormatting sqref="Q2:Q100">
    <x:cfRule type="expression" dxfId="11" priority="6">
      <x:formula>Q2&gt;0</x:formula>
    </x:cfRule>
    <x:cfRule type="expression" dxfId="12" priority="7">
      <x:formula>Q2&lt;=0</x:formula>
    </x:cfRule>
  </x:conditionalFormatting>
  <x:conditionalFormatting sqref="S2:S100">
    <x:cfRule type="expression" dxfId="13" priority="8">
      <x:formula>S2="Vert"</x:formula>
    </x:cfRule>
    <x:cfRule type="expression" dxfId="14" priority="9">
      <x:formula>S2="Orange"</x:formula>
    </x:cfRule>
    <x:cfRule type="expression" dxfId="15" priority="10">
      <x:formula>S2="Rouge"</x:formula>
    </x:cfRule>
  </x:conditionalFormatting>
  <x:conditionalFormatting sqref="T2:T100">
    <x:cfRule type="expression" dxfId="16" priority="11">
      <x:formula>T2="OK"</x:formula>
    </x:cfRule>
    <x:cfRule type="expression" dxfId="17" priority="12">
      <x:formula>T2&lt;&gt;"OK"</x:formula>
    </x:cfRule>
  </x:conditionalFormatting>
  <x:dataValidations count="4">
    <x:dataValidation type="list" sqref="C2:C100">
      <x:formula1>"Produit,UX/UI,Développement,Data,QA,Marketing,Ops"</x:formula1>
    </x:dataValidation>
    <x:dataValidation type="list" sqref="E2:E100">
      <x:formula1>"Haute,Moyenne,Basse"</x:formula1>
    </x:dataValidation>
    <x:dataValidation type="list" sqref="F2:F100">
      <x:formula1>"Backlog,Planifié,En cours,Bloqué,Terminé"</x:formula1>
    </x:dataValidation>
    <x:dataValidation type="list" sqref="N2:N100">
      <x:formula1>"Faible,Moyen,Élevé,Critique"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685293176f4546d3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94B2A4A4-075B-62C4-EF70-798B5200D387}">
            <x14:dataBar gradient="1">
              <x14:cfvo type="min"/>
              <x14:cfvo type="max"/>
              <x14:fillColor rgb="FF4FA39C"/>
            </x14:dataBar>
          </x14:cfRule>
          <xm:sqref>K2:K100</xm:sqref>
        </x14:conditionalFormatting>
      </x14:conditionalFormattings>
    </x:ext>
  </x:extLst>
</x:worksheet>
</file>

<file path=xl/worksheets/sheet3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24" hidden="0" customWidth="1"/>
  </x:cols>
  <x:sheetData>
    <x:row r="1">
      <x:c r="A1" s="747" t="str">
        <x:v>PARAMÈTRES DU PROJET</x:v>
      </x:c>
      <x:c r="B1" s="747" t="str"/>
      <x:c r="C1" s="747" t="str"/>
      <x:c r="D1" s="747" t="str"/>
    </x:row>
    <x:row r="3">
      <x:c r="A3" s="749" t="str">
        <x:v>Nom du projet</x:v>
      </x:c>
      <x:c r="B3" s="751" t="str">
        <x:v>Plateforme RH IA</x:v>
      </x:c>
    </x:row>
    <x:row r="4">
      <x:c r="A4" s="749" t="str">
        <x:v>Product Owner</x:v>
      </x:c>
      <x:c r="B4" s="752" t="str">
        <x:v>Sofia Martin</x:v>
      </x:c>
    </x:row>
    <x:row r="5">
      <x:c r="A5" s="749" t="str">
        <x:v>Date de début</x:v>
      </x:c>
      <x:c r="B5" s="754" t="n">
        <x:v>46023</x:v>
      </x:c>
    </x:row>
    <x:row r="6">
      <x:c r="A6" s="749" t="str">
        <x:v>Date cible</x:v>
      </x:c>
      <x:c r="B6" s="754" t="n">
        <x:v>46752</x:v>
      </x:c>
    </x:row>
    <x:row r="7">
      <x:c r="A7" s="749" t="str">
        <x:v>Budget total</x:v>
      </x:c>
      <x:c r="B7" s="755" t="n">
        <x:v>530000</x:v>
      </x:c>
    </x:row>
    <x:row r="8">
      <x:c r="A8" s="749" t="str">
        <x:v>Objectif utilisateurs</x:v>
      </x:c>
      <x:c r="B8" s="752" t="n">
        <x:v>40000</x:v>
      </x:c>
    </x:row>
    <x:row r="9">
      <x:c r="A9" s="749" t="str">
        <x:v>NPS cible</x:v>
      </x:c>
      <x:c r="B9" s="752" t="n">
        <x:v>60</x:v>
      </x:c>
    </x:row>
    <x:row r="10">
      <x:c r="A10" s="749" t="str">
        <x:v>Seuil alerte budget</x:v>
      </x:c>
      <x:c r="B10" s="756" t="n">
        <x:v>0.9</x:v>
      </x:c>
    </x:row>
  </x:sheetData>
  <x:mergeCells>
    <x:mergeCell ref="A1:D1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24" hidden="0" customWidth="1"/>
    <x:col min="3" max="3" width="13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3" hidden="0" customWidth="1"/>
    <x:col min="9" max="9" width="13" hidden="0" customWidth="1"/>
    <x:col min="10" max="10" width="13" hidden="0" customWidth="1"/>
    <x:col min="11" max="11" width="13" hidden="0" customWidth="1"/>
    <x:col min="12" max="12" width="13" hidden="0" customWidth="1"/>
    <x:col min="13" max="13" width="13" hidden="0" customWidth="1"/>
    <x:col min="14" max="14" width="13" hidden="0" customWidth="1"/>
    <x:col min="15" max="15" width="13" hidden="0" customWidth="1"/>
    <x:col min="16" max="16" width="13" hidden="0" customWidth="1"/>
  </x:cols>
  <x:sheetData>
    <x:row r="1">
      <x:c r="A1" s="759" t="str">
        <x:v>DASHBOARD AGILE — PILOTAGE 360°</x:v>
      </x:c>
      <x:c r="B1" s="759"/>
      <x:c r="C1" s="759"/>
      <x:c r="D1" s="759"/>
      <x:c r="E1" s="759"/>
      <x:c r="F1" s="759"/>
      <x:c r="G1" s="759"/>
      <x:c r="H1" s="759"/>
      <x:c r="I1" s="759"/>
      <x:c r="J1" s="759"/>
      <x:c r="K1" s="759"/>
      <x:c r="L1" s="759"/>
      <x:c r="M1" s="759"/>
      <x:c r="N1" s="759"/>
      <x:c r="O1" s="759"/>
      <x:c r="P1" s="759"/>
    </x:row>
    <x:row r="2">
      <x:c r="A2" s="759"/>
      <x:c r="B2" s="759"/>
      <x:c r="C2" s="759"/>
      <x:c r="D2" s="759"/>
      <x:c r="E2" s="759"/>
      <x:c r="F2" s="759"/>
      <x:c r="G2" s="759"/>
      <x:c r="H2" s="759"/>
      <x:c r="I2" s="759"/>
      <x:c r="J2" s="759"/>
      <x:c r="K2" s="759"/>
      <x:c r="L2" s="759"/>
      <x:c r="M2" s="759"/>
      <x:c r="N2" s="759"/>
      <x:c r="O2" s="759"/>
      <x:c r="P2" s="759"/>
    </x:row>
    <x:row r="4">
      <x:c r="A4" s="763" t="str">
        <x:f>"BUDGET PRÉVU"&amp;CHAR(10)&amp;CHAR(10)&amp;TEXT(SUM('Backlog Agile'!I2:I9),"#,##0")&amp;" €"</x:f>
        <x:v>BUDGET PRÉVU
530,000 €</x:v>
      </x:c>
      <x:c r="B4" s="763"/>
      <x:c r="C4" s="763"/>
      <x:c r="D4" s="768" t="str">
        <x:f>"BUDGET RÉEL"&amp;CHAR(10)&amp;CHAR(10)&amp;TEXT(SUM('Backlog Agile'!J2:J9),"#,##0")&amp;" €"</x:f>
        <x:v>BUDGET RÉEL
132,000 €</x:v>
      </x:c>
      <x:c r="E4" s="768"/>
      <x:c r="F4" s="768"/>
      <x:c r="G4" s="773" t="str">
        <x:f>"AVANCEMENT GLOBAL"&amp;CHAR(10)&amp;CHAR(10)&amp;TEXT(AVERAGE('Backlog Agile'!K2:K9),"0%")</x:f>
        <x:v>AVANCEMENT GLOBAL
37%</x:v>
      </x:c>
      <x:c r="H4" s="773"/>
      <x:c r="I4" s="773"/>
      <x:c r="J4" s="778" t="str">
        <x:f>"INITIATIVES ACTIVES"&amp;CHAR(10)&amp;CHAR(10)&amp;COUNTIF('Backlog Agile'!F2:F9,"En cours")</x:f>
        <x:v>INITIATIVES ACTIVES
3</x:v>
      </x:c>
      <x:c r="K4" s="778"/>
      <x:c r="L4" s="778"/>
      <x:c r="M4" s="783" t="str">
        <x:f>"RISQUES ÉLEVÉS"&amp;CHAR(10)&amp;CHAR(10)&amp;(COUNTIF('Backlog Agile'!N2:N9,"Élevé")+COUNTIF('Backlog Agile'!N2:N9,"Critique"))</x:f>
        <x:v>RISQUES ÉLEVÉS
3</x:v>
      </x:c>
      <x:c r="N4" s="783"/>
      <x:c r="O4" s="783"/>
      <x:c r="P4" s="783"/>
    </x:row>
    <x:row r="5">
      <x:c r="A5" s="763"/>
      <x:c r="B5" s="763"/>
      <x:c r="C5" s="763"/>
      <x:c r="D5" s="768"/>
      <x:c r="E5" s="768"/>
      <x:c r="F5" s="768"/>
      <x:c r="G5" s="773"/>
      <x:c r="H5" s="773"/>
      <x:c r="I5" s="773"/>
      <x:c r="J5" s="778"/>
      <x:c r="K5" s="778"/>
      <x:c r="L5" s="778"/>
      <x:c r="M5" s="783"/>
      <x:c r="N5" s="783"/>
      <x:c r="O5" s="783"/>
      <x:c r="P5" s="783"/>
    </x:row>
    <x:row r="6">
      <x:c r="A6" s="763"/>
      <x:c r="B6" s="763"/>
      <x:c r="C6" s="763"/>
      <x:c r="D6" s="768"/>
      <x:c r="E6" s="768"/>
      <x:c r="F6" s="768"/>
      <x:c r="G6" s="773"/>
      <x:c r="H6" s="773"/>
      <x:c r="I6" s="773"/>
      <x:c r="J6" s="778"/>
      <x:c r="K6" s="778"/>
      <x:c r="L6" s="778"/>
      <x:c r="M6" s="783"/>
      <x:c r="N6" s="783"/>
      <x:c r="O6" s="783"/>
      <x:c r="P6" s="783"/>
    </x:row>
    <x:row r="8">
      <x:c r="A8" s="786" t="str">
        <x:v>ALERTES AUTOMATIQUES</x:v>
      </x:c>
      <x:c r="B8" s="786"/>
      <x:c r="C8" s="786"/>
      <x:c r="D8" s="786"/>
      <x:c r="E8" s="786"/>
      <x:c r="F8" s="786"/>
      <x:c r="G8" s="786"/>
      <x:c r="H8" s="786"/>
      <x:c r="J8" s="803" t="str">
        <x:v>RÉPARTITION PAR STATUT</x:v>
      </x:c>
      <x:c r="K8" s="803"/>
      <x:c r="L8" s="803"/>
      <x:c r="M8" s="803"/>
      <x:c r="N8" s="803"/>
      <x:c r="O8" s="803"/>
      <x:c r="P8" s="803"/>
    </x:row>
    <x:row r="9">
      <x:c r="A9" s="799" t="str">
        <x:v>Alerte</x:v>
      </x:c>
      <x:c r="B9" s="794" t="str">
        <x:v>Formule / résultat</x:v>
      </x:c>
      <x:c r="C9" t="str"/>
      <x:c r="D9" t="str"/>
      <x:c r="E9" t="str"/>
      <x:c r="F9" t="str"/>
      <x:c r="G9" t="str"/>
      <x:c r="H9" t="str"/>
      <x:c r="J9" s="806" t="str">
        <x:v>Statut</x:v>
      </x:c>
      <x:c r="K9" s="807" t="str">
        <x:v>Nombre</x:v>
      </x:c>
    </x:row>
    <x:row r="10">
      <x:c r="A10" s="800" t="str">
        <x:v>Dépassement budget</x:v>
      </x:c>
      <x:c r="B10" s="796" t="str">
        <x:f>IF(SUM('Backlog Agile'!J2:J9)&gt;SUM('Backlog Agile'!I2:I9),"ALERTE : budget dépassé","Budget sous contrôle")</x:f>
        <x:v>Budget sous contrôle</x:v>
      </x:c>
      <x:c r="C10" t="str"/>
      <x:c r="D10" t="str"/>
      <x:c r="E10" t="str"/>
      <x:c r="F10" t="str"/>
      <x:c r="G10" t="str"/>
      <x:c r="H10" t="str"/>
      <x:c r="J10" s="789" t="str">
        <x:v>Backlog</x:v>
      </x:c>
      <x:c r="K10" s="790" t="n">
        <x:f>COUNTIF('Backlog Agile'!F2:F9,"Backlog")</x:f>
        <x:v>2</x:v>
      </x:c>
    </x:row>
    <x:row r="11">
      <x:c r="A11" s="800" t="str">
        <x:v>Risques critiques</x:v>
      </x:c>
      <x:c r="B11" s="796" t="n">
        <x:f>COUNTIF('Backlog Agile'!N2:N9,"Critique")</x:f>
        <x:v>0</x:v>
      </x:c>
      <x:c r="C11" t="str"/>
      <x:c r="D11" t="str"/>
      <x:c r="E11" t="str"/>
      <x:c r="F11" t="str"/>
      <x:c r="G11" t="str"/>
      <x:c r="H11" t="str"/>
      <x:c r="J11" s="789" t="str">
        <x:v>Planifié</x:v>
      </x:c>
      <x:c r="K11" s="790" t="n">
        <x:f>COUNTIF('Backlog Agile'!F2:F9,"Planifié")</x:f>
        <x:v>2</x:v>
      </x:c>
    </x:row>
    <x:row r="12">
      <x:c r="A12" s="800" t="str">
        <x:v>Initiatives bloquées</x:v>
      </x:c>
      <x:c r="B12" s="796" t="n">
        <x:f>COUNTIF('Backlog Agile'!F2:F9,"Bloqué")</x:f>
        <x:v>0</x:v>
      </x:c>
      <x:c r="C12" t="str"/>
      <x:c r="D12" t="str"/>
      <x:c r="E12" t="str"/>
      <x:c r="F12" t="str"/>
      <x:c r="G12" t="str"/>
      <x:c r="H12" t="str"/>
      <x:c r="J12" s="789" t="str">
        <x:v>En cours</x:v>
      </x:c>
      <x:c r="K12" s="790" t="n">
        <x:f>COUNTIF('Backlog Agile'!F2:F9,"En cours")</x:f>
        <x:v>3</x:v>
      </x:c>
    </x:row>
    <x:row r="13">
      <x:c r="A13" s="801" t="str">
        <x:v>Retards potentiels</x:v>
      </x:c>
      <x:c r="B13" s="798" t="n">
        <x:f>COUNTIFS('Backlog Agile'!H2:H9,"&lt;"&amp;TODAY(),'Backlog Agile'!F2:F9,"&lt;&gt;Terminé")</x:f>
        <x:v>2</x:v>
      </x:c>
      <x:c r="C13" t="str"/>
      <x:c r="D13" t="str"/>
      <x:c r="E13" t="str"/>
      <x:c r="F13" t="str"/>
      <x:c r="G13" t="str"/>
      <x:c r="H13" t="str"/>
      <x:c r="J13" s="791" t="str">
        <x:v>Terminé</x:v>
      </x:c>
      <x:c r="K13" s="792" t="n">
        <x:f>COUNTIF('Backlog Agile'!F2:F9,"Terminé")</x:f>
        <x:v>1</x:v>
      </x:c>
    </x:row>
    <x:row r="16">
      <x:c r="A16" s="810" t="str">
        <x:v>MATRICE IMPACT / EFFORT</x:v>
      </x:c>
      <x:c r="B16" s="810"/>
      <x:c r="C16" s="810"/>
      <x:c r="D16" s="810"/>
      <x:c r="E16" s="810"/>
      <x:c r="F16" s="810"/>
      <x:c r="G16" s="810"/>
      <x:c r="H16" s="810"/>
    </x:row>
    <x:row r="17">
      <x:c r="A17" s="820" t="str">
        <x:v>Quadrant</x:v>
      </x:c>
      <x:c r="B17" s="821" t="str">
        <x:v>Règle</x:v>
      </x:c>
      <x:c r="C17" s="822" t="str">
        <x:v>Nombre</x:v>
      </x:c>
      <x:c r="D17" t="str"/>
      <x:c r="E17" t="str"/>
      <x:c r="F17" t="str"/>
      <x:c r="G17" t="str"/>
      <x:c r="H17" t="str"/>
    </x:row>
    <x:row r="18">
      <x:c r="A18" s="795" t="str">
        <x:v>Quick Wins</x:v>
      </x:c>
      <x:c r="B18" s="815" t="str">
        <x:v>Impact ≥ 4 et Effort ≤ 3</x:v>
      </x:c>
      <x:c r="C18" s="796" t="n">
        <x:f>COUNTIFS('Backlog Agile'!L2:L9,"&gt;=4",'Backlog Agile'!M2:M9,"&lt;=3")</x:f>
        <x:v>3</x:v>
      </x:c>
      <x:c r="D18" t="str"/>
      <x:c r="E18" t="str"/>
      <x:c r="F18" t="str"/>
      <x:c r="G18" t="str"/>
      <x:c r="H18" t="str"/>
    </x:row>
    <x:row r="19">
      <x:c r="A19" s="795" t="str">
        <x:v>Projets majeurs</x:v>
      </x:c>
      <x:c r="B19" s="815" t="str">
        <x:v>Impact ≥ 4 et Effort ≥ 4</x:v>
      </x:c>
      <x:c r="C19" s="796" t="n">
        <x:f>COUNTIFS('Backlog Agile'!L2:L9,"&gt;=4",'Backlog Agile'!M2:M9,"&gt;=4")</x:f>
        <x:v>5</x:v>
      </x:c>
      <x:c r="D19" t="str"/>
      <x:c r="E19" t="str"/>
      <x:c r="F19" t="str"/>
      <x:c r="G19" t="str"/>
      <x:c r="H19" t="str"/>
    </x:row>
    <x:row r="20">
      <x:c r="A20" s="795" t="str">
        <x:v>À reconsidérer</x:v>
      </x:c>
      <x:c r="B20" s="815" t="str">
        <x:v>Impact ≤ 3 et Effort ≥ 4</x:v>
      </x:c>
      <x:c r="C20" s="796" t="n">
        <x:f>COUNTIFS('Backlog Agile'!L2:L9,"&lt;=3",'Backlog Agile'!M2:M9,"&gt;=4")</x:f>
        <x:v>0</x:v>
      </x:c>
      <x:c r="D20" t="str"/>
      <x:c r="E20" t="str"/>
      <x:c r="F20" t="str"/>
      <x:c r="G20" t="str"/>
      <x:c r="H20" t="str"/>
    </x:row>
    <x:row r="21">
      <x:c r="A21" s="795" t="str">
        <x:v>Gains mineurs</x:v>
      </x:c>
      <x:c r="B21" s="815" t="str">
        <x:v>Impact ≤ 3 et Effort ≤ 3</x:v>
      </x:c>
      <x:c r="C21" s="796" t="n">
        <x:f>COUNTIFS('Backlog Agile'!L2:L9,"&lt;=3",'Backlog Agile'!M2:M9,"&lt;=3")</x:f>
        <x:v>0</x:v>
      </x:c>
      <x:c r="D21" t="str"/>
      <x:c r="E21" t="str"/>
      <x:c r="F21" t="str"/>
      <x:c r="G21" t="str"/>
      <x:c r="H21" t="str"/>
    </x:row>
    <x:row r="22">
      <x:c r="A22" s="797" t="str">
        <x:v>Score moyen</x:v>
      </x:c>
      <x:c r="B22" s="816" t="str">
        <x:v>Impact / Effort</x:v>
      </x:c>
      <x:c r="C22" s="823" t="n">
        <x:f>AVERAGE('Backlog Agile'!L2:L9)/AVERAGE('Backlog Agile'!M2:M9)</x:f>
        <x:v>1.2333333333333334</x:v>
      </x:c>
      <x:c r="D22" t="str"/>
      <x:c r="E22" t="str"/>
      <x:c r="F22" t="str"/>
      <x:c r="G22" t="str"/>
      <x:c r="H22" t="str"/>
    </x:row>
    <x:row r="26">
      <x:c r="A26" t="str">
        <x:v>Indicateur</x:v>
      </x:c>
      <x:c r="B26" t="str">
        <x:v>Prévu</x:v>
      </x:c>
      <x:c r="C26" t="str">
        <x:v>Réel</x:v>
      </x:c>
    </x:row>
    <x:row r="27">
      <x:c r="A27" t="str">
        <x:v>Budget</x:v>
      </x:c>
      <x:c r="B27" s="839" t="n">
        <x:f>SUM('Backlog Agile'!I2:I9)</x:f>
        <x:v>530000</x:v>
      </x:c>
      <x:c r="C27" s="839" t="n">
        <x:f>SUM('Backlog Agile'!J2:J9)</x:f>
        <x:v>132000</x:v>
      </x:c>
    </x:row>
    <x:row r="28">
      <x:c r="A28" t="str">
        <x:v>Moyenne initiative</x:v>
      </x:c>
      <x:c r="B28" s="839" t="n">
        <x:f>AVERAGE('Backlog Agile'!I2:I9)</x:f>
        <x:v>66250</x:v>
      </x:c>
      <x:c r="C28" s="839" t="n">
        <x:f>AVERAGE('Backlog Agile'!J2:J9)</x:f>
        <x:v>16500</x:v>
      </x:c>
    </x:row>
    <x:row r="29">
      <x:c r="A29" t="str">
        <x:v>Maximum</x:v>
      </x:c>
      <x:c r="B29" s="839" t="n">
        <x:f>MAX('Backlog Agile'!I2:I9)</x:f>
        <x:v>110000</x:v>
      </x:c>
      <x:c r="C29" s="839" t="n">
        <x:f>MAX('Backlog Agile'!J2:J9)</x:f>
        <x:v>48000</x:v>
      </x:c>
    </x:row>
    <x:row r="47">
      <x:c r="A47" s="918" t="str">
        <x:v>CENTRE DE CONTRÔLE AUTOMATIQUE</x:v>
      </x:c>
      <x:c r="B47" s="918"/>
      <x:c r="C47" s="918"/>
      <x:c r="D47" s="918"/>
      <x:c r="E47" s="918"/>
      <x:c r="F47" s="918"/>
      <x:c r="G47" s="918"/>
      <x:c r="H47" s="918"/>
      <x:c r="I47" s="918"/>
      <x:c r="J47" s="918"/>
      <x:c r="K47" s="918"/>
      <x:c r="L47" s="918"/>
      <x:c r="M47" s="918"/>
      <x:c r="N47" s="918"/>
      <x:c r="O47" s="918"/>
      <x:c r="P47" s="918"/>
    </x:row>
    <x:row r="48">
      <x:c r="A48" s="918"/>
      <x:c r="B48" s="918"/>
      <x:c r="C48" s="918"/>
      <x:c r="D48" s="918"/>
      <x:c r="E48" s="918"/>
      <x:c r="F48" s="918"/>
      <x:c r="G48" s="918"/>
      <x:c r="H48" s="918"/>
      <x:c r="I48" s="918"/>
      <x:c r="J48" s="918"/>
      <x:c r="K48" s="918"/>
      <x:c r="L48" s="918"/>
      <x:c r="M48" s="918"/>
      <x:c r="N48" s="918"/>
      <x:c r="O48" s="918"/>
      <x:c r="P48" s="918"/>
    </x:row>
    <x:row r="50">
      <x:c r="A50" s="923" t="str">
        <x:f>"INITIATIVES EN RETARD"&amp;CHAR(10)&amp;CHAR(10)&amp;COUNTIF('Backlog Agile'!T2:T100,"RETARD*")</x:f>
        <x:v>INITIATIVES EN RETARD
0</x:v>
      </x:c>
      <x:c r="B50" s="923"/>
      <x:c r="C50" s="923"/>
      <x:c r="D50" s="928" t="str">
        <x:f>"DÉPASSEMENTS BUDGET"&amp;CHAR(10)&amp;CHAR(10)&amp;COUNTIF('Backlog Agile'!Q2:Q100,"&gt;0")</x:f>
        <x:v>DÉPASSEMENTS BUDGET
0</x:v>
      </x:c>
      <x:c r="E50" s="928"/>
      <x:c r="F50" s="928"/>
      <x:c r="G50" s="933" t="str">
        <x:f>"SANTÉ VERTE"&amp;CHAR(10)&amp;CHAR(10)&amp;COUNTIF('Backlog Agile'!S2:S100,"Vert")</x:f>
        <x:v>SANTÉ VERTE
3</x:v>
      </x:c>
      <x:c r="H50" s="933"/>
      <x:c r="I50" s="933"/>
      <x:c r="J50" s="938" t="str">
        <x:f>"SANTÉ ORANGE"&amp;CHAR(10)&amp;CHAR(10)&amp;COUNTIF('Backlog Agile'!S2:S100,"Orange")</x:f>
        <x:v>SANTÉ ORANGE
3</x:v>
      </x:c>
      <x:c r="K50" s="938"/>
      <x:c r="L50" s="938"/>
      <x:c r="M50" s="943" t="str">
        <x:f>"SANTÉ ROUGE"&amp;CHAR(10)&amp;CHAR(10)&amp;COUNTIF('Backlog Agile'!S2:S100,"Rouge")</x:f>
        <x:v>SANTÉ ROUGE
2</x:v>
      </x:c>
      <x:c r="N50" s="943"/>
      <x:c r="O50" s="943"/>
      <x:c r="P50" s="943"/>
    </x:row>
    <x:row r="51">
      <x:c r="A51" s="923"/>
      <x:c r="B51" s="923"/>
      <x:c r="C51" s="923"/>
      <x:c r="D51" s="928"/>
      <x:c r="E51" s="928"/>
      <x:c r="F51" s="928"/>
      <x:c r="G51" s="933"/>
      <x:c r="H51" s="933"/>
      <x:c r="I51" s="933"/>
      <x:c r="J51" s="938"/>
      <x:c r="K51" s="938"/>
      <x:c r="L51" s="938"/>
      <x:c r="M51" s="943"/>
      <x:c r="N51" s="943"/>
      <x:c r="O51" s="943"/>
      <x:c r="P51" s="943"/>
    </x:row>
    <x:row r="52">
      <x:c r="A52" s="923"/>
      <x:c r="B52" s="923"/>
      <x:c r="C52" s="923"/>
      <x:c r="D52" s="928"/>
      <x:c r="E52" s="928"/>
      <x:c r="F52" s="928"/>
      <x:c r="G52" s="933"/>
      <x:c r="H52" s="933"/>
      <x:c r="I52" s="933"/>
      <x:c r="J52" s="938"/>
      <x:c r="K52" s="938"/>
      <x:c r="L52" s="938"/>
      <x:c r="M52" s="943"/>
      <x:c r="N52" s="943"/>
      <x:c r="O52" s="943"/>
      <x:c r="P52" s="943"/>
    </x:row>
    <x:row r="53">
      <x:c r="A53" s="923"/>
      <x:c r="B53" s="923"/>
      <x:c r="C53" s="923"/>
      <x:c r="D53" s="928"/>
      <x:c r="E53" s="928"/>
      <x:c r="F53" s="928"/>
      <x:c r="G53" s="933"/>
      <x:c r="H53" s="933"/>
      <x:c r="I53" s="933"/>
      <x:c r="J53" s="938"/>
      <x:c r="K53" s="938"/>
      <x:c r="L53" s="938"/>
      <x:c r="M53" s="943"/>
      <x:c r="N53" s="943"/>
      <x:c r="O53" s="943"/>
      <x:c r="P53" s="943"/>
    </x:row>
    <x:row r="55">
      <x:c r="A55" s="946" t="str">
        <x:v>SYNTHÈSE AUTOMATIQUE DU PORTEFEUILLE</x:v>
      </x:c>
      <x:c r="B55" s="946"/>
      <x:c r="C55" s="946"/>
      <x:c r="D55" s="946"/>
      <x:c r="E55" s="946"/>
      <x:c r="F55" s="946"/>
      <x:c r="G55" s="946"/>
      <x:c r="H55" s="946"/>
      <x:c r="J55" s="958" t="str">
        <x:v>Santé</x:v>
      </x:c>
      <x:c r="K55" s="959" t="str">
        <x:v>Nombre</x:v>
      </x:c>
    </x:row>
    <x:row r="56">
      <x:c r="A56" s="958" t="str">
        <x:v>Indicateur</x:v>
      </x:c>
      <x:c r="B56" s="959" t="str">
        <x:v>Valeur</x:v>
      </x:c>
      <x:c r="J56" s="950" t="str">
        <x:v>Vert</x:v>
      </x:c>
      <x:c r="K56" s="882" t="n">
        <x:f>COUNTIF('Backlog Agile'!S2:S100,"Vert")</x:f>
        <x:v>3</x:v>
      </x:c>
    </x:row>
    <x:row r="57">
      <x:c r="A57" s="960" t="str">
        <x:v>Budget restant</x:v>
      </x:c>
      <x:c r="B57" s="951" t="n">
        <x:f>SUM('Backlog Agile'!I2:I100)-SUM('Backlog Agile'!J2:J100)</x:f>
        <x:v>398000</x:v>
      </x:c>
      <x:c r="J57" s="950" t="str">
        <x:v>Orange</x:v>
      </x:c>
      <x:c r="K57" s="882" t="n">
        <x:f>COUNTIF('Backlog Agile'!S2:S100,"Orange")</x:f>
        <x:v>3</x:v>
      </x:c>
    </x:row>
    <x:row r="58">
      <x:c r="A58" s="960" t="str">
        <x:v>Taux de consommation</x:v>
      </x:c>
      <x:c r="B58" s="952" t="n">
        <x:f>IFERROR(SUM('Backlog Agile'!J2:J100)/SUM('Backlog Agile'!I2:I100),0)</x:f>
        <x:v>0.2490566037735849</x:v>
      </x:c>
      <x:c r="J58" s="954" t="str">
        <x:v>Rouge</x:v>
      </x:c>
      <x:c r="K58" s="887" t="n">
        <x:f>COUNTIF('Backlog Agile'!S2:S100,"Rouge")</x:f>
        <x:v>2</x:v>
      </x:c>
    </x:row>
    <x:row r="59">
      <x:c r="A59" s="960" t="str">
        <x:v>Score moyen de priorité</x:v>
      </x:c>
      <x:c r="B59" s="953" t="n">
        <x:f>IFERROR(AVERAGE('Backlog Agile'!R2:R100),0)</x:f>
        <x:v>14.125</x:v>
      </x:c>
    </x:row>
    <x:row r="60">
      <x:c r="A60" s="960" t="str">
        <x:v>Durée moyenne</x:v>
      </x:c>
      <x:c r="B60" s="953" t="n">
        <x:f>IFERROR(AVERAGE('Backlog Agile'!O2:O100),0)</x:f>
        <x:v>125.75</x:v>
      </x:c>
    </x:row>
    <x:row r="61">
      <x:c r="A61" s="960" t="str">
        <x:v>Initiatives terminées</x:v>
      </x:c>
      <x:c r="B61" s="882" t="n">
        <x:f>COUNTIF('Backlog Agile'!F2:F100,"Terminé")</x:f>
        <x:v>1</x:v>
      </x:c>
    </x:row>
    <x:row r="62">
      <x:c r="A62" s="961" t="str">
        <x:v>Taux de livraison</x:v>
      </x:c>
      <x:c r="B62" s="955" t="n">
        <x:f>IFERROR(COUNTIF('Backlog Agile'!F2:F100,"Terminé")/COUNTA('Backlog Agile'!B2:B100),0)</x:f>
        <x:v>0.125</x:v>
      </x:c>
    </x:row>
  </x:sheetData>
  <x:mergeCells>
    <x:mergeCell ref="A1:P2"/>
    <x:mergeCell ref="A4:C6"/>
    <x:mergeCell ref="D4:F6"/>
    <x:mergeCell ref="G4:I6"/>
    <x:mergeCell ref="J4:L6"/>
    <x:mergeCell ref="M4:P6"/>
    <x:mergeCell ref="A8:H8"/>
    <x:mergeCell ref="J8:P8"/>
    <x:mergeCell ref="A16:H16"/>
    <x:mergeCell ref="A47:P48"/>
    <x:mergeCell ref="A50:C53"/>
    <x:mergeCell ref="D50:F53"/>
    <x:mergeCell ref="G50:I53"/>
    <x:mergeCell ref="J50:L53"/>
    <x:mergeCell ref="M50:P53"/>
    <x:mergeCell ref="A55:H55"/>
  </x:mergeCells>
  <x:pageMargins left="0.7" right="0.7" top="0.75" bottom="0.75" header="0.3" footer="0.3"/>
  <x:drawing xmlns:r="http://schemas.openxmlformats.org/officeDocument/2006/relationships" r:id="Rb7b074d660cb404f"/>
</x:worksheet>
</file>

<file path=xl/worksheets/sheet5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26" hidden="0" customWidth="1"/>
    <x:col min="3" max="3" width="13" hidden="0" customWidth="1"/>
    <x:col min="4" max="4" width="13" hidden="0" customWidth="1"/>
    <x:col min="5" max="5" width="20" hidden="0" customWidth="1"/>
    <x:col min="6" max="6" width="14" hidden="0" customWidth="1"/>
    <x:col min="7" max="7" width="14" hidden="0" customWidth="1"/>
    <x:col min="8" max="8" width="13" hidden="0" customWidth="1"/>
    <x:col min="9" max="9" width="12" hidden="0" customWidth="1"/>
    <x:col min="10" max="10" width="18" hidden="0" customWidth="1"/>
    <x:col min="11" max="11" width="12" hidden="0" customWidth="1"/>
    <x:col min="12" max="12" width="28" hidden="0" customWidth="1"/>
  </x:cols>
  <x:sheetData>
    <x:row r="1">
      <x:c r="A1" s="826" t="str">
        <x:v>PLANNING DES RELEASES ET JALONS</x:v>
      </x:c>
      <x:c r="B1" s="826"/>
      <x:c r="C1" s="826"/>
      <x:c r="D1" s="826"/>
      <x:c r="E1" s="826"/>
      <x:c r="F1" s="826"/>
      <x:c r="G1" s="826"/>
      <x:c r="H1" s="826"/>
      <x:c r="I1" s="826"/>
      <x:c r="J1" s="826"/>
      <x:c r="K1" s="826"/>
      <x:c r="L1" s="826"/>
    </x:row>
    <x:row r="2">
      <x:c r="A2" s="826"/>
      <x:c r="B2" s="826"/>
      <x:c r="C2" s="826"/>
      <x:c r="D2" s="826"/>
      <x:c r="E2" s="826"/>
      <x:c r="F2" s="826"/>
      <x:c r="G2" s="826"/>
      <x:c r="H2" s="826"/>
      <x:c r="I2" s="826"/>
      <x:c r="J2" s="826"/>
      <x:c r="K2" s="826"/>
      <x:c r="L2" s="826"/>
    </x:row>
    <x:row r="4">
      <x:c r="A4" s="829" t="str">
        <x:v>Release</x:v>
      </x:c>
      <x:c r="B4" s="829" t="str">
        <x:v>Objectif</x:v>
      </x:c>
      <x:c r="C4" s="829" t="str">
        <x:v>Début</x:v>
      </x:c>
      <x:c r="D4" s="829" t="str">
        <x:v>Fin</x:v>
      </x:c>
      <x:c r="E4" s="829" t="str">
        <x:v>Responsable</x:v>
      </x:c>
      <x:c r="F4" s="829" t="str">
        <x:v>Budget</x:v>
      </x:c>
      <x:c r="G4" s="829" t="str">
        <x:v>Statut</x:v>
      </x:c>
      <x:c r="H4" s="829" t="str">
        <x:v>Avancement</x:v>
      </x:c>
      <x:c r="I4" s="829" t="str">
        <x:v>Go/No-Go</x:v>
      </x:c>
      <x:c r="J4" s="829" t="str">
        <x:v>Dépendances</x:v>
      </x:c>
      <x:c r="K4" s="829" t="str">
        <x:v>Risque</x:v>
      </x:c>
      <x:c r="L4" s="829" t="str">
        <x:v>Commentaires</x:v>
      </x:c>
    </x:row>
    <x:row r="5">
      <x:c r="A5" s="793" t="str">
        <x:v>R1 — Foundation</x:v>
      </x:c>
      <x:c r="B5" s="814" t="str">
        <x:v>Socle technique</x:v>
      </x:c>
      <x:c r="C5" s="830" t="n">
        <x:v>46027</x:v>
      </x:c>
      <x:c r="D5" s="830" t="n">
        <x:v>46112</x:v>
      </x:c>
      <x:c r="E5" s="814" t="str">
        <x:v>Lucas Robert</x:v>
      </x:c>
      <x:c r="F5" s="833" t="n">
        <x:v>70000</x:v>
      </x:c>
      <x:c r="G5" s="814" t="str">
        <x:v>Terminé</x:v>
      </x:c>
      <x:c r="H5" s="836" t="n">
        <x:v>1</x:v>
      </x:c>
      <x:c r="I5" s="814" t="str">
        <x:v>Go</x:v>
      </x:c>
      <x:c r="J5" s="814" t="str">
        <x:v>Aucune</x:v>
      </x:c>
      <x:c r="K5" s="814" t="str">
        <x:v>Faible</x:v>
      </x:c>
      <x:c r="L5" s="794" t="str">
        <x:v>Livrée</x:v>
      </x:c>
    </x:row>
    <x:row r="6">
      <x:c r="A6" s="795" t="str">
        <x:v>R2 — Experience</x:v>
      </x:c>
      <x:c r="B6" s="815" t="str">
        <x:v>Refonte UX et dashboard</x:v>
      </x:c>
      <x:c r="C6" s="831" t="n">
        <x:v>46113</x:v>
      </x:c>
      <x:c r="D6" s="831" t="n">
        <x:v>46203</x:v>
      </x:c>
      <x:c r="E6" s="815" t="str">
        <x:v>Nora Bernard</x:v>
      </x:c>
      <x:c r="F6" s="834" t="n">
        <x:v>95000</x:v>
      </x:c>
      <x:c r="G6" s="815" t="str">
        <x:v>En cours</x:v>
      </x:c>
      <x:c r="H6" s="837" t="n">
        <x:v>0.68</x:v>
      </x:c>
      <x:c r="I6" s="815" t="str">
        <x:v>À décider</x:v>
      </x:c>
      <x:c r="J6" s="815" t="str">
        <x:v>R1</x:v>
      </x:c>
      <x:c r="K6" s="815" t="str">
        <x:v>Moyen</x:v>
      </x:c>
      <x:c r="L6" s="796" t="str">
        <x:v>Tests utilisateurs</x:v>
      </x:c>
    </x:row>
    <x:row r="7">
      <x:c r="A7" s="795" t="str">
        <x:v>R3 — Mobile</x:v>
      </x:c>
      <x:c r="B7" s="815" t="str">
        <x:v>Application mobile</x:v>
      </x:c>
      <x:c r="C7" s="831" t="n">
        <x:v>46204</x:v>
      </x:c>
      <x:c r="D7" s="831" t="n">
        <x:v>46326</x:v>
      </x:c>
      <x:c r="E7" s="815" t="str">
        <x:v>Lucas Robert</x:v>
      </x:c>
      <x:c r="F7" s="834" t="n">
        <x:v>125000</x:v>
      </x:c>
      <x:c r="G7" s="815" t="str">
        <x:v>Planifié</x:v>
      </x:c>
      <x:c r="H7" s="837" t="n">
        <x:v>0.22</x:v>
      </x:c>
      <x:c r="I7" s="815" t="str">
        <x:v>À décider</x:v>
      </x:c>
      <x:c r="J7" s="815" t="str">
        <x:v>R2</x:v>
      </x:c>
      <x:c r="K7" s="815" t="str">
        <x:v>Élevé</x:v>
      </x:c>
      <x:c r="L7" s="796" t="str">
        <x:v>Capacité équipe</x:v>
      </x:c>
    </x:row>
    <x:row r="8">
      <x:c r="A8" s="795" t="str">
        <x:v>R4 — Intelligence</x:v>
      </x:c>
      <x:c r="B8" s="815" t="str">
        <x:v>Analytics et IA</x:v>
      </x:c>
      <x:c r="C8" s="831" t="n">
        <x:v>46327</x:v>
      </x:c>
      <x:c r="D8" s="831" t="n">
        <x:v>46507</x:v>
      </x:c>
      <x:c r="E8" s="815" t="str">
        <x:v>Emma Petit</x:v>
      </x:c>
      <x:c r="F8" s="834" t="n">
        <x:v>180000</x:v>
      </x:c>
      <x:c r="G8" s="815" t="str">
        <x:v>Backlog</x:v>
      </x:c>
      <x:c r="H8" s="837" t="n">
        <x:v>0.05</x:v>
      </x:c>
      <x:c r="I8" s="815" t="str">
        <x:v>À décider</x:v>
      </x:c>
      <x:c r="J8" s="815" t="str">
        <x:v>R3</x:v>
      </x:c>
      <x:c r="K8" s="815" t="str">
        <x:v>Élevé</x:v>
      </x:c>
      <x:c r="L8" s="796" t="str">
        <x:v>Données et conformité</x:v>
      </x:c>
    </x:row>
    <x:row r="9">
      <x:c r="A9" s="795"/>
      <x:c r="B9" s="815"/>
      <x:c r="C9" s="831"/>
      <x:c r="D9" s="831"/>
      <x:c r="E9" s="815"/>
      <x:c r="F9" s="834"/>
      <x:c r="G9" s="815"/>
      <x:c r="H9" s="837"/>
      <x:c r="I9" s="815"/>
      <x:c r="J9" s="815"/>
      <x:c r="K9" s="815"/>
      <x:c r="L9" s="796"/>
    </x:row>
    <x:row r="10">
      <x:c r="A10" s="795"/>
      <x:c r="B10" s="815"/>
      <x:c r="C10" s="831"/>
      <x:c r="D10" s="831"/>
      <x:c r="E10" s="815"/>
      <x:c r="F10" s="834"/>
      <x:c r="G10" s="815"/>
      <x:c r="H10" s="837"/>
      <x:c r="I10" s="815"/>
      <x:c r="J10" s="815"/>
      <x:c r="K10" s="815"/>
      <x:c r="L10" s="796"/>
    </x:row>
    <x:row r="11">
      <x:c r="A11" s="795"/>
      <x:c r="B11" s="815"/>
      <x:c r="C11" s="831"/>
      <x:c r="D11" s="831"/>
      <x:c r="E11" s="815"/>
      <x:c r="F11" s="834"/>
      <x:c r="G11" s="815"/>
      <x:c r="H11" s="837"/>
      <x:c r="I11" s="815"/>
      <x:c r="J11" s="815"/>
      <x:c r="K11" s="815"/>
      <x:c r="L11" s="796"/>
    </x:row>
    <x:row r="12">
      <x:c r="A12" s="795"/>
      <x:c r="B12" s="815"/>
      <x:c r="C12" s="831"/>
      <x:c r="D12" s="831"/>
      <x:c r="E12" s="815"/>
      <x:c r="F12" s="834"/>
      <x:c r="G12" s="815"/>
      <x:c r="H12" s="837"/>
      <x:c r="I12" s="815"/>
      <x:c r="J12" s="815"/>
      <x:c r="K12" s="815"/>
      <x:c r="L12" s="796"/>
    </x:row>
    <x:row r="13">
      <x:c r="A13" s="795"/>
      <x:c r="B13" s="815"/>
      <x:c r="C13" s="831"/>
      <x:c r="D13" s="831"/>
      <x:c r="E13" s="815"/>
      <x:c r="F13" s="834"/>
      <x:c r="G13" s="815"/>
      <x:c r="H13" s="837"/>
      <x:c r="I13" s="815"/>
      <x:c r="J13" s="815"/>
      <x:c r="K13" s="815"/>
      <x:c r="L13" s="796"/>
    </x:row>
    <x:row r="14">
      <x:c r="A14" s="795"/>
      <x:c r="B14" s="815"/>
      <x:c r="C14" s="831"/>
      <x:c r="D14" s="831"/>
      <x:c r="E14" s="815"/>
      <x:c r="F14" s="834"/>
      <x:c r="G14" s="815"/>
      <x:c r="H14" s="837"/>
      <x:c r="I14" s="815"/>
      <x:c r="J14" s="815"/>
      <x:c r="K14" s="815"/>
      <x:c r="L14" s="796"/>
    </x:row>
    <x:row r="15">
      <x:c r="A15" s="795"/>
      <x:c r="B15" s="815"/>
      <x:c r="C15" s="831"/>
      <x:c r="D15" s="831"/>
      <x:c r="E15" s="815"/>
      <x:c r="F15" s="834"/>
      <x:c r="G15" s="815"/>
      <x:c r="H15" s="837"/>
      <x:c r="I15" s="815"/>
      <x:c r="J15" s="815"/>
      <x:c r="K15" s="815"/>
      <x:c r="L15" s="796"/>
    </x:row>
    <x:row r="16">
      <x:c r="A16" s="795"/>
      <x:c r="B16" s="815"/>
      <x:c r="C16" s="831"/>
      <x:c r="D16" s="831"/>
      <x:c r="E16" s="815"/>
      <x:c r="F16" s="834"/>
      <x:c r="G16" s="815"/>
      <x:c r="H16" s="837"/>
      <x:c r="I16" s="815"/>
      <x:c r="J16" s="815"/>
      <x:c r="K16" s="815"/>
      <x:c r="L16" s="796"/>
    </x:row>
    <x:row r="17">
      <x:c r="A17" s="795"/>
      <x:c r="B17" s="815"/>
      <x:c r="C17" s="831"/>
      <x:c r="D17" s="831"/>
      <x:c r="E17" s="815"/>
      <x:c r="F17" s="834"/>
      <x:c r="G17" s="815"/>
      <x:c r="H17" s="837"/>
      <x:c r="I17" s="815"/>
      <x:c r="J17" s="815"/>
      <x:c r="K17" s="815"/>
      <x:c r="L17" s="796"/>
    </x:row>
    <x:row r="18">
      <x:c r="A18" s="795"/>
      <x:c r="B18" s="815"/>
      <x:c r="C18" s="831"/>
      <x:c r="D18" s="831"/>
      <x:c r="E18" s="815"/>
      <x:c r="F18" s="834"/>
      <x:c r="G18" s="815"/>
      <x:c r="H18" s="837"/>
      <x:c r="I18" s="815"/>
      <x:c r="J18" s="815"/>
      <x:c r="K18" s="815"/>
      <x:c r="L18" s="796"/>
    </x:row>
    <x:row r="19">
      <x:c r="A19" s="795"/>
      <x:c r="B19" s="815"/>
      <x:c r="C19" s="831"/>
      <x:c r="D19" s="831"/>
      <x:c r="E19" s="815"/>
      <x:c r="F19" s="834"/>
      <x:c r="G19" s="815"/>
      <x:c r="H19" s="837"/>
      <x:c r="I19" s="815"/>
      <x:c r="J19" s="815"/>
      <x:c r="K19" s="815"/>
      <x:c r="L19" s="796"/>
    </x:row>
    <x:row r="20">
      <x:c r="A20" s="795"/>
      <x:c r="B20" s="815"/>
      <x:c r="C20" s="831"/>
      <x:c r="D20" s="831"/>
      <x:c r="E20" s="815"/>
      <x:c r="F20" s="834"/>
      <x:c r="G20" s="815"/>
      <x:c r="H20" s="837"/>
      <x:c r="I20" s="815"/>
      <x:c r="J20" s="815"/>
      <x:c r="K20" s="815"/>
      <x:c r="L20" s="796"/>
    </x:row>
    <x:row r="21">
      <x:c r="A21" s="795"/>
      <x:c r="B21" s="815"/>
      <x:c r="C21" s="831"/>
      <x:c r="D21" s="831"/>
      <x:c r="E21" s="815"/>
      <x:c r="F21" s="834"/>
      <x:c r="G21" s="815"/>
      <x:c r="H21" s="837"/>
      <x:c r="I21" s="815"/>
      <x:c r="J21" s="815"/>
      <x:c r="K21" s="815"/>
      <x:c r="L21" s="796"/>
    </x:row>
    <x:row r="22">
      <x:c r="A22" s="795"/>
      <x:c r="B22" s="815"/>
      <x:c r="C22" s="831"/>
      <x:c r="D22" s="831"/>
      <x:c r="E22" s="815"/>
      <x:c r="F22" s="834"/>
      <x:c r="G22" s="815"/>
      <x:c r="H22" s="837"/>
      <x:c r="I22" s="815"/>
      <x:c r="J22" s="815"/>
      <x:c r="K22" s="815"/>
      <x:c r="L22" s="796"/>
    </x:row>
    <x:row r="23">
      <x:c r="A23" s="795"/>
      <x:c r="B23" s="815"/>
      <x:c r="C23" s="831"/>
      <x:c r="D23" s="831"/>
      <x:c r="E23" s="815"/>
      <x:c r="F23" s="834"/>
      <x:c r="G23" s="815"/>
      <x:c r="H23" s="837"/>
      <x:c r="I23" s="815"/>
      <x:c r="J23" s="815"/>
      <x:c r="K23" s="815"/>
      <x:c r="L23" s="796"/>
    </x:row>
    <x:row r="24">
      <x:c r="A24" s="795"/>
      <x:c r="B24" s="815"/>
      <x:c r="C24" s="831"/>
      <x:c r="D24" s="831"/>
      <x:c r="E24" s="815"/>
      <x:c r="F24" s="834"/>
      <x:c r="G24" s="815"/>
      <x:c r="H24" s="837"/>
      <x:c r="I24" s="815"/>
      <x:c r="J24" s="815"/>
      <x:c r="K24" s="815"/>
      <x:c r="L24" s="796"/>
    </x:row>
    <x:row r="25">
      <x:c r="A25" s="795"/>
      <x:c r="B25" s="815"/>
      <x:c r="C25" s="831"/>
      <x:c r="D25" s="831"/>
      <x:c r="E25" s="815"/>
      <x:c r="F25" s="834"/>
      <x:c r="G25" s="815"/>
      <x:c r="H25" s="837"/>
      <x:c r="I25" s="815"/>
      <x:c r="J25" s="815"/>
      <x:c r="K25" s="815"/>
      <x:c r="L25" s="796"/>
    </x:row>
    <x:row r="26">
      <x:c r="A26" s="795"/>
      <x:c r="B26" s="815"/>
      <x:c r="C26" s="831"/>
      <x:c r="D26" s="831"/>
      <x:c r="E26" s="815"/>
      <x:c r="F26" s="834"/>
      <x:c r="G26" s="815"/>
      <x:c r="H26" s="837"/>
      <x:c r="I26" s="815"/>
      <x:c r="J26" s="815"/>
      <x:c r="K26" s="815"/>
      <x:c r="L26" s="796"/>
    </x:row>
    <x:row r="27">
      <x:c r="A27" s="795"/>
      <x:c r="B27" s="815"/>
      <x:c r="C27" s="831"/>
      <x:c r="D27" s="831"/>
      <x:c r="E27" s="815"/>
      <x:c r="F27" s="834"/>
      <x:c r="G27" s="815"/>
      <x:c r="H27" s="837"/>
      <x:c r="I27" s="815"/>
      <x:c r="J27" s="815"/>
      <x:c r="K27" s="815"/>
      <x:c r="L27" s="796"/>
    </x:row>
    <x:row r="28">
      <x:c r="A28" s="795"/>
      <x:c r="B28" s="815"/>
      <x:c r="C28" s="831"/>
      <x:c r="D28" s="831"/>
      <x:c r="E28" s="815"/>
      <x:c r="F28" s="834"/>
      <x:c r="G28" s="815"/>
      <x:c r="H28" s="837"/>
      <x:c r="I28" s="815"/>
      <x:c r="J28" s="815"/>
      <x:c r="K28" s="815"/>
      <x:c r="L28" s="796"/>
    </x:row>
    <x:row r="29">
      <x:c r="A29" s="795"/>
      <x:c r="B29" s="815"/>
      <x:c r="C29" s="831"/>
      <x:c r="D29" s="831"/>
      <x:c r="E29" s="815"/>
      <x:c r="F29" s="834"/>
      <x:c r="G29" s="815"/>
      <x:c r="H29" s="837"/>
      <x:c r="I29" s="815"/>
      <x:c r="J29" s="815"/>
      <x:c r="K29" s="815"/>
      <x:c r="L29" s="796"/>
    </x:row>
    <x:row r="30">
      <x:c r="A30" s="797"/>
      <x:c r="B30" s="816"/>
      <x:c r="C30" s="832"/>
      <x:c r="D30" s="832"/>
      <x:c r="E30" s="816"/>
      <x:c r="F30" s="835"/>
      <x:c r="G30" s="816"/>
      <x:c r="H30" s="838"/>
      <x:c r="I30" s="816"/>
      <x:c r="J30" s="816"/>
      <x:c r="K30" s="816"/>
      <x:c r="L30" s="798"/>
    </x:row>
  </x:sheetData>
  <x:mergeCells>
    <x:mergeCell ref="A1:L2"/>
  </x:mergeCells>
  <x:conditionalFormatting sqref="H5:H30">
    <x:cfRule type="dataBar" priority="1">
      <x:dataBar>
        <x:cfvo type="min"/>
        <x:cfvo type="max"/>
        <x:color rgb="FF3D7EA6"/>
      </x:dataBar>
      <x:extLst>
        <x:ext xmlns:x14="http://schemas.microsoft.com/office/spreadsheetml/2009/9/main" uri="{B025F937-C7B1-47D3-B67F-A62EFF666E3E}">
          <x14:id>{C8528E8C-0853-0369-D37C-620DDE0905FF}</x14:id>
        </x:ext>
      </x:extLst>
    </x:cfRule>
  </x:conditionalFormatting>
  <x:dataValidations count="3">
    <x:dataValidation type="list" sqref="G5:G30">
      <x:formula1>"Backlog,Planifié,En cours,Bloqué,Terminé"</x:formula1>
    </x:dataValidation>
    <x:dataValidation type="list" sqref="I5:I30">
      <x:formula1>"Go,No-Go,À décider"</x:formula1>
    </x:dataValidation>
    <x:dataValidation type="list" sqref="K5:K30">
      <x:formula1>"Faible,Moyen,Élevé,Critique"</x:formula1>
    </x:dataValidation>
  </x:dataValidations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C8528E8C-0853-0369-D37C-620DDE0905FF}">
            <x14:dataBar gradient="1">
              <x14:cfvo type="min"/>
              <x14:cfvo type="max"/>
              <x14:fillColor rgb="FF3D7EA6"/>
            </x14:dataBar>
          </x14:cfRule>
          <xm:sqref>H5:H30</xm:sqref>
        </x14:conditionalFormatting>
      </x14:conditionalFormattings>
    </x:ext>
  </x:extLst>
</x:worksheet>
</file>

<file path=xl/worksheets/sheet6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28" hidden="0" customWidth="1"/>
    <x:col min="3" max="3" width="18" hidden="0" customWidth="1"/>
    <x:col min="4" max="4" width="20" hidden="0" customWidth="1"/>
    <x:col min="5" max="5" width="14" hidden="0" customWidth="1"/>
    <x:col min="6" max="6" width="13" hidden="0" customWidth="1"/>
    <x:col min="7" max="7" width="9" hidden="0" customWidth="1"/>
    <x:col min="8" max="8" width="9" hidden="0" customWidth="1"/>
    <x:col min="9" max="9" width="9" hidden="0" customWidth="1"/>
    <x:col min="10" max="10" width="9" hidden="0" customWidth="1"/>
    <x:col min="11" max="11" width="9" hidden="0" customWidth="1"/>
    <x:col min="12" max="12" width="9" hidden="0" customWidth="1"/>
    <x:col min="13" max="13" width="9" hidden="0" customWidth="1"/>
    <x:col min="14" max="14" width="9" hidden="0" customWidth="1"/>
    <x:col min="15" max="15" width="9" hidden="0" customWidth="1"/>
    <x:col min="16" max="16" width="9" hidden="0" customWidth="1"/>
    <x:col min="17" max="17" width="9" hidden="0" customWidth="1"/>
    <x:col min="18" max="18" width="9" hidden="0" customWidth="1"/>
    <x:col min="19" max="19" width="9" hidden="0" customWidth="1"/>
    <x:col min="20" max="20" width="9" hidden="0" customWidth="1"/>
    <x:col min="21" max="21" width="9" hidden="0" customWidth="1"/>
    <x:col min="22" max="22" width="9" hidden="0" customWidth="1"/>
    <x:col min="23" max="23" width="9" hidden="0" customWidth="1"/>
    <x:col min="24" max="24" width="9" hidden="0" customWidth="1"/>
    <x:col min="25" max="25" width="9" hidden="0" customWidth="1"/>
    <x:col min="26" max="26" width="9" hidden="0" customWidth="1"/>
    <x:col min="27" max="27" width="9" hidden="0" customWidth="1"/>
    <x:col min="28" max="28" width="9" hidden="0" customWidth="1"/>
    <x:col min="29" max="29" width="9" hidden="0" customWidth="1"/>
    <x:col min="30" max="30" width="9" hidden="0" customWidth="1"/>
  </x:cols>
  <x:sheetData>
    <x:row r="1">
      <x:c r="A1" s="964" t="str">
        <x:v>ROADMAP AUTOMATIQUE — MISE À JOUR DEPUIS LE BACKLOG</x:v>
      </x:c>
      <x:c r="B1" s="964"/>
      <x:c r="C1" s="964"/>
      <x:c r="D1" s="964"/>
      <x:c r="E1" s="964"/>
      <x:c r="F1" s="964"/>
      <x:c r="G1" s="964"/>
      <x:c r="H1" s="964"/>
      <x:c r="I1" s="964"/>
      <x:c r="J1" s="964"/>
      <x:c r="K1" s="964"/>
      <x:c r="L1" s="964"/>
      <x:c r="M1" s="964"/>
      <x:c r="N1" s="964"/>
      <x:c r="O1" s="964"/>
      <x:c r="P1" s="964"/>
      <x:c r="Q1" s="964"/>
      <x:c r="R1" s="964"/>
      <x:c r="S1" s="964"/>
      <x:c r="T1" s="964"/>
      <x:c r="U1" s="964"/>
      <x:c r="V1" s="964"/>
      <x:c r="W1" s="964"/>
      <x:c r="X1" s="964"/>
      <x:c r="Y1" s="964"/>
      <x:c r="Z1" s="964"/>
    </x:row>
    <x:row r="2">
      <x:c r="A2" s="964"/>
      <x:c r="B2" s="964"/>
      <x:c r="C2" s="964"/>
      <x:c r="D2" s="964"/>
      <x:c r="E2" s="964"/>
      <x:c r="F2" s="964"/>
      <x:c r="G2" s="964"/>
      <x:c r="H2" s="964"/>
      <x:c r="I2" s="964"/>
      <x:c r="J2" s="964"/>
      <x:c r="K2" s="964"/>
      <x:c r="L2" s="964"/>
      <x:c r="M2" s="964"/>
      <x:c r="N2" s="964"/>
      <x:c r="O2" s="964"/>
      <x:c r="P2" s="964"/>
      <x:c r="Q2" s="964"/>
      <x:c r="R2" s="964"/>
      <x:c r="S2" s="964"/>
      <x:c r="T2" s="964"/>
      <x:c r="U2" s="964"/>
      <x:c r="V2" s="964"/>
      <x:c r="W2" s="964"/>
      <x:c r="X2" s="964"/>
      <x:c r="Y2" s="964"/>
      <x:c r="Z2" s="964"/>
    </x:row>
    <x:row r="4">
      <x:c r="A4" s="967" t="str">
        <x:v>ID</x:v>
      </x:c>
      <x:c r="B4" s="967" t="str">
        <x:v>Initiative</x:v>
      </x:c>
      <x:c r="C4" s="967" t="str">
        <x:v>Équipe</x:v>
      </x:c>
      <x:c r="D4" s="967" t="str">
        <x:v>Responsable</x:v>
      </x:c>
      <x:c r="E4" s="967" t="str">
        <x:v>Statut</x:v>
      </x:c>
      <x:c r="F4" s="967" t="str">
        <x:v>Progression</x:v>
      </x:c>
      <x:c r="G4" s="972" t="n">
        <x:v>46023</x:v>
      </x:c>
      <x:c r="H4" s="972" t="n">
        <x:v>46054</x:v>
      </x:c>
      <x:c r="I4" s="972" t="n">
        <x:v>46082</x:v>
      </x:c>
      <x:c r="J4" s="972" t="n">
        <x:v>46113</x:v>
      </x:c>
      <x:c r="K4" s="972" t="n">
        <x:v>46143</x:v>
      </x:c>
      <x:c r="L4" s="972" t="n">
        <x:v>46174</x:v>
      </x:c>
      <x:c r="M4" s="972" t="n">
        <x:v>46204</x:v>
      </x:c>
      <x:c r="N4" s="972" t="n">
        <x:v>46235</x:v>
      </x:c>
      <x:c r="O4" s="972" t="n">
        <x:v>46266</x:v>
      </x:c>
      <x:c r="P4" s="972" t="n">
        <x:v>46296</x:v>
      </x:c>
      <x:c r="Q4" s="972" t="n">
        <x:v>46327</x:v>
      </x:c>
      <x:c r="R4" s="972" t="n">
        <x:v>46357</x:v>
      </x:c>
      <x:c r="S4" s="972" t="n">
        <x:v>46388</x:v>
      </x:c>
      <x:c r="T4" s="972" t="n">
        <x:v>46419</x:v>
      </x:c>
      <x:c r="U4" s="972" t="n">
        <x:v>46447</x:v>
      </x:c>
      <x:c r="V4" s="972" t="n">
        <x:v>46478</x:v>
      </x:c>
      <x:c r="W4" s="972" t="n">
        <x:v>46508</x:v>
      </x:c>
      <x:c r="X4" s="972" t="n">
        <x:v>46539</x:v>
      </x:c>
      <x:c r="Y4" s="972" t="n">
        <x:v>46569</x:v>
      </x:c>
      <x:c r="Z4" s="972" t="n">
        <x:v>46600</x:v>
      </x:c>
      <x:c r="AA4" s="972" t="n">
        <x:v>46631</x:v>
      </x:c>
      <x:c r="AB4" s="972" t="n">
        <x:v>46661</x:v>
      </x:c>
      <x:c r="AC4" s="972" t="n">
        <x:v>46692</x:v>
      </x:c>
      <x:c r="AD4" s="972" t="n">
        <x:v>46722</x:v>
      </x:c>
    </x:row>
    <x:row r="5">
      <x:c r="A5" s="976" t="str">
        <x:f>'Backlog Agile'!A2</x:f>
        <x:v>EP-001</x:v>
      </x:c>
      <x:c r="B5" s="977" t="str">
        <x:f>'Backlog Agile'!B2</x:f>
        <x:v>Authentification SSO</x:v>
      </x:c>
      <x:c r="C5" s="977" t="str">
        <x:f>'Backlog Agile'!C2</x:f>
        <x:v>Produit</x:v>
      </x:c>
      <x:c r="D5" s="977" t="str">
        <x:f>'Backlog Agile'!D2</x:f>
        <x:v>Sofia Martin</x:v>
      </x:c>
      <x:c r="E5" s="977" t="str">
        <x:f>'Backlog Agile'!F2</x:f>
        <x:v>Terminé</x:v>
      </x:c>
      <x:c r="F5" s="978" t="n">
        <x:f>'Backlog Agile'!K2</x:f>
        <x:v>1</x:v>
      </x:c>
      <x:c r="G5" s="977" t="n">
        <x:f>IF(AND(G$4&lt;=EOMONTH('Backlog Agile'!$H$2,0),EOMONTH(G$4,0)&gt;='Backlog Agile'!$G$2),1,"")</x:f>
        <x:v>1</x:v>
      </x:c>
      <x:c r="H5" s="977" t="n">
        <x:f>IF(AND(H$4&lt;=EOMONTH('Backlog Agile'!$H$2,0),EOMONTH(H$4,0)&gt;='Backlog Agile'!$G$2),1,"")</x:f>
        <x:v>1</x:v>
      </x:c>
      <x:c r="I5" s="977" t="str">
        <x:f>IF(AND(I$4&lt;=EOMONTH('Backlog Agile'!$H$2,0),EOMONTH(I$4,0)&gt;='Backlog Agile'!$G$2),1,"")</x:f>
      </x:c>
      <x:c r="J5" s="977" t="str">
        <x:f>IF(AND(J$4&lt;=EOMONTH('Backlog Agile'!$H$2,0),EOMONTH(J$4,0)&gt;='Backlog Agile'!$G$2),1,"")</x:f>
      </x:c>
      <x:c r="K5" s="977" t="str">
        <x:f>IF(AND(K$4&lt;=EOMONTH('Backlog Agile'!$H$2,0),EOMONTH(K$4,0)&gt;='Backlog Agile'!$G$2),1,"")</x:f>
      </x:c>
      <x:c r="L5" s="977" t="str">
        <x:f>IF(AND(L$4&lt;=EOMONTH('Backlog Agile'!$H$2,0),EOMONTH(L$4,0)&gt;='Backlog Agile'!$G$2),1,"")</x:f>
      </x:c>
      <x:c r="M5" s="977" t="str">
        <x:f>IF(AND(M$4&lt;=EOMONTH('Backlog Agile'!$H$2,0),EOMONTH(M$4,0)&gt;='Backlog Agile'!$G$2),1,"")</x:f>
      </x:c>
      <x:c r="N5" s="977" t="str">
        <x:f>IF(AND(N$4&lt;=EOMONTH('Backlog Agile'!$H$2,0),EOMONTH(N$4,0)&gt;='Backlog Agile'!$G$2),1,"")</x:f>
      </x:c>
      <x:c r="O5" s="977" t="str">
        <x:f>IF(AND(O$4&lt;=EOMONTH('Backlog Agile'!$H$2,0),EOMONTH(O$4,0)&gt;='Backlog Agile'!$G$2),1,"")</x:f>
      </x:c>
      <x:c r="P5" s="977" t="str">
        <x:f>IF(AND(P$4&lt;=EOMONTH('Backlog Agile'!$H$2,0),EOMONTH(P$4,0)&gt;='Backlog Agile'!$G$2),1,"")</x:f>
      </x:c>
      <x:c r="Q5" s="977" t="str">
        <x:f>IF(AND(Q$4&lt;=EOMONTH('Backlog Agile'!$H$2,0),EOMONTH(Q$4,0)&gt;='Backlog Agile'!$G$2),1,"")</x:f>
      </x:c>
      <x:c r="R5" s="977" t="str">
        <x:f>IF(AND(R$4&lt;=EOMONTH('Backlog Agile'!$H$2,0),EOMONTH(R$4,0)&gt;='Backlog Agile'!$G$2),1,"")</x:f>
      </x:c>
      <x:c r="S5" s="977" t="str">
        <x:f>IF(AND(S$4&lt;=EOMONTH('Backlog Agile'!$H$2,0),EOMONTH(S$4,0)&gt;='Backlog Agile'!$G$2),1,"")</x:f>
      </x:c>
      <x:c r="T5" s="977" t="str">
        <x:f>IF(AND(T$4&lt;=EOMONTH('Backlog Agile'!$H$2,0),EOMONTH(T$4,0)&gt;='Backlog Agile'!$G$2),1,"")</x:f>
      </x:c>
      <x:c r="U5" s="977" t="str">
        <x:f>IF(AND(U$4&lt;=EOMONTH('Backlog Agile'!$H$2,0),EOMONTH(U$4,0)&gt;='Backlog Agile'!$G$2),1,"")</x:f>
      </x:c>
      <x:c r="V5" s="977" t="str">
        <x:f>IF(AND(V$4&lt;=EOMONTH('Backlog Agile'!$H$2,0),EOMONTH(V$4,0)&gt;='Backlog Agile'!$G$2),1,"")</x:f>
      </x:c>
      <x:c r="W5" s="977" t="str">
        <x:f>IF(AND(W$4&lt;=EOMONTH('Backlog Agile'!$H$2,0),EOMONTH(W$4,0)&gt;='Backlog Agile'!$G$2),1,"")</x:f>
      </x:c>
      <x:c r="X5" s="977" t="str">
        <x:f>IF(AND(X$4&lt;=EOMONTH('Backlog Agile'!$H$2,0),EOMONTH(X$4,0)&gt;='Backlog Agile'!$G$2),1,"")</x:f>
      </x:c>
      <x:c r="Y5" s="977" t="str">
        <x:f>IF(AND(Y$4&lt;=EOMONTH('Backlog Agile'!$H$2,0),EOMONTH(Y$4,0)&gt;='Backlog Agile'!$G$2),1,"")</x:f>
      </x:c>
      <x:c r="Z5" s="977" t="str">
        <x:f>IF(AND(Z$4&lt;=EOMONTH('Backlog Agile'!$H$2,0),EOMONTH(Z$4,0)&gt;='Backlog Agile'!$G$2),1,"")</x:f>
      </x:c>
      <x:c r="AA5" s="977" t="str">
        <x:f>IF(AND(AA$4&lt;=EOMONTH('Backlog Agile'!$H$2,0),EOMONTH(AA$4,0)&gt;='Backlog Agile'!$G$2),1,"")</x:f>
      </x:c>
      <x:c r="AB5" s="977" t="str">
        <x:f>IF(AND(AB$4&lt;=EOMONTH('Backlog Agile'!$H$2,0),EOMONTH(AB$4,0)&gt;='Backlog Agile'!$G$2),1,"")</x:f>
      </x:c>
      <x:c r="AC5" s="977" t="str">
        <x:f>IF(AND(AC$4&lt;=EOMONTH('Backlog Agile'!$H$2,0),EOMONTH(AC$4,0)&gt;='Backlog Agile'!$G$2),1,"")</x:f>
      </x:c>
      <x:c r="AD5" s="979" t="str">
        <x:f>IF(AND(AD$4&lt;=EOMONTH('Backlog Agile'!$H$2,0),EOMONTH(AD$4,0)&gt;='Backlog Agile'!$G$2),1,"")</x:f>
      </x:c>
    </x:row>
    <x:row r="6">
      <x:c r="A6" s="980" t="str">
        <x:f>'Backlog Agile'!A3</x:f>
        <x:v>EP-002</x:v>
      </x:c>
      <x:c r="B6" s="981" t="str">
        <x:f>'Backlog Agile'!B3</x:f>
        <x:v>Nouveau dashboard</x:v>
      </x:c>
      <x:c r="C6" s="981" t="str">
        <x:f>'Backlog Agile'!C3</x:f>
        <x:v>UX/UI</x:v>
      </x:c>
      <x:c r="D6" s="981" t="str">
        <x:f>'Backlog Agile'!D3</x:f>
        <x:v>Nora Bernard</x:v>
      </x:c>
      <x:c r="E6" s="981" t="str">
        <x:f>'Backlog Agile'!F3</x:f>
        <x:v>En cours</x:v>
      </x:c>
      <x:c r="F6" s="982" t="n">
        <x:f>'Backlog Agile'!K3</x:f>
        <x:v>0.72</x:v>
      </x:c>
      <x:c r="G6" s="981" t="str">
        <x:f>IF(AND(G$4&lt;=EOMONTH('Backlog Agile'!$H$3,0),EOMONTH(G$4,0)&gt;='Backlog Agile'!$G$3),1,"")</x:f>
      </x:c>
      <x:c r="H6" s="981" t="n">
        <x:f>IF(AND(H$4&lt;=EOMONTH('Backlog Agile'!$H$3,0),EOMONTH(H$4,0)&gt;='Backlog Agile'!$G$3),1,"")</x:f>
        <x:v>1</x:v>
      </x:c>
      <x:c r="I6" s="981" t="n">
        <x:f>IF(AND(I$4&lt;=EOMONTH('Backlog Agile'!$H$3,0),EOMONTH(I$4,0)&gt;='Backlog Agile'!$G$3),1,"")</x:f>
        <x:v>1</x:v>
      </x:c>
      <x:c r="J6" s="981" t="n">
        <x:f>IF(AND(J$4&lt;=EOMONTH('Backlog Agile'!$H$3,0),EOMONTH(J$4,0)&gt;='Backlog Agile'!$G$3),1,"")</x:f>
        <x:v>1</x:v>
      </x:c>
      <x:c r="K6" s="981" t="str">
        <x:f>IF(AND(K$4&lt;=EOMONTH('Backlog Agile'!$H$3,0),EOMONTH(K$4,0)&gt;='Backlog Agile'!$G$3),1,"")</x:f>
      </x:c>
      <x:c r="L6" s="981" t="str">
        <x:f>IF(AND(L$4&lt;=EOMONTH('Backlog Agile'!$H$3,0),EOMONTH(L$4,0)&gt;='Backlog Agile'!$G$3),1,"")</x:f>
      </x:c>
      <x:c r="M6" s="981" t="str">
        <x:f>IF(AND(M$4&lt;=EOMONTH('Backlog Agile'!$H$3,0),EOMONTH(M$4,0)&gt;='Backlog Agile'!$G$3),1,"")</x:f>
      </x:c>
      <x:c r="N6" s="981" t="str">
        <x:f>IF(AND(N$4&lt;=EOMONTH('Backlog Agile'!$H$3,0),EOMONTH(N$4,0)&gt;='Backlog Agile'!$G$3),1,"")</x:f>
      </x:c>
      <x:c r="O6" s="981" t="str">
        <x:f>IF(AND(O$4&lt;=EOMONTH('Backlog Agile'!$H$3,0),EOMONTH(O$4,0)&gt;='Backlog Agile'!$G$3),1,"")</x:f>
      </x:c>
      <x:c r="P6" s="981" t="str">
        <x:f>IF(AND(P$4&lt;=EOMONTH('Backlog Agile'!$H$3,0),EOMONTH(P$4,0)&gt;='Backlog Agile'!$G$3),1,"")</x:f>
      </x:c>
      <x:c r="Q6" s="981" t="str">
        <x:f>IF(AND(Q$4&lt;=EOMONTH('Backlog Agile'!$H$3,0),EOMONTH(Q$4,0)&gt;='Backlog Agile'!$G$3),1,"")</x:f>
      </x:c>
      <x:c r="R6" s="981" t="str">
        <x:f>IF(AND(R$4&lt;=EOMONTH('Backlog Agile'!$H$3,0),EOMONTH(R$4,0)&gt;='Backlog Agile'!$G$3),1,"")</x:f>
      </x:c>
      <x:c r="S6" s="981" t="str">
        <x:f>IF(AND(S$4&lt;=EOMONTH('Backlog Agile'!$H$3,0),EOMONTH(S$4,0)&gt;='Backlog Agile'!$G$3),1,"")</x:f>
      </x:c>
      <x:c r="T6" s="981" t="str">
        <x:f>IF(AND(T$4&lt;=EOMONTH('Backlog Agile'!$H$3,0),EOMONTH(T$4,0)&gt;='Backlog Agile'!$G$3),1,"")</x:f>
      </x:c>
      <x:c r="U6" s="981" t="str">
        <x:f>IF(AND(U$4&lt;=EOMONTH('Backlog Agile'!$H$3,0),EOMONTH(U$4,0)&gt;='Backlog Agile'!$G$3),1,"")</x:f>
      </x:c>
      <x:c r="V6" s="981" t="str">
        <x:f>IF(AND(V$4&lt;=EOMONTH('Backlog Agile'!$H$3,0),EOMONTH(V$4,0)&gt;='Backlog Agile'!$G$3),1,"")</x:f>
      </x:c>
      <x:c r="W6" s="981" t="str">
        <x:f>IF(AND(W$4&lt;=EOMONTH('Backlog Agile'!$H$3,0),EOMONTH(W$4,0)&gt;='Backlog Agile'!$G$3),1,"")</x:f>
      </x:c>
      <x:c r="X6" s="981" t="str">
        <x:f>IF(AND(X$4&lt;=EOMONTH('Backlog Agile'!$H$3,0),EOMONTH(X$4,0)&gt;='Backlog Agile'!$G$3),1,"")</x:f>
      </x:c>
      <x:c r="Y6" s="981" t="str">
        <x:f>IF(AND(Y$4&lt;=EOMONTH('Backlog Agile'!$H$3,0),EOMONTH(Y$4,0)&gt;='Backlog Agile'!$G$3),1,"")</x:f>
      </x:c>
      <x:c r="Z6" s="981" t="str">
        <x:f>IF(AND(Z$4&lt;=EOMONTH('Backlog Agile'!$H$3,0),EOMONTH(Z$4,0)&gt;='Backlog Agile'!$G$3),1,"")</x:f>
      </x:c>
      <x:c r="AA6" s="981" t="str">
        <x:f>IF(AND(AA$4&lt;=EOMONTH('Backlog Agile'!$H$3,0),EOMONTH(AA$4,0)&gt;='Backlog Agile'!$G$3),1,"")</x:f>
      </x:c>
      <x:c r="AB6" s="981" t="str">
        <x:f>IF(AND(AB$4&lt;=EOMONTH('Backlog Agile'!$H$3,0),EOMONTH(AB$4,0)&gt;='Backlog Agile'!$G$3),1,"")</x:f>
      </x:c>
      <x:c r="AC6" s="981" t="str">
        <x:f>IF(AND(AC$4&lt;=EOMONTH('Backlog Agile'!$H$3,0),EOMONTH(AC$4,0)&gt;='Backlog Agile'!$G$3),1,"")</x:f>
      </x:c>
      <x:c r="AD6" s="983" t="str">
        <x:f>IF(AND(AD$4&lt;=EOMONTH('Backlog Agile'!$H$3,0),EOMONTH(AD$4,0)&gt;='Backlog Agile'!$G$3),1,"")</x:f>
      </x:c>
    </x:row>
    <x:row r="7">
      <x:c r="A7" s="980" t="str">
        <x:f>'Backlog Agile'!A4</x:f>
        <x:v>EP-003</x:v>
      </x:c>
      <x:c r="B7" s="981" t="str">
        <x:f>'Backlog Agile'!B4</x:f>
        <x:v>Application mobile</x:v>
      </x:c>
      <x:c r="C7" s="981" t="str">
        <x:f>'Backlog Agile'!C4</x:f>
        <x:v>Développement</x:v>
      </x:c>
      <x:c r="D7" s="981" t="str">
        <x:f>'Backlog Agile'!D4</x:f>
        <x:v>Lucas Robert</x:v>
      </x:c>
      <x:c r="E7" s="981" t="str">
        <x:f>'Backlog Agile'!F4</x:f>
        <x:v>En cours</x:v>
      </x:c>
      <x:c r="F7" s="982" t="n">
        <x:f>'Backlog Agile'!K4</x:f>
        <x:v>0.46</x:v>
      </x:c>
      <x:c r="G7" s="981" t="str">
        <x:f>IF(AND(G$4&lt;=EOMONTH('Backlog Agile'!$H$4,0),EOMONTH(G$4,0)&gt;='Backlog Agile'!$G$4),1,"")</x:f>
      </x:c>
      <x:c r="H7" s="981" t="str">
        <x:f>IF(AND(H$4&lt;=EOMONTH('Backlog Agile'!$H$4,0),EOMONTH(H$4,0)&gt;='Backlog Agile'!$G$4),1,"")</x:f>
      </x:c>
      <x:c r="I7" s="981" t="str">
        <x:f>IF(AND(I$4&lt;=EOMONTH('Backlog Agile'!$H$4,0),EOMONTH(I$4,0)&gt;='Backlog Agile'!$G$4),1,"")</x:f>
      </x:c>
      <x:c r="J7" s="981" t="n">
        <x:f>IF(AND(J$4&lt;=EOMONTH('Backlog Agile'!$H$4,0),EOMONTH(J$4,0)&gt;='Backlog Agile'!$G$4),1,"")</x:f>
        <x:v>1</x:v>
      </x:c>
      <x:c r="K7" s="981" t="n">
        <x:f>IF(AND(K$4&lt;=EOMONTH('Backlog Agile'!$H$4,0),EOMONTH(K$4,0)&gt;='Backlog Agile'!$G$4),1,"")</x:f>
        <x:v>1</x:v>
      </x:c>
      <x:c r="L7" s="981" t="n">
        <x:f>IF(AND(L$4&lt;=EOMONTH('Backlog Agile'!$H$4,0),EOMONTH(L$4,0)&gt;='Backlog Agile'!$G$4),1,"")</x:f>
        <x:v>1</x:v>
      </x:c>
      <x:c r="M7" s="981" t="n">
        <x:f>IF(AND(M$4&lt;=EOMONTH('Backlog Agile'!$H$4,0),EOMONTH(M$4,0)&gt;='Backlog Agile'!$G$4),1,"")</x:f>
        <x:v>1</x:v>
      </x:c>
      <x:c r="N7" s="981" t="n">
        <x:f>IF(AND(N$4&lt;=EOMONTH('Backlog Agile'!$H$4,0),EOMONTH(N$4,0)&gt;='Backlog Agile'!$G$4),1,"")</x:f>
        <x:v>1</x:v>
      </x:c>
      <x:c r="O7" s="981" t="str">
        <x:f>IF(AND(O$4&lt;=EOMONTH('Backlog Agile'!$H$4,0),EOMONTH(O$4,0)&gt;='Backlog Agile'!$G$4),1,"")</x:f>
      </x:c>
      <x:c r="P7" s="981" t="str">
        <x:f>IF(AND(P$4&lt;=EOMONTH('Backlog Agile'!$H$4,0),EOMONTH(P$4,0)&gt;='Backlog Agile'!$G$4),1,"")</x:f>
      </x:c>
      <x:c r="Q7" s="981" t="str">
        <x:f>IF(AND(Q$4&lt;=EOMONTH('Backlog Agile'!$H$4,0),EOMONTH(Q$4,0)&gt;='Backlog Agile'!$G$4),1,"")</x:f>
      </x:c>
      <x:c r="R7" s="981" t="str">
        <x:f>IF(AND(R$4&lt;=EOMONTH('Backlog Agile'!$H$4,0),EOMONTH(R$4,0)&gt;='Backlog Agile'!$G$4),1,"")</x:f>
      </x:c>
      <x:c r="S7" s="981" t="str">
        <x:f>IF(AND(S$4&lt;=EOMONTH('Backlog Agile'!$H$4,0),EOMONTH(S$4,0)&gt;='Backlog Agile'!$G$4),1,"")</x:f>
      </x:c>
      <x:c r="T7" s="981" t="str">
        <x:f>IF(AND(T$4&lt;=EOMONTH('Backlog Agile'!$H$4,0),EOMONTH(T$4,0)&gt;='Backlog Agile'!$G$4),1,"")</x:f>
      </x:c>
      <x:c r="U7" s="981" t="str">
        <x:f>IF(AND(U$4&lt;=EOMONTH('Backlog Agile'!$H$4,0),EOMONTH(U$4,0)&gt;='Backlog Agile'!$G$4),1,"")</x:f>
      </x:c>
      <x:c r="V7" s="981" t="str">
        <x:f>IF(AND(V$4&lt;=EOMONTH('Backlog Agile'!$H$4,0),EOMONTH(V$4,0)&gt;='Backlog Agile'!$G$4),1,"")</x:f>
      </x:c>
      <x:c r="W7" s="981" t="str">
        <x:f>IF(AND(W$4&lt;=EOMONTH('Backlog Agile'!$H$4,0),EOMONTH(W$4,0)&gt;='Backlog Agile'!$G$4),1,"")</x:f>
      </x:c>
      <x:c r="X7" s="981" t="str">
        <x:f>IF(AND(X$4&lt;=EOMONTH('Backlog Agile'!$H$4,0),EOMONTH(X$4,0)&gt;='Backlog Agile'!$G$4),1,"")</x:f>
      </x:c>
      <x:c r="Y7" s="981" t="str">
        <x:f>IF(AND(Y$4&lt;=EOMONTH('Backlog Agile'!$H$4,0),EOMONTH(Y$4,0)&gt;='Backlog Agile'!$G$4),1,"")</x:f>
      </x:c>
      <x:c r="Z7" s="981" t="str">
        <x:f>IF(AND(Z$4&lt;=EOMONTH('Backlog Agile'!$H$4,0),EOMONTH(Z$4,0)&gt;='Backlog Agile'!$G$4),1,"")</x:f>
      </x:c>
      <x:c r="AA7" s="981" t="str">
        <x:f>IF(AND(AA$4&lt;=EOMONTH('Backlog Agile'!$H$4,0),EOMONTH(AA$4,0)&gt;='Backlog Agile'!$G$4),1,"")</x:f>
      </x:c>
      <x:c r="AB7" s="981" t="str">
        <x:f>IF(AND(AB$4&lt;=EOMONTH('Backlog Agile'!$H$4,0),EOMONTH(AB$4,0)&gt;='Backlog Agile'!$G$4),1,"")</x:f>
      </x:c>
      <x:c r="AC7" s="981" t="str">
        <x:f>IF(AND(AC$4&lt;=EOMONTH('Backlog Agile'!$H$4,0),EOMONTH(AC$4,0)&gt;='Backlog Agile'!$G$4),1,"")</x:f>
      </x:c>
      <x:c r="AD7" s="983" t="str">
        <x:f>IF(AND(AD$4&lt;=EOMONTH('Backlog Agile'!$H$4,0),EOMONTH(AD$4,0)&gt;='Backlog Agile'!$G$4),1,"")</x:f>
      </x:c>
    </x:row>
    <x:row r="8">
      <x:c r="A8" s="980" t="str">
        <x:f>'Backlog Agile'!A5</x:f>
        <x:v>EP-004</x:v>
      </x:c>
      <x:c r="B8" s="981" t="str">
        <x:f>'Backlog Agile'!B5</x:f>
        <x:v>API partenaires</x:v>
      </x:c>
      <x:c r="C8" s="981" t="str">
        <x:f>'Backlog Agile'!C5</x:f>
        <x:v>Développement</x:v>
      </x:c>
      <x:c r="D8" s="981" t="str">
        <x:f>'Backlog Agile'!D5</x:f>
        <x:v>Mehdi Laurent</x:v>
      </x:c>
      <x:c r="E8" s="981" t="str">
        <x:f>'Backlog Agile'!F5</x:f>
        <x:v>Planifié</x:v>
      </x:c>
      <x:c r="F8" s="982" t="n">
        <x:f>'Backlog Agile'!K5</x:f>
        <x:v>0.15</x:v>
      </x:c>
      <x:c r="G8" s="981" t="str">
        <x:f>IF(AND(G$4&lt;=EOMONTH('Backlog Agile'!$H$5,0),EOMONTH(G$4,0)&gt;='Backlog Agile'!$G$5),1,"")</x:f>
      </x:c>
      <x:c r="H8" s="981" t="str">
        <x:f>IF(AND(H$4&lt;=EOMONTH('Backlog Agile'!$H$5,0),EOMONTH(H$4,0)&gt;='Backlog Agile'!$G$5),1,"")</x:f>
      </x:c>
      <x:c r="I8" s="981" t="str">
        <x:f>IF(AND(I$4&lt;=EOMONTH('Backlog Agile'!$H$5,0),EOMONTH(I$4,0)&gt;='Backlog Agile'!$G$5),1,"")</x:f>
      </x:c>
      <x:c r="J8" s="981" t="str">
        <x:f>IF(AND(J$4&lt;=EOMONTH('Backlog Agile'!$H$5,0),EOMONTH(J$4,0)&gt;='Backlog Agile'!$G$5),1,"")</x:f>
      </x:c>
      <x:c r="K8" s="981" t="str">
        <x:f>IF(AND(K$4&lt;=EOMONTH('Backlog Agile'!$H$5,0),EOMONTH(K$4,0)&gt;='Backlog Agile'!$G$5),1,"")</x:f>
      </x:c>
      <x:c r="L8" s="981" t="n">
        <x:f>IF(AND(L$4&lt;=EOMONTH('Backlog Agile'!$H$5,0),EOMONTH(L$4,0)&gt;='Backlog Agile'!$G$5),1,"")</x:f>
        <x:v>1</x:v>
      </x:c>
      <x:c r="M8" s="981" t="n">
        <x:f>IF(AND(M$4&lt;=EOMONTH('Backlog Agile'!$H$5,0),EOMONTH(M$4,0)&gt;='Backlog Agile'!$G$5),1,"")</x:f>
        <x:v>1</x:v>
      </x:c>
      <x:c r="N8" s="981" t="n">
        <x:f>IF(AND(N$4&lt;=EOMONTH('Backlog Agile'!$H$5,0),EOMONTH(N$4,0)&gt;='Backlog Agile'!$G$5),1,"")</x:f>
        <x:v>1</x:v>
      </x:c>
      <x:c r="O8" s="981" t="n">
        <x:f>IF(AND(O$4&lt;=EOMONTH('Backlog Agile'!$H$5,0),EOMONTH(O$4,0)&gt;='Backlog Agile'!$G$5),1,"")</x:f>
        <x:v>1</x:v>
      </x:c>
      <x:c r="P8" s="981" t="str">
        <x:f>IF(AND(P$4&lt;=EOMONTH('Backlog Agile'!$H$5,0),EOMONTH(P$4,0)&gt;='Backlog Agile'!$G$5),1,"")</x:f>
      </x:c>
      <x:c r="Q8" s="981" t="str">
        <x:f>IF(AND(Q$4&lt;=EOMONTH('Backlog Agile'!$H$5,0),EOMONTH(Q$4,0)&gt;='Backlog Agile'!$G$5),1,"")</x:f>
      </x:c>
      <x:c r="R8" s="981" t="str">
        <x:f>IF(AND(R$4&lt;=EOMONTH('Backlog Agile'!$H$5,0),EOMONTH(R$4,0)&gt;='Backlog Agile'!$G$5),1,"")</x:f>
      </x:c>
      <x:c r="S8" s="981" t="str">
        <x:f>IF(AND(S$4&lt;=EOMONTH('Backlog Agile'!$H$5,0),EOMONTH(S$4,0)&gt;='Backlog Agile'!$G$5),1,"")</x:f>
      </x:c>
      <x:c r="T8" s="981" t="str">
        <x:f>IF(AND(T$4&lt;=EOMONTH('Backlog Agile'!$H$5,0),EOMONTH(T$4,0)&gt;='Backlog Agile'!$G$5),1,"")</x:f>
      </x:c>
      <x:c r="U8" s="981" t="str">
        <x:f>IF(AND(U$4&lt;=EOMONTH('Backlog Agile'!$H$5,0),EOMONTH(U$4,0)&gt;='Backlog Agile'!$G$5),1,"")</x:f>
      </x:c>
      <x:c r="V8" s="981" t="str">
        <x:f>IF(AND(V$4&lt;=EOMONTH('Backlog Agile'!$H$5,0),EOMONTH(V$4,0)&gt;='Backlog Agile'!$G$5),1,"")</x:f>
      </x:c>
      <x:c r="W8" s="981" t="str">
        <x:f>IF(AND(W$4&lt;=EOMONTH('Backlog Agile'!$H$5,0),EOMONTH(W$4,0)&gt;='Backlog Agile'!$G$5),1,"")</x:f>
      </x:c>
      <x:c r="X8" s="981" t="str">
        <x:f>IF(AND(X$4&lt;=EOMONTH('Backlog Agile'!$H$5,0),EOMONTH(X$4,0)&gt;='Backlog Agile'!$G$5),1,"")</x:f>
      </x:c>
      <x:c r="Y8" s="981" t="str">
        <x:f>IF(AND(Y$4&lt;=EOMONTH('Backlog Agile'!$H$5,0),EOMONTH(Y$4,0)&gt;='Backlog Agile'!$G$5),1,"")</x:f>
      </x:c>
      <x:c r="Z8" s="981" t="str">
        <x:f>IF(AND(Z$4&lt;=EOMONTH('Backlog Agile'!$H$5,0),EOMONTH(Z$4,0)&gt;='Backlog Agile'!$G$5),1,"")</x:f>
      </x:c>
      <x:c r="AA8" s="981" t="str">
        <x:f>IF(AND(AA$4&lt;=EOMONTH('Backlog Agile'!$H$5,0),EOMONTH(AA$4,0)&gt;='Backlog Agile'!$G$5),1,"")</x:f>
      </x:c>
      <x:c r="AB8" s="981" t="str">
        <x:f>IF(AND(AB$4&lt;=EOMONTH('Backlog Agile'!$H$5,0),EOMONTH(AB$4,0)&gt;='Backlog Agile'!$G$5),1,"")</x:f>
      </x:c>
      <x:c r="AC8" s="981" t="str">
        <x:f>IF(AND(AC$4&lt;=EOMONTH('Backlog Agile'!$H$5,0),EOMONTH(AC$4,0)&gt;='Backlog Agile'!$G$5),1,"")</x:f>
      </x:c>
      <x:c r="AD8" s="983" t="str">
        <x:f>IF(AND(AD$4&lt;=EOMONTH('Backlog Agile'!$H$5,0),EOMONTH(AD$4,0)&gt;='Backlog Agile'!$G$5),1,"")</x:f>
      </x:c>
    </x:row>
    <x:row r="9">
      <x:c r="A9" s="980" t="str">
        <x:f>'Backlog Agile'!A6</x:f>
        <x:v>EP-005</x:v>
      </x:c>
      <x:c r="B9" s="981" t="str">
        <x:f>'Backlog Agile'!B6</x:f>
        <x:v>Module Analytics</x:v>
      </x:c>
      <x:c r="C9" s="981" t="str">
        <x:f>'Backlog Agile'!C6</x:f>
        <x:v>Data</x:v>
      </x:c>
      <x:c r="D9" s="981" t="str">
        <x:f>'Backlog Agile'!D6</x:f>
        <x:v>Emma Petit</x:v>
      </x:c>
      <x:c r="E9" s="981" t="str">
        <x:f>'Backlog Agile'!F6</x:f>
        <x:v>Planifié</x:v>
      </x:c>
      <x:c r="F9" s="982" t="n">
        <x:f>'Backlog Agile'!K6</x:f>
        <x:v>0.05</x:v>
      </x:c>
      <x:c r="G9" s="981" t="str">
        <x:f>IF(AND(G$4&lt;=EOMONTH('Backlog Agile'!$H$6,0),EOMONTH(G$4,0)&gt;='Backlog Agile'!$G$6),1,"")</x:f>
      </x:c>
      <x:c r="H9" s="981" t="str">
        <x:f>IF(AND(H$4&lt;=EOMONTH('Backlog Agile'!$H$6,0),EOMONTH(H$4,0)&gt;='Backlog Agile'!$G$6),1,"")</x:f>
      </x:c>
      <x:c r="I9" s="981" t="str">
        <x:f>IF(AND(I$4&lt;=EOMONTH('Backlog Agile'!$H$6,0),EOMONTH(I$4,0)&gt;='Backlog Agile'!$G$6),1,"")</x:f>
      </x:c>
      <x:c r="J9" s="981" t="str">
        <x:f>IF(AND(J$4&lt;=EOMONTH('Backlog Agile'!$H$6,0),EOMONTH(J$4,0)&gt;='Backlog Agile'!$G$6),1,"")</x:f>
      </x:c>
      <x:c r="K9" s="981" t="str">
        <x:f>IF(AND(K$4&lt;=EOMONTH('Backlog Agile'!$H$6,0),EOMONTH(K$4,0)&gt;='Backlog Agile'!$G$6),1,"")</x:f>
      </x:c>
      <x:c r="L9" s="981" t="str">
        <x:f>IF(AND(L$4&lt;=EOMONTH('Backlog Agile'!$H$6,0),EOMONTH(L$4,0)&gt;='Backlog Agile'!$G$6),1,"")</x:f>
      </x:c>
      <x:c r="M9" s="981" t="str">
        <x:f>IF(AND(M$4&lt;=EOMONTH('Backlog Agile'!$H$6,0),EOMONTH(M$4,0)&gt;='Backlog Agile'!$G$6),1,"")</x:f>
      </x:c>
      <x:c r="N9" s="981" t="n">
        <x:f>IF(AND(N$4&lt;=EOMONTH('Backlog Agile'!$H$6,0),EOMONTH(N$4,0)&gt;='Backlog Agile'!$G$6),1,"")</x:f>
        <x:v>1</x:v>
      </x:c>
      <x:c r="O9" s="981" t="n">
        <x:f>IF(AND(O$4&lt;=EOMONTH('Backlog Agile'!$H$6,0),EOMONTH(O$4,0)&gt;='Backlog Agile'!$G$6),1,"")</x:f>
        <x:v>1</x:v>
      </x:c>
      <x:c r="P9" s="981" t="n">
        <x:f>IF(AND(P$4&lt;=EOMONTH('Backlog Agile'!$H$6,0),EOMONTH(P$4,0)&gt;='Backlog Agile'!$G$6),1,"")</x:f>
        <x:v>1</x:v>
      </x:c>
      <x:c r="Q9" s="981" t="n">
        <x:f>IF(AND(Q$4&lt;=EOMONTH('Backlog Agile'!$H$6,0),EOMONTH(Q$4,0)&gt;='Backlog Agile'!$G$6),1,"")</x:f>
        <x:v>1</x:v>
      </x:c>
      <x:c r="R9" s="981" t="n">
        <x:f>IF(AND(R$4&lt;=EOMONTH('Backlog Agile'!$H$6,0),EOMONTH(R$4,0)&gt;='Backlog Agile'!$G$6),1,"")</x:f>
        <x:v>1</x:v>
      </x:c>
      <x:c r="S9" s="981" t="str">
        <x:f>IF(AND(S$4&lt;=EOMONTH('Backlog Agile'!$H$6,0),EOMONTH(S$4,0)&gt;='Backlog Agile'!$G$6),1,"")</x:f>
      </x:c>
      <x:c r="T9" s="981" t="str">
        <x:f>IF(AND(T$4&lt;=EOMONTH('Backlog Agile'!$H$6,0),EOMONTH(T$4,0)&gt;='Backlog Agile'!$G$6),1,"")</x:f>
      </x:c>
      <x:c r="U9" s="981" t="str">
        <x:f>IF(AND(U$4&lt;=EOMONTH('Backlog Agile'!$H$6,0),EOMONTH(U$4,0)&gt;='Backlog Agile'!$G$6),1,"")</x:f>
      </x:c>
      <x:c r="V9" s="981" t="str">
        <x:f>IF(AND(V$4&lt;=EOMONTH('Backlog Agile'!$H$6,0),EOMONTH(V$4,0)&gt;='Backlog Agile'!$G$6),1,"")</x:f>
      </x:c>
      <x:c r="W9" s="981" t="str">
        <x:f>IF(AND(W$4&lt;=EOMONTH('Backlog Agile'!$H$6,0),EOMONTH(W$4,0)&gt;='Backlog Agile'!$G$6),1,"")</x:f>
      </x:c>
      <x:c r="X9" s="981" t="str">
        <x:f>IF(AND(X$4&lt;=EOMONTH('Backlog Agile'!$H$6,0),EOMONTH(X$4,0)&gt;='Backlog Agile'!$G$6),1,"")</x:f>
      </x:c>
      <x:c r="Y9" s="981" t="str">
        <x:f>IF(AND(Y$4&lt;=EOMONTH('Backlog Agile'!$H$6,0),EOMONTH(Y$4,0)&gt;='Backlog Agile'!$G$6),1,"")</x:f>
      </x:c>
      <x:c r="Z9" s="981" t="str">
        <x:f>IF(AND(Z$4&lt;=EOMONTH('Backlog Agile'!$H$6,0),EOMONTH(Z$4,0)&gt;='Backlog Agile'!$G$6),1,"")</x:f>
      </x:c>
      <x:c r="AA9" s="981" t="str">
        <x:f>IF(AND(AA$4&lt;=EOMONTH('Backlog Agile'!$H$6,0),EOMONTH(AA$4,0)&gt;='Backlog Agile'!$G$6),1,"")</x:f>
      </x:c>
      <x:c r="AB9" s="981" t="str">
        <x:f>IF(AND(AB$4&lt;=EOMONTH('Backlog Agile'!$H$6,0),EOMONTH(AB$4,0)&gt;='Backlog Agile'!$G$6),1,"")</x:f>
      </x:c>
      <x:c r="AC9" s="981" t="str">
        <x:f>IF(AND(AC$4&lt;=EOMONTH('Backlog Agile'!$H$6,0),EOMONTH(AC$4,0)&gt;='Backlog Agile'!$G$6),1,"")</x:f>
      </x:c>
      <x:c r="AD9" s="983" t="str">
        <x:f>IF(AND(AD$4&lt;=EOMONTH('Backlog Agile'!$H$6,0),EOMONTH(AD$4,0)&gt;='Backlog Agile'!$G$6),1,"")</x:f>
      </x:c>
    </x:row>
    <x:row r="10">
      <x:c r="A10" s="980" t="str">
        <x:f>'Backlog Agile'!A7</x:f>
        <x:v>EP-006</x:v>
      </x:c>
      <x:c r="B10" s="981" t="str">
        <x:f>'Backlog Agile'!B7</x:f>
        <x:v>Marketplace</x:v>
      </x:c>
      <x:c r="C10" s="981" t="str">
        <x:f>'Backlog Agile'!C7</x:f>
        <x:v>Produit</x:v>
      </x:c>
      <x:c r="D10" s="981" t="str">
        <x:f>'Backlog Agile'!D7</x:f>
        <x:v>Sofia Martin</x:v>
      </x:c>
      <x:c r="E10" s="981" t="str">
        <x:f>'Backlog Agile'!F7</x:f>
        <x:v>Backlog</x:v>
      </x:c>
      <x:c r="F10" s="982" t="n">
        <x:f>'Backlog Agile'!K7</x:f>
        <x:v>0</x:v>
      </x:c>
      <x:c r="G10" s="981" t="str">
        <x:f>IF(AND(G$4&lt;=EOMONTH('Backlog Agile'!$H$7,0),EOMONTH(G$4,0)&gt;='Backlog Agile'!$G$7),1,"")</x:f>
      </x:c>
      <x:c r="H10" s="981" t="str">
        <x:f>IF(AND(H$4&lt;=EOMONTH('Backlog Agile'!$H$7,0),EOMONTH(H$4,0)&gt;='Backlog Agile'!$G$7),1,"")</x:f>
      </x:c>
      <x:c r="I10" s="981" t="str">
        <x:f>IF(AND(I$4&lt;=EOMONTH('Backlog Agile'!$H$7,0),EOMONTH(I$4,0)&gt;='Backlog Agile'!$G$7),1,"")</x:f>
      </x:c>
      <x:c r="J10" s="981" t="str">
        <x:f>IF(AND(J$4&lt;=EOMONTH('Backlog Agile'!$H$7,0),EOMONTH(J$4,0)&gt;='Backlog Agile'!$G$7),1,"")</x:f>
      </x:c>
      <x:c r="K10" s="981" t="str">
        <x:f>IF(AND(K$4&lt;=EOMONTH('Backlog Agile'!$H$7,0),EOMONTH(K$4,0)&gt;='Backlog Agile'!$G$7),1,"")</x:f>
      </x:c>
      <x:c r="L10" s="981" t="str">
        <x:f>IF(AND(L$4&lt;=EOMONTH('Backlog Agile'!$H$7,0),EOMONTH(L$4,0)&gt;='Backlog Agile'!$G$7),1,"")</x:f>
      </x:c>
      <x:c r="M10" s="981" t="str">
        <x:f>IF(AND(M$4&lt;=EOMONTH('Backlog Agile'!$H$7,0),EOMONTH(M$4,0)&gt;='Backlog Agile'!$G$7),1,"")</x:f>
      </x:c>
      <x:c r="N10" s="981" t="str">
        <x:f>IF(AND(N$4&lt;=EOMONTH('Backlog Agile'!$H$7,0),EOMONTH(N$4,0)&gt;='Backlog Agile'!$G$7),1,"")</x:f>
      </x:c>
      <x:c r="O10" s="981" t="str">
        <x:f>IF(AND(O$4&lt;=EOMONTH('Backlog Agile'!$H$7,0),EOMONTH(O$4,0)&gt;='Backlog Agile'!$G$7),1,"")</x:f>
      </x:c>
      <x:c r="P10" s="981" t="str">
        <x:f>IF(AND(P$4&lt;=EOMONTH('Backlog Agile'!$H$7,0),EOMONTH(P$4,0)&gt;='Backlog Agile'!$G$7),1,"")</x:f>
      </x:c>
      <x:c r="Q10" s="981" t="str">
        <x:f>IF(AND(Q$4&lt;=EOMONTH('Backlog Agile'!$H$7,0),EOMONTH(Q$4,0)&gt;='Backlog Agile'!$G$7),1,"")</x:f>
      </x:c>
      <x:c r="R10" s="981" t="str">
        <x:f>IF(AND(R$4&lt;=EOMONTH('Backlog Agile'!$H$7,0),EOMONTH(R$4,0)&gt;='Backlog Agile'!$G$7),1,"")</x:f>
      </x:c>
      <x:c r="S10" s="981" t="n">
        <x:f>IF(AND(S$4&lt;=EOMONTH('Backlog Agile'!$H$7,0),EOMONTH(S$4,0)&gt;='Backlog Agile'!$G$7),1,"")</x:f>
        <x:v>1</x:v>
      </x:c>
      <x:c r="T10" s="981" t="n">
        <x:f>IF(AND(T$4&lt;=EOMONTH('Backlog Agile'!$H$7,0),EOMONTH(T$4,0)&gt;='Backlog Agile'!$G$7),1,"")</x:f>
        <x:v>1</x:v>
      </x:c>
      <x:c r="U10" s="981" t="n">
        <x:f>IF(AND(U$4&lt;=EOMONTH('Backlog Agile'!$H$7,0),EOMONTH(U$4,0)&gt;='Backlog Agile'!$G$7),1,"")</x:f>
        <x:v>1</x:v>
      </x:c>
      <x:c r="V10" s="981" t="n">
        <x:f>IF(AND(V$4&lt;=EOMONTH('Backlog Agile'!$H$7,0),EOMONTH(V$4,0)&gt;='Backlog Agile'!$G$7),1,"")</x:f>
        <x:v>1</x:v>
      </x:c>
      <x:c r="W10" s="981" t="n">
        <x:f>IF(AND(W$4&lt;=EOMONTH('Backlog Agile'!$H$7,0),EOMONTH(W$4,0)&gt;='Backlog Agile'!$G$7),1,"")</x:f>
        <x:v>1</x:v>
      </x:c>
      <x:c r="X10" s="981" t="n">
        <x:f>IF(AND(X$4&lt;=EOMONTH('Backlog Agile'!$H$7,0),EOMONTH(X$4,0)&gt;='Backlog Agile'!$G$7),1,"")</x:f>
        <x:v>1</x:v>
      </x:c>
      <x:c r="Y10" s="981" t="str">
        <x:f>IF(AND(Y$4&lt;=EOMONTH('Backlog Agile'!$H$7,0),EOMONTH(Y$4,0)&gt;='Backlog Agile'!$G$7),1,"")</x:f>
      </x:c>
      <x:c r="Z10" s="981" t="str">
        <x:f>IF(AND(Z$4&lt;=EOMONTH('Backlog Agile'!$H$7,0),EOMONTH(Z$4,0)&gt;='Backlog Agile'!$G$7),1,"")</x:f>
      </x:c>
      <x:c r="AA10" s="981" t="str">
        <x:f>IF(AND(AA$4&lt;=EOMONTH('Backlog Agile'!$H$7,0),EOMONTH(AA$4,0)&gt;='Backlog Agile'!$G$7),1,"")</x:f>
      </x:c>
      <x:c r="AB10" s="981" t="str">
        <x:f>IF(AND(AB$4&lt;=EOMONTH('Backlog Agile'!$H$7,0),EOMONTH(AB$4,0)&gt;='Backlog Agile'!$G$7),1,"")</x:f>
      </x:c>
      <x:c r="AC10" s="981" t="str">
        <x:f>IF(AND(AC$4&lt;=EOMONTH('Backlog Agile'!$H$7,0),EOMONTH(AC$4,0)&gt;='Backlog Agile'!$G$7),1,"")</x:f>
      </x:c>
      <x:c r="AD10" s="983" t="str">
        <x:f>IF(AND(AD$4&lt;=EOMONTH('Backlog Agile'!$H$7,0),EOMONTH(AD$4,0)&gt;='Backlog Agile'!$G$7),1,"")</x:f>
      </x:c>
    </x:row>
    <x:row r="11">
      <x:c r="A11" s="980" t="str">
        <x:f>'Backlog Agile'!A8</x:f>
        <x:v>EP-007</x:v>
      </x:c>
      <x:c r="B11" s="981" t="str">
        <x:f>'Backlog Agile'!B8</x:f>
        <x:v>Assistant IA</x:v>
      </x:c>
      <x:c r="C11" s="981" t="str">
        <x:f>'Backlog Agile'!C8</x:f>
        <x:v>Data</x:v>
      </x:c>
      <x:c r="D11" s="981" t="str">
        <x:f>'Backlog Agile'!D8</x:f>
        <x:v>Emma Petit</x:v>
      </x:c>
      <x:c r="E11" s="981" t="str">
        <x:f>'Backlog Agile'!F8</x:f>
        <x:v>Backlog</x:v>
      </x:c>
      <x:c r="F11" s="982" t="n">
        <x:f>'Backlog Agile'!K8</x:f>
        <x:v>0</x:v>
      </x:c>
      <x:c r="G11" s="981" t="str">
        <x:f>IF(AND(G$4&lt;=EOMONTH('Backlog Agile'!$H$8,0),EOMONTH(G$4,0)&gt;='Backlog Agile'!$G$8),1,"")</x:f>
      </x:c>
      <x:c r="H11" s="981" t="str">
        <x:f>IF(AND(H$4&lt;=EOMONTH('Backlog Agile'!$H$8,0),EOMONTH(H$4,0)&gt;='Backlog Agile'!$G$8),1,"")</x:f>
      </x:c>
      <x:c r="I11" s="981" t="str">
        <x:f>IF(AND(I$4&lt;=EOMONTH('Backlog Agile'!$H$8,0),EOMONTH(I$4,0)&gt;='Backlog Agile'!$G$8),1,"")</x:f>
      </x:c>
      <x:c r="J11" s="981" t="str">
        <x:f>IF(AND(J$4&lt;=EOMONTH('Backlog Agile'!$H$8,0),EOMONTH(J$4,0)&gt;='Backlog Agile'!$G$8),1,"")</x:f>
      </x:c>
      <x:c r="K11" s="981" t="str">
        <x:f>IF(AND(K$4&lt;=EOMONTH('Backlog Agile'!$H$8,0),EOMONTH(K$4,0)&gt;='Backlog Agile'!$G$8),1,"")</x:f>
      </x:c>
      <x:c r="L11" s="981" t="str">
        <x:f>IF(AND(L$4&lt;=EOMONTH('Backlog Agile'!$H$8,0),EOMONTH(L$4,0)&gt;='Backlog Agile'!$G$8),1,"")</x:f>
      </x:c>
      <x:c r="M11" s="981" t="str">
        <x:f>IF(AND(M$4&lt;=EOMONTH('Backlog Agile'!$H$8,0),EOMONTH(M$4,0)&gt;='Backlog Agile'!$G$8),1,"")</x:f>
      </x:c>
      <x:c r="N11" s="981" t="str">
        <x:f>IF(AND(N$4&lt;=EOMONTH('Backlog Agile'!$H$8,0),EOMONTH(N$4,0)&gt;='Backlog Agile'!$G$8),1,"")</x:f>
      </x:c>
      <x:c r="O11" s="981" t="str">
        <x:f>IF(AND(O$4&lt;=EOMONTH('Backlog Agile'!$H$8,0),EOMONTH(O$4,0)&gt;='Backlog Agile'!$G$8),1,"")</x:f>
      </x:c>
      <x:c r="P11" s="981" t="str">
        <x:f>IF(AND(P$4&lt;=EOMONTH('Backlog Agile'!$H$8,0),EOMONTH(P$4,0)&gt;='Backlog Agile'!$G$8),1,"")</x:f>
      </x:c>
      <x:c r="Q11" s="981" t="str">
        <x:f>IF(AND(Q$4&lt;=EOMONTH('Backlog Agile'!$H$8,0),EOMONTH(Q$4,0)&gt;='Backlog Agile'!$G$8),1,"")</x:f>
      </x:c>
      <x:c r="R11" s="981" t="str">
        <x:f>IF(AND(R$4&lt;=EOMONTH('Backlog Agile'!$H$8,0),EOMONTH(R$4,0)&gt;='Backlog Agile'!$G$8),1,"")</x:f>
      </x:c>
      <x:c r="S11" s="981" t="str">
        <x:f>IF(AND(S$4&lt;=EOMONTH('Backlog Agile'!$H$8,0),EOMONTH(S$4,0)&gt;='Backlog Agile'!$G$8),1,"")</x:f>
      </x:c>
      <x:c r="T11" s="981" t="str">
        <x:f>IF(AND(T$4&lt;=EOMONTH('Backlog Agile'!$H$8,0),EOMONTH(T$4,0)&gt;='Backlog Agile'!$G$8),1,"")</x:f>
      </x:c>
      <x:c r="U11" s="981" t="n">
        <x:f>IF(AND(U$4&lt;=EOMONTH('Backlog Agile'!$H$8,0),EOMONTH(U$4,0)&gt;='Backlog Agile'!$G$8),1,"")</x:f>
        <x:v>1</x:v>
      </x:c>
      <x:c r="V11" s="981" t="n">
        <x:f>IF(AND(V$4&lt;=EOMONTH('Backlog Agile'!$H$8,0),EOMONTH(V$4,0)&gt;='Backlog Agile'!$G$8),1,"")</x:f>
        <x:v>1</x:v>
      </x:c>
      <x:c r="W11" s="981" t="n">
        <x:f>IF(AND(W$4&lt;=EOMONTH('Backlog Agile'!$H$8,0),EOMONTH(W$4,0)&gt;='Backlog Agile'!$G$8),1,"")</x:f>
        <x:v>1</x:v>
      </x:c>
      <x:c r="X11" s="981" t="n">
        <x:f>IF(AND(X$4&lt;=EOMONTH('Backlog Agile'!$H$8,0),EOMONTH(X$4,0)&gt;='Backlog Agile'!$G$8),1,"")</x:f>
        <x:v>1</x:v>
      </x:c>
      <x:c r="Y11" s="981" t="n">
        <x:f>IF(AND(Y$4&lt;=EOMONTH('Backlog Agile'!$H$8,0),EOMONTH(Y$4,0)&gt;='Backlog Agile'!$G$8),1,"")</x:f>
        <x:v>1</x:v>
      </x:c>
      <x:c r="Z11" s="981" t="n">
        <x:f>IF(AND(Z$4&lt;=EOMONTH('Backlog Agile'!$H$8,0),EOMONTH(Z$4,0)&gt;='Backlog Agile'!$G$8),1,"")</x:f>
        <x:v>1</x:v>
      </x:c>
      <x:c r="AA11" s="981" t="n">
        <x:f>IF(AND(AA$4&lt;=EOMONTH('Backlog Agile'!$H$8,0),EOMONTH(AA$4,0)&gt;='Backlog Agile'!$G$8),1,"")</x:f>
        <x:v>1</x:v>
      </x:c>
      <x:c r="AB11" s="981" t="str">
        <x:f>IF(AND(AB$4&lt;=EOMONTH('Backlog Agile'!$H$8,0),EOMONTH(AB$4,0)&gt;='Backlog Agile'!$G$8),1,"")</x:f>
      </x:c>
      <x:c r="AC11" s="981" t="str">
        <x:f>IF(AND(AC$4&lt;=EOMONTH('Backlog Agile'!$H$8,0),EOMONTH(AC$4,0)&gt;='Backlog Agile'!$G$8),1,"")</x:f>
      </x:c>
      <x:c r="AD11" s="983" t="str">
        <x:f>IF(AND(AD$4&lt;=EOMONTH('Backlog Agile'!$H$8,0),EOMONTH(AD$4,0)&gt;='Backlog Agile'!$G$8),1,"")</x:f>
      </x:c>
    </x:row>
    <x:row r="12">
      <x:c r="A12" s="980" t="str">
        <x:f>'Backlog Agile'!A9</x:f>
        <x:v>EP-008</x:v>
      </x:c>
      <x:c r="B12" s="981" t="str">
        <x:f>'Backlog Agile'!B9</x:f>
        <x:v>Refonte onboarding</x:v>
      </x:c>
      <x:c r="C12" s="981" t="str">
        <x:f>'Backlog Agile'!C9</x:f>
        <x:v>UX/UI</x:v>
      </x:c>
      <x:c r="D12" s="981" t="str">
        <x:f>'Backlog Agile'!D9</x:f>
        <x:v>Nora Bernard</x:v>
      </x:c>
      <x:c r="E12" s="981" t="str">
        <x:f>'Backlog Agile'!F9</x:f>
        <x:v>En cours</x:v>
      </x:c>
      <x:c r="F12" s="982" t="n">
        <x:f>'Backlog Agile'!K9</x:f>
        <x:v>0.55</x:v>
      </x:c>
      <x:c r="G12" s="981" t="str">
        <x:f>IF(AND(G$4&lt;=EOMONTH('Backlog Agile'!$H$9,0),EOMONTH(G$4,0)&gt;='Backlog Agile'!$G$9),1,"")</x:f>
      </x:c>
      <x:c r="H12" s="981" t="str">
        <x:f>IF(AND(H$4&lt;=EOMONTH('Backlog Agile'!$H$9,0),EOMONTH(H$4,0)&gt;='Backlog Agile'!$G$9),1,"")</x:f>
      </x:c>
      <x:c r="I12" s="981" t="n">
        <x:f>IF(AND(I$4&lt;=EOMONTH('Backlog Agile'!$H$9,0),EOMONTH(I$4,0)&gt;='Backlog Agile'!$G$9),1,"")</x:f>
        <x:v>1</x:v>
      </x:c>
      <x:c r="J12" s="981" t="n">
        <x:f>IF(AND(J$4&lt;=EOMONTH('Backlog Agile'!$H$9,0),EOMONTH(J$4,0)&gt;='Backlog Agile'!$G$9),1,"")</x:f>
        <x:v>1</x:v>
      </x:c>
      <x:c r="K12" s="981" t="n">
        <x:f>IF(AND(K$4&lt;=EOMONTH('Backlog Agile'!$H$9,0),EOMONTH(K$4,0)&gt;='Backlog Agile'!$G$9),1,"")</x:f>
        <x:v>1</x:v>
      </x:c>
      <x:c r="L12" s="981" t="str">
        <x:f>IF(AND(L$4&lt;=EOMONTH('Backlog Agile'!$H$9,0),EOMONTH(L$4,0)&gt;='Backlog Agile'!$G$9),1,"")</x:f>
      </x:c>
      <x:c r="M12" s="981" t="str">
        <x:f>IF(AND(M$4&lt;=EOMONTH('Backlog Agile'!$H$9,0),EOMONTH(M$4,0)&gt;='Backlog Agile'!$G$9),1,"")</x:f>
      </x:c>
      <x:c r="N12" s="981" t="str">
        <x:f>IF(AND(N$4&lt;=EOMONTH('Backlog Agile'!$H$9,0),EOMONTH(N$4,0)&gt;='Backlog Agile'!$G$9),1,"")</x:f>
      </x:c>
      <x:c r="O12" s="981" t="str">
        <x:f>IF(AND(O$4&lt;=EOMONTH('Backlog Agile'!$H$9,0),EOMONTH(O$4,0)&gt;='Backlog Agile'!$G$9),1,"")</x:f>
      </x:c>
      <x:c r="P12" s="981" t="str">
        <x:f>IF(AND(P$4&lt;=EOMONTH('Backlog Agile'!$H$9,0),EOMONTH(P$4,0)&gt;='Backlog Agile'!$G$9),1,"")</x:f>
      </x:c>
      <x:c r="Q12" s="981" t="str">
        <x:f>IF(AND(Q$4&lt;=EOMONTH('Backlog Agile'!$H$9,0),EOMONTH(Q$4,0)&gt;='Backlog Agile'!$G$9),1,"")</x:f>
      </x:c>
      <x:c r="R12" s="981" t="str">
        <x:f>IF(AND(R$4&lt;=EOMONTH('Backlog Agile'!$H$9,0),EOMONTH(R$4,0)&gt;='Backlog Agile'!$G$9),1,"")</x:f>
      </x:c>
      <x:c r="S12" s="981" t="str">
        <x:f>IF(AND(S$4&lt;=EOMONTH('Backlog Agile'!$H$9,0),EOMONTH(S$4,0)&gt;='Backlog Agile'!$G$9),1,"")</x:f>
      </x:c>
      <x:c r="T12" s="981" t="str">
        <x:f>IF(AND(T$4&lt;=EOMONTH('Backlog Agile'!$H$9,0),EOMONTH(T$4,0)&gt;='Backlog Agile'!$G$9),1,"")</x:f>
      </x:c>
      <x:c r="U12" s="981" t="str">
        <x:f>IF(AND(U$4&lt;=EOMONTH('Backlog Agile'!$H$9,0),EOMONTH(U$4,0)&gt;='Backlog Agile'!$G$9),1,"")</x:f>
      </x:c>
      <x:c r="V12" s="981" t="str">
        <x:f>IF(AND(V$4&lt;=EOMONTH('Backlog Agile'!$H$9,0),EOMONTH(V$4,0)&gt;='Backlog Agile'!$G$9),1,"")</x:f>
      </x:c>
      <x:c r="W12" s="981" t="str">
        <x:f>IF(AND(W$4&lt;=EOMONTH('Backlog Agile'!$H$9,0),EOMONTH(W$4,0)&gt;='Backlog Agile'!$G$9),1,"")</x:f>
      </x:c>
      <x:c r="X12" s="981" t="str">
        <x:f>IF(AND(X$4&lt;=EOMONTH('Backlog Agile'!$H$9,0),EOMONTH(X$4,0)&gt;='Backlog Agile'!$G$9),1,"")</x:f>
      </x:c>
      <x:c r="Y12" s="981" t="str">
        <x:f>IF(AND(Y$4&lt;=EOMONTH('Backlog Agile'!$H$9,0),EOMONTH(Y$4,0)&gt;='Backlog Agile'!$G$9),1,"")</x:f>
      </x:c>
      <x:c r="Z12" s="981" t="str">
        <x:f>IF(AND(Z$4&lt;=EOMONTH('Backlog Agile'!$H$9,0),EOMONTH(Z$4,0)&gt;='Backlog Agile'!$G$9),1,"")</x:f>
      </x:c>
      <x:c r="AA12" s="981" t="str">
        <x:f>IF(AND(AA$4&lt;=EOMONTH('Backlog Agile'!$H$9,0),EOMONTH(AA$4,0)&gt;='Backlog Agile'!$G$9),1,"")</x:f>
      </x:c>
      <x:c r="AB12" s="981" t="str">
        <x:f>IF(AND(AB$4&lt;=EOMONTH('Backlog Agile'!$H$9,0),EOMONTH(AB$4,0)&gt;='Backlog Agile'!$G$9),1,"")</x:f>
      </x:c>
      <x:c r="AC12" s="981" t="str">
        <x:f>IF(AND(AC$4&lt;=EOMONTH('Backlog Agile'!$H$9,0),EOMONTH(AC$4,0)&gt;='Backlog Agile'!$G$9),1,"")</x:f>
      </x:c>
      <x:c r="AD12" s="983" t="str">
        <x:f>IF(AND(AD$4&lt;=EOMONTH('Backlog Agile'!$H$9,0),EOMONTH(AD$4,0)&gt;='Backlog Agile'!$G$9),1,"")</x:f>
      </x:c>
    </x:row>
    <x:row r="13">
      <x:c r="A13" s="980" t="n">
        <x:f>'Backlog Agile'!A10</x:f>
        <x:v>0</x:v>
      </x:c>
      <x:c r="B13" s="981" t="n">
        <x:f>'Backlog Agile'!B10</x:f>
        <x:v>0</x:v>
      </x:c>
      <x:c r="C13" s="981" t="n">
        <x:f>'Backlog Agile'!C10</x:f>
        <x:v>0</x:v>
      </x:c>
      <x:c r="D13" s="981" t="n">
        <x:f>'Backlog Agile'!D10</x:f>
        <x:v>0</x:v>
      </x:c>
      <x:c r="E13" s="981" t="n">
        <x:f>'Backlog Agile'!F10</x:f>
        <x:v>0</x:v>
      </x:c>
      <x:c r="F13" s="982" t="n">
        <x:f>'Backlog Agile'!K10</x:f>
        <x:v>0</x:v>
      </x:c>
      <x:c r="G13" s="981" t="str">
        <x:f>IF(AND(G$4&lt;=EOMONTH('Backlog Agile'!$H$10,0),EOMONTH(G$4,0)&gt;='Backlog Agile'!$G$10),1,"")</x:f>
      </x:c>
      <x:c r="H13" s="981" t="str">
        <x:f>IF(AND(H$4&lt;=EOMONTH('Backlog Agile'!$H$10,0),EOMONTH(H$4,0)&gt;='Backlog Agile'!$G$10),1,"")</x:f>
      </x:c>
      <x:c r="I13" s="981" t="str">
        <x:f>IF(AND(I$4&lt;=EOMONTH('Backlog Agile'!$H$10,0),EOMONTH(I$4,0)&gt;='Backlog Agile'!$G$10),1,"")</x:f>
      </x:c>
      <x:c r="J13" s="981" t="str">
        <x:f>IF(AND(J$4&lt;=EOMONTH('Backlog Agile'!$H$10,0),EOMONTH(J$4,0)&gt;='Backlog Agile'!$G$10),1,"")</x:f>
      </x:c>
      <x:c r="K13" s="981" t="str">
        <x:f>IF(AND(K$4&lt;=EOMONTH('Backlog Agile'!$H$10,0),EOMONTH(K$4,0)&gt;='Backlog Agile'!$G$10),1,"")</x:f>
      </x:c>
      <x:c r="L13" s="981" t="str">
        <x:f>IF(AND(L$4&lt;=EOMONTH('Backlog Agile'!$H$10,0),EOMONTH(L$4,0)&gt;='Backlog Agile'!$G$10),1,"")</x:f>
      </x:c>
      <x:c r="M13" s="981" t="str">
        <x:f>IF(AND(M$4&lt;=EOMONTH('Backlog Agile'!$H$10,0),EOMONTH(M$4,0)&gt;='Backlog Agile'!$G$10),1,"")</x:f>
      </x:c>
      <x:c r="N13" s="981" t="str">
        <x:f>IF(AND(N$4&lt;=EOMONTH('Backlog Agile'!$H$10,0),EOMONTH(N$4,0)&gt;='Backlog Agile'!$G$10),1,"")</x:f>
      </x:c>
      <x:c r="O13" s="981" t="str">
        <x:f>IF(AND(O$4&lt;=EOMONTH('Backlog Agile'!$H$10,0),EOMONTH(O$4,0)&gt;='Backlog Agile'!$G$10),1,"")</x:f>
      </x:c>
      <x:c r="P13" s="981" t="str">
        <x:f>IF(AND(P$4&lt;=EOMONTH('Backlog Agile'!$H$10,0),EOMONTH(P$4,0)&gt;='Backlog Agile'!$G$10),1,"")</x:f>
      </x:c>
      <x:c r="Q13" s="981" t="str">
        <x:f>IF(AND(Q$4&lt;=EOMONTH('Backlog Agile'!$H$10,0),EOMONTH(Q$4,0)&gt;='Backlog Agile'!$G$10),1,"")</x:f>
      </x:c>
      <x:c r="R13" s="981" t="str">
        <x:f>IF(AND(R$4&lt;=EOMONTH('Backlog Agile'!$H$10,0),EOMONTH(R$4,0)&gt;='Backlog Agile'!$G$10),1,"")</x:f>
      </x:c>
      <x:c r="S13" s="981" t="str">
        <x:f>IF(AND(S$4&lt;=EOMONTH('Backlog Agile'!$H$10,0),EOMONTH(S$4,0)&gt;='Backlog Agile'!$G$10),1,"")</x:f>
      </x:c>
      <x:c r="T13" s="981" t="str">
        <x:f>IF(AND(T$4&lt;=EOMONTH('Backlog Agile'!$H$10,0),EOMONTH(T$4,0)&gt;='Backlog Agile'!$G$10),1,"")</x:f>
      </x:c>
      <x:c r="U13" s="981" t="str">
        <x:f>IF(AND(U$4&lt;=EOMONTH('Backlog Agile'!$H$10,0),EOMONTH(U$4,0)&gt;='Backlog Agile'!$G$10),1,"")</x:f>
      </x:c>
      <x:c r="V13" s="981" t="str">
        <x:f>IF(AND(V$4&lt;=EOMONTH('Backlog Agile'!$H$10,0),EOMONTH(V$4,0)&gt;='Backlog Agile'!$G$10),1,"")</x:f>
      </x:c>
      <x:c r="W13" s="981" t="str">
        <x:f>IF(AND(W$4&lt;=EOMONTH('Backlog Agile'!$H$10,0),EOMONTH(W$4,0)&gt;='Backlog Agile'!$G$10),1,"")</x:f>
      </x:c>
      <x:c r="X13" s="981" t="str">
        <x:f>IF(AND(X$4&lt;=EOMONTH('Backlog Agile'!$H$10,0),EOMONTH(X$4,0)&gt;='Backlog Agile'!$G$10),1,"")</x:f>
      </x:c>
      <x:c r="Y13" s="981" t="str">
        <x:f>IF(AND(Y$4&lt;=EOMONTH('Backlog Agile'!$H$10,0),EOMONTH(Y$4,0)&gt;='Backlog Agile'!$G$10),1,"")</x:f>
      </x:c>
      <x:c r="Z13" s="981" t="str">
        <x:f>IF(AND(Z$4&lt;=EOMONTH('Backlog Agile'!$H$10,0),EOMONTH(Z$4,0)&gt;='Backlog Agile'!$G$10),1,"")</x:f>
      </x:c>
      <x:c r="AA13" s="981" t="str">
        <x:f>IF(AND(AA$4&lt;=EOMONTH('Backlog Agile'!$H$10,0),EOMONTH(AA$4,0)&gt;='Backlog Agile'!$G$10),1,"")</x:f>
      </x:c>
      <x:c r="AB13" s="981" t="str">
        <x:f>IF(AND(AB$4&lt;=EOMONTH('Backlog Agile'!$H$10,0),EOMONTH(AB$4,0)&gt;='Backlog Agile'!$G$10),1,"")</x:f>
      </x:c>
      <x:c r="AC13" s="981" t="str">
        <x:f>IF(AND(AC$4&lt;=EOMONTH('Backlog Agile'!$H$10,0),EOMONTH(AC$4,0)&gt;='Backlog Agile'!$G$10),1,"")</x:f>
      </x:c>
      <x:c r="AD13" s="983" t="str">
        <x:f>IF(AND(AD$4&lt;=EOMONTH('Backlog Agile'!$H$10,0),EOMONTH(AD$4,0)&gt;='Backlog Agile'!$G$10),1,"")</x:f>
      </x:c>
    </x:row>
    <x:row r="14">
      <x:c r="A14" s="980" t="n">
        <x:f>'Backlog Agile'!A11</x:f>
        <x:v>0</x:v>
      </x:c>
      <x:c r="B14" s="981" t="n">
        <x:f>'Backlog Agile'!B11</x:f>
        <x:v>0</x:v>
      </x:c>
      <x:c r="C14" s="981" t="n">
        <x:f>'Backlog Agile'!C11</x:f>
        <x:v>0</x:v>
      </x:c>
      <x:c r="D14" s="981" t="n">
        <x:f>'Backlog Agile'!D11</x:f>
        <x:v>0</x:v>
      </x:c>
      <x:c r="E14" s="981" t="n">
        <x:f>'Backlog Agile'!F11</x:f>
        <x:v>0</x:v>
      </x:c>
      <x:c r="F14" s="982" t="n">
        <x:f>'Backlog Agile'!K11</x:f>
        <x:v>0</x:v>
      </x:c>
      <x:c r="G14" s="981" t="str">
        <x:f>IF(AND(G$4&lt;=EOMONTH('Backlog Agile'!$H$11,0),EOMONTH(G$4,0)&gt;='Backlog Agile'!$G$11),1,"")</x:f>
      </x:c>
      <x:c r="H14" s="981" t="str">
        <x:f>IF(AND(H$4&lt;=EOMONTH('Backlog Agile'!$H$11,0),EOMONTH(H$4,0)&gt;='Backlog Agile'!$G$11),1,"")</x:f>
      </x:c>
      <x:c r="I14" s="981" t="str">
        <x:f>IF(AND(I$4&lt;=EOMONTH('Backlog Agile'!$H$11,0),EOMONTH(I$4,0)&gt;='Backlog Agile'!$G$11),1,"")</x:f>
      </x:c>
      <x:c r="J14" s="981" t="str">
        <x:f>IF(AND(J$4&lt;=EOMONTH('Backlog Agile'!$H$11,0),EOMONTH(J$4,0)&gt;='Backlog Agile'!$G$11),1,"")</x:f>
      </x:c>
      <x:c r="K14" s="981" t="str">
        <x:f>IF(AND(K$4&lt;=EOMONTH('Backlog Agile'!$H$11,0),EOMONTH(K$4,0)&gt;='Backlog Agile'!$G$11),1,"")</x:f>
      </x:c>
      <x:c r="L14" s="981" t="str">
        <x:f>IF(AND(L$4&lt;=EOMONTH('Backlog Agile'!$H$11,0),EOMONTH(L$4,0)&gt;='Backlog Agile'!$G$11),1,"")</x:f>
      </x:c>
      <x:c r="M14" s="981" t="str">
        <x:f>IF(AND(M$4&lt;=EOMONTH('Backlog Agile'!$H$11,0),EOMONTH(M$4,0)&gt;='Backlog Agile'!$G$11),1,"")</x:f>
      </x:c>
      <x:c r="N14" s="981" t="str">
        <x:f>IF(AND(N$4&lt;=EOMONTH('Backlog Agile'!$H$11,0),EOMONTH(N$4,0)&gt;='Backlog Agile'!$G$11),1,"")</x:f>
      </x:c>
      <x:c r="O14" s="981" t="str">
        <x:f>IF(AND(O$4&lt;=EOMONTH('Backlog Agile'!$H$11,0),EOMONTH(O$4,0)&gt;='Backlog Agile'!$G$11),1,"")</x:f>
      </x:c>
      <x:c r="P14" s="981" t="str">
        <x:f>IF(AND(P$4&lt;=EOMONTH('Backlog Agile'!$H$11,0),EOMONTH(P$4,0)&gt;='Backlog Agile'!$G$11),1,"")</x:f>
      </x:c>
      <x:c r="Q14" s="981" t="str">
        <x:f>IF(AND(Q$4&lt;=EOMONTH('Backlog Agile'!$H$11,0),EOMONTH(Q$4,0)&gt;='Backlog Agile'!$G$11),1,"")</x:f>
      </x:c>
      <x:c r="R14" s="981" t="str">
        <x:f>IF(AND(R$4&lt;=EOMONTH('Backlog Agile'!$H$11,0),EOMONTH(R$4,0)&gt;='Backlog Agile'!$G$11),1,"")</x:f>
      </x:c>
      <x:c r="S14" s="981" t="str">
        <x:f>IF(AND(S$4&lt;=EOMONTH('Backlog Agile'!$H$11,0),EOMONTH(S$4,0)&gt;='Backlog Agile'!$G$11),1,"")</x:f>
      </x:c>
      <x:c r="T14" s="981" t="str">
        <x:f>IF(AND(T$4&lt;=EOMONTH('Backlog Agile'!$H$11,0),EOMONTH(T$4,0)&gt;='Backlog Agile'!$G$11),1,"")</x:f>
      </x:c>
      <x:c r="U14" s="981" t="str">
        <x:f>IF(AND(U$4&lt;=EOMONTH('Backlog Agile'!$H$11,0),EOMONTH(U$4,0)&gt;='Backlog Agile'!$G$11),1,"")</x:f>
      </x:c>
      <x:c r="V14" s="981" t="str">
        <x:f>IF(AND(V$4&lt;=EOMONTH('Backlog Agile'!$H$11,0),EOMONTH(V$4,0)&gt;='Backlog Agile'!$G$11),1,"")</x:f>
      </x:c>
      <x:c r="W14" s="981" t="str">
        <x:f>IF(AND(W$4&lt;=EOMONTH('Backlog Agile'!$H$11,0),EOMONTH(W$4,0)&gt;='Backlog Agile'!$G$11),1,"")</x:f>
      </x:c>
      <x:c r="X14" s="981" t="str">
        <x:f>IF(AND(X$4&lt;=EOMONTH('Backlog Agile'!$H$11,0),EOMONTH(X$4,0)&gt;='Backlog Agile'!$G$11),1,"")</x:f>
      </x:c>
      <x:c r="Y14" s="981" t="str">
        <x:f>IF(AND(Y$4&lt;=EOMONTH('Backlog Agile'!$H$11,0),EOMONTH(Y$4,0)&gt;='Backlog Agile'!$G$11),1,"")</x:f>
      </x:c>
      <x:c r="Z14" s="981" t="str">
        <x:f>IF(AND(Z$4&lt;=EOMONTH('Backlog Agile'!$H$11,0),EOMONTH(Z$4,0)&gt;='Backlog Agile'!$G$11),1,"")</x:f>
      </x:c>
      <x:c r="AA14" s="981" t="str">
        <x:f>IF(AND(AA$4&lt;=EOMONTH('Backlog Agile'!$H$11,0),EOMONTH(AA$4,0)&gt;='Backlog Agile'!$G$11),1,"")</x:f>
      </x:c>
      <x:c r="AB14" s="981" t="str">
        <x:f>IF(AND(AB$4&lt;=EOMONTH('Backlog Agile'!$H$11,0),EOMONTH(AB$4,0)&gt;='Backlog Agile'!$G$11),1,"")</x:f>
      </x:c>
      <x:c r="AC14" s="981" t="str">
        <x:f>IF(AND(AC$4&lt;=EOMONTH('Backlog Agile'!$H$11,0),EOMONTH(AC$4,0)&gt;='Backlog Agile'!$G$11),1,"")</x:f>
      </x:c>
      <x:c r="AD14" s="983" t="str">
        <x:f>IF(AND(AD$4&lt;=EOMONTH('Backlog Agile'!$H$11,0),EOMONTH(AD$4,0)&gt;='Backlog Agile'!$G$11),1,"")</x:f>
      </x:c>
    </x:row>
    <x:row r="15">
      <x:c r="A15" s="980" t="n">
        <x:f>'Backlog Agile'!A12</x:f>
        <x:v>0</x:v>
      </x:c>
      <x:c r="B15" s="981" t="n">
        <x:f>'Backlog Agile'!B12</x:f>
        <x:v>0</x:v>
      </x:c>
      <x:c r="C15" s="981" t="n">
        <x:f>'Backlog Agile'!C12</x:f>
        <x:v>0</x:v>
      </x:c>
      <x:c r="D15" s="981" t="n">
        <x:f>'Backlog Agile'!D12</x:f>
        <x:v>0</x:v>
      </x:c>
      <x:c r="E15" s="981" t="n">
        <x:f>'Backlog Agile'!F12</x:f>
        <x:v>0</x:v>
      </x:c>
      <x:c r="F15" s="982" t="n">
        <x:f>'Backlog Agile'!K12</x:f>
        <x:v>0</x:v>
      </x:c>
      <x:c r="G15" s="981" t="str">
        <x:f>IF(AND(G$4&lt;=EOMONTH('Backlog Agile'!$H$12,0),EOMONTH(G$4,0)&gt;='Backlog Agile'!$G$12),1,"")</x:f>
      </x:c>
      <x:c r="H15" s="981" t="str">
        <x:f>IF(AND(H$4&lt;=EOMONTH('Backlog Agile'!$H$12,0),EOMONTH(H$4,0)&gt;='Backlog Agile'!$G$12),1,"")</x:f>
      </x:c>
      <x:c r="I15" s="981" t="str">
        <x:f>IF(AND(I$4&lt;=EOMONTH('Backlog Agile'!$H$12,0),EOMONTH(I$4,0)&gt;='Backlog Agile'!$G$12),1,"")</x:f>
      </x:c>
      <x:c r="J15" s="981" t="str">
        <x:f>IF(AND(J$4&lt;=EOMONTH('Backlog Agile'!$H$12,0),EOMONTH(J$4,0)&gt;='Backlog Agile'!$G$12),1,"")</x:f>
      </x:c>
      <x:c r="K15" s="981" t="str">
        <x:f>IF(AND(K$4&lt;=EOMONTH('Backlog Agile'!$H$12,0),EOMONTH(K$4,0)&gt;='Backlog Agile'!$G$12),1,"")</x:f>
      </x:c>
      <x:c r="L15" s="981" t="str">
        <x:f>IF(AND(L$4&lt;=EOMONTH('Backlog Agile'!$H$12,0),EOMONTH(L$4,0)&gt;='Backlog Agile'!$G$12),1,"")</x:f>
      </x:c>
      <x:c r="M15" s="981" t="str">
        <x:f>IF(AND(M$4&lt;=EOMONTH('Backlog Agile'!$H$12,0),EOMONTH(M$4,0)&gt;='Backlog Agile'!$G$12),1,"")</x:f>
      </x:c>
      <x:c r="N15" s="981" t="str">
        <x:f>IF(AND(N$4&lt;=EOMONTH('Backlog Agile'!$H$12,0),EOMONTH(N$4,0)&gt;='Backlog Agile'!$G$12),1,"")</x:f>
      </x:c>
      <x:c r="O15" s="981" t="str">
        <x:f>IF(AND(O$4&lt;=EOMONTH('Backlog Agile'!$H$12,0),EOMONTH(O$4,0)&gt;='Backlog Agile'!$G$12),1,"")</x:f>
      </x:c>
      <x:c r="P15" s="981" t="str">
        <x:f>IF(AND(P$4&lt;=EOMONTH('Backlog Agile'!$H$12,0),EOMONTH(P$4,0)&gt;='Backlog Agile'!$G$12),1,"")</x:f>
      </x:c>
      <x:c r="Q15" s="981" t="str">
        <x:f>IF(AND(Q$4&lt;=EOMONTH('Backlog Agile'!$H$12,0),EOMONTH(Q$4,0)&gt;='Backlog Agile'!$G$12),1,"")</x:f>
      </x:c>
      <x:c r="R15" s="981" t="str">
        <x:f>IF(AND(R$4&lt;=EOMONTH('Backlog Agile'!$H$12,0),EOMONTH(R$4,0)&gt;='Backlog Agile'!$G$12),1,"")</x:f>
      </x:c>
      <x:c r="S15" s="981" t="str">
        <x:f>IF(AND(S$4&lt;=EOMONTH('Backlog Agile'!$H$12,0),EOMONTH(S$4,0)&gt;='Backlog Agile'!$G$12),1,"")</x:f>
      </x:c>
      <x:c r="T15" s="981" t="str">
        <x:f>IF(AND(T$4&lt;=EOMONTH('Backlog Agile'!$H$12,0),EOMONTH(T$4,0)&gt;='Backlog Agile'!$G$12),1,"")</x:f>
      </x:c>
      <x:c r="U15" s="981" t="str">
        <x:f>IF(AND(U$4&lt;=EOMONTH('Backlog Agile'!$H$12,0),EOMONTH(U$4,0)&gt;='Backlog Agile'!$G$12),1,"")</x:f>
      </x:c>
      <x:c r="V15" s="981" t="str">
        <x:f>IF(AND(V$4&lt;=EOMONTH('Backlog Agile'!$H$12,0),EOMONTH(V$4,0)&gt;='Backlog Agile'!$G$12),1,"")</x:f>
      </x:c>
      <x:c r="W15" s="981" t="str">
        <x:f>IF(AND(W$4&lt;=EOMONTH('Backlog Agile'!$H$12,0),EOMONTH(W$4,0)&gt;='Backlog Agile'!$G$12),1,"")</x:f>
      </x:c>
      <x:c r="X15" s="981" t="str">
        <x:f>IF(AND(X$4&lt;=EOMONTH('Backlog Agile'!$H$12,0),EOMONTH(X$4,0)&gt;='Backlog Agile'!$G$12),1,"")</x:f>
      </x:c>
      <x:c r="Y15" s="981" t="str">
        <x:f>IF(AND(Y$4&lt;=EOMONTH('Backlog Agile'!$H$12,0),EOMONTH(Y$4,0)&gt;='Backlog Agile'!$G$12),1,"")</x:f>
      </x:c>
      <x:c r="Z15" s="981" t="str">
        <x:f>IF(AND(Z$4&lt;=EOMONTH('Backlog Agile'!$H$12,0),EOMONTH(Z$4,0)&gt;='Backlog Agile'!$G$12),1,"")</x:f>
      </x:c>
      <x:c r="AA15" s="981" t="str">
        <x:f>IF(AND(AA$4&lt;=EOMONTH('Backlog Agile'!$H$12,0),EOMONTH(AA$4,0)&gt;='Backlog Agile'!$G$12),1,"")</x:f>
      </x:c>
      <x:c r="AB15" s="981" t="str">
        <x:f>IF(AND(AB$4&lt;=EOMONTH('Backlog Agile'!$H$12,0),EOMONTH(AB$4,0)&gt;='Backlog Agile'!$G$12),1,"")</x:f>
      </x:c>
      <x:c r="AC15" s="981" t="str">
        <x:f>IF(AND(AC$4&lt;=EOMONTH('Backlog Agile'!$H$12,0),EOMONTH(AC$4,0)&gt;='Backlog Agile'!$G$12),1,"")</x:f>
      </x:c>
      <x:c r="AD15" s="983" t="str">
        <x:f>IF(AND(AD$4&lt;=EOMONTH('Backlog Agile'!$H$12,0),EOMONTH(AD$4,0)&gt;='Backlog Agile'!$G$12),1,"")</x:f>
      </x:c>
    </x:row>
    <x:row r="16">
      <x:c r="A16" s="980" t="n">
        <x:f>'Backlog Agile'!A13</x:f>
        <x:v>0</x:v>
      </x:c>
      <x:c r="B16" s="981" t="n">
        <x:f>'Backlog Agile'!B13</x:f>
        <x:v>0</x:v>
      </x:c>
      <x:c r="C16" s="981" t="n">
        <x:f>'Backlog Agile'!C13</x:f>
        <x:v>0</x:v>
      </x:c>
      <x:c r="D16" s="981" t="n">
        <x:f>'Backlog Agile'!D13</x:f>
        <x:v>0</x:v>
      </x:c>
      <x:c r="E16" s="981" t="n">
        <x:f>'Backlog Agile'!F13</x:f>
        <x:v>0</x:v>
      </x:c>
      <x:c r="F16" s="982" t="n">
        <x:f>'Backlog Agile'!K13</x:f>
        <x:v>0</x:v>
      </x:c>
      <x:c r="G16" s="981" t="str">
        <x:f>IF(AND(G$4&lt;=EOMONTH('Backlog Agile'!$H$13,0),EOMONTH(G$4,0)&gt;='Backlog Agile'!$G$13),1,"")</x:f>
      </x:c>
      <x:c r="H16" s="981" t="str">
        <x:f>IF(AND(H$4&lt;=EOMONTH('Backlog Agile'!$H$13,0),EOMONTH(H$4,0)&gt;='Backlog Agile'!$G$13),1,"")</x:f>
      </x:c>
      <x:c r="I16" s="981" t="str">
        <x:f>IF(AND(I$4&lt;=EOMONTH('Backlog Agile'!$H$13,0),EOMONTH(I$4,0)&gt;='Backlog Agile'!$G$13),1,"")</x:f>
      </x:c>
      <x:c r="J16" s="981" t="str">
        <x:f>IF(AND(J$4&lt;=EOMONTH('Backlog Agile'!$H$13,0),EOMONTH(J$4,0)&gt;='Backlog Agile'!$G$13),1,"")</x:f>
      </x:c>
      <x:c r="K16" s="981" t="str">
        <x:f>IF(AND(K$4&lt;=EOMONTH('Backlog Agile'!$H$13,0),EOMONTH(K$4,0)&gt;='Backlog Agile'!$G$13),1,"")</x:f>
      </x:c>
      <x:c r="L16" s="981" t="str">
        <x:f>IF(AND(L$4&lt;=EOMONTH('Backlog Agile'!$H$13,0),EOMONTH(L$4,0)&gt;='Backlog Agile'!$G$13),1,"")</x:f>
      </x:c>
      <x:c r="M16" s="981" t="str">
        <x:f>IF(AND(M$4&lt;=EOMONTH('Backlog Agile'!$H$13,0),EOMONTH(M$4,0)&gt;='Backlog Agile'!$G$13),1,"")</x:f>
      </x:c>
      <x:c r="N16" s="981" t="str">
        <x:f>IF(AND(N$4&lt;=EOMONTH('Backlog Agile'!$H$13,0),EOMONTH(N$4,0)&gt;='Backlog Agile'!$G$13),1,"")</x:f>
      </x:c>
      <x:c r="O16" s="981" t="str">
        <x:f>IF(AND(O$4&lt;=EOMONTH('Backlog Agile'!$H$13,0),EOMONTH(O$4,0)&gt;='Backlog Agile'!$G$13),1,"")</x:f>
      </x:c>
      <x:c r="P16" s="981" t="str">
        <x:f>IF(AND(P$4&lt;=EOMONTH('Backlog Agile'!$H$13,0),EOMONTH(P$4,0)&gt;='Backlog Agile'!$G$13),1,"")</x:f>
      </x:c>
      <x:c r="Q16" s="981" t="str">
        <x:f>IF(AND(Q$4&lt;=EOMONTH('Backlog Agile'!$H$13,0),EOMONTH(Q$4,0)&gt;='Backlog Agile'!$G$13),1,"")</x:f>
      </x:c>
      <x:c r="R16" s="981" t="str">
        <x:f>IF(AND(R$4&lt;=EOMONTH('Backlog Agile'!$H$13,0),EOMONTH(R$4,0)&gt;='Backlog Agile'!$G$13),1,"")</x:f>
      </x:c>
      <x:c r="S16" s="981" t="str">
        <x:f>IF(AND(S$4&lt;=EOMONTH('Backlog Agile'!$H$13,0),EOMONTH(S$4,0)&gt;='Backlog Agile'!$G$13),1,"")</x:f>
      </x:c>
      <x:c r="T16" s="981" t="str">
        <x:f>IF(AND(T$4&lt;=EOMONTH('Backlog Agile'!$H$13,0),EOMONTH(T$4,0)&gt;='Backlog Agile'!$G$13),1,"")</x:f>
      </x:c>
      <x:c r="U16" s="981" t="str">
        <x:f>IF(AND(U$4&lt;=EOMONTH('Backlog Agile'!$H$13,0),EOMONTH(U$4,0)&gt;='Backlog Agile'!$G$13),1,"")</x:f>
      </x:c>
      <x:c r="V16" s="981" t="str">
        <x:f>IF(AND(V$4&lt;=EOMONTH('Backlog Agile'!$H$13,0),EOMONTH(V$4,0)&gt;='Backlog Agile'!$G$13),1,"")</x:f>
      </x:c>
      <x:c r="W16" s="981" t="str">
        <x:f>IF(AND(W$4&lt;=EOMONTH('Backlog Agile'!$H$13,0),EOMONTH(W$4,0)&gt;='Backlog Agile'!$G$13),1,"")</x:f>
      </x:c>
      <x:c r="X16" s="981" t="str">
        <x:f>IF(AND(X$4&lt;=EOMONTH('Backlog Agile'!$H$13,0),EOMONTH(X$4,0)&gt;='Backlog Agile'!$G$13),1,"")</x:f>
      </x:c>
      <x:c r="Y16" s="981" t="str">
        <x:f>IF(AND(Y$4&lt;=EOMONTH('Backlog Agile'!$H$13,0),EOMONTH(Y$4,0)&gt;='Backlog Agile'!$G$13),1,"")</x:f>
      </x:c>
      <x:c r="Z16" s="981" t="str">
        <x:f>IF(AND(Z$4&lt;=EOMONTH('Backlog Agile'!$H$13,0),EOMONTH(Z$4,0)&gt;='Backlog Agile'!$G$13),1,"")</x:f>
      </x:c>
      <x:c r="AA16" s="981" t="str">
        <x:f>IF(AND(AA$4&lt;=EOMONTH('Backlog Agile'!$H$13,0),EOMONTH(AA$4,0)&gt;='Backlog Agile'!$G$13),1,"")</x:f>
      </x:c>
      <x:c r="AB16" s="981" t="str">
        <x:f>IF(AND(AB$4&lt;=EOMONTH('Backlog Agile'!$H$13,0),EOMONTH(AB$4,0)&gt;='Backlog Agile'!$G$13),1,"")</x:f>
      </x:c>
      <x:c r="AC16" s="981" t="str">
        <x:f>IF(AND(AC$4&lt;=EOMONTH('Backlog Agile'!$H$13,0),EOMONTH(AC$4,0)&gt;='Backlog Agile'!$G$13),1,"")</x:f>
      </x:c>
      <x:c r="AD16" s="983" t="str">
        <x:f>IF(AND(AD$4&lt;=EOMONTH('Backlog Agile'!$H$13,0),EOMONTH(AD$4,0)&gt;='Backlog Agile'!$G$13),1,"")</x:f>
      </x:c>
    </x:row>
    <x:row r="17">
      <x:c r="A17" s="980" t="n">
        <x:f>'Backlog Agile'!A14</x:f>
        <x:v>0</x:v>
      </x:c>
      <x:c r="B17" s="981" t="n">
        <x:f>'Backlog Agile'!B14</x:f>
        <x:v>0</x:v>
      </x:c>
      <x:c r="C17" s="981" t="n">
        <x:f>'Backlog Agile'!C14</x:f>
        <x:v>0</x:v>
      </x:c>
      <x:c r="D17" s="981" t="n">
        <x:f>'Backlog Agile'!D14</x:f>
        <x:v>0</x:v>
      </x:c>
      <x:c r="E17" s="981" t="n">
        <x:f>'Backlog Agile'!F14</x:f>
        <x:v>0</x:v>
      </x:c>
      <x:c r="F17" s="982" t="n">
        <x:f>'Backlog Agile'!K14</x:f>
        <x:v>0</x:v>
      </x:c>
      <x:c r="G17" s="981" t="str">
        <x:f>IF(AND(G$4&lt;=EOMONTH('Backlog Agile'!$H$14,0),EOMONTH(G$4,0)&gt;='Backlog Agile'!$G$14),1,"")</x:f>
      </x:c>
      <x:c r="H17" s="981" t="str">
        <x:f>IF(AND(H$4&lt;=EOMONTH('Backlog Agile'!$H$14,0),EOMONTH(H$4,0)&gt;='Backlog Agile'!$G$14),1,"")</x:f>
      </x:c>
      <x:c r="I17" s="981" t="str">
        <x:f>IF(AND(I$4&lt;=EOMONTH('Backlog Agile'!$H$14,0),EOMONTH(I$4,0)&gt;='Backlog Agile'!$G$14),1,"")</x:f>
      </x:c>
      <x:c r="J17" s="981" t="str">
        <x:f>IF(AND(J$4&lt;=EOMONTH('Backlog Agile'!$H$14,0),EOMONTH(J$4,0)&gt;='Backlog Agile'!$G$14),1,"")</x:f>
      </x:c>
      <x:c r="K17" s="981" t="str">
        <x:f>IF(AND(K$4&lt;=EOMONTH('Backlog Agile'!$H$14,0),EOMONTH(K$4,0)&gt;='Backlog Agile'!$G$14),1,"")</x:f>
      </x:c>
      <x:c r="L17" s="981" t="str">
        <x:f>IF(AND(L$4&lt;=EOMONTH('Backlog Agile'!$H$14,0),EOMONTH(L$4,0)&gt;='Backlog Agile'!$G$14),1,"")</x:f>
      </x:c>
      <x:c r="M17" s="981" t="str">
        <x:f>IF(AND(M$4&lt;=EOMONTH('Backlog Agile'!$H$14,0),EOMONTH(M$4,0)&gt;='Backlog Agile'!$G$14),1,"")</x:f>
      </x:c>
      <x:c r="N17" s="981" t="str">
        <x:f>IF(AND(N$4&lt;=EOMONTH('Backlog Agile'!$H$14,0),EOMONTH(N$4,0)&gt;='Backlog Agile'!$G$14),1,"")</x:f>
      </x:c>
      <x:c r="O17" s="981" t="str">
        <x:f>IF(AND(O$4&lt;=EOMONTH('Backlog Agile'!$H$14,0),EOMONTH(O$4,0)&gt;='Backlog Agile'!$G$14),1,"")</x:f>
      </x:c>
      <x:c r="P17" s="981" t="str">
        <x:f>IF(AND(P$4&lt;=EOMONTH('Backlog Agile'!$H$14,0),EOMONTH(P$4,0)&gt;='Backlog Agile'!$G$14),1,"")</x:f>
      </x:c>
      <x:c r="Q17" s="981" t="str">
        <x:f>IF(AND(Q$4&lt;=EOMONTH('Backlog Agile'!$H$14,0),EOMONTH(Q$4,0)&gt;='Backlog Agile'!$G$14),1,"")</x:f>
      </x:c>
      <x:c r="R17" s="981" t="str">
        <x:f>IF(AND(R$4&lt;=EOMONTH('Backlog Agile'!$H$14,0),EOMONTH(R$4,0)&gt;='Backlog Agile'!$G$14),1,"")</x:f>
      </x:c>
      <x:c r="S17" s="981" t="str">
        <x:f>IF(AND(S$4&lt;=EOMONTH('Backlog Agile'!$H$14,0),EOMONTH(S$4,0)&gt;='Backlog Agile'!$G$14),1,"")</x:f>
      </x:c>
      <x:c r="T17" s="981" t="str">
        <x:f>IF(AND(T$4&lt;=EOMONTH('Backlog Agile'!$H$14,0),EOMONTH(T$4,0)&gt;='Backlog Agile'!$G$14),1,"")</x:f>
      </x:c>
      <x:c r="U17" s="981" t="str">
        <x:f>IF(AND(U$4&lt;=EOMONTH('Backlog Agile'!$H$14,0),EOMONTH(U$4,0)&gt;='Backlog Agile'!$G$14),1,"")</x:f>
      </x:c>
      <x:c r="V17" s="981" t="str">
        <x:f>IF(AND(V$4&lt;=EOMONTH('Backlog Agile'!$H$14,0),EOMONTH(V$4,0)&gt;='Backlog Agile'!$G$14),1,"")</x:f>
      </x:c>
      <x:c r="W17" s="981" t="str">
        <x:f>IF(AND(W$4&lt;=EOMONTH('Backlog Agile'!$H$14,0),EOMONTH(W$4,0)&gt;='Backlog Agile'!$G$14),1,"")</x:f>
      </x:c>
      <x:c r="X17" s="981" t="str">
        <x:f>IF(AND(X$4&lt;=EOMONTH('Backlog Agile'!$H$14,0),EOMONTH(X$4,0)&gt;='Backlog Agile'!$G$14),1,"")</x:f>
      </x:c>
      <x:c r="Y17" s="981" t="str">
        <x:f>IF(AND(Y$4&lt;=EOMONTH('Backlog Agile'!$H$14,0),EOMONTH(Y$4,0)&gt;='Backlog Agile'!$G$14),1,"")</x:f>
      </x:c>
      <x:c r="Z17" s="981" t="str">
        <x:f>IF(AND(Z$4&lt;=EOMONTH('Backlog Agile'!$H$14,0),EOMONTH(Z$4,0)&gt;='Backlog Agile'!$G$14),1,"")</x:f>
      </x:c>
      <x:c r="AA17" s="981" t="str">
        <x:f>IF(AND(AA$4&lt;=EOMONTH('Backlog Agile'!$H$14,0),EOMONTH(AA$4,0)&gt;='Backlog Agile'!$G$14),1,"")</x:f>
      </x:c>
      <x:c r="AB17" s="981" t="str">
        <x:f>IF(AND(AB$4&lt;=EOMONTH('Backlog Agile'!$H$14,0),EOMONTH(AB$4,0)&gt;='Backlog Agile'!$G$14),1,"")</x:f>
      </x:c>
      <x:c r="AC17" s="981" t="str">
        <x:f>IF(AND(AC$4&lt;=EOMONTH('Backlog Agile'!$H$14,0),EOMONTH(AC$4,0)&gt;='Backlog Agile'!$G$14),1,"")</x:f>
      </x:c>
      <x:c r="AD17" s="983" t="str">
        <x:f>IF(AND(AD$4&lt;=EOMONTH('Backlog Agile'!$H$14,0),EOMONTH(AD$4,0)&gt;='Backlog Agile'!$G$14),1,"")</x:f>
      </x:c>
    </x:row>
    <x:row r="18">
      <x:c r="A18" s="980" t="n">
        <x:f>'Backlog Agile'!A15</x:f>
        <x:v>0</x:v>
      </x:c>
      <x:c r="B18" s="981" t="n">
        <x:f>'Backlog Agile'!B15</x:f>
        <x:v>0</x:v>
      </x:c>
      <x:c r="C18" s="981" t="n">
        <x:f>'Backlog Agile'!C15</x:f>
        <x:v>0</x:v>
      </x:c>
      <x:c r="D18" s="981" t="n">
        <x:f>'Backlog Agile'!D15</x:f>
        <x:v>0</x:v>
      </x:c>
      <x:c r="E18" s="981" t="n">
        <x:f>'Backlog Agile'!F15</x:f>
        <x:v>0</x:v>
      </x:c>
      <x:c r="F18" s="982" t="n">
        <x:f>'Backlog Agile'!K15</x:f>
        <x:v>0</x:v>
      </x:c>
      <x:c r="G18" s="981" t="str">
        <x:f>IF(AND(G$4&lt;=EOMONTH('Backlog Agile'!$H$15,0),EOMONTH(G$4,0)&gt;='Backlog Agile'!$G$15),1,"")</x:f>
      </x:c>
      <x:c r="H18" s="981" t="str">
        <x:f>IF(AND(H$4&lt;=EOMONTH('Backlog Agile'!$H$15,0),EOMONTH(H$4,0)&gt;='Backlog Agile'!$G$15),1,"")</x:f>
      </x:c>
      <x:c r="I18" s="981" t="str">
        <x:f>IF(AND(I$4&lt;=EOMONTH('Backlog Agile'!$H$15,0),EOMONTH(I$4,0)&gt;='Backlog Agile'!$G$15),1,"")</x:f>
      </x:c>
      <x:c r="J18" s="981" t="str">
        <x:f>IF(AND(J$4&lt;=EOMONTH('Backlog Agile'!$H$15,0),EOMONTH(J$4,0)&gt;='Backlog Agile'!$G$15),1,"")</x:f>
      </x:c>
      <x:c r="K18" s="981" t="str">
        <x:f>IF(AND(K$4&lt;=EOMONTH('Backlog Agile'!$H$15,0),EOMONTH(K$4,0)&gt;='Backlog Agile'!$G$15),1,"")</x:f>
      </x:c>
      <x:c r="L18" s="981" t="str">
        <x:f>IF(AND(L$4&lt;=EOMONTH('Backlog Agile'!$H$15,0),EOMONTH(L$4,0)&gt;='Backlog Agile'!$G$15),1,"")</x:f>
      </x:c>
      <x:c r="M18" s="981" t="str">
        <x:f>IF(AND(M$4&lt;=EOMONTH('Backlog Agile'!$H$15,0),EOMONTH(M$4,0)&gt;='Backlog Agile'!$G$15),1,"")</x:f>
      </x:c>
      <x:c r="N18" s="981" t="str">
        <x:f>IF(AND(N$4&lt;=EOMONTH('Backlog Agile'!$H$15,0),EOMONTH(N$4,0)&gt;='Backlog Agile'!$G$15),1,"")</x:f>
      </x:c>
      <x:c r="O18" s="981" t="str">
        <x:f>IF(AND(O$4&lt;=EOMONTH('Backlog Agile'!$H$15,0),EOMONTH(O$4,0)&gt;='Backlog Agile'!$G$15),1,"")</x:f>
      </x:c>
      <x:c r="P18" s="981" t="str">
        <x:f>IF(AND(P$4&lt;=EOMONTH('Backlog Agile'!$H$15,0),EOMONTH(P$4,0)&gt;='Backlog Agile'!$G$15),1,"")</x:f>
      </x:c>
      <x:c r="Q18" s="981" t="str">
        <x:f>IF(AND(Q$4&lt;=EOMONTH('Backlog Agile'!$H$15,0),EOMONTH(Q$4,0)&gt;='Backlog Agile'!$G$15),1,"")</x:f>
      </x:c>
      <x:c r="R18" s="981" t="str">
        <x:f>IF(AND(R$4&lt;=EOMONTH('Backlog Agile'!$H$15,0),EOMONTH(R$4,0)&gt;='Backlog Agile'!$G$15),1,"")</x:f>
      </x:c>
      <x:c r="S18" s="981" t="str">
        <x:f>IF(AND(S$4&lt;=EOMONTH('Backlog Agile'!$H$15,0),EOMONTH(S$4,0)&gt;='Backlog Agile'!$G$15),1,"")</x:f>
      </x:c>
      <x:c r="T18" s="981" t="str">
        <x:f>IF(AND(T$4&lt;=EOMONTH('Backlog Agile'!$H$15,0),EOMONTH(T$4,0)&gt;='Backlog Agile'!$G$15),1,"")</x:f>
      </x:c>
      <x:c r="U18" s="981" t="str">
        <x:f>IF(AND(U$4&lt;=EOMONTH('Backlog Agile'!$H$15,0),EOMONTH(U$4,0)&gt;='Backlog Agile'!$G$15),1,"")</x:f>
      </x:c>
      <x:c r="V18" s="981" t="str">
        <x:f>IF(AND(V$4&lt;=EOMONTH('Backlog Agile'!$H$15,0),EOMONTH(V$4,0)&gt;='Backlog Agile'!$G$15),1,"")</x:f>
      </x:c>
      <x:c r="W18" s="981" t="str">
        <x:f>IF(AND(W$4&lt;=EOMONTH('Backlog Agile'!$H$15,0),EOMONTH(W$4,0)&gt;='Backlog Agile'!$G$15),1,"")</x:f>
      </x:c>
      <x:c r="X18" s="981" t="str">
        <x:f>IF(AND(X$4&lt;=EOMONTH('Backlog Agile'!$H$15,0),EOMONTH(X$4,0)&gt;='Backlog Agile'!$G$15),1,"")</x:f>
      </x:c>
      <x:c r="Y18" s="981" t="str">
        <x:f>IF(AND(Y$4&lt;=EOMONTH('Backlog Agile'!$H$15,0),EOMONTH(Y$4,0)&gt;='Backlog Agile'!$G$15),1,"")</x:f>
      </x:c>
      <x:c r="Z18" s="981" t="str">
        <x:f>IF(AND(Z$4&lt;=EOMONTH('Backlog Agile'!$H$15,0),EOMONTH(Z$4,0)&gt;='Backlog Agile'!$G$15),1,"")</x:f>
      </x:c>
      <x:c r="AA18" s="981" t="str">
        <x:f>IF(AND(AA$4&lt;=EOMONTH('Backlog Agile'!$H$15,0),EOMONTH(AA$4,0)&gt;='Backlog Agile'!$G$15),1,"")</x:f>
      </x:c>
      <x:c r="AB18" s="981" t="str">
        <x:f>IF(AND(AB$4&lt;=EOMONTH('Backlog Agile'!$H$15,0),EOMONTH(AB$4,0)&gt;='Backlog Agile'!$G$15),1,"")</x:f>
      </x:c>
      <x:c r="AC18" s="981" t="str">
        <x:f>IF(AND(AC$4&lt;=EOMONTH('Backlog Agile'!$H$15,0),EOMONTH(AC$4,0)&gt;='Backlog Agile'!$G$15),1,"")</x:f>
      </x:c>
      <x:c r="AD18" s="983" t="str">
        <x:f>IF(AND(AD$4&lt;=EOMONTH('Backlog Agile'!$H$15,0),EOMONTH(AD$4,0)&gt;='Backlog Agile'!$G$15),1,"")</x:f>
      </x:c>
    </x:row>
    <x:row r="19">
      <x:c r="A19" s="980" t="n">
        <x:f>'Backlog Agile'!A16</x:f>
        <x:v>0</x:v>
      </x:c>
      <x:c r="B19" s="981" t="n">
        <x:f>'Backlog Agile'!B16</x:f>
        <x:v>0</x:v>
      </x:c>
      <x:c r="C19" s="981" t="n">
        <x:f>'Backlog Agile'!C16</x:f>
        <x:v>0</x:v>
      </x:c>
      <x:c r="D19" s="981" t="n">
        <x:f>'Backlog Agile'!D16</x:f>
        <x:v>0</x:v>
      </x:c>
      <x:c r="E19" s="981" t="n">
        <x:f>'Backlog Agile'!F16</x:f>
        <x:v>0</x:v>
      </x:c>
      <x:c r="F19" s="982" t="n">
        <x:f>'Backlog Agile'!K16</x:f>
        <x:v>0</x:v>
      </x:c>
      <x:c r="G19" s="981" t="str">
        <x:f>IF(AND(G$4&lt;=EOMONTH('Backlog Agile'!$H$16,0),EOMONTH(G$4,0)&gt;='Backlog Agile'!$G$16),1,"")</x:f>
      </x:c>
      <x:c r="H19" s="981" t="str">
        <x:f>IF(AND(H$4&lt;=EOMONTH('Backlog Agile'!$H$16,0),EOMONTH(H$4,0)&gt;='Backlog Agile'!$G$16),1,"")</x:f>
      </x:c>
      <x:c r="I19" s="981" t="str">
        <x:f>IF(AND(I$4&lt;=EOMONTH('Backlog Agile'!$H$16,0),EOMONTH(I$4,0)&gt;='Backlog Agile'!$G$16),1,"")</x:f>
      </x:c>
      <x:c r="J19" s="981" t="str">
        <x:f>IF(AND(J$4&lt;=EOMONTH('Backlog Agile'!$H$16,0),EOMONTH(J$4,0)&gt;='Backlog Agile'!$G$16),1,"")</x:f>
      </x:c>
      <x:c r="K19" s="981" t="str">
        <x:f>IF(AND(K$4&lt;=EOMONTH('Backlog Agile'!$H$16,0),EOMONTH(K$4,0)&gt;='Backlog Agile'!$G$16),1,"")</x:f>
      </x:c>
      <x:c r="L19" s="981" t="str">
        <x:f>IF(AND(L$4&lt;=EOMONTH('Backlog Agile'!$H$16,0),EOMONTH(L$4,0)&gt;='Backlog Agile'!$G$16),1,"")</x:f>
      </x:c>
      <x:c r="M19" s="981" t="str">
        <x:f>IF(AND(M$4&lt;=EOMONTH('Backlog Agile'!$H$16,0),EOMONTH(M$4,0)&gt;='Backlog Agile'!$G$16),1,"")</x:f>
      </x:c>
      <x:c r="N19" s="981" t="str">
        <x:f>IF(AND(N$4&lt;=EOMONTH('Backlog Agile'!$H$16,0),EOMONTH(N$4,0)&gt;='Backlog Agile'!$G$16),1,"")</x:f>
      </x:c>
      <x:c r="O19" s="981" t="str">
        <x:f>IF(AND(O$4&lt;=EOMONTH('Backlog Agile'!$H$16,0),EOMONTH(O$4,0)&gt;='Backlog Agile'!$G$16),1,"")</x:f>
      </x:c>
      <x:c r="P19" s="981" t="str">
        <x:f>IF(AND(P$4&lt;=EOMONTH('Backlog Agile'!$H$16,0),EOMONTH(P$4,0)&gt;='Backlog Agile'!$G$16),1,"")</x:f>
      </x:c>
      <x:c r="Q19" s="981" t="str">
        <x:f>IF(AND(Q$4&lt;=EOMONTH('Backlog Agile'!$H$16,0),EOMONTH(Q$4,0)&gt;='Backlog Agile'!$G$16),1,"")</x:f>
      </x:c>
      <x:c r="R19" s="981" t="str">
        <x:f>IF(AND(R$4&lt;=EOMONTH('Backlog Agile'!$H$16,0),EOMONTH(R$4,0)&gt;='Backlog Agile'!$G$16),1,"")</x:f>
      </x:c>
      <x:c r="S19" s="981" t="str">
        <x:f>IF(AND(S$4&lt;=EOMONTH('Backlog Agile'!$H$16,0),EOMONTH(S$4,0)&gt;='Backlog Agile'!$G$16),1,"")</x:f>
      </x:c>
      <x:c r="T19" s="981" t="str">
        <x:f>IF(AND(T$4&lt;=EOMONTH('Backlog Agile'!$H$16,0),EOMONTH(T$4,0)&gt;='Backlog Agile'!$G$16),1,"")</x:f>
      </x:c>
      <x:c r="U19" s="981" t="str">
        <x:f>IF(AND(U$4&lt;=EOMONTH('Backlog Agile'!$H$16,0),EOMONTH(U$4,0)&gt;='Backlog Agile'!$G$16),1,"")</x:f>
      </x:c>
      <x:c r="V19" s="981" t="str">
        <x:f>IF(AND(V$4&lt;=EOMONTH('Backlog Agile'!$H$16,0),EOMONTH(V$4,0)&gt;='Backlog Agile'!$G$16),1,"")</x:f>
      </x:c>
      <x:c r="W19" s="981" t="str">
        <x:f>IF(AND(W$4&lt;=EOMONTH('Backlog Agile'!$H$16,0),EOMONTH(W$4,0)&gt;='Backlog Agile'!$G$16),1,"")</x:f>
      </x:c>
      <x:c r="X19" s="981" t="str">
        <x:f>IF(AND(X$4&lt;=EOMONTH('Backlog Agile'!$H$16,0),EOMONTH(X$4,0)&gt;='Backlog Agile'!$G$16),1,"")</x:f>
      </x:c>
      <x:c r="Y19" s="981" t="str">
        <x:f>IF(AND(Y$4&lt;=EOMONTH('Backlog Agile'!$H$16,0),EOMONTH(Y$4,0)&gt;='Backlog Agile'!$G$16),1,"")</x:f>
      </x:c>
      <x:c r="Z19" s="981" t="str">
        <x:f>IF(AND(Z$4&lt;=EOMONTH('Backlog Agile'!$H$16,0),EOMONTH(Z$4,0)&gt;='Backlog Agile'!$G$16),1,"")</x:f>
      </x:c>
      <x:c r="AA19" s="981" t="str">
        <x:f>IF(AND(AA$4&lt;=EOMONTH('Backlog Agile'!$H$16,0),EOMONTH(AA$4,0)&gt;='Backlog Agile'!$G$16),1,"")</x:f>
      </x:c>
      <x:c r="AB19" s="981" t="str">
        <x:f>IF(AND(AB$4&lt;=EOMONTH('Backlog Agile'!$H$16,0),EOMONTH(AB$4,0)&gt;='Backlog Agile'!$G$16),1,"")</x:f>
      </x:c>
      <x:c r="AC19" s="981" t="str">
        <x:f>IF(AND(AC$4&lt;=EOMONTH('Backlog Agile'!$H$16,0),EOMONTH(AC$4,0)&gt;='Backlog Agile'!$G$16),1,"")</x:f>
      </x:c>
      <x:c r="AD19" s="983" t="str">
        <x:f>IF(AND(AD$4&lt;=EOMONTH('Backlog Agile'!$H$16,0),EOMONTH(AD$4,0)&gt;='Backlog Agile'!$G$16),1,"")</x:f>
      </x:c>
    </x:row>
    <x:row r="20">
      <x:c r="A20" s="980" t="n">
        <x:f>'Backlog Agile'!A17</x:f>
        <x:v>0</x:v>
      </x:c>
      <x:c r="B20" s="981" t="n">
        <x:f>'Backlog Agile'!B17</x:f>
        <x:v>0</x:v>
      </x:c>
      <x:c r="C20" s="981" t="n">
        <x:f>'Backlog Agile'!C17</x:f>
        <x:v>0</x:v>
      </x:c>
      <x:c r="D20" s="981" t="n">
        <x:f>'Backlog Agile'!D17</x:f>
        <x:v>0</x:v>
      </x:c>
      <x:c r="E20" s="981" t="n">
        <x:f>'Backlog Agile'!F17</x:f>
        <x:v>0</x:v>
      </x:c>
      <x:c r="F20" s="982" t="n">
        <x:f>'Backlog Agile'!K17</x:f>
        <x:v>0</x:v>
      </x:c>
      <x:c r="G20" s="981" t="str">
        <x:f>IF(AND(G$4&lt;=EOMONTH('Backlog Agile'!$H$17,0),EOMONTH(G$4,0)&gt;='Backlog Agile'!$G$17),1,"")</x:f>
      </x:c>
      <x:c r="H20" s="981" t="str">
        <x:f>IF(AND(H$4&lt;=EOMONTH('Backlog Agile'!$H$17,0),EOMONTH(H$4,0)&gt;='Backlog Agile'!$G$17),1,"")</x:f>
      </x:c>
      <x:c r="I20" s="981" t="str">
        <x:f>IF(AND(I$4&lt;=EOMONTH('Backlog Agile'!$H$17,0),EOMONTH(I$4,0)&gt;='Backlog Agile'!$G$17),1,"")</x:f>
      </x:c>
      <x:c r="J20" s="981" t="str">
        <x:f>IF(AND(J$4&lt;=EOMONTH('Backlog Agile'!$H$17,0),EOMONTH(J$4,0)&gt;='Backlog Agile'!$G$17),1,"")</x:f>
      </x:c>
      <x:c r="K20" s="981" t="str">
        <x:f>IF(AND(K$4&lt;=EOMONTH('Backlog Agile'!$H$17,0),EOMONTH(K$4,0)&gt;='Backlog Agile'!$G$17),1,"")</x:f>
      </x:c>
      <x:c r="L20" s="981" t="str">
        <x:f>IF(AND(L$4&lt;=EOMONTH('Backlog Agile'!$H$17,0),EOMONTH(L$4,0)&gt;='Backlog Agile'!$G$17),1,"")</x:f>
      </x:c>
      <x:c r="M20" s="981" t="str">
        <x:f>IF(AND(M$4&lt;=EOMONTH('Backlog Agile'!$H$17,0),EOMONTH(M$4,0)&gt;='Backlog Agile'!$G$17),1,"")</x:f>
      </x:c>
      <x:c r="N20" s="981" t="str">
        <x:f>IF(AND(N$4&lt;=EOMONTH('Backlog Agile'!$H$17,0),EOMONTH(N$4,0)&gt;='Backlog Agile'!$G$17),1,"")</x:f>
      </x:c>
      <x:c r="O20" s="981" t="str">
        <x:f>IF(AND(O$4&lt;=EOMONTH('Backlog Agile'!$H$17,0),EOMONTH(O$4,0)&gt;='Backlog Agile'!$G$17),1,"")</x:f>
      </x:c>
      <x:c r="P20" s="981" t="str">
        <x:f>IF(AND(P$4&lt;=EOMONTH('Backlog Agile'!$H$17,0),EOMONTH(P$4,0)&gt;='Backlog Agile'!$G$17),1,"")</x:f>
      </x:c>
      <x:c r="Q20" s="981" t="str">
        <x:f>IF(AND(Q$4&lt;=EOMONTH('Backlog Agile'!$H$17,0),EOMONTH(Q$4,0)&gt;='Backlog Agile'!$G$17),1,"")</x:f>
      </x:c>
      <x:c r="R20" s="981" t="str">
        <x:f>IF(AND(R$4&lt;=EOMONTH('Backlog Agile'!$H$17,0),EOMONTH(R$4,0)&gt;='Backlog Agile'!$G$17),1,"")</x:f>
      </x:c>
      <x:c r="S20" s="981" t="str">
        <x:f>IF(AND(S$4&lt;=EOMONTH('Backlog Agile'!$H$17,0),EOMONTH(S$4,0)&gt;='Backlog Agile'!$G$17),1,"")</x:f>
      </x:c>
      <x:c r="T20" s="981" t="str">
        <x:f>IF(AND(T$4&lt;=EOMONTH('Backlog Agile'!$H$17,0),EOMONTH(T$4,0)&gt;='Backlog Agile'!$G$17),1,"")</x:f>
      </x:c>
      <x:c r="U20" s="981" t="str">
        <x:f>IF(AND(U$4&lt;=EOMONTH('Backlog Agile'!$H$17,0),EOMONTH(U$4,0)&gt;='Backlog Agile'!$G$17),1,"")</x:f>
      </x:c>
      <x:c r="V20" s="981" t="str">
        <x:f>IF(AND(V$4&lt;=EOMONTH('Backlog Agile'!$H$17,0),EOMONTH(V$4,0)&gt;='Backlog Agile'!$G$17),1,"")</x:f>
      </x:c>
      <x:c r="W20" s="981" t="str">
        <x:f>IF(AND(W$4&lt;=EOMONTH('Backlog Agile'!$H$17,0),EOMONTH(W$4,0)&gt;='Backlog Agile'!$G$17),1,"")</x:f>
      </x:c>
      <x:c r="X20" s="981" t="str">
        <x:f>IF(AND(X$4&lt;=EOMONTH('Backlog Agile'!$H$17,0),EOMONTH(X$4,0)&gt;='Backlog Agile'!$G$17),1,"")</x:f>
      </x:c>
      <x:c r="Y20" s="981" t="str">
        <x:f>IF(AND(Y$4&lt;=EOMONTH('Backlog Agile'!$H$17,0),EOMONTH(Y$4,0)&gt;='Backlog Agile'!$G$17),1,"")</x:f>
      </x:c>
      <x:c r="Z20" s="981" t="str">
        <x:f>IF(AND(Z$4&lt;=EOMONTH('Backlog Agile'!$H$17,0),EOMONTH(Z$4,0)&gt;='Backlog Agile'!$G$17),1,"")</x:f>
      </x:c>
      <x:c r="AA20" s="981" t="str">
        <x:f>IF(AND(AA$4&lt;=EOMONTH('Backlog Agile'!$H$17,0),EOMONTH(AA$4,0)&gt;='Backlog Agile'!$G$17),1,"")</x:f>
      </x:c>
      <x:c r="AB20" s="981" t="str">
        <x:f>IF(AND(AB$4&lt;=EOMONTH('Backlog Agile'!$H$17,0),EOMONTH(AB$4,0)&gt;='Backlog Agile'!$G$17),1,"")</x:f>
      </x:c>
      <x:c r="AC20" s="981" t="str">
        <x:f>IF(AND(AC$4&lt;=EOMONTH('Backlog Agile'!$H$17,0),EOMONTH(AC$4,0)&gt;='Backlog Agile'!$G$17),1,"")</x:f>
      </x:c>
      <x:c r="AD20" s="983" t="str">
        <x:f>IF(AND(AD$4&lt;=EOMONTH('Backlog Agile'!$H$17,0),EOMONTH(AD$4,0)&gt;='Backlog Agile'!$G$17),1,"")</x:f>
      </x:c>
    </x:row>
    <x:row r="21">
      <x:c r="A21" s="980" t="n">
        <x:f>'Backlog Agile'!A18</x:f>
        <x:v>0</x:v>
      </x:c>
      <x:c r="B21" s="981" t="n">
        <x:f>'Backlog Agile'!B18</x:f>
        <x:v>0</x:v>
      </x:c>
      <x:c r="C21" s="981" t="n">
        <x:f>'Backlog Agile'!C18</x:f>
        <x:v>0</x:v>
      </x:c>
      <x:c r="D21" s="981" t="n">
        <x:f>'Backlog Agile'!D18</x:f>
        <x:v>0</x:v>
      </x:c>
      <x:c r="E21" s="981" t="n">
        <x:f>'Backlog Agile'!F18</x:f>
        <x:v>0</x:v>
      </x:c>
      <x:c r="F21" s="982" t="n">
        <x:f>'Backlog Agile'!K18</x:f>
        <x:v>0</x:v>
      </x:c>
      <x:c r="G21" s="981" t="str">
        <x:f>IF(AND(G$4&lt;=EOMONTH('Backlog Agile'!$H$18,0),EOMONTH(G$4,0)&gt;='Backlog Agile'!$G$18),1,"")</x:f>
      </x:c>
      <x:c r="H21" s="981" t="str">
        <x:f>IF(AND(H$4&lt;=EOMONTH('Backlog Agile'!$H$18,0),EOMONTH(H$4,0)&gt;='Backlog Agile'!$G$18),1,"")</x:f>
      </x:c>
      <x:c r="I21" s="981" t="str">
        <x:f>IF(AND(I$4&lt;=EOMONTH('Backlog Agile'!$H$18,0),EOMONTH(I$4,0)&gt;='Backlog Agile'!$G$18),1,"")</x:f>
      </x:c>
      <x:c r="J21" s="981" t="str">
        <x:f>IF(AND(J$4&lt;=EOMONTH('Backlog Agile'!$H$18,0),EOMONTH(J$4,0)&gt;='Backlog Agile'!$G$18),1,"")</x:f>
      </x:c>
      <x:c r="K21" s="981" t="str">
        <x:f>IF(AND(K$4&lt;=EOMONTH('Backlog Agile'!$H$18,0),EOMONTH(K$4,0)&gt;='Backlog Agile'!$G$18),1,"")</x:f>
      </x:c>
      <x:c r="L21" s="981" t="str">
        <x:f>IF(AND(L$4&lt;=EOMONTH('Backlog Agile'!$H$18,0),EOMONTH(L$4,0)&gt;='Backlog Agile'!$G$18),1,"")</x:f>
      </x:c>
      <x:c r="M21" s="981" t="str">
        <x:f>IF(AND(M$4&lt;=EOMONTH('Backlog Agile'!$H$18,0),EOMONTH(M$4,0)&gt;='Backlog Agile'!$G$18),1,"")</x:f>
      </x:c>
      <x:c r="N21" s="981" t="str">
        <x:f>IF(AND(N$4&lt;=EOMONTH('Backlog Agile'!$H$18,0),EOMONTH(N$4,0)&gt;='Backlog Agile'!$G$18),1,"")</x:f>
      </x:c>
      <x:c r="O21" s="981" t="str">
        <x:f>IF(AND(O$4&lt;=EOMONTH('Backlog Agile'!$H$18,0),EOMONTH(O$4,0)&gt;='Backlog Agile'!$G$18),1,"")</x:f>
      </x:c>
      <x:c r="P21" s="981" t="str">
        <x:f>IF(AND(P$4&lt;=EOMONTH('Backlog Agile'!$H$18,0),EOMONTH(P$4,0)&gt;='Backlog Agile'!$G$18),1,"")</x:f>
      </x:c>
      <x:c r="Q21" s="981" t="str">
        <x:f>IF(AND(Q$4&lt;=EOMONTH('Backlog Agile'!$H$18,0),EOMONTH(Q$4,0)&gt;='Backlog Agile'!$G$18),1,"")</x:f>
      </x:c>
      <x:c r="R21" s="981" t="str">
        <x:f>IF(AND(R$4&lt;=EOMONTH('Backlog Agile'!$H$18,0),EOMONTH(R$4,0)&gt;='Backlog Agile'!$G$18),1,"")</x:f>
      </x:c>
      <x:c r="S21" s="981" t="str">
        <x:f>IF(AND(S$4&lt;=EOMONTH('Backlog Agile'!$H$18,0),EOMONTH(S$4,0)&gt;='Backlog Agile'!$G$18),1,"")</x:f>
      </x:c>
      <x:c r="T21" s="981" t="str">
        <x:f>IF(AND(T$4&lt;=EOMONTH('Backlog Agile'!$H$18,0),EOMONTH(T$4,0)&gt;='Backlog Agile'!$G$18),1,"")</x:f>
      </x:c>
      <x:c r="U21" s="981" t="str">
        <x:f>IF(AND(U$4&lt;=EOMONTH('Backlog Agile'!$H$18,0),EOMONTH(U$4,0)&gt;='Backlog Agile'!$G$18),1,"")</x:f>
      </x:c>
      <x:c r="V21" s="981" t="str">
        <x:f>IF(AND(V$4&lt;=EOMONTH('Backlog Agile'!$H$18,0),EOMONTH(V$4,0)&gt;='Backlog Agile'!$G$18),1,"")</x:f>
      </x:c>
      <x:c r="W21" s="981" t="str">
        <x:f>IF(AND(W$4&lt;=EOMONTH('Backlog Agile'!$H$18,0),EOMONTH(W$4,0)&gt;='Backlog Agile'!$G$18),1,"")</x:f>
      </x:c>
      <x:c r="X21" s="981" t="str">
        <x:f>IF(AND(X$4&lt;=EOMONTH('Backlog Agile'!$H$18,0),EOMONTH(X$4,0)&gt;='Backlog Agile'!$G$18),1,"")</x:f>
      </x:c>
      <x:c r="Y21" s="981" t="str">
        <x:f>IF(AND(Y$4&lt;=EOMONTH('Backlog Agile'!$H$18,0),EOMONTH(Y$4,0)&gt;='Backlog Agile'!$G$18),1,"")</x:f>
      </x:c>
      <x:c r="Z21" s="981" t="str">
        <x:f>IF(AND(Z$4&lt;=EOMONTH('Backlog Agile'!$H$18,0),EOMONTH(Z$4,0)&gt;='Backlog Agile'!$G$18),1,"")</x:f>
      </x:c>
      <x:c r="AA21" s="981" t="str">
        <x:f>IF(AND(AA$4&lt;=EOMONTH('Backlog Agile'!$H$18,0),EOMONTH(AA$4,0)&gt;='Backlog Agile'!$G$18),1,"")</x:f>
      </x:c>
      <x:c r="AB21" s="981" t="str">
        <x:f>IF(AND(AB$4&lt;=EOMONTH('Backlog Agile'!$H$18,0),EOMONTH(AB$4,0)&gt;='Backlog Agile'!$G$18),1,"")</x:f>
      </x:c>
      <x:c r="AC21" s="981" t="str">
        <x:f>IF(AND(AC$4&lt;=EOMONTH('Backlog Agile'!$H$18,0),EOMONTH(AC$4,0)&gt;='Backlog Agile'!$G$18),1,"")</x:f>
      </x:c>
      <x:c r="AD21" s="983" t="str">
        <x:f>IF(AND(AD$4&lt;=EOMONTH('Backlog Agile'!$H$18,0),EOMONTH(AD$4,0)&gt;='Backlog Agile'!$G$18),1,"")</x:f>
      </x:c>
    </x:row>
    <x:row r="22">
      <x:c r="A22" s="980" t="n">
        <x:f>'Backlog Agile'!A19</x:f>
        <x:v>0</x:v>
      </x:c>
      <x:c r="B22" s="981" t="n">
        <x:f>'Backlog Agile'!B19</x:f>
        <x:v>0</x:v>
      </x:c>
      <x:c r="C22" s="981" t="n">
        <x:f>'Backlog Agile'!C19</x:f>
        <x:v>0</x:v>
      </x:c>
      <x:c r="D22" s="981" t="n">
        <x:f>'Backlog Agile'!D19</x:f>
        <x:v>0</x:v>
      </x:c>
      <x:c r="E22" s="981" t="n">
        <x:f>'Backlog Agile'!F19</x:f>
        <x:v>0</x:v>
      </x:c>
      <x:c r="F22" s="982" t="n">
        <x:f>'Backlog Agile'!K19</x:f>
        <x:v>0</x:v>
      </x:c>
      <x:c r="G22" s="981" t="str">
        <x:f>IF(AND(G$4&lt;=EOMONTH('Backlog Agile'!$H$19,0),EOMONTH(G$4,0)&gt;='Backlog Agile'!$G$19),1,"")</x:f>
      </x:c>
      <x:c r="H22" s="981" t="str">
        <x:f>IF(AND(H$4&lt;=EOMONTH('Backlog Agile'!$H$19,0),EOMONTH(H$4,0)&gt;='Backlog Agile'!$G$19),1,"")</x:f>
      </x:c>
      <x:c r="I22" s="981" t="str">
        <x:f>IF(AND(I$4&lt;=EOMONTH('Backlog Agile'!$H$19,0),EOMONTH(I$4,0)&gt;='Backlog Agile'!$G$19),1,"")</x:f>
      </x:c>
      <x:c r="J22" s="981" t="str">
        <x:f>IF(AND(J$4&lt;=EOMONTH('Backlog Agile'!$H$19,0),EOMONTH(J$4,0)&gt;='Backlog Agile'!$G$19),1,"")</x:f>
      </x:c>
      <x:c r="K22" s="981" t="str">
        <x:f>IF(AND(K$4&lt;=EOMONTH('Backlog Agile'!$H$19,0),EOMONTH(K$4,0)&gt;='Backlog Agile'!$G$19),1,"")</x:f>
      </x:c>
      <x:c r="L22" s="981" t="str">
        <x:f>IF(AND(L$4&lt;=EOMONTH('Backlog Agile'!$H$19,0),EOMONTH(L$4,0)&gt;='Backlog Agile'!$G$19),1,"")</x:f>
      </x:c>
      <x:c r="M22" s="981" t="str">
        <x:f>IF(AND(M$4&lt;=EOMONTH('Backlog Agile'!$H$19,0),EOMONTH(M$4,0)&gt;='Backlog Agile'!$G$19),1,"")</x:f>
      </x:c>
      <x:c r="N22" s="981" t="str">
        <x:f>IF(AND(N$4&lt;=EOMONTH('Backlog Agile'!$H$19,0),EOMONTH(N$4,0)&gt;='Backlog Agile'!$G$19),1,"")</x:f>
      </x:c>
      <x:c r="O22" s="981" t="str">
        <x:f>IF(AND(O$4&lt;=EOMONTH('Backlog Agile'!$H$19,0),EOMONTH(O$4,0)&gt;='Backlog Agile'!$G$19),1,"")</x:f>
      </x:c>
      <x:c r="P22" s="981" t="str">
        <x:f>IF(AND(P$4&lt;=EOMONTH('Backlog Agile'!$H$19,0),EOMONTH(P$4,0)&gt;='Backlog Agile'!$G$19),1,"")</x:f>
      </x:c>
      <x:c r="Q22" s="981" t="str">
        <x:f>IF(AND(Q$4&lt;=EOMONTH('Backlog Agile'!$H$19,0),EOMONTH(Q$4,0)&gt;='Backlog Agile'!$G$19),1,"")</x:f>
      </x:c>
      <x:c r="R22" s="981" t="str">
        <x:f>IF(AND(R$4&lt;=EOMONTH('Backlog Agile'!$H$19,0),EOMONTH(R$4,0)&gt;='Backlog Agile'!$G$19),1,"")</x:f>
      </x:c>
      <x:c r="S22" s="981" t="str">
        <x:f>IF(AND(S$4&lt;=EOMONTH('Backlog Agile'!$H$19,0),EOMONTH(S$4,0)&gt;='Backlog Agile'!$G$19),1,"")</x:f>
      </x:c>
      <x:c r="T22" s="981" t="str">
        <x:f>IF(AND(T$4&lt;=EOMONTH('Backlog Agile'!$H$19,0),EOMONTH(T$4,0)&gt;='Backlog Agile'!$G$19),1,"")</x:f>
      </x:c>
      <x:c r="U22" s="981" t="str">
        <x:f>IF(AND(U$4&lt;=EOMONTH('Backlog Agile'!$H$19,0),EOMONTH(U$4,0)&gt;='Backlog Agile'!$G$19),1,"")</x:f>
      </x:c>
      <x:c r="V22" s="981" t="str">
        <x:f>IF(AND(V$4&lt;=EOMONTH('Backlog Agile'!$H$19,0),EOMONTH(V$4,0)&gt;='Backlog Agile'!$G$19),1,"")</x:f>
      </x:c>
      <x:c r="W22" s="981" t="str">
        <x:f>IF(AND(W$4&lt;=EOMONTH('Backlog Agile'!$H$19,0),EOMONTH(W$4,0)&gt;='Backlog Agile'!$G$19),1,"")</x:f>
      </x:c>
      <x:c r="X22" s="981" t="str">
        <x:f>IF(AND(X$4&lt;=EOMONTH('Backlog Agile'!$H$19,0),EOMONTH(X$4,0)&gt;='Backlog Agile'!$G$19),1,"")</x:f>
      </x:c>
      <x:c r="Y22" s="981" t="str">
        <x:f>IF(AND(Y$4&lt;=EOMONTH('Backlog Agile'!$H$19,0),EOMONTH(Y$4,0)&gt;='Backlog Agile'!$G$19),1,"")</x:f>
      </x:c>
      <x:c r="Z22" s="981" t="str">
        <x:f>IF(AND(Z$4&lt;=EOMONTH('Backlog Agile'!$H$19,0),EOMONTH(Z$4,0)&gt;='Backlog Agile'!$G$19),1,"")</x:f>
      </x:c>
      <x:c r="AA22" s="981" t="str">
        <x:f>IF(AND(AA$4&lt;=EOMONTH('Backlog Agile'!$H$19,0),EOMONTH(AA$4,0)&gt;='Backlog Agile'!$G$19),1,"")</x:f>
      </x:c>
      <x:c r="AB22" s="981" t="str">
        <x:f>IF(AND(AB$4&lt;=EOMONTH('Backlog Agile'!$H$19,0),EOMONTH(AB$4,0)&gt;='Backlog Agile'!$G$19),1,"")</x:f>
      </x:c>
      <x:c r="AC22" s="981" t="str">
        <x:f>IF(AND(AC$4&lt;=EOMONTH('Backlog Agile'!$H$19,0),EOMONTH(AC$4,0)&gt;='Backlog Agile'!$G$19),1,"")</x:f>
      </x:c>
      <x:c r="AD22" s="983" t="str">
        <x:f>IF(AND(AD$4&lt;=EOMONTH('Backlog Agile'!$H$19,0),EOMONTH(AD$4,0)&gt;='Backlog Agile'!$G$19),1,"")</x:f>
      </x:c>
    </x:row>
    <x:row r="23">
      <x:c r="A23" s="980" t="n">
        <x:f>'Backlog Agile'!A20</x:f>
        <x:v>0</x:v>
      </x:c>
      <x:c r="B23" s="981" t="n">
        <x:f>'Backlog Agile'!B20</x:f>
        <x:v>0</x:v>
      </x:c>
      <x:c r="C23" s="981" t="n">
        <x:f>'Backlog Agile'!C20</x:f>
        <x:v>0</x:v>
      </x:c>
      <x:c r="D23" s="981" t="n">
        <x:f>'Backlog Agile'!D20</x:f>
        <x:v>0</x:v>
      </x:c>
      <x:c r="E23" s="981" t="n">
        <x:f>'Backlog Agile'!F20</x:f>
        <x:v>0</x:v>
      </x:c>
      <x:c r="F23" s="982" t="n">
        <x:f>'Backlog Agile'!K20</x:f>
        <x:v>0</x:v>
      </x:c>
      <x:c r="G23" s="981" t="str">
        <x:f>IF(AND(G$4&lt;=EOMONTH('Backlog Agile'!$H$20,0),EOMONTH(G$4,0)&gt;='Backlog Agile'!$G$20),1,"")</x:f>
      </x:c>
      <x:c r="H23" s="981" t="str">
        <x:f>IF(AND(H$4&lt;=EOMONTH('Backlog Agile'!$H$20,0),EOMONTH(H$4,0)&gt;='Backlog Agile'!$G$20),1,"")</x:f>
      </x:c>
      <x:c r="I23" s="981" t="str">
        <x:f>IF(AND(I$4&lt;=EOMONTH('Backlog Agile'!$H$20,0),EOMONTH(I$4,0)&gt;='Backlog Agile'!$G$20),1,"")</x:f>
      </x:c>
      <x:c r="J23" s="981" t="str">
        <x:f>IF(AND(J$4&lt;=EOMONTH('Backlog Agile'!$H$20,0),EOMONTH(J$4,0)&gt;='Backlog Agile'!$G$20),1,"")</x:f>
      </x:c>
      <x:c r="K23" s="981" t="str">
        <x:f>IF(AND(K$4&lt;=EOMONTH('Backlog Agile'!$H$20,0),EOMONTH(K$4,0)&gt;='Backlog Agile'!$G$20),1,"")</x:f>
      </x:c>
      <x:c r="L23" s="981" t="str">
        <x:f>IF(AND(L$4&lt;=EOMONTH('Backlog Agile'!$H$20,0),EOMONTH(L$4,0)&gt;='Backlog Agile'!$G$20),1,"")</x:f>
      </x:c>
      <x:c r="M23" s="981" t="str">
        <x:f>IF(AND(M$4&lt;=EOMONTH('Backlog Agile'!$H$20,0),EOMONTH(M$4,0)&gt;='Backlog Agile'!$G$20),1,"")</x:f>
      </x:c>
      <x:c r="N23" s="981" t="str">
        <x:f>IF(AND(N$4&lt;=EOMONTH('Backlog Agile'!$H$20,0),EOMONTH(N$4,0)&gt;='Backlog Agile'!$G$20),1,"")</x:f>
      </x:c>
      <x:c r="O23" s="981" t="str">
        <x:f>IF(AND(O$4&lt;=EOMONTH('Backlog Agile'!$H$20,0),EOMONTH(O$4,0)&gt;='Backlog Agile'!$G$20),1,"")</x:f>
      </x:c>
      <x:c r="P23" s="981" t="str">
        <x:f>IF(AND(P$4&lt;=EOMONTH('Backlog Agile'!$H$20,0),EOMONTH(P$4,0)&gt;='Backlog Agile'!$G$20),1,"")</x:f>
      </x:c>
      <x:c r="Q23" s="981" t="str">
        <x:f>IF(AND(Q$4&lt;=EOMONTH('Backlog Agile'!$H$20,0),EOMONTH(Q$4,0)&gt;='Backlog Agile'!$G$20),1,"")</x:f>
      </x:c>
      <x:c r="R23" s="981" t="str">
        <x:f>IF(AND(R$4&lt;=EOMONTH('Backlog Agile'!$H$20,0),EOMONTH(R$4,0)&gt;='Backlog Agile'!$G$20),1,"")</x:f>
      </x:c>
      <x:c r="S23" s="981" t="str">
        <x:f>IF(AND(S$4&lt;=EOMONTH('Backlog Agile'!$H$20,0),EOMONTH(S$4,0)&gt;='Backlog Agile'!$G$20),1,"")</x:f>
      </x:c>
      <x:c r="T23" s="981" t="str">
        <x:f>IF(AND(T$4&lt;=EOMONTH('Backlog Agile'!$H$20,0),EOMONTH(T$4,0)&gt;='Backlog Agile'!$G$20),1,"")</x:f>
      </x:c>
      <x:c r="U23" s="981" t="str">
        <x:f>IF(AND(U$4&lt;=EOMONTH('Backlog Agile'!$H$20,0),EOMONTH(U$4,0)&gt;='Backlog Agile'!$G$20),1,"")</x:f>
      </x:c>
      <x:c r="V23" s="981" t="str">
        <x:f>IF(AND(V$4&lt;=EOMONTH('Backlog Agile'!$H$20,0),EOMONTH(V$4,0)&gt;='Backlog Agile'!$G$20),1,"")</x:f>
      </x:c>
      <x:c r="W23" s="981" t="str">
        <x:f>IF(AND(W$4&lt;=EOMONTH('Backlog Agile'!$H$20,0),EOMONTH(W$4,0)&gt;='Backlog Agile'!$G$20),1,"")</x:f>
      </x:c>
      <x:c r="X23" s="981" t="str">
        <x:f>IF(AND(X$4&lt;=EOMONTH('Backlog Agile'!$H$20,0),EOMONTH(X$4,0)&gt;='Backlog Agile'!$G$20),1,"")</x:f>
      </x:c>
      <x:c r="Y23" s="981" t="str">
        <x:f>IF(AND(Y$4&lt;=EOMONTH('Backlog Agile'!$H$20,0),EOMONTH(Y$4,0)&gt;='Backlog Agile'!$G$20),1,"")</x:f>
      </x:c>
      <x:c r="Z23" s="981" t="str">
        <x:f>IF(AND(Z$4&lt;=EOMONTH('Backlog Agile'!$H$20,0),EOMONTH(Z$4,0)&gt;='Backlog Agile'!$G$20),1,"")</x:f>
      </x:c>
      <x:c r="AA23" s="981" t="str">
        <x:f>IF(AND(AA$4&lt;=EOMONTH('Backlog Agile'!$H$20,0),EOMONTH(AA$4,0)&gt;='Backlog Agile'!$G$20),1,"")</x:f>
      </x:c>
      <x:c r="AB23" s="981" t="str">
        <x:f>IF(AND(AB$4&lt;=EOMONTH('Backlog Agile'!$H$20,0),EOMONTH(AB$4,0)&gt;='Backlog Agile'!$G$20),1,"")</x:f>
      </x:c>
      <x:c r="AC23" s="981" t="str">
        <x:f>IF(AND(AC$4&lt;=EOMONTH('Backlog Agile'!$H$20,0),EOMONTH(AC$4,0)&gt;='Backlog Agile'!$G$20),1,"")</x:f>
      </x:c>
      <x:c r="AD23" s="983" t="str">
        <x:f>IF(AND(AD$4&lt;=EOMONTH('Backlog Agile'!$H$20,0),EOMONTH(AD$4,0)&gt;='Backlog Agile'!$G$20),1,"")</x:f>
      </x:c>
    </x:row>
    <x:row r="24">
      <x:c r="A24" s="980" t="n">
        <x:f>'Backlog Agile'!A21</x:f>
        <x:v>0</x:v>
      </x:c>
      <x:c r="B24" s="981" t="n">
        <x:f>'Backlog Agile'!B21</x:f>
        <x:v>0</x:v>
      </x:c>
      <x:c r="C24" s="981" t="n">
        <x:f>'Backlog Agile'!C21</x:f>
        <x:v>0</x:v>
      </x:c>
      <x:c r="D24" s="981" t="n">
        <x:f>'Backlog Agile'!D21</x:f>
        <x:v>0</x:v>
      </x:c>
      <x:c r="E24" s="981" t="n">
        <x:f>'Backlog Agile'!F21</x:f>
        <x:v>0</x:v>
      </x:c>
      <x:c r="F24" s="982" t="n">
        <x:f>'Backlog Agile'!K21</x:f>
        <x:v>0</x:v>
      </x:c>
      <x:c r="G24" s="981" t="str">
        <x:f>IF(AND(G$4&lt;=EOMONTH('Backlog Agile'!$H$21,0),EOMONTH(G$4,0)&gt;='Backlog Agile'!$G$21),1,"")</x:f>
      </x:c>
      <x:c r="H24" s="981" t="str">
        <x:f>IF(AND(H$4&lt;=EOMONTH('Backlog Agile'!$H$21,0),EOMONTH(H$4,0)&gt;='Backlog Agile'!$G$21),1,"")</x:f>
      </x:c>
      <x:c r="I24" s="981" t="str">
        <x:f>IF(AND(I$4&lt;=EOMONTH('Backlog Agile'!$H$21,0),EOMONTH(I$4,0)&gt;='Backlog Agile'!$G$21),1,"")</x:f>
      </x:c>
      <x:c r="J24" s="981" t="str">
        <x:f>IF(AND(J$4&lt;=EOMONTH('Backlog Agile'!$H$21,0),EOMONTH(J$4,0)&gt;='Backlog Agile'!$G$21),1,"")</x:f>
      </x:c>
      <x:c r="K24" s="981" t="str">
        <x:f>IF(AND(K$4&lt;=EOMONTH('Backlog Agile'!$H$21,0),EOMONTH(K$4,0)&gt;='Backlog Agile'!$G$21),1,"")</x:f>
      </x:c>
      <x:c r="L24" s="981" t="str">
        <x:f>IF(AND(L$4&lt;=EOMONTH('Backlog Agile'!$H$21,0),EOMONTH(L$4,0)&gt;='Backlog Agile'!$G$21),1,"")</x:f>
      </x:c>
      <x:c r="M24" s="981" t="str">
        <x:f>IF(AND(M$4&lt;=EOMONTH('Backlog Agile'!$H$21,0),EOMONTH(M$4,0)&gt;='Backlog Agile'!$G$21),1,"")</x:f>
      </x:c>
      <x:c r="N24" s="981" t="str">
        <x:f>IF(AND(N$4&lt;=EOMONTH('Backlog Agile'!$H$21,0),EOMONTH(N$4,0)&gt;='Backlog Agile'!$G$21),1,"")</x:f>
      </x:c>
      <x:c r="O24" s="981" t="str">
        <x:f>IF(AND(O$4&lt;=EOMONTH('Backlog Agile'!$H$21,0),EOMONTH(O$4,0)&gt;='Backlog Agile'!$G$21),1,"")</x:f>
      </x:c>
      <x:c r="P24" s="981" t="str">
        <x:f>IF(AND(P$4&lt;=EOMONTH('Backlog Agile'!$H$21,0),EOMONTH(P$4,0)&gt;='Backlog Agile'!$G$21),1,"")</x:f>
      </x:c>
      <x:c r="Q24" s="981" t="str">
        <x:f>IF(AND(Q$4&lt;=EOMONTH('Backlog Agile'!$H$21,0),EOMONTH(Q$4,0)&gt;='Backlog Agile'!$G$21),1,"")</x:f>
      </x:c>
      <x:c r="R24" s="981" t="str">
        <x:f>IF(AND(R$4&lt;=EOMONTH('Backlog Agile'!$H$21,0),EOMONTH(R$4,0)&gt;='Backlog Agile'!$G$21),1,"")</x:f>
      </x:c>
      <x:c r="S24" s="981" t="str">
        <x:f>IF(AND(S$4&lt;=EOMONTH('Backlog Agile'!$H$21,0),EOMONTH(S$4,0)&gt;='Backlog Agile'!$G$21),1,"")</x:f>
      </x:c>
      <x:c r="T24" s="981" t="str">
        <x:f>IF(AND(T$4&lt;=EOMONTH('Backlog Agile'!$H$21,0),EOMONTH(T$4,0)&gt;='Backlog Agile'!$G$21),1,"")</x:f>
      </x:c>
      <x:c r="U24" s="981" t="str">
        <x:f>IF(AND(U$4&lt;=EOMONTH('Backlog Agile'!$H$21,0),EOMONTH(U$4,0)&gt;='Backlog Agile'!$G$21),1,"")</x:f>
      </x:c>
      <x:c r="V24" s="981" t="str">
        <x:f>IF(AND(V$4&lt;=EOMONTH('Backlog Agile'!$H$21,0),EOMONTH(V$4,0)&gt;='Backlog Agile'!$G$21),1,"")</x:f>
      </x:c>
      <x:c r="W24" s="981" t="str">
        <x:f>IF(AND(W$4&lt;=EOMONTH('Backlog Agile'!$H$21,0),EOMONTH(W$4,0)&gt;='Backlog Agile'!$G$21),1,"")</x:f>
      </x:c>
      <x:c r="X24" s="981" t="str">
        <x:f>IF(AND(X$4&lt;=EOMONTH('Backlog Agile'!$H$21,0),EOMONTH(X$4,0)&gt;='Backlog Agile'!$G$21),1,"")</x:f>
      </x:c>
      <x:c r="Y24" s="981" t="str">
        <x:f>IF(AND(Y$4&lt;=EOMONTH('Backlog Agile'!$H$21,0),EOMONTH(Y$4,0)&gt;='Backlog Agile'!$G$21),1,"")</x:f>
      </x:c>
      <x:c r="Z24" s="981" t="str">
        <x:f>IF(AND(Z$4&lt;=EOMONTH('Backlog Agile'!$H$21,0),EOMONTH(Z$4,0)&gt;='Backlog Agile'!$G$21),1,"")</x:f>
      </x:c>
      <x:c r="AA24" s="981" t="str">
        <x:f>IF(AND(AA$4&lt;=EOMONTH('Backlog Agile'!$H$21,0),EOMONTH(AA$4,0)&gt;='Backlog Agile'!$G$21),1,"")</x:f>
      </x:c>
      <x:c r="AB24" s="981" t="str">
        <x:f>IF(AND(AB$4&lt;=EOMONTH('Backlog Agile'!$H$21,0),EOMONTH(AB$4,0)&gt;='Backlog Agile'!$G$21),1,"")</x:f>
      </x:c>
      <x:c r="AC24" s="981" t="str">
        <x:f>IF(AND(AC$4&lt;=EOMONTH('Backlog Agile'!$H$21,0),EOMONTH(AC$4,0)&gt;='Backlog Agile'!$G$21),1,"")</x:f>
      </x:c>
      <x:c r="AD24" s="983" t="str">
        <x:f>IF(AND(AD$4&lt;=EOMONTH('Backlog Agile'!$H$21,0),EOMONTH(AD$4,0)&gt;='Backlog Agile'!$G$21),1,"")</x:f>
      </x:c>
    </x:row>
    <x:row r="25">
      <x:c r="A25" s="980" t="n">
        <x:f>'Backlog Agile'!A22</x:f>
        <x:v>0</x:v>
      </x:c>
      <x:c r="B25" s="981" t="n">
        <x:f>'Backlog Agile'!B22</x:f>
        <x:v>0</x:v>
      </x:c>
      <x:c r="C25" s="981" t="n">
        <x:f>'Backlog Agile'!C22</x:f>
        <x:v>0</x:v>
      </x:c>
      <x:c r="D25" s="981" t="n">
        <x:f>'Backlog Agile'!D22</x:f>
        <x:v>0</x:v>
      </x:c>
      <x:c r="E25" s="981" t="n">
        <x:f>'Backlog Agile'!F22</x:f>
        <x:v>0</x:v>
      </x:c>
      <x:c r="F25" s="982" t="n">
        <x:f>'Backlog Agile'!K22</x:f>
        <x:v>0</x:v>
      </x:c>
      <x:c r="G25" s="981" t="str">
        <x:f>IF(AND(G$4&lt;=EOMONTH('Backlog Agile'!$H$22,0),EOMONTH(G$4,0)&gt;='Backlog Agile'!$G$22),1,"")</x:f>
      </x:c>
      <x:c r="H25" s="981" t="str">
        <x:f>IF(AND(H$4&lt;=EOMONTH('Backlog Agile'!$H$22,0),EOMONTH(H$4,0)&gt;='Backlog Agile'!$G$22),1,"")</x:f>
      </x:c>
      <x:c r="I25" s="981" t="str">
        <x:f>IF(AND(I$4&lt;=EOMONTH('Backlog Agile'!$H$22,0),EOMONTH(I$4,0)&gt;='Backlog Agile'!$G$22),1,"")</x:f>
      </x:c>
      <x:c r="J25" s="981" t="str">
        <x:f>IF(AND(J$4&lt;=EOMONTH('Backlog Agile'!$H$22,0),EOMONTH(J$4,0)&gt;='Backlog Agile'!$G$22),1,"")</x:f>
      </x:c>
      <x:c r="K25" s="981" t="str">
        <x:f>IF(AND(K$4&lt;=EOMONTH('Backlog Agile'!$H$22,0),EOMONTH(K$4,0)&gt;='Backlog Agile'!$G$22),1,"")</x:f>
      </x:c>
      <x:c r="L25" s="981" t="str">
        <x:f>IF(AND(L$4&lt;=EOMONTH('Backlog Agile'!$H$22,0),EOMONTH(L$4,0)&gt;='Backlog Agile'!$G$22),1,"")</x:f>
      </x:c>
      <x:c r="M25" s="981" t="str">
        <x:f>IF(AND(M$4&lt;=EOMONTH('Backlog Agile'!$H$22,0),EOMONTH(M$4,0)&gt;='Backlog Agile'!$G$22),1,"")</x:f>
      </x:c>
      <x:c r="N25" s="981" t="str">
        <x:f>IF(AND(N$4&lt;=EOMONTH('Backlog Agile'!$H$22,0),EOMONTH(N$4,0)&gt;='Backlog Agile'!$G$22),1,"")</x:f>
      </x:c>
      <x:c r="O25" s="981" t="str">
        <x:f>IF(AND(O$4&lt;=EOMONTH('Backlog Agile'!$H$22,0),EOMONTH(O$4,0)&gt;='Backlog Agile'!$G$22),1,"")</x:f>
      </x:c>
      <x:c r="P25" s="981" t="str">
        <x:f>IF(AND(P$4&lt;=EOMONTH('Backlog Agile'!$H$22,0),EOMONTH(P$4,0)&gt;='Backlog Agile'!$G$22),1,"")</x:f>
      </x:c>
      <x:c r="Q25" s="981" t="str">
        <x:f>IF(AND(Q$4&lt;=EOMONTH('Backlog Agile'!$H$22,0),EOMONTH(Q$4,0)&gt;='Backlog Agile'!$G$22),1,"")</x:f>
      </x:c>
      <x:c r="R25" s="981" t="str">
        <x:f>IF(AND(R$4&lt;=EOMONTH('Backlog Agile'!$H$22,0),EOMONTH(R$4,0)&gt;='Backlog Agile'!$G$22),1,"")</x:f>
      </x:c>
      <x:c r="S25" s="981" t="str">
        <x:f>IF(AND(S$4&lt;=EOMONTH('Backlog Agile'!$H$22,0),EOMONTH(S$4,0)&gt;='Backlog Agile'!$G$22),1,"")</x:f>
      </x:c>
      <x:c r="T25" s="981" t="str">
        <x:f>IF(AND(T$4&lt;=EOMONTH('Backlog Agile'!$H$22,0),EOMONTH(T$4,0)&gt;='Backlog Agile'!$G$22),1,"")</x:f>
      </x:c>
      <x:c r="U25" s="981" t="str">
        <x:f>IF(AND(U$4&lt;=EOMONTH('Backlog Agile'!$H$22,0),EOMONTH(U$4,0)&gt;='Backlog Agile'!$G$22),1,"")</x:f>
      </x:c>
      <x:c r="V25" s="981" t="str">
        <x:f>IF(AND(V$4&lt;=EOMONTH('Backlog Agile'!$H$22,0),EOMONTH(V$4,0)&gt;='Backlog Agile'!$G$22),1,"")</x:f>
      </x:c>
      <x:c r="W25" s="981" t="str">
        <x:f>IF(AND(W$4&lt;=EOMONTH('Backlog Agile'!$H$22,0),EOMONTH(W$4,0)&gt;='Backlog Agile'!$G$22),1,"")</x:f>
      </x:c>
      <x:c r="X25" s="981" t="str">
        <x:f>IF(AND(X$4&lt;=EOMONTH('Backlog Agile'!$H$22,0),EOMONTH(X$4,0)&gt;='Backlog Agile'!$G$22),1,"")</x:f>
      </x:c>
      <x:c r="Y25" s="981" t="str">
        <x:f>IF(AND(Y$4&lt;=EOMONTH('Backlog Agile'!$H$22,0),EOMONTH(Y$4,0)&gt;='Backlog Agile'!$G$22),1,"")</x:f>
      </x:c>
      <x:c r="Z25" s="981" t="str">
        <x:f>IF(AND(Z$4&lt;=EOMONTH('Backlog Agile'!$H$22,0),EOMONTH(Z$4,0)&gt;='Backlog Agile'!$G$22),1,"")</x:f>
      </x:c>
      <x:c r="AA25" s="981" t="str">
        <x:f>IF(AND(AA$4&lt;=EOMONTH('Backlog Agile'!$H$22,0),EOMONTH(AA$4,0)&gt;='Backlog Agile'!$G$22),1,"")</x:f>
      </x:c>
      <x:c r="AB25" s="981" t="str">
        <x:f>IF(AND(AB$4&lt;=EOMONTH('Backlog Agile'!$H$22,0),EOMONTH(AB$4,0)&gt;='Backlog Agile'!$G$22),1,"")</x:f>
      </x:c>
      <x:c r="AC25" s="981" t="str">
        <x:f>IF(AND(AC$4&lt;=EOMONTH('Backlog Agile'!$H$22,0),EOMONTH(AC$4,0)&gt;='Backlog Agile'!$G$22),1,"")</x:f>
      </x:c>
      <x:c r="AD25" s="983" t="str">
        <x:f>IF(AND(AD$4&lt;=EOMONTH('Backlog Agile'!$H$22,0),EOMONTH(AD$4,0)&gt;='Backlog Agile'!$G$22),1,"")</x:f>
      </x:c>
    </x:row>
    <x:row r="26">
      <x:c r="A26" s="980" t="n">
        <x:f>'Backlog Agile'!A23</x:f>
        <x:v>0</x:v>
      </x:c>
      <x:c r="B26" s="981" t="n">
        <x:f>'Backlog Agile'!B23</x:f>
        <x:v>0</x:v>
      </x:c>
      <x:c r="C26" s="981" t="n">
        <x:f>'Backlog Agile'!C23</x:f>
        <x:v>0</x:v>
      </x:c>
      <x:c r="D26" s="981" t="n">
        <x:f>'Backlog Agile'!D23</x:f>
        <x:v>0</x:v>
      </x:c>
      <x:c r="E26" s="981" t="n">
        <x:f>'Backlog Agile'!F23</x:f>
        <x:v>0</x:v>
      </x:c>
      <x:c r="F26" s="982" t="n">
        <x:f>'Backlog Agile'!K23</x:f>
        <x:v>0</x:v>
      </x:c>
      <x:c r="G26" s="981" t="str">
        <x:f>IF(AND(G$4&lt;=EOMONTH('Backlog Agile'!$H$23,0),EOMONTH(G$4,0)&gt;='Backlog Agile'!$G$23),1,"")</x:f>
      </x:c>
      <x:c r="H26" s="981" t="str">
        <x:f>IF(AND(H$4&lt;=EOMONTH('Backlog Agile'!$H$23,0),EOMONTH(H$4,0)&gt;='Backlog Agile'!$G$23),1,"")</x:f>
      </x:c>
      <x:c r="I26" s="981" t="str">
        <x:f>IF(AND(I$4&lt;=EOMONTH('Backlog Agile'!$H$23,0),EOMONTH(I$4,0)&gt;='Backlog Agile'!$G$23),1,"")</x:f>
      </x:c>
      <x:c r="J26" s="981" t="str">
        <x:f>IF(AND(J$4&lt;=EOMONTH('Backlog Agile'!$H$23,0),EOMONTH(J$4,0)&gt;='Backlog Agile'!$G$23),1,"")</x:f>
      </x:c>
      <x:c r="K26" s="981" t="str">
        <x:f>IF(AND(K$4&lt;=EOMONTH('Backlog Agile'!$H$23,0),EOMONTH(K$4,0)&gt;='Backlog Agile'!$G$23),1,"")</x:f>
      </x:c>
      <x:c r="L26" s="981" t="str">
        <x:f>IF(AND(L$4&lt;=EOMONTH('Backlog Agile'!$H$23,0),EOMONTH(L$4,0)&gt;='Backlog Agile'!$G$23),1,"")</x:f>
      </x:c>
      <x:c r="M26" s="981" t="str">
        <x:f>IF(AND(M$4&lt;=EOMONTH('Backlog Agile'!$H$23,0),EOMONTH(M$4,0)&gt;='Backlog Agile'!$G$23),1,"")</x:f>
      </x:c>
      <x:c r="N26" s="981" t="str">
        <x:f>IF(AND(N$4&lt;=EOMONTH('Backlog Agile'!$H$23,0),EOMONTH(N$4,0)&gt;='Backlog Agile'!$G$23),1,"")</x:f>
      </x:c>
      <x:c r="O26" s="981" t="str">
        <x:f>IF(AND(O$4&lt;=EOMONTH('Backlog Agile'!$H$23,0),EOMONTH(O$4,0)&gt;='Backlog Agile'!$G$23),1,"")</x:f>
      </x:c>
      <x:c r="P26" s="981" t="str">
        <x:f>IF(AND(P$4&lt;=EOMONTH('Backlog Agile'!$H$23,0),EOMONTH(P$4,0)&gt;='Backlog Agile'!$G$23),1,"")</x:f>
      </x:c>
      <x:c r="Q26" s="981" t="str">
        <x:f>IF(AND(Q$4&lt;=EOMONTH('Backlog Agile'!$H$23,0),EOMONTH(Q$4,0)&gt;='Backlog Agile'!$G$23),1,"")</x:f>
      </x:c>
      <x:c r="R26" s="981" t="str">
        <x:f>IF(AND(R$4&lt;=EOMONTH('Backlog Agile'!$H$23,0),EOMONTH(R$4,0)&gt;='Backlog Agile'!$G$23),1,"")</x:f>
      </x:c>
      <x:c r="S26" s="981" t="str">
        <x:f>IF(AND(S$4&lt;=EOMONTH('Backlog Agile'!$H$23,0),EOMONTH(S$4,0)&gt;='Backlog Agile'!$G$23),1,"")</x:f>
      </x:c>
      <x:c r="T26" s="981" t="str">
        <x:f>IF(AND(T$4&lt;=EOMONTH('Backlog Agile'!$H$23,0),EOMONTH(T$4,0)&gt;='Backlog Agile'!$G$23),1,"")</x:f>
      </x:c>
      <x:c r="U26" s="981" t="str">
        <x:f>IF(AND(U$4&lt;=EOMONTH('Backlog Agile'!$H$23,0),EOMONTH(U$4,0)&gt;='Backlog Agile'!$G$23),1,"")</x:f>
      </x:c>
      <x:c r="V26" s="981" t="str">
        <x:f>IF(AND(V$4&lt;=EOMONTH('Backlog Agile'!$H$23,0),EOMONTH(V$4,0)&gt;='Backlog Agile'!$G$23),1,"")</x:f>
      </x:c>
      <x:c r="W26" s="981" t="str">
        <x:f>IF(AND(W$4&lt;=EOMONTH('Backlog Agile'!$H$23,0),EOMONTH(W$4,0)&gt;='Backlog Agile'!$G$23),1,"")</x:f>
      </x:c>
      <x:c r="X26" s="981" t="str">
        <x:f>IF(AND(X$4&lt;=EOMONTH('Backlog Agile'!$H$23,0),EOMONTH(X$4,0)&gt;='Backlog Agile'!$G$23),1,"")</x:f>
      </x:c>
      <x:c r="Y26" s="981" t="str">
        <x:f>IF(AND(Y$4&lt;=EOMONTH('Backlog Agile'!$H$23,0),EOMONTH(Y$4,0)&gt;='Backlog Agile'!$G$23),1,"")</x:f>
      </x:c>
      <x:c r="Z26" s="981" t="str">
        <x:f>IF(AND(Z$4&lt;=EOMONTH('Backlog Agile'!$H$23,0),EOMONTH(Z$4,0)&gt;='Backlog Agile'!$G$23),1,"")</x:f>
      </x:c>
      <x:c r="AA26" s="981" t="str">
        <x:f>IF(AND(AA$4&lt;=EOMONTH('Backlog Agile'!$H$23,0),EOMONTH(AA$4,0)&gt;='Backlog Agile'!$G$23),1,"")</x:f>
      </x:c>
      <x:c r="AB26" s="981" t="str">
        <x:f>IF(AND(AB$4&lt;=EOMONTH('Backlog Agile'!$H$23,0),EOMONTH(AB$4,0)&gt;='Backlog Agile'!$G$23),1,"")</x:f>
      </x:c>
      <x:c r="AC26" s="981" t="str">
        <x:f>IF(AND(AC$4&lt;=EOMONTH('Backlog Agile'!$H$23,0),EOMONTH(AC$4,0)&gt;='Backlog Agile'!$G$23),1,"")</x:f>
      </x:c>
      <x:c r="AD26" s="983" t="str">
        <x:f>IF(AND(AD$4&lt;=EOMONTH('Backlog Agile'!$H$23,0),EOMONTH(AD$4,0)&gt;='Backlog Agile'!$G$23),1,"")</x:f>
      </x:c>
    </x:row>
    <x:row r="27">
      <x:c r="A27" s="980" t="n">
        <x:f>'Backlog Agile'!A24</x:f>
        <x:v>0</x:v>
      </x:c>
      <x:c r="B27" s="981" t="n">
        <x:f>'Backlog Agile'!B24</x:f>
        <x:v>0</x:v>
      </x:c>
      <x:c r="C27" s="981" t="n">
        <x:f>'Backlog Agile'!C24</x:f>
        <x:v>0</x:v>
      </x:c>
      <x:c r="D27" s="981" t="n">
        <x:f>'Backlog Agile'!D24</x:f>
        <x:v>0</x:v>
      </x:c>
      <x:c r="E27" s="981" t="n">
        <x:f>'Backlog Agile'!F24</x:f>
        <x:v>0</x:v>
      </x:c>
      <x:c r="F27" s="982" t="n">
        <x:f>'Backlog Agile'!K24</x:f>
        <x:v>0</x:v>
      </x:c>
      <x:c r="G27" s="981" t="str">
        <x:f>IF(AND(G$4&lt;=EOMONTH('Backlog Agile'!$H$24,0),EOMONTH(G$4,0)&gt;='Backlog Agile'!$G$24),1,"")</x:f>
      </x:c>
      <x:c r="H27" s="981" t="str">
        <x:f>IF(AND(H$4&lt;=EOMONTH('Backlog Agile'!$H$24,0),EOMONTH(H$4,0)&gt;='Backlog Agile'!$G$24),1,"")</x:f>
      </x:c>
      <x:c r="I27" s="981" t="str">
        <x:f>IF(AND(I$4&lt;=EOMONTH('Backlog Agile'!$H$24,0),EOMONTH(I$4,0)&gt;='Backlog Agile'!$G$24),1,"")</x:f>
      </x:c>
      <x:c r="J27" s="981" t="str">
        <x:f>IF(AND(J$4&lt;=EOMONTH('Backlog Agile'!$H$24,0),EOMONTH(J$4,0)&gt;='Backlog Agile'!$G$24),1,"")</x:f>
      </x:c>
      <x:c r="K27" s="981" t="str">
        <x:f>IF(AND(K$4&lt;=EOMONTH('Backlog Agile'!$H$24,0),EOMONTH(K$4,0)&gt;='Backlog Agile'!$G$24),1,"")</x:f>
      </x:c>
      <x:c r="L27" s="981" t="str">
        <x:f>IF(AND(L$4&lt;=EOMONTH('Backlog Agile'!$H$24,0),EOMONTH(L$4,0)&gt;='Backlog Agile'!$G$24),1,"")</x:f>
      </x:c>
      <x:c r="M27" s="981" t="str">
        <x:f>IF(AND(M$4&lt;=EOMONTH('Backlog Agile'!$H$24,0),EOMONTH(M$4,0)&gt;='Backlog Agile'!$G$24),1,"")</x:f>
      </x:c>
      <x:c r="N27" s="981" t="str">
        <x:f>IF(AND(N$4&lt;=EOMONTH('Backlog Agile'!$H$24,0),EOMONTH(N$4,0)&gt;='Backlog Agile'!$G$24),1,"")</x:f>
      </x:c>
      <x:c r="O27" s="981" t="str">
        <x:f>IF(AND(O$4&lt;=EOMONTH('Backlog Agile'!$H$24,0),EOMONTH(O$4,0)&gt;='Backlog Agile'!$G$24),1,"")</x:f>
      </x:c>
      <x:c r="P27" s="981" t="str">
        <x:f>IF(AND(P$4&lt;=EOMONTH('Backlog Agile'!$H$24,0),EOMONTH(P$4,0)&gt;='Backlog Agile'!$G$24),1,"")</x:f>
      </x:c>
      <x:c r="Q27" s="981" t="str">
        <x:f>IF(AND(Q$4&lt;=EOMONTH('Backlog Agile'!$H$24,0),EOMONTH(Q$4,0)&gt;='Backlog Agile'!$G$24),1,"")</x:f>
      </x:c>
      <x:c r="R27" s="981" t="str">
        <x:f>IF(AND(R$4&lt;=EOMONTH('Backlog Agile'!$H$24,0),EOMONTH(R$4,0)&gt;='Backlog Agile'!$G$24),1,"")</x:f>
      </x:c>
      <x:c r="S27" s="981" t="str">
        <x:f>IF(AND(S$4&lt;=EOMONTH('Backlog Agile'!$H$24,0),EOMONTH(S$4,0)&gt;='Backlog Agile'!$G$24),1,"")</x:f>
      </x:c>
      <x:c r="T27" s="981" t="str">
        <x:f>IF(AND(T$4&lt;=EOMONTH('Backlog Agile'!$H$24,0),EOMONTH(T$4,0)&gt;='Backlog Agile'!$G$24),1,"")</x:f>
      </x:c>
      <x:c r="U27" s="981" t="str">
        <x:f>IF(AND(U$4&lt;=EOMONTH('Backlog Agile'!$H$24,0),EOMONTH(U$4,0)&gt;='Backlog Agile'!$G$24),1,"")</x:f>
      </x:c>
      <x:c r="V27" s="981" t="str">
        <x:f>IF(AND(V$4&lt;=EOMONTH('Backlog Agile'!$H$24,0),EOMONTH(V$4,0)&gt;='Backlog Agile'!$G$24),1,"")</x:f>
      </x:c>
      <x:c r="W27" s="981" t="str">
        <x:f>IF(AND(W$4&lt;=EOMONTH('Backlog Agile'!$H$24,0),EOMONTH(W$4,0)&gt;='Backlog Agile'!$G$24),1,"")</x:f>
      </x:c>
      <x:c r="X27" s="981" t="str">
        <x:f>IF(AND(X$4&lt;=EOMONTH('Backlog Agile'!$H$24,0),EOMONTH(X$4,0)&gt;='Backlog Agile'!$G$24),1,"")</x:f>
      </x:c>
      <x:c r="Y27" s="981" t="str">
        <x:f>IF(AND(Y$4&lt;=EOMONTH('Backlog Agile'!$H$24,0),EOMONTH(Y$4,0)&gt;='Backlog Agile'!$G$24),1,"")</x:f>
      </x:c>
      <x:c r="Z27" s="981" t="str">
        <x:f>IF(AND(Z$4&lt;=EOMONTH('Backlog Agile'!$H$24,0),EOMONTH(Z$4,0)&gt;='Backlog Agile'!$G$24),1,"")</x:f>
      </x:c>
      <x:c r="AA27" s="981" t="str">
        <x:f>IF(AND(AA$4&lt;=EOMONTH('Backlog Agile'!$H$24,0),EOMONTH(AA$4,0)&gt;='Backlog Agile'!$G$24),1,"")</x:f>
      </x:c>
      <x:c r="AB27" s="981" t="str">
        <x:f>IF(AND(AB$4&lt;=EOMONTH('Backlog Agile'!$H$24,0),EOMONTH(AB$4,0)&gt;='Backlog Agile'!$G$24),1,"")</x:f>
      </x:c>
      <x:c r="AC27" s="981" t="str">
        <x:f>IF(AND(AC$4&lt;=EOMONTH('Backlog Agile'!$H$24,0),EOMONTH(AC$4,0)&gt;='Backlog Agile'!$G$24),1,"")</x:f>
      </x:c>
      <x:c r="AD27" s="983" t="str">
        <x:f>IF(AND(AD$4&lt;=EOMONTH('Backlog Agile'!$H$24,0),EOMONTH(AD$4,0)&gt;='Backlog Agile'!$G$24),1,"")</x:f>
      </x:c>
    </x:row>
    <x:row r="28">
      <x:c r="A28" s="980" t="n">
        <x:f>'Backlog Agile'!A25</x:f>
        <x:v>0</x:v>
      </x:c>
      <x:c r="B28" s="981" t="n">
        <x:f>'Backlog Agile'!B25</x:f>
        <x:v>0</x:v>
      </x:c>
      <x:c r="C28" s="981" t="n">
        <x:f>'Backlog Agile'!C25</x:f>
        <x:v>0</x:v>
      </x:c>
      <x:c r="D28" s="981" t="n">
        <x:f>'Backlog Agile'!D25</x:f>
        <x:v>0</x:v>
      </x:c>
      <x:c r="E28" s="981" t="n">
        <x:f>'Backlog Agile'!F25</x:f>
        <x:v>0</x:v>
      </x:c>
      <x:c r="F28" s="982" t="n">
        <x:f>'Backlog Agile'!K25</x:f>
        <x:v>0</x:v>
      </x:c>
      <x:c r="G28" s="981" t="str">
        <x:f>IF(AND(G$4&lt;=EOMONTH('Backlog Agile'!$H$25,0),EOMONTH(G$4,0)&gt;='Backlog Agile'!$G$25),1,"")</x:f>
      </x:c>
      <x:c r="H28" s="981" t="str">
        <x:f>IF(AND(H$4&lt;=EOMONTH('Backlog Agile'!$H$25,0),EOMONTH(H$4,0)&gt;='Backlog Agile'!$G$25),1,"")</x:f>
      </x:c>
      <x:c r="I28" s="981" t="str">
        <x:f>IF(AND(I$4&lt;=EOMONTH('Backlog Agile'!$H$25,0),EOMONTH(I$4,0)&gt;='Backlog Agile'!$G$25),1,"")</x:f>
      </x:c>
      <x:c r="J28" s="981" t="str">
        <x:f>IF(AND(J$4&lt;=EOMONTH('Backlog Agile'!$H$25,0),EOMONTH(J$4,0)&gt;='Backlog Agile'!$G$25),1,"")</x:f>
      </x:c>
      <x:c r="K28" s="981" t="str">
        <x:f>IF(AND(K$4&lt;=EOMONTH('Backlog Agile'!$H$25,0),EOMONTH(K$4,0)&gt;='Backlog Agile'!$G$25),1,"")</x:f>
      </x:c>
      <x:c r="L28" s="981" t="str">
        <x:f>IF(AND(L$4&lt;=EOMONTH('Backlog Agile'!$H$25,0),EOMONTH(L$4,0)&gt;='Backlog Agile'!$G$25),1,"")</x:f>
      </x:c>
      <x:c r="M28" s="981" t="str">
        <x:f>IF(AND(M$4&lt;=EOMONTH('Backlog Agile'!$H$25,0),EOMONTH(M$4,0)&gt;='Backlog Agile'!$G$25),1,"")</x:f>
      </x:c>
      <x:c r="N28" s="981" t="str">
        <x:f>IF(AND(N$4&lt;=EOMONTH('Backlog Agile'!$H$25,0),EOMONTH(N$4,0)&gt;='Backlog Agile'!$G$25),1,"")</x:f>
      </x:c>
      <x:c r="O28" s="981" t="str">
        <x:f>IF(AND(O$4&lt;=EOMONTH('Backlog Agile'!$H$25,0),EOMONTH(O$4,0)&gt;='Backlog Agile'!$G$25),1,"")</x:f>
      </x:c>
      <x:c r="P28" s="981" t="str">
        <x:f>IF(AND(P$4&lt;=EOMONTH('Backlog Agile'!$H$25,0),EOMONTH(P$4,0)&gt;='Backlog Agile'!$G$25),1,"")</x:f>
      </x:c>
      <x:c r="Q28" s="981" t="str">
        <x:f>IF(AND(Q$4&lt;=EOMONTH('Backlog Agile'!$H$25,0),EOMONTH(Q$4,0)&gt;='Backlog Agile'!$G$25),1,"")</x:f>
      </x:c>
      <x:c r="R28" s="981" t="str">
        <x:f>IF(AND(R$4&lt;=EOMONTH('Backlog Agile'!$H$25,0),EOMONTH(R$4,0)&gt;='Backlog Agile'!$G$25),1,"")</x:f>
      </x:c>
      <x:c r="S28" s="981" t="str">
        <x:f>IF(AND(S$4&lt;=EOMONTH('Backlog Agile'!$H$25,0),EOMONTH(S$4,0)&gt;='Backlog Agile'!$G$25),1,"")</x:f>
      </x:c>
      <x:c r="T28" s="981" t="str">
        <x:f>IF(AND(T$4&lt;=EOMONTH('Backlog Agile'!$H$25,0),EOMONTH(T$4,0)&gt;='Backlog Agile'!$G$25),1,"")</x:f>
      </x:c>
      <x:c r="U28" s="981" t="str">
        <x:f>IF(AND(U$4&lt;=EOMONTH('Backlog Agile'!$H$25,0),EOMONTH(U$4,0)&gt;='Backlog Agile'!$G$25),1,"")</x:f>
      </x:c>
      <x:c r="V28" s="981" t="str">
        <x:f>IF(AND(V$4&lt;=EOMONTH('Backlog Agile'!$H$25,0),EOMONTH(V$4,0)&gt;='Backlog Agile'!$G$25),1,"")</x:f>
      </x:c>
      <x:c r="W28" s="981" t="str">
        <x:f>IF(AND(W$4&lt;=EOMONTH('Backlog Agile'!$H$25,0),EOMONTH(W$4,0)&gt;='Backlog Agile'!$G$25),1,"")</x:f>
      </x:c>
      <x:c r="X28" s="981" t="str">
        <x:f>IF(AND(X$4&lt;=EOMONTH('Backlog Agile'!$H$25,0),EOMONTH(X$4,0)&gt;='Backlog Agile'!$G$25),1,"")</x:f>
      </x:c>
      <x:c r="Y28" s="981" t="str">
        <x:f>IF(AND(Y$4&lt;=EOMONTH('Backlog Agile'!$H$25,0),EOMONTH(Y$4,0)&gt;='Backlog Agile'!$G$25),1,"")</x:f>
      </x:c>
      <x:c r="Z28" s="981" t="str">
        <x:f>IF(AND(Z$4&lt;=EOMONTH('Backlog Agile'!$H$25,0),EOMONTH(Z$4,0)&gt;='Backlog Agile'!$G$25),1,"")</x:f>
      </x:c>
      <x:c r="AA28" s="981" t="str">
        <x:f>IF(AND(AA$4&lt;=EOMONTH('Backlog Agile'!$H$25,0),EOMONTH(AA$4,0)&gt;='Backlog Agile'!$G$25),1,"")</x:f>
      </x:c>
      <x:c r="AB28" s="981" t="str">
        <x:f>IF(AND(AB$4&lt;=EOMONTH('Backlog Agile'!$H$25,0),EOMONTH(AB$4,0)&gt;='Backlog Agile'!$G$25),1,"")</x:f>
      </x:c>
      <x:c r="AC28" s="981" t="str">
        <x:f>IF(AND(AC$4&lt;=EOMONTH('Backlog Agile'!$H$25,0),EOMONTH(AC$4,0)&gt;='Backlog Agile'!$G$25),1,"")</x:f>
      </x:c>
      <x:c r="AD28" s="983" t="str">
        <x:f>IF(AND(AD$4&lt;=EOMONTH('Backlog Agile'!$H$25,0),EOMONTH(AD$4,0)&gt;='Backlog Agile'!$G$25),1,"")</x:f>
      </x:c>
    </x:row>
    <x:row r="29">
      <x:c r="A29" s="980" t="n">
        <x:f>'Backlog Agile'!A26</x:f>
        <x:v>0</x:v>
      </x:c>
      <x:c r="B29" s="981" t="n">
        <x:f>'Backlog Agile'!B26</x:f>
        <x:v>0</x:v>
      </x:c>
      <x:c r="C29" s="981" t="n">
        <x:f>'Backlog Agile'!C26</x:f>
        <x:v>0</x:v>
      </x:c>
      <x:c r="D29" s="981" t="n">
        <x:f>'Backlog Agile'!D26</x:f>
        <x:v>0</x:v>
      </x:c>
      <x:c r="E29" s="981" t="n">
        <x:f>'Backlog Agile'!F26</x:f>
        <x:v>0</x:v>
      </x:c>
      <x:c r="F29" s="982" t="n">
        <x:f>'Backlog Agile'!K26</x:f>
        <x:v>0</x:v>
      </x:c>
      <x:c r="G29" s="981" t="str">
        <x:f>IF(AND(G$4&lt;=EOMONTH('Backlog Agile'!$H$26,0),EOMONTH(G$4,0)&gt;='Backlog Agile'!$G$26),1,"")</x:f>
      </x:c>
      <x:c r="H29" s="981" t="str">
        <x:f>IF(AND(H$4&lt;=EOMONTH('Backlog Agile'!$H$26,0),EOMONTH(H$4,0)&gt;='Backlog Agile'!$G$26),1,"")</x:f>
      </x:c>
      <x:c r="I29" s="981" t="str">
        <x:f>IF(AND(I$4&lt;=EOMONTH('Backlog Agile'!$H$26,0),EOMONTH(I$4,0)&gt;='Backlog Agile'!$G$26),1,"")</x:f>
      </x:c>
      <x:c r="J29" s="981" t="str">
        <x:f>IF(AND(J$4&lt;=EOMONTH('Backlog Agile'!$H$26,0),EOMONTH(J$4,0)&gt;='Backlog Agile'!$G$26),1,"")</x:f>
      </x:c>
      <x:c r="K29" s="981" t="str">
        <x:f>IF(AND(K$4&lt;=EOMONTH('Backlog Agile'!$H$26,0),EOMONTH(K$4,0)&gt;='Backlog Agile'!$G$26),1,"")</x:f>
      </x:c>
      <x:c r="L29" s="981" t="str">
        <x:f>IF(AND(L$4&lt;=EOMONTH('Backlog Agile'!$H$26,0),EOMONTH(L$4,0)&gt;='Backlog Agile'!$G$26),1,"")</x:f>
      </x:c>
      <x:c r="M29" s="981" t="str">
        <x:f>IF(AND(M$4&lt;=EOMONTH('Backlog Agile'!$H$26,0),EOMONTH(M$4,0)&gt;='Backlog Agile'!$G$26),1,"")</x:f>
      </x:c>
      <x:c r="N29" s="981" t="str">
        <x:f>IF(AND(N$4&lt;=EOMONTH('Backlog Agile'!$H$26,0),EOMONTH(N$4,0)&gt;='Backlog Agile'!$G$26),1,"")</x:f>
      </x:c>
      <x:c r="O29" s="981" t="str">
        <x:f>IF(AND(O$4&lt;=EOMONTH('Backlog Agile'!$H$26,0),EOMONTH(O$4,0)&gt;='Backlog Agile'!$G$26),1,"")</x:f>
      </x:c>
      <x:c r="P29" s="981" t="str">
        <x:f>IF(AND(P$4&lt;=EOMONTH('Backlog Agile'!$H$26,0),EOMONTH(P$4,0)&gt;='Backlog Agile'!$G$26),1,"")</x:f>
      </x:c>
      <x:c r="Q29" s="981" t="str">
        <x:f>IF(AND(Q$4&lt;=EOMONTH('Backlog Agile'!$H$26,0),EOMONTH(Q$4,0)&gt;='Backlog Agile'!$G$26),1,"")</x:f>
      </x:c>
      <x:c r="R29" s="981" t="str">
        <x:f>IF(AND(R$4&lt;=EOMONTH('Backlog Agile'!$H$26,0),EOMONTH(R$4,0)&gt;='Backlog Agile'!$G$26),1,"")</x:f>
      </x:c>
      <x:c r="S29" s="981" t="str">
        <x:f>IF(AND(S$4&lt;=EOMONTH('Backlog Agile'!$H$26,0),EOMONTH(S$4,0)&gt;='Backlog Agile'!$G$26),1,"")</x:f>
      </x:c>
      <x:c r="T29" s="981" t="str">
        <x:f>IF(AND(T$4&lt;=EOMONTH('Backlog Agile'!$H$26,0),EOMONTH(T$4,0)&gt;='Backlog Agile'!$G$26),1,"")</x:f>
      </x:c>
      <x:c r="U29" s="981" t="str">
        <x:f>IF(AND(U$4&lt;=EOMONTH('Backlog Agile'!$H$26,0),EOMONTH(U$4,0)&gt;='Backlog Agile'!$G$26),1,"")</x:f>
      </x:c>
      <x:c r="V29" s="981" t="str">
        <x:f>IF(AND(V$4&lt;=EOMONTH('Backlog Agile'!$H$26,0),EOMONTH(V$4,0)&gt;='Backlog Agile'!$G$26),1,"")</x:f>
      </x:c>
      <x:c r="W29" s="981" t="str">
        <x:f>IF(AND(W$4&lt;=EOMONTH('Backlog Agile'!$H$26,0),EOMONTH(W$4,0)&gt;='Backlog Agile'!$G$26),1,"")</x:f>
      </x:c>
      <x:c r="X29" s="981" t="str">
        <x:f>IF(AND(X$4&lt;=EOMONTH('Backlog Agile'!$H$26,0),EOMONTH(X$4,0)&gt;='Backlog Agile'!$G$26),1,"")</x:f>
      </x:c>
      <x:c r="Y29" s="981" t="str">
        <x:f>IF(AND(Y$4&lt;=EOMONTH('Backlog Agile'!$H$26,0),EOMONTH(Y$4,0)&gt;='Backlog Agile'!$G$26),1,"")</x:f>
      </x:c>
      <x:c r="Z29" s="981" t="str">
        <x:f>IF(AND(Z$4&lt;=EOMONTH('Backlog Agile'!$H$26,0),EOMONTH(Z$4,0)&gt;='Backlog Agile'!$G$26),1,"")</x:f>
      </x:c>
      <x:c r="AA29" s="981" t="str">
        <x:f>IF(AND(AA$4&lt;=EOMONTH('Backlog Agile'!$H$26,0),EOMONTH(AA$4,0)&gt;='Backlog Agile'!$G$26),1,"")</x:f>
      </x:c>
      <x:c r="AB29" s="981" t="str">
        <x:f>IF(AND(AB$4&lt;=EOMONTH('Backlog Agile'!$H$26,0),EOMONTH(AB$4,0)&gt;='Backlog Agile'!$G$26),1,"")</x:f>
      </x:c>
      <x:c r="AC29" s="981" t="str">
        <x:f>IF(AND(AC$4&lt;=EOMONTH('Backlog Agile'!$H$26,0),EOMONTH(AC$4,0)&gt;='Backlog Agile'!$G$26),1,"")</x:f>
      </x:c>
      <x:c r="AD29" s="983" t="str">
        <x:f>IF(AND(AD$4&lt;=EOMONTH('Backlog Agile'!$H$26,0),EOMONTH(AD$4,0)&gt;='Backlog Agile'!$G$26),1,"")</x:f>
      </x:c>
    </x:row>
    <x:row r="30">
      <x:c r="A30" s="980" t="n">
        <x:f>'Backlog Agile'!A27</x:f>
        <x:v>0</x:v>
      </x:c>
      <x:c r="B30" s="981" t="n">
        <x:f>'Backlog Agile'!B27</x:f>
        <x:v>0</x:v>
      </x:c>
      <x:c r="C30" s="981" t="n">
        <x:f>'Backlog Agile'!C27</x:f>
        <x:v>0</x:v>
      </x:c>
      <x:c r="D30" s="981" t="n">
        <x:f>'Backlog Agile'!D27</x:f>
        <x:v>0</x:v>
      </x:c>
      <x:c r="E30" s="981" t="n">
        <x:f>'Backlog Agile'!F27</x:f>
        <x:v>0</x:v>
      </x:c>
      <x:c r="F30" s="982" t="n">
        <x:f>'Backlog Agile'!K27</x:f>
        <x:v>0</x:v>
      </x:c>
      <x:c r="G30" s="981" t="str">
        <x:f>IF(AND(G$4&lt;=EOMONTH('Backlog Agile'!$H$27,0),EOMONTH(G$4,0)&gt;='Backlog Agile'!$G$27),1,"")</x:f>
      </x:c>
      <x:c r="H30" s="981" t="str">
        <x:f>IF(AND(H$4&lt;=EOMONTH('Backlog Agile'!$H$27,0),EOMONTH(H$4,0)&gt;='Backlog Agile'!$G$27),1,"")</x:f>
      </x:c>
      <x:c r="I30" s="981" t="str">
        <x:f>IF(AND(I$4&lt;=EOMONTH('Backlog Agile'!$H$27,0),EOMONTH(I$4,0)&gt;='Backlog Agile'!$G$27),1,"")</x:f>
      </x:c>
      <x:c r="J30" s="981" t="str">
        <x:f>IF(AND(J$4&lt;=EOMONTH('Backlog Agile'!$H$27,0),EOMONTH(J$4,0)&gt;='Backlog Agile'!$G$27),1,"")</x:f>
      </x:c>
      <x:c r="K30" s="981" t="str">
        <x:f>IF(AND(K$4&lt;=EOMONTH('Backlog Agile'!$H$27,0),EOMONTH(K$4,0)&gt;='Backlog Agile'!$G$27),1,"")</x:f>
      </x:c>
      <x:c r="L30" s="981" t="str">
        <x:f>IF(AND(L$4&lt;=EOMONTH('Backlog Agile'!$H$27,0),EOMONTH(L$4,0)&gt;='Backlog Agile'!$G$27),1,"")</x:f>
      </x:c>
      <x:c r="M30" s="981" t="str">
        <x:f>IF(AND(M$4&lt;=EOMONTH('Backlog Agile'!$H$27,0),EOMONTH(M$4,0)&gt;='Backlog Agile'!$G$27),1,"")</x:f>
      </x:c>
      <x:c r="N30" s="981" t="str">
        <x:f>IF(AND(N$4&lt;=EOMONTH('Backlog Agile'!$H$27,0),EOMONTH(N$4,0)&gt;='Backlog Agile'!$G$27),1,"")</x:f>
      </x:c>
      <x:c r="O30" s="981" t="str">
        <x:f>IF(AND(O$4&lt;=EOMONTH('Backlog Agile'!$H$27,0),EOMONTH(O$4,0)&gt;='Backlog Agile'!$G$27),1,"")</x:f>
      </x:c>
      <x:c r="P30" s="981" t="str">
        <x:f>IF(AND(P$4&lt;=EOMONTH('Backlog Agile'!$H$27,0),EOMONTH(P$4,0)&gt;='Backlog Agile'!$G$27),1,"")</x:f>
      </x:c>
      <x:c r="Q30" s="981" t="str">
        <x:f>IF(AND(Q$4&lt;=EOMONTH('Backlog Agile'!$H$27,0),EOMONTH(Q$4,0)&gt;='Backlog Agile'!$G$27),1,"")</x:f>
      </x:c>
      <x:c r="R30" s="981" t="str">
        <x:f>IF(AND(R$4&lt;=EOMONTH('Backlog Agile'!$H$27,0),EOMONTH(R$4,0)&gt;='Backlog Agile'!$G$27),1,"")</x:f>
      </x:c>
      <x:c r="S30" s="981" t="str">
        <x:f>IF(AND(S$4&lt;=EOMONTH('Backlog Agile'!$H$27,0),EOMONTH(S$4,0)&gt;='Backlog Agile'!$G$27),1,"")</x:f>
      </x:c>
      <x:c r="T30" s="981" t="str">
        <x:f>IF(AND(T$4&lt;=EOMONTH('Backlog Agile'!$H$27,0),EOMONTH(T$4,0)&gt;='Backlog Agile'!$G$27),1,"")</x:f>
      </x:c>
      <x:c r="U30" s="981" t="str">
        <x:f>IF(AND(U$4&lt;=EOMONTH('Backlog Agile'!$H$27,0),EOMONTH(U$4,0)&gt;='Backlog Agile'!$G$27),1,"")</x:f>
      </x:c>
      <x:c r="V30" s="981" t="str">
        <x:f>IF(AND(V$4&lt;=EOMONTH('Backlog Agile'!$H$27,0),EOMONTH(V$4,0)&gt;='Backlog Agile'!$G$27),1,"")</x:f>
      </x:c>
      <x:c r="W30" s="981" t="str">
        <x:f>IF(AND(W$4&lt;=EOMONTH('Backlog Agile'!$H$27,0),EOMONTH(W$4,0)&gt;='Backlog Agile'!$G$27),1,"")</x:f>
      </x:c>
      <x:c r="X30" s="981" t="str">
        <x:f>IF(AND(X$4&lt;=EOMONTH('Backlog Agile'!$H$27,0),EOMONTH(X$4,0)&gt;='Backlog Agile'!$G$27),1,"")</x:f>
      </x:c>
      <x:c r="Y30" s="981" t="str">
        <x:f>IF(AND(Y$4&lt;=EOMONTH('Backlog Agile'!$H$27,0),EOMONTH(Y$4,0)&gt;='Backlog Agile'!$G$27),1,"")</x:f>
      </x:c>
      <x:c r="Z30" s="981" t="str">
        <x:f>IF(AND(Z$4&lt;=EOMONTH('Backlog Agile'!$H$27,0),EOMONTH(Z$4,0)&gt;='Backlog Agile'!$G$27),1,"")</x:f>
      </x:c>
      <x:c r="AA30" s="981" t="str">
        <x:f>IF(AND(AA$4&lt;=EOMONTH('Backlog Agile'!$H$27,0),EOMONTH(AA$4,0)&gt;='Backlog Agile'!$G$27),1,"")</x:f>
      </x:c>
      <x:c r="AB30" s="981" t="str">
        <x:f>IF(AND(AB$4&lt;=EOMONTH('Backlog Agile'!$H$27,0),EOMONTH(AB$4,0)&gt;='Backlog Agile'!$G$27),1,"")</x:f>
      </x:c>
      <x:c r="AC30" s="981" t="str">
        <x:f>IF(AND(AC$4&lt;=EOMONTH('Backlog Agile'!$H$27,0),EOMONTH(AC$4,0)&gt;='Backlog Agile'!$G$27),1,"")</x:f>
      </x:c>
      <x:c r="AD30" s="983" t="str">
        <x:f>IF(AND(AD$4&lt;=EOMONTH('Backlog Agile'!$H$27,0),EOMONTH(AD$4,0)&gt;='Backlog Agile'!$G$27),1,"")</x:f>
      </x:c>
    </x:row>
    <x:row r="31">
      <x:c r="A31" s="980" t="n">
        <x:f>'Backlog Agile'!A28</x:f>
        <x:v>0</x:v>
      </x:c>
      <x:c r="B31" s="981" t="n">
        <x:f>'Backlog Agile'!B28</x:f>
        <x:v>0</x:v>
      </x:c>
      <x:c r="C31" s="981" t="n">
        <x:f>'Backlog Agile'!C28</x:f>
        <x:v>0</x:v>
      </x:c>
      <x:c r="D31" s="981" t="n">
        <x:f>'Backlog Agile'!D28</x:f>
        <x:v>0</x:v>
      </x:c>
      <x:c r="E31" s="981" t="n">
        <x:f>'Backlog Agile'!F28</x:f>
        <x:v>0</x:v>
      </x:c>
      <x:c r="F31" s="982" t="n">
        <x:f>'Backlog Agile'!K28</x:f>
        <x:v>0</x:v>
      </x:c>
      <x:c r="G31" s="981" t="str">
        <x:f>IF(AND(G$4&lt;=EOMONTH('Backlog Agile'!$H$28,0),EOMONTH(G$4,0)&gt;='Backlog Agile'!$G$28),1,"")</x:f>
      </x:c>
      <x:c r="H31" s="981" t="str">
        <x:f>IF(AND(H$4&lt;=EOMONTH('Backlog Agile'!$H$28,0),EOMONTH(H$4,0)&gt;='Backlog Agile'!$G$28),1,"")</x:f>
      </x:c>
      <x:c r="I31" s="981" t="str">
        <x:f>IF(AND(I$4&lt;=EOMONTH('Backlog Agile'!$H$28,0),EOMONTH(I$4,0)&gt;='Backlog Agile'!$G$28),1,"")</x:f>
      </x:c>
      <x:c r="J31" s="981" t="str">
        <x:f>IF(AND(J$4&lt;=EOMONTH('Backlog Agile'!$H$28,0),EOMONTH(J$4,0)&gt;='Backlog Agile'!$G$28),1,"")</x:f>
      </x:c>
      <x:c r="K31" s="981" t="str">
        <x:f>IF(AND(K$4&lt;=EOMONTH('Backlog Agile'!$H$28,0),EOMONTH(K$4,0)&gt;='Backlog Agile'!$G$28),1,"")</x:f>
      </x:c>
      <x:c r="L31" s="981" t="str">
        <x:f>IF(AND(L$4&lt;=EOMONTH('Backlog Agile'!$H$28,0),EOMONTH(L$4,0)&gt;='Backlog Agile'!$G$28),1,"")</x:f>
      </x:c>
      <x:c r="M31" s="981" t="str">
        <x:f>IF(AND(M$4&lt;=EOMONTH('Backlog Agile'!$H$28,0),EOMONTH(M$4,0)&gt;='Backlog Agile'!$G$28),1,"")</x:f>
      </x:c>
      <x:c r="N31" s="981" t="str">
        <x:f>IF(AND(N$4&lt;=EOMONTH('Backlog Agile'!$H$28,0),EOMONTH(N$4,0)&gt;='Backlog Agile'!$G$28),1,"")</x:f>
      </x:c>
      <x:c r="O31" s="981" t="str">
        <x:f>IF(AND(O$4&lt;=EOMONTH('Backlog Agile'!$H$28,0),EOMONTH(O$4,0)&gt;='Backlog Agile'!$G$28),1,"")</x:f>
      </x:c>
      <x:c r="P31" s="981" t="str">
        <x:f>IF(AND(P$4&lt;=EOMONTH('Backlog Agile'!$H$28,0),EOMONTH(P$4,0)&gt;='Backlog Agile'!$G$28),1,"")</x:f>
      </x:c>
      <x:c r="Q31" s="981" t="str">
        <x:f>IF(AND(Q$4&lt;=EOMONTH('Backlog Agile'!$H$28,0),EOMONTH(Q$4,0)&gt;='Backlog Agile'!$G$28),1,"")</x:f>
      </x:c>
      <x:c r="R31" s="981" t="str">
        <x:f>IF(AND(R$4&lt;=EOMONTH('Backlog Agile'!$H$28,0),EOMONTH(R$4,0)&gt;='Backlog Agile'!$G$28),1,"")</x:f>
      </x:c>
      <x:c r="S31" s="981" t="str">
        <x:f>IF(AND(S$4&lt;=EOMONTH('Backlog Agile'!$H$28,0),EOMONTH(S$4,0)&gt;='Backlog Agile'!$G$28),1,"")</x:f>
      </x:c>
      <x:c r="T31" s="981" t="str">
        <x:f>IF(AND(T$4&lt;=EOMONTH('Backlog Agile'!$H$28,0),EOMONTH(T$4,0)&gt;='Backlog Agile'!$G$28),1,"")</x:f>
      </x:c>
      <x:c r="U31" s="981" t="str">
        <x:f>IF(AND(U$4&lt;=EOMONTH('Backlog Agile'!$H$28,0),EOMONTH(U$4,0)&gt;='Backlog Agile'!$G$28),1,"")</x:f>
      </x:c>
      <x:c r="V31" s="981" t="str">
        <x:f>IF(AND(V$4&lt;=EOMONTH('Backlog Agile'!$H$28,0),EOMONTH(V$4,0)&gt;='Backlog Agile'!$G$28),1,"")</x:f>
      </x:c>
      <x:c r="W31" s="981" t="str">
        <x:f>IF(AND(W$4&lt;=EOMONTH('Backlog Agile'!$H$28,0),EOMONTH(W$4,0)&gt;='Backlog Agile'!$G$28),1,"")</x:f>
      </x:c>
      <x:c r="X31" s="981" t="str">
        <x:f>IF(AND(X$4&lt;=EOMONTH('Backlog Agile'!$H$28,0),EOMONTH(X$4,0)&gt;='Backlog Agile'!$G$28),1,"")</x:f>
      </x:c>
      <x:c r="Y31" s="981" t="str">
        <x:f>IF(AND(Y$4&lt;=EOMONTH('Backlog Agile'!$H$28,0),EOMONTH(Y$4,0)&gt;='Backlog Agile'!$G$28),1,"")</x:f>
      </x:c>
      <x:c r="Z31" s="981" t="str">
        <x:f>IF(AND(Z$4&lt;=EOMONTH('Backlog Agile'!$H$28,0),EOMONTH(Z$4,0)&gt;='Backlog Agile'!$G$28),1,"")</x:f>
      </x:c>
      <x:c r="AA31" s="981" t="str">
        <x:f>IF(AND(AA$4&lt;=EOMONTH('Backlog Agile'!$H$28,0),EOMONTH(AA$4,0)&gt;='Backlog Agile'!$G$28),1,"")</x:f>
      </x:c>
      <x:c r="AB31" s="981" t="str">
        <x:f>IF(AND(AB$4&lt;=EOMONTH('Backlog Agile'!$H$28,0),EOMONTH(AB$4,0)&gt;='Backlog Agile'!$G$28),1,"")</x:f>
      </x:c>
      <x:c r="AC31" s="981" t="str">
        <x:f>IF(AND(AC$4&lt;=EOMONTH('Backlog Agile'!$H$28,0),EOMONTH(AC$4,0)&gt;='Backlog Agile'!$G$28),1,"")</x:f>
      </x:c>
      <x:c r="AD31" s="983" t="str">
        <x:f>IF(AND(AD$4&lt;=EOMONTH('Backlog Agile'!$H$28,0),EOMONTH(AD$4,0)&gt;='Backlog Agile'!$G$28),1,"")</x:f>
      </x:c>
    </x:row>
    <x:row r="32">
      <x:c r="A32" s="980" t="n">
        <x:f>'Backlog Agile'!A29</x:f>
        <x:v>0</x:v>
      </x:c>
      <x:c r="B32" s="981" t="n">
        <x:f>'Backlog Agile'!B29</x:f>
        <x:v>0</x:v>
      </x:c>
      <x:c r="C32" s="981" t="n">
        <x:f>'Backlog Agile'!C29</x:f>
        <x:v>0</x:v>
      </x:c>
      <x:c r="D32" s="981" t="n">
        <x:f>'Backlog Agile'!D29</x:f>
        <x:v>0</x:v>
      </x:c>
      <x:c r="E32" s="981" t="n">
        <x:f>'Backlog Agile'!F29</x:f>
        <x:v>0</x:v>
      </x:c>
      <x:c r="F32" s="982" t="n">
        <x:f>'Backlog Agile'!K29</x:f>
        <x:v>0</x:v>
      </x:c>
      <x:c r="G32" s="981" t="str">
        <x:f>IF(AND(G$4&lt;=EOMONTH('Backlog Agile'!$H$29,0),EOMONTH(G$4,0)&gt;='Backlog Agile'!$G$29),1,"")</x:f>
      </x:c>
      <x:c r="H32" s="981" t="str">
        <x:f>IF(AND(H$4&lt;=EOMONTH('Backlog Agile'!$H$29,0),EOMONTH(H$4,0)&gt;='Backlog Agile'!$G$29),1,"")</x:f>
      </x:c>
      <x:c r="I32" s="981" t="str">
        <x:f>IF(AND(I$4&lt;=EOMONTH('Backlog Agile'!$H$29,0),EOMONTH(I$4,0)&gt;='Backlog Agile'!$G$29),1,"")</x:f>
      </x:c>
      <x:c r="J32" s="981" t="str">
        <x:f>IF(AND(J$4&lt;=EOMONTH('Backlog Agile'!$H$29,0),EOMONTH(J$4,0)&gt;='Backlog Agile'!$G$29),1,"")</x:f>
      </x:c>
      <x:c r="K32" s="981" t="str">
        <x:f>IF(AND(K$4&lt;=EOMONTH('Backlog Agile'!$H$29,0),EOMONTH(K$4,0)&gt;='Backlog Agile'!$G$29),1,"")</x:f>
      </x:c>
      <x:c r="L32" s="981" t="str">
        <x:f>IF(AND(L$4&lt;=EOMONTH('Backlog Agile'!$H$29,0),EOMONTH(L$4,0)&gt;='Backlog Agile'!$G$29),1,"")</x:f>
      </x:c>
      <x:c r="M32" s="981" t="str">
        <x:f>IF(AND(M$4&lt;=EOMONTH('Backlog Agile'!$H$29,0),EOMONTH(M$4,0)&gt;='Backlog Agile'!$G$29),1,"")</x:f>
      </x:c>
      <x:c r="N32" s="981" t="str">
        <x:f>IF(AND(N$4&lt;=EOMONTH('Backlog Agile'!$H$29,0),EOMONTH(N$4,0)&gt;='Backlog Agile'!$G$29),1,"")</x:f>
      </x:c>
      <x:c r="O32" s="981" t="str">
        <x:f>IF(AND(O$4&lt;=EOMONTH('Backlog Agile'!$H$29,0),EOMONTH(O$4,0)&gt;='Backlog Agile'!$G$29),1,"")</x:f>
      </x:c>
      <x:c r="P32" s="981" t="str">
        <x:f>IF(AND(P$4&lt;=EOMONTH('Backlog Agile'!$H$29,0),EOMONTH(P$4,0)&gt;='Backlog Agile'!$G$29),1,"")</x:f>
      </x:c>
      <x:c r="Q32" s="981" t="str">
        <x:f>IF(AND(Q$4&lt;=EOMONTH('Backlog Agile'!$H$29,0),EOMONTH(Q$4,0)&gt;='Backlog Agile'!$G$29),1,"")</x:f>
      </x:c>
      <x:c r="R32" s="981" t="str">
        <x:f>IF(AND(R$4&lt;=EOMONTH('Backlog Agile'!$H$29,0),EOMONTH(R$4,0)&gt;='Backlog Agile'!$G$29),1,"")</x:f>
      </x:c>
      <x:c r="S32" s="981" t="str">
        <x:f>IF(AND(S$4&lt;=EOMONTH('Backlog Agile'!$H$29,0),EOMONTH(S$4,0)&gt;='Backlog Agile'!$G$29),1,"")</x:f>
      </x:c>
      <x:c r="T32" s="981" t="str">
        <x:f>IF(AND(T$4&lt;=EOMONTH('Backlog Agile'!$H$29,0),EOMONTH(T$4,0)&gt;='Backlog Agile'!$G$29),1,"")</x:f>
      </x:c>
      <x:c r="U32" s="981" t="str">
        <x:f>IF(AND(U$4&lt;=EOMONTH('Backlog Agile'!$H$29,0),EOMONTH(U$4,0)&gt;='Backlog Agile'!$G$29),1,"")</x:f>
      </x:c>
      <x:c r="V32" s="981" t="str">
        <x:f>IF(AND(V$4&lt;=EOMONTH('Backlog Agile'!$H$29,0),EOMONTH(V$4,0)&gt;='Backlog Agile'!$G$29),1,"")</x:f>
      </x:c>
      <x:c r="W32" s="981" t="str">
        <x:f>IF(AND(W$4&lt;=EOMONTH('Backlog Agile'!$H$29,0),EOMONTH(W$4,0)&gt;='Backlog Agile'!$G$29),1,"")</x:f>
      </x:c>
      <x:c r="X32" s="981" t="str">
        <x:f>IF(AND(X$4&lt;=EOMONTH('Backlog Agile'!$H$29,0),EOMONTH(X$4,0)&gt;='Backlog Agile'!$G$29),1,"")</x:f>
      </x:c>
      <x:c r="Y32" s="981" t="str">
        <x:f>IF(AND(Y$4&lt;=EOMONTH('Backlog Agile'!$H$29,0),EOMONTH(Y$4,0)&gt;='Backlog Agile'!$G$29),1,"")</x:f>
      </x:c>
      <x:c r="Z32" s="981" t="str">
        <x:f>IF(AND(Z$4&lt;=EOMONTH('Backlog Agile'!$H$29,0),EOMONTH(Z$4,0)&gt;='Backlog Agile'!$G$29),1,"")</x:f>
      </x:c>
      <x:c r="AA32" s="981" t="str">
        <x:f>IF(AND(AA$4&lt;=EOMONTH('Backlog Agile'!$H$29,0),EOMONTH(AA$4,0)&gt;='Backlog Agile'!$G$29),1,"")</x:f>
      </x:c>
      <x:c r="AB32" s="981" t="str">
        <x:f>IF(AND(AB$4&lt;=EOMONTH('Backlog Agile'!$H$29,0),EOMONTH(AB$4,0)&gt;='Backlog Agile'!$G$29),1,"")</x:f>
      </x:c>
      <x:c r="AC32" s="981" t="str">
        <x:f>IF(AND(AC$4&lt;=EOMONTH('Backlog Agile'!$H$29,0),EOMONTH(AC$4,0)&gt;='Backlog Agile'!$G$29),1,"")</x:f>
      </x:c>
      <x:c r="AD32" s="983" t="str">
        <x:f>IF(AND(AD$4&lt;=EOMONTH('Backlog Agile'!$H$29,0),EOMONTH(AD$4,0)&gt;='Backlog Agile'!$G$29),1,"")</x:f>
      </x:c>
    </x:row>
    <x:row r="33">
      <x:c r="A33" s="980" t="n">
        <x:f>'Backlog Agile'!A30</x:f>
        <x:v>0</x:v>
      </x:c>
      <x:c r="B33" s="981" t="n">
        <x:f>'Backlog Agile'!B30</x:f>
        <x:v>0</x:v>
      </x:c>
      <x:c r="C33" s="981" t="n">
        <x:f>'Backlog Agile'!C30</x:f>
        <x:v>0</x:v>
      </x:c>
      <x:c r="D33" s="981" t="n">
        <x:f>'Backlog Agile'!D30</x:f>
        <x:v>0</x:v>
      </x:c>
      <x:c r="E33" s="981" t="n">
        <x:f>'Backlog Agile'!F30</x:f>
        <x:v>0</x:v>
      </x:c>
      <x:c r="F33" s="982" t="n">
        <x:f>'Backlog Agile'!K30</x:f>
        <x:v>0</x:v>
      </x:c>
      <x:c r="G33" s="981" t="str">
        <x:f>IF(AND(G$4&lt;=EOMONTH('Backlog Agile'!$H$30,0),EOMONTH(G$4,0)&gt;='Backlog Agile'!$G$30),1,"")</x:f>
      </x:c>
      <x:c r="H33" s="981" t="str">
        <x:f>IF(AND(H$4&lt;=EOMONTH('Backlog Agile'!$H$30,0),EOMONTH(H$4,0)&gt;='Backlog Agile'!$G$30),1,"")</x:f>
      </x:c>
      <x:c r="I33" s="981" t="str">
        <x:f>IF(AND(I$4&lt;=EOMONTH('Backlog Agile'!$H$30,0),EOMONTH(I$4,0)&gt;='Backlog Agile'!$G$30),1,"")</x:f>
      </x:c>
      <x:c r="J33" s="981" t="str">
        <x:f>IF(AND(J$4&lt;=EOMONTH('Backlog Agile'!$H$30,0),EOMONTH(J$4,0)&gt;='Backlog Agile'!$G$30),1,"")</x:f>
      </x:c>
      <x:c r="K33" s="981" t="str">
        <x:f>IF(AND(K$4&lt;=EOMONTH('Backlog Agile'!$H$30,0),EOMONTH(K$4,0)&gt;='Backlog Agile'!$G$30),1,"")</x:f>
      </x:c>
      <x:c r="L33" s="981" t="str">
        <x:f>IF(AND(L$4&lt;=EOMONTH('Backlog Agile'!$H$30,0),EOMONTH(L$4,0)&gt;='Backlog Agile'!$G$30),1,"")</x:f>
      </x:c>
      <x:c r="M33" s="981" t="str">
        <x:f>IF(AND(M$4&lt;=EOMONTH('Backlog Agile'!$H$30,0),EOMONTH(M$4,0)&gt;='Backlog Agile'!$G$30),1,"")</x:f>
      </x:c>
      <x:c r="N33" s="981" t="str">
        <x:f>IF(AND(N$4&lt;=EOMONTH('Backlog Agile'!$H$30,0),EOMONTH(N$4,0)&gt;='Backlog Agile'!$G$30),1,"")</x:f>
      </x:c>
      <x:c r="O33" s="981" t="str">
        <x:f>IF(AND(O$4&lt;=EOMONTH('Backlog Agile'!$H$30,0),EOMONTH(O$4,0)&gt;='Backlog Agile'!$G$30),1,"")</x:f>
      </x:c>
      <x:c r="P33" s="981" t="str">
        <x:f>IF(AND(P$4&lt;=EOMONTH('Backlog Agile'!$H$30,0),EOMONTH(P$4,0)&gt;='Backlog Agile'!$G$30),1,"")</x:f>
      </x:c>
      <x:c r="Q33" s="981" t="str">
        <x:f>IF(AND(Q$4&lt;=EOMONTH('Backlog Agile'!$H$30,0),EOMONTH(Q$4,0)&gt;='Backlog Agile'!$G$30),1,"")</x:f>
      </x:c>
      <x:c r="R33" s="981" t="str">
        <x:f>IF(AND(R$4&lt;=EOMONTH('Backlog Agile'!$H$30,0),EOMONTH(R$4,0)&gt;='Backlog Agile'!$G$30),1,"")</x:f>
      </x:c>
      <x:c r="S33" s="981" t="str">
        <x:f>IF(AND(S$4&lt;=EOMONTH('Backlog Agile'!$H$30,0),EOMONTH(S$4,0)&gt;='Backlog Agile'!$G$30),1,"")</x:f>
      </x:c>
      <x:c r="T33" s="981" t="str">
        <x:f>IF(AND(T$4&lt;=EOMONTH('Backlog Agile'!$H$30,0),EOMONTH(T$4,0)&gt;='Backlog Agile'!$G$30),1,"")</x:f>
      </x:c>
      <x:c r="U33" s="981" t="str">
        <x:f>IF(AND(U$4&lt;=EOMONTH('Backlog Agile'!$H$30,0),EOMONTH(U$4,0)&gt;='Backlog Agile'!$G$30),1,"")</x:f>
      </x:c>
      <x:c r="V33" s="981" t="str">
        <x:f>IF(AND(V$4&lt;=EOMONTH('Backlog Agile'!$H$30,0),EOMONTH(V$4,0)&gt;='Backlog Agile'!$G$30),1,"")</x:f>
      </x:c>
      <x:c r="W33" s="981" t="str">
        <x:f>IF(AND(W$4&lt;=EOMONTH('Backlog Agile'!$H$30,0),EOMONTH(W$4,0)&gt;='Backlog Agile'!$G$30),1,"")</x:f>
      </x:c>
      <x:c r="X33" s="981" t="str">
        <x:f>IF(AND(X$4&lt;=EOMONTH('Backlog Agile'!$H$30,0),EOMONTH(X$4,0)&gt;='Backlog Agile'!$G$30),1,"")</x:f>
      </x:c>
      <x:c r="Y33" s="981" t="str">
        <x:f>IF(AND(Y$4&lt;=EOMONTH('Backlog Agile'!$H$30,0),EOMONTH(Y$4,0)&gt;='Backlog Agile'!$G$30),1,"")</x:f>
      </x:c>
      <x:c r="Z33" s="981" t="str">
        <x:f>IF(AND(Z$4&lt;=EOMONTH('Backlog Agile'!$H$30,0),EOMONTH(Z$4,0)&gt;='Backlog Agile'!$G$30),1,"")</x:f>
      </x:c>
      <x:c r="AA33" s="981" t="str">
        <x:f>IF(AND(AA$4&lt;=EOMONTH('Backlog Agile'!$H$30,0),EOMONTH(AA$4,0)&gt;='Backlog Agile'!$G$30),1,"")</x:f>
      </x:c>
      <x:c r="AB33" s="981" t="str">
        <x:f>IF(AND(AB$4&lt;=EOMONTH('Backlog Agile'!$H$30,0),EOMONTH(AB$4,0)&gt;='Backlog Agile'!$G$30),1,"")</x:f>
      </x:c>
      <x:c r="AC33" s="981" t="str">
        <x:f>IF(AND(AC$4&lt;=EOMONTH('Backlog Agile'!$H$30,0),EOMONTH(AC$4,0)&gt;='Backlog Agile'!$G$30),1,"")</x:f>
      </x:c>
      <x:c r="AD33" s="983" t="str">
        <x:f>IF(AND(AD$4&lt;=EOMONTH('Backlog Agile'!$H$30,0),EOMONTH(AD$4,0)&gt;='Backlog Agile'!$G$30),1,"")</x:f>
      </x:c>
    </x:row>
    <x:row r="34">
      <x:c r="A34" s="984" t="n">
        <x:f>'Backlog Agile'!A31</x:f>
        <x:v>0</x:v>
      </x:c>
      <x:c r="B34" s="985" t="n">
        <x:f>'Backlog Agile'!B31</x:f>
        <x:v>0</x:v>
      </x:c>
      <x:c r="C34" s="985" t="n">
        <x:f>'Backlog Agile'!C31</x:f>
        <x:v>0</x:v>
      </x:c>
      <x:c r="D34" s="985" t="n">
        <x:f>'Backlog Agile'!D31</x:f>
        <x:v>0</x:v>
      </x:c>
      <x:c r="E34" s="985" t="n">
        <x:f>'Backlog Agile'!F31</x:f>
        <x:v>0</x:v>
      </x:c>
      <x:c r="F34" s="986" t="n">
        <x:f>'Backlog Agile'!K31</x:f>
        <x:v>0</x:v>
      </x:c>
      <x:c r="G34" s="985" t="str">
        <x:f>IF(AND(G$4&lt;=EOMONTH('Backlog Agile'!$H$31,0),EOMONTH(G$4,0)&gt;='Backlog Agile'!$G$31),1,"")</x:f>
      </x:c>
      <x:c r="H34" s="985" t="str">
        <x:f>IF(AND(H$4&lt;=EOMONTH('Backlog Agile'!$H$31,0),EOMONTH(H$4,0)&gt;='Backlog Agile'!$G$31),1,"")</x:f>
      </x:c>
      <x:c r="I34" s="985" t="str">
        <x:f>IF(AND(I$4&lt;=EOMONTH('Backlog Agile'!$H$31,0),EOMONTH(I$4,0)&gt;='Backlog Agile'!$G$31),1,"")</x:f>
      </x:c>
      <x:c r="J34" s="985" t="str">
        <x:f>IF(AND(J$4&lt;=EOMONTH('Backlog Agile'!$H$31,0),EOMONTH(J$4,0)&gt;='Backlog Agile'!$G$31),1,"")</x:f>
      </x:c>
      <x:c r="K34" s="985" t="str">
        <x:f>IF(AND(K$4&lt;=EOMONTH('Backlog Agile'!$H$31,0),EOMONTH(K$4,0)&gt;='Backlog Agile'!$G$31),1,"")</x:f>
      </x:c>
      <x:c r="L34" s="985" t="str">
        <x:f>IF(AND(L$4&lt;=EOMONTH('Backlog Agile'!$H$31,0),EOMONTH(L$4,0)&gt;='Backlog Agile'!$G$31),1,"")</x:f>
      </x:c>
      <x:c r="M34" s="985" t="str">
        <x:f>IF(AND(M$4&lt;=EOMONTH('Backlog Agile'!$H$31,0),EOMONTH(M$4,0)&gt;='Backlog Agile'!$G$31),1,"")</x:f>
      </x:c>
      <x:c r="N34" s="985" t="str">
        <x:f>IF(AND(N$4&lt;=EOMONTH('Backlog Agile'!$H$31,0),EOMONTH(N$4,0)&gt;='Backlog Agile'!$G$31),1,"")</x:f>
      </x:c>
      <x:c r="O34" s="985" t="str">
        <x:f>IF(AND(O$4&lt;=EOMONTH('Backlog Agile'!$H$31,0),EOMONTH(O$4,0)&gt;='Backlog Agile'!$G$31),1,"")</x:f>
      </x:c>
      <x:c r="P34" s="985" t="str">
        <x:f>IF(AND(P$4&lt;=EOMONTH('Backlog Agile'!$H$31,0),EOMONTH(P$4,0)&gt;='Backlog Agile'!$G$31),1,"")</x:f>
      </x:c>
      <x:c r="Q34" s="985" t="str">
        <x:f>IF(AND(Q$4&lt;=EOMONTH('Backlog Agile'!$H$31,0),EOMONTH(Q$4,0)&gt;='Backlog Agile'!$G$31),1,"")</x:f>
      </x:c>
      <x:c r="R34" s="985" t="str">
        <x:f>IF(AND(R$4&lt;=EOMONTH('Backlog Agile'!$H$31,0),EOMONTH(R$4,0)&gt;='Backlog Agile'!$G$31),1,"")</x:f>
      </x:c>
      <x:c r="S34" s="985" t="str">
        <x:f>IF(AND(S$4&lt;=EOMONTH('Backlog Agile'!$H$31,0),EOMONTH(S$4,0)&gt;='Backlog Agile'!$G$31),1,"")</x:f>
      </x:c>
      <x:c r="T34" s="985" t="str">
        <x:f>IF(AND(T$4&lt;=EOMONTH('Backlog Agile'!$H$31,0),EOMONTH(T$4,0)&gt;='Backlog Agile'!$G$31),1,"")</x:f>
      </x:c>
      <x:c r="U34" s="985" t="str">
        <x:f>IF(AND(U$4&lt;=EOMONTH('Backlog Agile'!$H$31,0),EOMONTH(U$4,0)&gt;='Backlog Agile'!$G$31),1,"")</x:f>
      </x:c>
      <x:c r="V34" s="985" t="str">
        <x:f>IF(AND(V$4&lt;=EOMONTH('Backlog Agile'!$H$31,0),EOMONTH(V$4,0)&gt;='Backlog Agile'!$G$31),1,"")</x:f>
      </x:c>
      <x:c r="W34" s="985" t="str">
        <x:f>IF(AND(W$4&lt;=EOMONTH('Backlog Agile'!$H$31,0),EOMONTH(W$4,0)&gt;='Backlog Agile'!$G$31),1,"")</x:f>
      </x:c>
      <x:c r="X34" s="985" t="str">
        <x:f>IF(AND(X$4&lt;=EOMONTH('Backlog Agile'!$H$31,0),EOMONTH(X$4,0)&gt;='Backlog Agile'!$G$31),1,"")</x:f>
      </x:c>
      <x:c r="Y34" s="985" t="str">
        <x:f>IF(AND(Y$4&lt;=EOMONTH('Backlog Agile'!$H$31,0),EOMONTH(Y$4,0)&gt;='Backlog Agile'!$G$31),1,"")</x:f>
      </x:c>
      <x:c r="Z34" s="985" t="str">
        <x:f>IF(AND(Z$4&lt;=EOMONTH('Backlog Agile'!$H$31,0),EOMONTH(Z$4,0)&gt;='Backlog Agile'!$G$31),1,"")</x:f>
      </x:c>
      <x:c r="AA34" s="985" t="str">
        <x:f>IF(AND(AA$4&lt;=EOMONTH('Backlog Agile'!$H$31,0),EOMONTH(AA$4,0)&gt;='Backlog Agile'!$G$31),1,"")</x:f>
      </x:c>
      <x:c r="AB34" s="985" t="str">
        <x:f>IF(AND(AB$4&lt;=EOMONTH('Backlog Agile'!$H$31,0),EOMONTH(AB$4,0)&gt;='Backlog Agile'!$G$31),1,"")</x:f>
      </x:c>
      <x:c r="AC34" s="985" t="str">
        <x:f>IF(AND(AC$4&lt;=EOMONTH('Backlog Agile'!$H$31,0),EOMONTH(AC$4,0)&gt;='Backlog Agile'!$G$31),1,"")</x:f>
      </x:c>
      <x:c r="AD34" s="987" t="str">
        <x:f>IF(AND(AD$4&lt;=EOMONTH('Backlog Agile'!$H$31,0),EOMONTH(AD$4,0)&gt;='Backlog Agile'!$G$31),1,"")</x:f>
      </x:c>
    </x:row>
  </x:sheetData>
  <x:mergeCells>
    <x:mergeCell ref="A1:Z2"/>
  </x:mergeCells>
  <x:conditionalFormatting sqref="F5:F34">
    <x:cfRule type="dataBar" priority="1">
      <x:dataBar>
        <x:cfvo type="min"/>
        <x:cfvo type="max"/>
        <x:color rgb="FF4FA39C"/>
      </x:dataBar>
      <x:extLst>
        <x:ext xmlns:x14="http://schemas.microsoft.com/office/spreadsheetml/2009/9/main" uri="{B025F937-C7B1-47D3-B67F-A62EFF666E3E}">
          <x14:id>{5082A887-3485-CFAA-1068-7E098AFEB19B}</x14:id>
        </x:ext>
      </x:extLst>
    </x:cfRule>
  </x:conditionalFormatting>
  <x:conditionalFormatting sqref="G5:AD34">
    <x:cfRule type="expression" dxfId="18" priority="2">
      <x:formula>G5=1</x:formula>
    </x:cfRule>
    <x:cfRule type="expression" dxfId="19" priority="3">
      <x:formula>AND(G5=1,$E5="Terminé")</x:formula>
    </x:cfRule>
    <x:cfRule type="expression" dxfId="20" priority="4">
      <x:formula>AND(G5=1,$E5="Bloqué")</x:formula>
    </x:cfRule>
    <x:cfRule type="expression" dxfId="21" priority="5">
      <x:formula>AND(G5=1,$E5="Planifié")</x:formula>
    </x:cfRule>
  </x:conditionalFormatting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5082A887-3485-CFAA-1068-7E098AFEB19B}">
            <x14:dataBar gradient="1">
              <x14:cfvo type="min"/>
              <x14:cfvo type="max"/>
              <x14:fillColor rgb="FF4FA39C"/>
            </x14:dataBar>
          </x14:cfRule>
          <xm:sqref>F5:F34</xm:sqref>
        </x14:conditionalFormatting>
      </x14:conditionalFormattings>
    </x:ext>
  </x:extLst>
</x:worksheet>
</file>