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1.xml" ContentType="application/vnd.openxmlformats-officedocument.drawing+xml"/>
  <Override PartName="/xl/drawings/charts/chart1.xml" ContentType="application/vnd.openxmlformats-officedocument.drawingml.chart+xml"/>
  <Override PartName="/xl/drawings/charts/chart2.xml" ContentType="application/vnd.openxmlformats-officedocument.drawingml.chart+xml"/>
  <Override PartName="/xl/worksheets/sheet1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f88d78de19d74a3f" /></Relationships>
</file>

<file path=xl/workbook.xml><?xml version="1.0" encoding="utf-8"?>
<x:workbook xmlns:x="http://schemas.openxmlformats.org/spreadsheetml/2006/main">
  <x:sheets>
    <x:sheet xmlns:r="http://schemas.openxmlformats.org/officeDocument/2006/relationships" name="Accueil" sheetId="1" r:id="R5220c089965e4ccc"/>
    <x:sheet xmlns:r="http://schemas.openxmlformats.org/officeDocument/2006/relationships" name="Paramètres" sheetId="2" r:id="R0ea9527fcac142d7"/>
    <x:sheet xmlns:r="http://schemas.openxmlformats.org/officeDocument/2006/relationships" name="Données filiales" sheetId="3" r:id="R8d3f3433315d4278"/>
    <x:sheet xmlns:r="http://schemas.openxmlformats.org/officeDocument/2006/relationships" name="Intercos" sheetId="4" r:id="Ra8f1489d667f41ea"/>
    <x:sheet xmlns:r="http://schemas.openxmlformats.org/officeDocument/2006/relationships" name="Consolidation" sheetId="5" r:id="R7ddad78dbe524ccc"/>
    <x:sheet xmlns:r="http://schemas.openxmlformats.org/officeDocument/2006/relationships" name="Budget &amp; Forecast" sheetId="6" r:id="R2fc2638d2b954e02"/>
    <x:sheet xmlns:r="http://schemas.openxmlformats.org/officeDocument/2006/relationships" name="IFRS" sheetId="7" r:id="R4a9e31ded45b4de8"/>
    <x:sheet xmlns:r="http://schemas.openxmlformats.org/officeDocument/2006/relationships" name="ESG" sheetId="8" r:id="R21c69782e7224030"/>
    <x:sheet xmlns:r="http://schemas.openxmlformats.org/officeDocument/2006/relationships" name="Risques &amp; Contrôles" sheetId="9" r:id="R00cbbdf6546c4f21"/>
    <x:sheet xmlns:r="http://schemas.openxmlformats.org/officeDocument/2006/relationships" name="Dashboard" sheetId="10" r:id="Rc930a0004f734084"/>
    <x:sheet xmlns:r="http://schemas.openxmlformats.org/officeDocument/2006/relationships" name="Guide" sheetId="11" r:id="Reb84780319904556"/>
  </x:sheets>
</x:workbook>
</file>

<file path=xl/sharedStrings.xml><?xml version="1.0" encoding="utf-8"?>
<x:sst xmlns:x="http://schemas.openxmlformats.org/spreadsheetml/2006/main"/>
</file>

<file path=xl/styles.xml><?xml version="1.0" encoding="utf-8"?>
<x:styleSheet xmlns:x="http://schemas.openxmlformats.org/spreadsheetml/2006/main">
  <x:numFmts count="7">
    <x:numFmt numFmtId="200" formatCode="0.0%;[Red](0.0%);-"/>
    <x:numFmt numFmtId="201" formatCode="0.0x;[Red](0.0x);-"/>
    <x:numFmt numFmtId="202" formatCode="0.000"/>
    <x:numFmt numFmtId="203" formatCode="#,##0_);[Red](#,##0);-"/>
    <x:numFmt numFmtId="204" formatCode="0"/>
    <x:numFmt numFmtId="205" formatCode="0.0"/>
    <x:numFmt numFmtId="206" formatCode="dd/mm/yyyy"/>
  </x:numFmts>
  <x:fonts count="21">
    <x:font>
      <x:sz val="11"/>
      <x:name val="Carlito"/>
    </x:font>
    <x:font>
      <x:b/>
      <x:sz val="24"/>
      <x:color rgb="FFFFFFFF"/>
      <x:name val="Carlito"/>
    </x:font>
    <x:font>
      <x:i/>
      <x:sz val="11"/>
      <x:color rgb="FFFFFFFF"/>
      <x:name val="Carlito"/>
    </x:font>
    <x:font>
      <x:b/>
      <x:sz val="16"/>
      <x:color rgb="FFFFFFFF"/>
      <x:name val="Carlito"/>
    </x:font>
    <x:font>
      <x:b/>
      <x:sz val="12"/>
      <x:color rgb="FFFFFFFF"/>
      <x:name val="Carlito"/>
    </x:font>
    <x:font>
      <x:sz val="11"/>
      <x:color rgb="FF243447"/>
      <x:name val="Carlito"/>
    </x:font>
    <x:font>
      <x:b/>
      <x:sz val="11"/>
      <x:color rgb="FFFFFFFF"/>
      <x:name val="Carlito"/>
    </x:font>
    <x:font>
      <x:sz val="11"/>
      <x:color rgb="FF0000FF"/>
      <x:name val="Carlito"/>
    </x:font>
    <x:font>
      <x:b/>
      <x:sz val="19"/>
      <x:color rgb="FFFFFFFF"/>
      <x:name val="Carlito"/>
    </x:font>
    <x:font>
      <x:sz val="12"/>
      <x:color rgb="FF243447"/>
      <x:name val="Carlito"/>
    </x:font>
    <x:font>
      <x:b/>
      <x:sz val="24"/>
      <x:color rgb="FFFFFFFF"/>
      <x:name val="Aptos"/>
    </x:font>
    <x:font>
      <x:sz val="11"/>
      <x:name val="Aptos"/>
    </x:font>
    <x:font>
      <x:i/>
      <x:sz val="11"/>
      <x:color rgb="FFFFFFFF"/>
      <x:name val="Aptos"/>
    </x:font>
    <x:font>
      <x:b/>
      <x:sz val="16"/>
      <x:color rgb="FFFFFFFF"/>
      <x:name val="Aptos"/>
    </x:font>
    <x:font>
      <x:b/>
      <x:sz val="12"/>
      <x:color rgb="FFFFFFFF"/>
      <x:name val="Aptos"/>
    </x:font>
    <x:font>
      <x:sz val="11"/>
      <x:color rgb="FF243447"/>
      <x:name val="Aptos"/>
    </x:font>
    <x:font>
      <x:b/>
      <x:sz val="11"/>
      <x:color rgb="FFFFFFFF"/>
      <x:name val="Aptos"/>
    </x:font>
    <x:font>
      <x:sz val="11"/>
      <x:color rgb="FF0000FF"/>
      <x:name val="Aptos"/>
    </x:font>
    <x:font>
      <x:b/>
      <x:sz val="19"/>
      <x:color rgb="FFFFFFFF"/>
      <x:name val="Aptos"/>
    </x:font>
    <x:font>
      <x:sz val="12"/>
      <x:color rgb="FF243447"/>
      <x:name val="Aptos"/>
    </x:font>
    <x:font>
      <x:b/>
      <x:sz val="14"/>
      <x:color rgb="FFFFFFFF"/>
      <x:name val="Aptos"/>
    </x:font>
  </x:fonts>
  <x:fills count="24">
    <x:fill>
      <x:patternFill patternType="none"/>
    </x:fill>
    <x:fill>
      <x:patternFill patternType="gray125"/>
    </x:fill>
    <x:fill>
      <x:patternFill patternType="solid">
        <x:fgColor rgb="FF17365D"/>
      </x:patternFill>
    </x:fill>
    <x:fill>
      <x:patternFill patternType="solid">
        <x:fgColor rgb="FF4472C4"/>
      </x:patternFill>
    </x:fill>
    <x:fill>
      <x:patternFill patternType="solid">
        <x:fgColor rgb="FF70AD47"/>
      </x:patternFill>
    </x:fill>
    <x:fill>
      <x:patternFill patternType="solid">
        <x:fgColor rgb="FF7030A0"/>
      </x:patternFill>
    </x:fill>
    <x:fill>
      <x:patternFill patternType="solid">
        <x:fgColor rgb="FFED7D31"/>
      </x:patternFill>
    </x:fill>
    <x:fill>
      <x:patternFill patternType="solid">
        <x:fgColor rgb="FFFFC000"/>
      </x:patternFill>
    </x:fill>
    <x:fill>
      <x:patternFill patternType="solid">
        <x:fgColor rgb="FF00A6A6"/>
      </x:patternFill>
    </x:fill>
    <x:fill>
      <x:patternFill patternType="solid">
        <x:fgColor rgb="FFC00000"/>
      </x:patternFill>
    </x:fill>
    <x:fill>
      <x:patternFill patternType="solid">
        <x:fgColor rgb="FF1F1F1F"/>
      </x:patternFill>
    </x:fill>
    <x:fill>
      <x:patternFill patternType="solid">
        <x:fgColor rgb="FFF3F6FA"/>
      </x:patternFill>
    </x:fill>
    <x:fill>
      <x:patternFill patternType="solid">
        <x:fgColor rgb="FFFFF2CC"/>
      </x:patternFill>
    </x:fill>
    <x:fill>
      <x:patternFill patternType="solid">
        <x:fgColor rgb="FF17365D"/>
      </x:patternFill>
    </x:fill>
    <x:fill>
      <x:patternFill patternType="solid">
        <x:fgColor rgb="FF4472C4"/>
      </x:patternFill>
    </x:fill>
    <x:fill>
      <x:patternFill patternType="solid">
        <x:fgColor rgb="FF7030A0"/>
      </x:patternFill>
    </x:fill>
    <x:fill>
      <x:patternFill patternType="solid">
        <x:fgColor rgb="FF70AD47"/>
      </x:patternFill>
    </x:fill>
    <x:fill>
      <x:patternFill patternType="solid">
        <x:fgColor rgb="FFED7D31"/>
      </x:patternFill>
    </x:fill>
    <x:fill>
      <x:patternFill patternType="solid">
        <x:fgColor rgb="FF00A6A6"/>
      </x:patternFill>
    </x:fill>
    <x:fill>
      <x:patternFill patternType="solid">
        <x:fgColor rgb="FFFFC000"/>
      </x:patternFill>
    </x:fill>
    <x:fill>
      <x:patternFill patternType="solid">
        <x:fgColor rgb="FFC00000"/>
      </x:patternFill>
    </x:fill>
    <x:fill>
      <x:patternFill patternType="solid">
        <x:fgColor rgb="FFFFF2CC"/>
      </x:patternFill>
    </x:fill>
    <x:fill>
      <x:patternFill patternType="solid">
        <x:fgColor rgb="FFE2F0D9"/>
      </x:patternFill>
    </x:fill>
    <x:fill>
      <x:patternFill patternType="solid">
        <x:fgColor rgb="FFFCE4D6"/>
      </x:patternFill>
    </x:fill>
  </x:fills>
  <x:borders count="4">
    <x:border/>
    <x:border/>
    <x:border>
      <x:top style="thin">
        <x:color rgb="FF1F1F1F"/>
      </x:top>
    </x:border>
    <x:border>
      <x:top style="thin">
        <x:color rgb="FF1F1F1F"/>
      </x:top>
    </x:border>
  </x:borders>
  <x:cellStyleXfs count="1">
    <x:xf numFmtId="0" fontId="0" fillId="0" borderId="0"/>
  </x:cellStyleXfs>
  <x:cellXfs count="589">
    <x:xf numFmtId="0" fontId="0" fillId="0" borderId="0" xfId="0"/>
    <x:xf numFmtId="0" fontId="0" fillId="0" borderId="1" xfId="0" applyNumberFormat="1" applyFont="1" applyFill="1" applyBorder="1"/>
    <x:xf numFmtId="0" fontId="0" fillId="2" borderId="0" xfId="0" applyNumberFormat="1" applyFont="1" applyFill="1" applyBorder="1"/>
    <x:xf numFmtId="0" fontId="1" fillId="2" borderId="0" xfId="0" applyNumberFormat="1" applyFont="1" applyFill="1" applyBorder="1"/>
    <x:xf numFmtId="0" fontId="1" fillId="2" borderId="0" xfId="0" applyNumberFormat="1" applyFont="1" applyFill="1" applyBorder="1" applyAlignment="1">
      <x:alignment wrapText="1"/>
    </x:xf>
    <x:xf numFmtId="0" fontId="1" fillId="2" borderId="0"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0" fillId="2" borderId="1" xfId="0" applyNumberFormat="1" applyFont="1" applyFill="1" applyBorder="1"/>
    <x:xf numFmtId="0" fontId="1" fillId="2" borderId="1" xfId="0" applyNumberFormat="1" applyFont="1" applyFill="1" applyBorder="1"/>
    <x:xf numFmtId="0" fontId="1" fillId="2" borderId="1" xfId="0" applyNumberFormat="1" applyFont="1" applyFill="1" applyBorder="1" applyAlignment="1">
      <x:alignment wrapText="1"/>
    </x:xf>
    <x:xf numFmtId="0" fontId="1" fillId="2" borderId="1" xfId="0" applyNumberFormat="1" applyFont="1" applyFill="1" applyBorder="1" applyAlignment="1">
      <x:alignment horizontal="center" wrapText="1"/>
    </x:xf>
    <x:xf numFmtId="0" fontId="1" fillId="2" borderId="1" xfId="0" applyNumberFormat="1" applyFont="1" applyFill="1" applyBorder="1" applyAlignment="1">
      <x:alignment horizontal="center" vertical="center" wrapText="1"/>
    </x:xf>
    <x:xf numFmtId="0" fontId="0" fillId="3" borderId="0" xfId="0" applyNumberFormat="1" applyFont="1" applyFill="1" applyBorder="1"/>
    <x:xf numFmtId="0" fontId="2" fillId="3" borderId="0" xfId="0" applyNumberFormat="1" applyFont="1" applyFill="1" applyBorder="1"/>
    <x:xf numFmtId="0" fontId="2" fillId="3" borderId="0" xfId="0" applyNumberFormat="1" applyFont="1" applyFill="1" applyBorder="1" applyAlignment="1">
      <x:alignment horizontal="center"/>
    </x:xf>
    <x:xf numFmtId="0" fontId="2" fillId="3" borderId="0" xfId="0" applyNumberFormat="1" applyFont="1" applyFill="1" applyBorder="1" applyAlignment="1">
      <x:alignment horizontal="center" vertical="center"/>
    </x:xf>
    <x:xf numFmtId="0" fontId="0" fillId="3" borderId="1" xfId="0" applyNumberFormat="1" applyFont="1" applyFill="1" applyBorder="1"/>
    <x:xf numFmtId="0" fontId="2" fillId="3" borderId="1" xfId="0" applyNumberFormat="1" applyFont="1" applyFill="1" applyBorder="1"/>
    <x:xf numFmtId="0" fontId="2" fillId="3" borderId="1" xfId="0" applyNumberFormat="1" applyFont="1" applyFill="1" applyBorder="1" applyAlignment="1">
      <x:alignment horizontal="center"/>
    </x:xf>
    <x:xf numFmtId="0" fontId="2" fillId="3" borderId="1" xfId="0" applyNumberFormat="1" applyFont="1" applyFill="1" applyBorder="1" applyAlignment="1">
      <x:alignment horizontal="center" vertical="center"/>
    </x:xf>
    <x:xf numFmtId="0" fontId="3" fillId="3" borderId="0" xfId="0" applyNumberFormat="1" applyFont="1" applyFill="1" applyBorder="1"/>
    <x:xf numFmtId="0" fontId="3" fillId="3" borderId="0" xfId="0" applyNumberFormat="1" applyFont="1" applyFill="1" applyBorder="1" applyAlignment="1">
      <x:alignment wrapText="1"/>
    </x:xf>
    <x:xf numFmtId="0" fontId="3" fillId="3" borderId="0" xfId="0" applyNumberFormat="1" applyFont="1" applyFill="1" applyBorder="1" applyAlignment="1">
      <x:alignment horizontal="center" wrapText="1"/>
    </x:xf>
    <x:xf numFmtId="0" fontId="3" fillId="3" borderId="0" xfId="0" applyNumberFormat="1" applyFont="1" applyFill="1" applyBorder="1" applyAlignment="1">
      <x:alignment horizontal="center" vertical="center" wrapText="1"/>
    </x:xf>
    <x:xf numFmtId="0" fontId="3" fillId="3" borderId="1" xfId="0" applyNumberFormat="1" applyFont="1" applyFill="1" applyBorder="1"/>
    <x:xf numFmtId="0" fontId="3" fillId="3" borderId="1" xfId="0" applyNumberFormat="1" applyFont="1" applyFill="1" applyBorder="1" applyAlignment="1">
      <x:alignment wrapText="1"/>
    </x:xf>
    <x:xf numFmtId="0" fontId="3" fillId="3" borderId="1" xfId="0" applyNumberFormat="1" applyFont="1" applyFill="1" applyBorder="1" applyAlignment="1">
      <x:alignment horizontal="center" wrapText="1"/>
    </x:xf>
    <x:xf numFmtId="0" fontId="3" fillId="3" borderId="1" xfId="0" applyNumberFormat="1" applyFont="1" applyFill="1" applyBorder="1" applyAlignment="1">
      <x:alignment horizontal="center" vertical="center" wrapText="1"/>
    </x:xf>
    <x:xf numFmtId="0" fontId="0" fillId="4" borderId="0" xfId="0" applyNumberFormat="1" applyFont="1" applyFill="1" applyBorder="1"/>
    <x:xf numFmtId="0" fontId="3" fillId="4" borderId="0" xfId="0" applyNumberFormat="1" applyFont="1" applyFill="1" applyBorder="1"/>
    <x:xf numFmtId="0" fontId="3" fillId="4" borderId="0" xfId="0" applyNumberFormat="1" applyFont="1" applyFill="1" applyBorder="1" applyAlignment="1">
      <x:alignment wrapText="1"/>
    </x:xf>
    <x:xf numFmtId="0" fontId="3" fillId="4" borderId="0" xfId="0" applyNumberFormat="1" applyFont="1" applyFill="1" applyBorder="1" applyAlignment="1">
      <x:alignment horizontal="center" wrapText="1"/>
    </x:xf>
    <x:xf numFmtId="0" fontId="3" fillId="4" borderId="0" xfId="0" applyNumberFormat="1" applyFont="1" applyFill="1" applyBorder="1" applyAlignment="1">
      <x:alignment horizontal="center" vertical="center" wrapText="1"/>
    </x:xf>
    <x:xf numFmtId="0" fontId="0" fillId="4" borderId="1" xfId="0" applyNumberFormat="1" applyFont="1" applyFill="1" applyBorder="1"/>
    <x:xf numFmtId="0" fontId="3" fillId="4" borderId="1" xfId="0" applyNumberFormat="1" applyFont="1" applyFill="1" applyBorder="1"/>
    <x:xf numFmtId="0" fontId="3" fillId="4" borderId="1" xfId="0" applyNumberFormat="1" applyFont="1" applyFill="1" applyBorder="1" applyAlignment="1">
      <x:alignment wrapText="1"/>
    </x:xf>
    <x:xf numFmtId="0" fontId="3" fillId="4" borderId="1" xfId="0" applyNumberFormat="1" applyFont="1" applyFill="1" applyBorder="1" applyAlignment="1">
      <x:alignment horizontal="center" wrapText="1"/>
    </x:xf>
    <x:xf numFmtId="0" fontId="3" fillId="4" borderId="1" xfId="0" applyNumberFormat="1" applyFont="1" applyFill="1" applyBorder="1" applyAlignment="1">
      <x:alignment horizontal="center" vertical="center" wrapText="1"/>
    </x:xf>
    <x:xf numFmtId="0" fontId="0" fillId="5" borderId="0" xfId="0" applyNumberFormat="1" applyFont="1" applyFill="1" applyBorder="1"/>
    <x:xf numFmtId="0" fontId="3" fillId="5" borderId="0" xfId="0" applyNumberFormat="1" applyFont="1" applyFill="1" applyBorder="1"/>
    <x:xf numFmtId="0" fontId="3" fillId="5" borderId="0" xfId="0" applyNumberFormat="1" applyFont="1" applyFill="1" applyBorder="1" applyAlignment="1">
      <x:alignment wrapText="1"/>
    </x:xf>
    <x:xf numFmtId="0" fontId="3" fillId="5" borderId="0" xfId="0" applyNumberFormat="1" applyFont="1" applyFill="1" applyBorder="1" applyAlignment="1">
      <x:alignment horizontal="center" wrapText="1"/>
    </x:xf>
    <x:xf numFmtId="0" fontId="3" fillId="5" borderId="0" xfId="0" applyNumberFormat="1" applyFont="1" applyFill="1" applyBorder="1" applyAlignment="1">
      <x:alignment horizontal="center" vertical="center" wrapText="1"/>
    </x:xf>
    <x:xf numFmtId="0" fontId="0" fillId="5" borderId="1" xfId="0" applyNumberFormat="1" applyFont="1" applyFill="1" applyBorder="1"/>
    <x:xf numFmtId="0" fontId="3" fillId="5" borderId="1" xfId="0" applyNumberFormat="1" applyFont="1" applyFill="1" applyBorder="1"/>
    <x:xf numFmtId="0" fontId="3" fillId="5" borderId="1" xfId="0" applyNumberFormat="1" applyFont="1" applyFill="1" applyBorder="1" applyAlignment="1">
      <x:alignment wrapText="1"/>
    </x:xf>
    <x:xf numFmtId="0" fontId="3" fillId="5" borderId="1" xfId="0" applyNumberFormat="1" applyFont="1" applyFill="1" applyBorder="1" applyAlignment="1">
      <x:alignment horizontal="center" wrapText="1"/>
    </x:xf>
    <x:xf numFmtId="0" fontId="3" fillId="5" borderId="1" xfId="0" applyNumberFormat="1" applyFont="1" applyFill="1" applyBorder="1" applyAlignment="1">
      <x:alignment horizontal="center" vertical="center" wrapText="1"/>
    </x:xf>
    <x:xf numFmtId="0" fontId="0" fillId="6" borderId="0" xfId="0" applyNumberFormat="1" applyFont="1" applyFill="1" applyBorder="1"/>
    <x:xf numFmtId="0" fontId="3" fillId="6" borderId="0" xfId="0" applyNumberFormat="1" applyFont="1" applyFill="1" applyBorder="1"/>
    <x:xf numFmtId="0" fontId="3" fillId="6" borderId="0" xfId="0" applyNumberFormat="1" applyFont="1" applyFill="1" applyBorder="1" applyAlignment="1">
      <x:alignment wrapText="1"/>
    </x:xf>
    <x:xf numFmtId="0" fontId="3" fillId="6" borderId="0" xfId="0" applyNumberFormat="1" applyFont="1" applyFill="1" applyBorder="1" applyAlignment="1">
      <x:alignment horizontal="center" wrapText="1"/>
    </x:xf>
    <x:xf numFmtId="0" fontId="3" fillId="6" borderId="0" xfId="0" applyNumberFormat="1" applyFont="1" applyFill="1" applyBorder="1" applyAlignment="1">
      <x:alignment horizontal="center" vertical="center" wrapText="1"/>
    </x:xf>
    <x:xf numFmtId="0" fontId="0" fillId="6" borderId="1" xfId="0" applyNumberFormat="1" applyFont="1" applyFill="1" applyBorder="1"/>
    <x:xf numFmtId="0" fontId="3" fillId="6" borderId="1" xfId="0" applyNumberFormat="1" applyFont="1" applyFill="1" applyBorder="1"/>
    <x:xf numFmtId="0" fontId="3" fillId="6" borderId="1" xfId="0" applyNumberFormat="1" applyFont="1" applyFill="1" applyBorder="1" applyAlignment="1">
      <x:alignment wrapText="1"/>
    </x:xf>
    <x:xf numFmtId="0" fontId="3" fillId="6" borderId="1" xfId="0" applyNumberFormat="1" applyFont="1" applyFill="1" applyBorder="1" applyAlignment="1">
      <x:alignment horizontal="center" wrapText="1"/>
    </x:xf>
    <x:xf numFmtId="0" fontId="3" fillId="6" borderId="1" xfId="0" applyNumberFormat="1" applyFont="1" applyFill="1" applyBorder="1" applyAlignment="1">
      <x:alignment horizontal="center" vertical="center" wrapText="1"/>
    </x:xf>
    <x:xf numFmtId="0" fontId="3" fillId="2" borderId="0" xfId="0" applyNumberFormat="1" applyFont="1" applyFill="1" applyBorder="1"/>
    <x:xf numFmtId="0" fontId="3" fillId="2" borderId="0" xfId="0" applyNumberFormat="1" applyFont="1" applyFill="1" applyBorder="1" applyAlignment="1">
      <x:alignment wrapText="1"/>
    </x:xf>
    <x:xf numFmtId="0" fontId="3" fillId="2" borderId="0" xfId="0" applyNumberFormat="1" applyFont="1" applyFill="1" applyBorder="1" applyAlignment="1">
      <x:alignment horizontal="center" wrapText="1"/>
    </x:xf>
    <x:xf numFmtId="0" fontId="3" fillId="2" borderId="0" xfId="0" applyNumberFormat="1" applyFont="1" applyFill="1" applyBorder="1" applyAlignment="1">
      <x:alignment horizontal="center" vertical="center" wrapText="1"/>
    </x:xf>
    <x:xf numFmtId="0" fontId="3" fillId="2" borderId="1" xfId="0" applyNumberFormat="1" applyFont="1" applyFill="1" applyBorder="1"/>
    <x:xf numFmtId="0" fontId="3" fillId="2" borderId="1" xfId="0" applyNumberFormat="1" applyFont="1" applyFill="1" applyBorder="1" applyAlignment="1">
      <x:alignment wrapText="1"/>
    </x:xf>
    <x:xf numFmtId="0" fontId="3" fillId="2" borderId="1" xfId="0" applyNumberFormat="1" applyFont="1" applyFill="1" applyBorder="1" applyAlignment="1">
      <x:alignment horizontal="center" wrapText="1"/>
    </x:xf>
    <x:xf numFmtId="0" fontId="3" fillId="2" borderId="1" xfId="0" applyNumberFormat="1" applyFont="1" applyFill="1" applyBorder="1" applyAlignment="1">
      <x:alignment horizontal="center" vertical="center" wrapText="1"/>
    </x:xf>
    <x:xf numFmtId="0" fontId="0" fillId="7" borderId="0" xfId="0" applyNumberFormat="1" applyFont="1" applyFill="1" applyBorder="1"/>
    <x:xf numFmtId="0" fontId="3" fillId="7" borderId="0" xfId="0" applyNumberFormat="1" applyFont="1" applyFill="1" applyBorder="1"/>
    <x:xf numFmtId="0" fontId="3" fillId="7" borderId="0" xfId="0" applyNumberFormat="1" applyFont="1" applyFill="1" applyBorder="1" applyAlignment="1">
      <x:alignment wrapText="1"/>
    </x:xf>
    <x:xf numFmtId="0" fontId="3" fillId="7" borderId="0" xfId="0" applyNumberFormat="1" applyFont="1" applyFill="1" applyBorder="1" applyAlignment="1">
      <x:alignment horizontal="center" wrapText="1"/>
    </x:xf>
    <x:xf numFmtId="0" fontId="3" fillId="7" borderId="0" xfId="0" applyNumberFormat="1" applyFont="1" applyFill="1" applyBorder="1" applyAlignment="1">
      <x:alignment horizontal="center" vertical="center" wrapText="1"/>
    </x:xf>
    <x:xf numFmtId="0" fontId="0" fillId="7" borderId="1" xfId="0" applyNumberFormat="1" applyFont="1" applyFill="1" applyBorder="1"/>
    <x:xf numFmtId="0" fontId="3" fillId="7" borderId="1" xfId="0" applyNumberFormat="1" applyFont="1" applyFill="1" applyBorder="1"/>
    <x:xf numFmtId="0" fontId="3" fillId="7" borderId="1" xfId="0" applyNumberFormat="1" applyFont="1" applyFill="1" applyBorder="1" applyAlignment="1">
      <x:alignment wrapText="1"/>
    </x:xf>
    <x:xf numFmtId="0" fontId="3" fillId="7" borderId="1" xfId="0" applyNumberFormat="1" applyFont="1" applyFill="1" applyBorder="1" applyAlignment="1">
      <x:alignment horizontal="center" wrapText="1"/>
    </x:xf>
    <x:xf numFmtId="0" fontId="3" fillId="7" borderId="1" xfId="0" applyNumberFormat="1" applyFont="1" applyFill="1" applyBorder="1" applyAlignment="1">
      <x:alignment horizontal="center" vertical="center" wrapText="1"/>
    </x:xf>
    <x:xf numFmtId="0" fontId="0" fillId="8" borderId="0" xfId="0" applyNumberFormat="1" applyFont="1" applyFill="1" applyBorder="1"/>
    <x:xf numFmtId="0" fontId="3" fillId="8" borderId="0" xfId="0" applyNumberFormat="1" applyFont="1" applyFill="1" applyBorder="1"/>
    <x:xf numFmtId="0" fontId="3" fillId="8" borderId="0" xfId="0" applyNumberFormat="1" applyFont="1" applyFill="1" applyBorder="1" applyAlignment="1">
      <x:alignment wrapText="1"/>
    </x:xf>
    <x:xf numFmtId="0" fontId="3" fillId="8" borderId="0" xfId="0" applyNumberFormat="1" applyFont="1" applyFill="1" applyBorder="1" applyAlignment="1">
      <x:alignment horizontal="center" wrapText="1"/>
    </x:xf>
    <x:xf numFmtId="0" fontId="3" fillId="8" borderId="0" xfId="0" applyNumberFormat="1" applyFont="1" applyFill="1" applyBorder="1" applyAlignment="1">
      <x:alignment horizontal="center" vertical="center" wrapText="1"/>
    </x:xf>
    <x:xf numFmtId="0" fontId="0" fillId="8" borderId="1" xfId="0" applyNumberFormat="1" applyFont="1" applyFill="1" applyBorder="1"/>
    <x:xf numFmtId="0" fontId="3" fillId="8" borderId="1" xfId="0" applyNumberFormat="1" applyFont="1" applyFill="1" applyBorder="1"/>
    <x:xf numFmtId="0" fontId="3" fillId="8" borderId="1" xfId="0" applyNumberFormat="1" applyFont="1" applyFill="1" applyBorder="1" applyAlignment="1">
      <x:alignment wrapText="1"/>
    </x:xf>
    <x:xf numFmtId="0" fontId="3" fillId="8" borderId="1" xfId="0" applyNumberFormat="1" applyFont="1" applyFill="1" applyBorder="1" applyAlignment="1">
      <x:alignment horizontal="center" wrapText="1"/>
    </x:xf>
    <x:xf numFmtId="0" fontId="3" fillId="8" borderId="1" xfId="0" applyNumberFormat="1" applyFont="1" applyFill="1" applyBorder="1" applyAlignment="1">
      <x:alignment horizontal="center" vertical="center" wrapText="1"/>
    </x:xf>
    <x:xf numFmtId="0" fontId="0" fillId="9" borderId="0" xfId="0" applyNumberFormat="1" applyFont="1" applyFill="1" applyBorder="1"/>
    <x:xf numFmtId="0" fontId="3" fillId="9" borderId="0" xfId="0" applyNumberFormat="1" applyFont="1" applyFill="1" applyBorder="1"/>
    <x:xf numFmtId="0" fontId="3" fillId="9" borderId="0" xfId="0" applyNumberFormat="1" applyFont="1" applyFill="1" applyBorder="1" applyAlignment="1">
      <x:alignment wrapText="1"/>
    </x:xf>
    <x:xf numFmtId="0" fontId="3" fillId="9" borderId="0" xfId="0" applyNumberFormat="1" applyFont="1" applyFill="1" applyBorder="1" applyAlignment="1">
      <x:alignment horizontal="center" wrapText="1"/>
    </x:xf>
    <x:xf numFmtId="0" fontId="3" fillId="9" borderId="0" xfId="0" applyNumberFormat="1" applyFont="1" applyFill="1" applyBorder="1" applyAlignment="1">
      <x:alignment horizontal="center" vertical="center" wrapText="1"/>
    </x:xf>
    <x:xf numFmtId="0" fontId="0" fillId="9" borderId="1" xfId="0" applyNumberFormat="1" applyFont="1" applyFill="1" applyBorder="1"/>
    <x:xf numFmtId="0" fontId="3" fillId="9" borderId="1" xfId="0" applyNumberFormat="1" applyFont="1" applyFill="1" applyBorder="1"/>
    <x:xf numFmtId="0" fontId="3" fillId="9" borderId="1" xfId="0" applyNumberFormat="1" applyFont="1" applyFill="1" applyBorder="1" applyAlignment="1">
      <x:alignment wrapText="1"/>
    </x:xf>
    <x:xf numFmtId="0" fontId="3" fillId="9" borderId="1" xfId="0" applyNumberFormat="1" applyFont="1" applyFill="1" applyBorder="1" applyAlignment="1">
      <x:alignment horizontal="center" wrapText="1"/>
    </x:xf>
    <x:xf numFmtId="0" fontId="3" fillId="9" borderId="1" xfId="0" applyNumberFormat="1" applyFont="1" applyFill="1" applyBorder="1" applyAlignment="1">
      <x:alignment horizontal="center" vertical="center" wrapText="1"/>
    </x:xf>
    <x:xf numFmtId="0" fontId="0" fillId="10" borderId="0" xfId="0" applyNumberFormat="1" applyFont="1" applyFill="1" applyBorder="1"/>
    <x:xf numFmtId="0" fontId="4" fillId="10" borderId="0" xfId="0" applyNumberFormat="1" applyFont="1" applyFill="1" applyBorder="1"/>
    <x:xf numFmtId="0" fontId="4" fillId="10" borderId="0" xfId="0" applyNumberFormat="1" applyFont="1" applyFill="1" applyBorder="1" applyAlignment="1">
      <x:alignment horizontal="left"/>
    </x:xf>
    <x:xf numFmtId="0" fontId="4" fillId="10" borderId="0" xfId="0" applyNumberFormat="1" applyFont="1" applyFill="1" applyBorder="1" applyAlignment="1">
      <x:alignment horizontal="left" vertical="center"/>
    </x:xf>
    <x:xf numFmtId="0" fontId="0" fillId="10" borderId="1" xfId="0" applyNumberFormat="1" applyFont="1" applyFill="1" applyBorder="1"/>
    <x:xf numFmtId="0" fontId="4" fillId="10" borderId="1" xfId="0" applyNumberFormat="1" applyFont="1" applyFill="1" applyBorder="1"/>
    <x:xf numFmtId="0" fontId="4" fillId="10" borderId="1" xfId="0" applyNumberFormat="1" applyFont="1" applyFill="1" applyBorder="1" applyAlignment="1">
      <x:alignment horizontal="left"/>
    </x:xf>
    <x:xf numFmtId="0" fontId="4" fillId="10" borderId="1" xfId="0" applyNumberFormat="1" applyFont="1" applyFill="1" applyBorder="1" applyAlignment="1">
      <x:alignment horizontal="left" vertical="center"/>
    </x:xf>
    <x:xf numFmtId="0" fontId="0" fillId="11" borderId="0" xfId="0" applyNumberFormat="1" applyFont="1" applyFill="1" applyBorder="1"/>
    <x:xf numFmtId="0" fontId="5" fillId="11" borderId="0" xfId="0" applyNumberFormat="1" applyFont="1" applyFill="1" applyBorder="1"/>
    <x:xf numFmtId="0" fontId="5" fillId="11" borderId="0" xfId="0" applyNumberFormat="1" applyFont="1" applyFill="1" applyBorder="1" applyAlignment="1">
      <x:alignment wrapText="1"/>
    </x:xf>
    <x:xf numFmtId="0" fontId="5" fillId="11" borderId="0" xfId="0" applyNumberFormat="1" applyFont="1" applyFill="1" applyBorder="1" applyAlignment="1">
      <x:alignment vertical="center" wrapText="1"/>
    </x:xf>
    <x:xf numFmtId="0" fontId="0" fillId="11" borderId="1" xfId="0" applyNumberFormat="1" applyFont="1" applyFill="1" applyBorder="1"/>
    <x:xf numFmtId="0" fontId="5" fillId="11" borderId="1" xfId="0" applyNumberFormat="1" applyFont="1" applyFill="1" applyBorder="1"/>
    <x:xf numFmtId="0" fontId="5" fillId="11" borderId="1" xfId="0" applyNumberFormat="1" applyFont="1" applyFill="1" applyBorder="1" applyAlignment="1">
      <x:alignment wrapText="1"/>
    </x:xf>
    <x:xf numFmtId="0" fontId="5" fillId="11" borderId="1" xfId="0" applyNumberFormat="1" applyFont="1" applyFill="1" applyBorder="1" applyAlignment="1">
      <x:alignment vertical="center" wrapText="1"/>
    </x:xf>
    <x:xf numFmtId="0" fontId="4" fillId="2" borderId="0" xfId="0" applyNumberFormat="1" applyFont="1" applyFill="1" applyBorder="1"/>
    <x:xf numFmtId="0" fontId="4" fillId="2" borderId="0" xfId="0" applyNumberFormat="1" applyFont="1" applyFill="1" applyBorder="1" applyAlignment="1">
      <x:alignment horizontal="left"/>
    </x:xf>
    <x:xf numFmtId="0" fontId="4" fillId="2" borderId="0" xfId="0" applyNumberFormat="1" applyFont="1" applyFill="1" applyBorder="1" applyAlignment="1">
      <x:alignment horizontal="left" vertical="center"/>
    </x:xf>
    <x:xf numFmtId="0" fontId="4" fillId="2" borderId="1" xfId="0" applyNumberFormat="1" applyFont="1" applyFill="1" applyBorder="1"/>
    <x:xf numFmtId="0" fontId="4" fillId="2" borderId="1" xfId="0" applyNumberFormat="1" applyFont="1" applyFill="1" applyBorder="1" applyAlignment="1">
      <x:alignment horizontal="left"/>
    </x:xf>
    <x:xf numFmtId="0" fontId="4" fillId="2" borderId="1" xfId="0" applyNumberFormat="1" applyFont="1" applyFill="1" applyBorder="1" applyAlignment="1">
      <x:alignment horizontal="left" vertical="center"/>
    </x:xf>
    <x:xf numFmtId="0" fontId="6" fillId="3" borderId="0" xfId="0" applyNumberFormat="1" applyFont="1" applyFill="1" applyBorder="1"/>
    <x:xf numFmtId="0" fontId="6" fillId="3" borderId="0" xfId="0" applyNumberFormat="1" applyFont="1" applyFill="1" applyBorder="1" applyAlignment="1">
      <x:alignment wrapText="1"/>
    </x:xf>
    <x:xf numFmtId="0" fontId="6" fillId="3" borderId="0" xfId="0" applyNumberFormat="1" applyFont="1" applyFill="1" applyBorder="1" applyAlignment="1">
      <x:alignment horizontal="center" wrapText="1"/>
    </x:xf>
    <x:xf numFmtId="0" fontId="6" fillId="3" borderId="0" xfId="0" applyNumberFormat="1" applyFont="1" applyFill="1" applyBorder="1" applyAlignment="1">
      <x:alignment horizontal="center" vertical="center" wrapText="1"/>
    </x:xf>
    <x:xf numFmtId="0" fontId="6" fillId="3" borderId="1" xfId="0" applyNumberFormat="1" applyFont="1" applyFill="1" applyBorder="1"/>
    <x:xf numFmtId="0" fontId="6" fillId="3" borderId="1" xfId="0" applyNumberFormat="1" applyFont="1" applyFill="1" applyBorder="1" applyAlignment="1">
      <x:alignment wrapText="1"/>
    </x:xf>
    <x:xf numFmtId="0" fontId="6" fillId="3" borderId="1" xfId="0" applyNumberFormat="1" applyFont="1" applyFill="1" applyBorder="1" applyAlignment="1">
      <x:alignment horizontal="center" wrapText="1"/>
    </x:xf>
    <x:xf numFmtId="0" fontId="6" fillId="3" borderId="1" xfId="0" applyNumberFormat="1" applyFont="1" applyFill="1" applyBorder="1" applyAlignment="1">
      <x:alignment horizontal="center" vertical="center" wrapText="1"/>
    </x:xf>
    <x:xf numFmtId="0" fontId="0" fillId="12" borderId="0" xfId="0" applyNumberFormat="1" applyFont="1" applyFill="1" applyBorder="1"/>
    <x:xf numFmtId="0" fontId="7" fillId="12" borderId="0" xfId="0" applyNumberFormat="1" applyFont="1" applyFill="1" applyBorder="1"/>
    <x:xf numFmtId="0" fontId="0" fillId="12" borderId="1" xfId="0" applyNumberFormat="1" applyFont="1" applyFill="1" applyBorder="1"/>
    <x:xf numFmtId="0" fontId="7" fillId="12" borderId="1" xfId="0" applyNumberFormat="1" applyFont="1" applyFill="1" applyBorder="1"/>
    <x:xf numFmtId="200" fontId="7" fillId="12" borderId="0" xfId="0" applyNumberFormat="1" applyFont="1" applyFill="1" applyBorder="1"/>
    <x:xf numFmtId="200" fontId="7" fillId="12" borderId="1" xfId="0" applyNumberFormat="1" applyFont="1" applyFill="1" applyBorder="1"/>
    <x:xf numFmtId="201" fontId="7" fillId="12" borderId="0" xfId="0" applyNumberFormat="1" applyFont="1" applyFill="1" applyBorder="1"/>
    <x:xf numFmtId="201" fontId="7" fillId="12" borderId="1" xfId="0" applyNumberFormat="1" applyFont="1" applyFill="1" applyBorder="1"/>
    <x:xf numFmtId="0" fontId="4" fillId="5" borderId="0" xfId="0" applyNumberFormat="1" applyFont="1" applyFill="1" applyBorder="1" applyAlignment="1">
      <x:alignment horizontal="left" vertical="center"/>
    </x:xf>
    <x:xf numFmtId="0" fontId="4" fillId="5" borderId="1" xfId="0" applyNumberFormat="1" applyFont="1" applyFill="1" applyBorder="1" applyAlignment="1">
      <x:alignment horizontal="left" vertical="center"/>
    </x:xf>
    <x:xf numFmtId="0" fontId="6" fillId="5" borderId="0" xfId="0" applyNumberFormat="1" applyFont="1" applyFill="1" applyBorder="1"/>
    <x:xf numFmtId="0" fontId="6" fillId="5" borderId="0" xfId="0" applyNumberFormat="1" applyFont="1" applyFill="1" applyBorder="1" applyAlignment="1">
      <x:alignment wrapText="1"/>
    </x:xf>
    <x:xf numFmtId="0" fontId="6" fillId="5" borderId="0" xfId="0" applyNumberFormat="1" applyFont="1" applyFill="1" applyBorder="1" applyAlignment="1">
      <x:alignment horizontal="center" wrapText="1"/>
    </x:xf>
    <x:xf numFmtId="0" fontId="6" fillId="5" borderId="0" xfId="0" applyNumberFormat="1" applyFont="1" applyFill="1" applyBorder="1" applyAlignment="1">
      <x:alignment horizontal="center" vertical="center" wrapText="1"/>
    </x:xf>
    <x:xf numFmtId="0" fontId="6" fillId="5" borderId="1" xfId="0" applyNumberFormat="1" applyFont="1" applyFill="1" applyBorder="1"/>
    <x:xf numFmtId="0" fontId="6" fillId="5" borderId="1" xfId="0" applyNumberFormat="1" applyFont="1" applyFill="1" applyBorder="1" applyAlignment="1">
      <x:alignment wrapText="1"/>
    </x:xf>
    <x:xf numFmtId="0" fontId="6" fillId="5" borderId="1" xfId="0" applyNumberFormat="1" applyFont="1" applyFill="1" applyBorder="1" applyAlignment="1">
      <x:alignment horizontal="center" wrapText="1"/>
    </x:xf>
    <x:xf numFmtId="0" fontId="6" fillId="5" borderId="1" xfId="0" applyNumberFormat="1" applyFont="1" applyFill="1" applyBorder="1" applyAlignment="1">
      <x:alignment horizontal="center" vertical="center" wrapText="1"/>
    </x:xf>
    <x:xf numFmtId="202" fontId="7" fillId="12" borderId="0" xfId="0" applyNumberFormat="1" applyFont="1" applyFill="1" applyBorder="1"/>
    <x:xf numFmtId="202" fontId="7" fillId="12" borderId="1" xfId="0" applyNumberFormat="1" applyFont="1" applyFill="1" applyBorder="1"/>
    <x:xf numFmtId="203" fontId="7" fillId="12" borderId="0" xfId="0" applyNumberFormat="1" applyFont="1" applyFill="1" applyBorder="1"/>
    <x:xf numFmtId="203" fontId="7" fillId="12" borderId="1" xfId="0" applyNumberFormat="1" applyFont="1" applyFill="1" applyBorder="1"/>
    <x:xf numFmtId="203" fontId="0" fillId="0" borderId="0" xfId="0" applyNumberFormat="1" applyFont="1" applyFill="1" applyBorder="1"/>
    <x:xf numFmtId="203" fontId="0" fillId="0" borderId="1" xfId="0" applyNumberFormat="1" applyFont="1" applyFill="1" applyBorder="1"/>
    <x:xf numFmtId="0" fontId="6" fillId="7" borderId="0" xfId="0" applyNumberFormat="1" applyFont="1" applyFill="1" applyBorder="1"/>
    <x:xf numFmtId="0" fontId="6" fillId="7" borderId="0" xfId="0" applyNumberFormat="1" applyFont="1" applyFill="1" applyBorder="1" applyAlignment="1">
      <x:alignment wrapText="1"/>
    </x:xf>
    <x:xf numFmtId="0" fontId="6" fillId="7" borderId="0" xfId="0" applyNumberFormat="1" applyFont="1" applyFill="1" applyBorder="1" applyAlignment="1">
      <x:alignment horizontal="center" wrapText="1"/>
    </x:xf>
    <x:xf numFmtId="0" fontId="6" fillId="7" borderId="0" xfId="0" applyNumberFormat="1" applyFont="1" applyFill="1" applyBorder="1" applyAlignment="1">
      <x:alignment horizontal="center" vertical="center" wrapText="1"/>
    </x:xf>
    <x:xf numFmtId="0" fontId="6" fillId="7" borderId="1" xfId="0" applyNumberFormat="1" applyFont="1" applyFill="1" applyBorder="1"/>
    <x:xf numFmtId="0" fontId="6" fillId="7" borderId="1" xfId="0" applyNumberFormat="1" applyFont="1" applyFill="1" applyBorder="1" applyAlignment="1">
      <x:alignment wrapText="1"/>
    </x:xf>
    <x:xf numFmtId="0" fontId="6" fillId="7" borderId="1" xfId="0" applyNumberFormat="1" applyFont="1" applyFill="1" applyBorder="1" applyAlignment="1">
      <x:alignment horizontal="center" wrapText="1"/>
    </x:xf>
    <x:xf numFmtId="0" fontId="6" fillId="7" borderId="1" xfId="0" applyNumberFormat="1" applyFont="1" applyFill="1" applyBorder="1" applyAlignment="1">
      <x:alignment horizontal="center" vertical="center" wrapText="1"/>
    </x:xf>
    <x:xf numFmtId="200" fontId="0" fillId="0" borderId="0" xfId="0" applyNumberFormat="1" applyFont="1" applyFill="1" applyBorder="1"/>
    <x:xf numFmtId="200" fontId="0" fillId="0" borderId="1" xfId="0" applyNumberFormat="1" applyFont="1" applyFill="1" applyBorder="1"/>
    <x:xf numFmtId="201" fontId="0" fillId="0" borderId="0" xfId="0" applyNumberFormat="1" applyFont="1" applyFill="1" applyBorder="1"/>
    <x:xf numFmtId="201" fontId="0" fillId="0" borderId="1" xfId="0" applyNumberFormat="1" applyFont="1" applyFill="1" applyBorder="1"/>
    <x:xf numFmtId="0" fontId="0" fillId="0" borderId="2" xfId="0" applyNumberFormat="1" applyFont="1" applyFill="1" applyBorder="1"/>
    <x:xf numFmtId="203" fontId="0" fillId="0" borderId="2" xfId="0" applyNumberFormat="1" applyFont="1" applyFill="1" applyBorder="1"/>
    <x:xf numFmtId="0" fontId="0" fillId="0" borderId="3" xfId="0" applyNumberFormat="1" applyFont="1" applyFill="1" applyBorder="1"/>
    <x:xf numFmtId="203" fontId="0" fillId="0" borderId="3" xfId="0" applyNumberFormat="1" applyFont="1" applyFill="1" applyBorder="1"/>
    <x:xf numFmtId="201" fontId="0" fillId="0" borderId="2" xfId="0" applyNumberFormat="1" applyFont="1" applyFill="1" applyBorder="1"/>
    <x:xf numFmtId="201" fontId="0" fillId="0" borderId="3" xfId="0" applyNumberFormat="1" applyFont="1" applyFill="1" applyBorder="1"/>
    <x:xf numFmtId="0" fontId="6" fillId="6" borderId="0" xfId="0" applyNumberFormat="1" applyFont="1" applyFill="1" applyBorder="1"/>
    <x:xf numFmtId="0" fontId="6" fillId="6" borderId="0" xfId="0" applyNumberFormat="1" applyFont="1" applyFill="1" applyBorder="1" applyAlignment="1">
      <x:alignment wrapText="1"/>
    </x:xf>
    <x:xf numFmtId="0" fontId="6" fillId="6" borderId="0" xfId="0" applyNumberFormat="1" applyFont="1" applyFill="1" applyBorder="1" applyAlignment="1">
      <x:alignment horizontal="center" wrapText="1"/>
    </x:xf>
    <x:xf numFmtId="0" fontId="6" fillId="6" borderId="0" xfId="0" applyNumberFormat="1" applyFont="1" applyFill="1" applyBorder="1" applyAlignment="1">
      <x:alignment horizontal="center" vertical="center" wrapText="1"/>
    </x:xf>
    <x:xf numFmtId="0" fontId="6" fillId="6" borderId="1" xfId="0" applyNumberFormat="1" applyFont="1" applyFill="1" applyBorder="1"/>
    <x:xf numFmtId="0" fontId="6" fillId="6" borderId="1" xfId="0" applyNumberFormat="1" applyFont="1" applyFill="1" applyBorder="1" applyAlignment="1">
      <x:alignment wrapText="1"/>
    </x:xf>
    <x:xf numFmtId="0" fontId="6" fillId="6" borderId="1" xfId="0" applyNumberFormat="1" applyFont="1" applyFill="1" applyBorder="1" applyAlignment="1">
      <x:alignment horizontal="center" wrapText="1"/>
    </x:xf>
    <x:xf numFmtId="0" fontId="6" fillId="6" borderId="1" xfId="0" applyNumberFormat="1" applyFont="1" applyFill="1" applyBorder="1" applyAlignment="1">
      <x:alignment horizontal="center" vertical="center" wrapText="1"/>
    </x:xf>
    <x:xf numFmtId="204" fontId="7" fillId="12" borderId="0" xfId="0" applyNumberFormat="1" applyFont="1" applyFill="1" applyBorder="1"/>
    <x:xf numFmtId="204" fontId="0" fillId="0" borderId="0" xfId="0" applyNumberFormat="1" applyFont="1" applyFill="1" applyBorder="1"/>
    <x:xf numFmtId="204" fontId="7" fillId="12" borderId="1" xfId="0" applyNumberFormat="1" applyFont="1" applyFill="1" applyBorder="1"/>
    <x:xf numFmtId="204" fontId="0" fillId="0" borderId="1" xfId="0" applyNumberFormat="1" applyFont="1" applyFill="1" applyBorder="1"/>
    <x:xf numFmtId="0" fontId="6" fillId="2" borderId="0" xfId="0" applyNumberFormat="1" applyFont="1" applyFill="1" applyBorder="1"/>
    <x:xf numFmtId="0" fontId="6" fillId="2" borderId="0" xfId="0" applyNumberFormat="1" applyFont="1" applyFill="1" applyBorder="1" applyAlignment="1">
      <x:alignment wrapText="1"/>
    </x:xf>
    <x:xf numFmtId="0" fontId="6" fillId="2" borderId="0" xfId="0" applyNumberFormat="1" applyFont="1" applyFill="1" applyBorder="1" applyAlignment="1">
      <x:alignment horizontal="center" wrapText="1"/>
    </x:xf>
    <x:xf numFmtId="0" fontId="6" fillId="2" borderId="0" xfId="0" applyNumberFormat="1" applyFont="1" applyFill="1" applyBorder="1" applyAlignment="1">
      <x:alignment horizontal="center" vertical="center" wrapText="1"/>
    </x:xf>
    <x:xf numFmtId="0" fontId="6" fillId="2" borderId="1" xfId="0" applyNumberFormat="1" applyFont="1" applyFill="1" applyBorder="1"/>
    <x:xf numFmtId="0" fontId="6" fillId="2" borderId="1" xfId="0" applyNumberFormat="1" applyFont="1" applyFill="1" applyBorder="1" applyAlignment="1">
      <x:alignment wrapText="1"/>
    </x:xf>
    <x:xf numFmtId="0" fontId="6" fillId="2" borderId="1" xfId="0" applyNumberFormat="1" applyFont="1" applyFill="1" applyBorder="1" applyAlignment="1">
      <x:alignment horizontal="center" wrapText="1"/>
    </x:xf>
    <x:xf numFmtId="0" fontId="6" fillId="2" borderId="1" xfId="0" applyNumberFormat="1" applyFont="1" applyFill="1" applyBorder="1" applyAlignment="1">
      <x:alignment horizontal="center" vertical="center" wrapText="1"/>
    </x:xf>
    <x:xf numFmtId="0" fontId="4" fillId="5" borderId="0" xfId="0" applyNumberFormat="1" applyFont="1" applyFill="1" applyBorder="1"/>
    <x:xf numFmtId="0" fontId="4" fillId="5" borderId="0" xfId="0" applyNumberFormat="1" applyFont="1" applyFill="1" applyBorder="1" applyAlignment="1">
      <x:alignment horizontal="left"/>
    </x:xf>
    <x:xf numFmtId="0" fontId="4" fillId="5" borderId="1" xfId="0" applyNumberFormat="1" applyFont="1" applyFill="1" applyBorder="1"/>
    <x:xf numFmtId="0" fontId="4" fillId="5" borderId="1" xfId="0" applyNumberFormat="1" applyFont="1" applyFill="1" applyBorder="1" applyAlignment="1">
      <x:alignment horizontal="left"/>
    </x:xf>
    <x:xf numFmtId="0" fontId="6" fillId="4" borderId="0" xfId="0" applyNumberFormat="1" applyFont="1" applyFill="1" applyBorder="1"/>
    <x:xf numFmtId="0" fontId="6" fillId="4" borderId="0" xfId="0" applyNumberFormat="1" applyFont="1" applyFill="1" applyBorder="1" applyAlignment="1">
      <x:alignment wrapText="1"/>
    </x:xf>
    <x:xf numFmtId="0" fontId="6" fillId="4" borderId="0" xfId="0" applyNumberFormat="1" applyFont="1" applyFill="1" applyBorder="1" applyAlignment="1">
      <x:alignment horizontal="center" wrapText="1"/>
    </x:xf>
    <x:xf numFmtId="0" fontId="6" fillId="4" borderId="0" xfId="0" applyNumberFormat="1" applyFont="1" applyFill="1" applyBorder="1" applyAlignment="1">
      <x:alignment horizontal="center" vertical="center" wrapText="1"/>
    </x:xf>
    <x:xf numFmtId="0" fontId="6" fillId="4" borderId="1" xfId="0" applyNumberFormat="1" applyFont="1" applyFill="1" applyBorder="1"/>
    <x:xf numFmtId="0" fontId="6" fillId="4" borderId="1" xfId="0" applyNumberFormat="1" applyFont="1" applyFill="1" applyBorder="1" applyAlignment="1">
      <x:alignment wrapText="1"/>
    </x:xf>
    <x:xf numFmtId="0" fontId="6" fillId="4" borderId="1" xfId="0" applyNumberFormat="1" applyFont="1" applyFill="1" applyBorder="1" applyAlignment="1">
      <x:alignment horizontal="center" wrapText="1"/>
    </x:xf>
    <x:xf numFmtId="0" fontId="6" fillId="4" borderId="1" xfId="0" applyNumberFormat="1" applyFont="1" applyFill="1" applyBorder="1" applyAlignment="1">
      <x:alignment horizontal="center" vertical="center" wrapText="1"/>
    </x:xf>
    <x:xf numFmtId="205" fontId="7" fillId="12" borderId="0" xfId="0" applyNumberFormat="1" applyFont="1" applyFill="1" applyBorder="1"/>
    <x:xf numFmtId="205" fontId="0" fillId="0" borderId="0" xfId="0" applyNumberFormat="1" applyFont="1" applyFill="1" applyBorder="1"/>
    <x:xf numFmtId="205" fontId="7" fillId="12" borderId="1" xfId="0" applyNumberFormat="1" applyFont="1" applyFill="1" applyBorder="1"/>
    <x:xf numFmtId="205" fontId="0" fillId="0" borderId="1" xfId="0" applyNumberFormat="1" applyFont="1" applyFill="1" applyBorder="1"/>
    <x:xf numFmtId="0" fontId="6" fillId="9" borderId="0" xfId="0" applyNumberFormat="1" applyFont="1" applyFill="1" applyBorder="1"/>
    <x:xf numFmtId="0" fontId="6" fillId="9" borderId="0" xfId="0" applyNumberFormat="1" applyFont="1" applyFill="1" applyBorder="1" applyAlignment="1">
      <x:alignment wrapText="1"/>
    </x:xf>
    <x:xf numFmtId="0" fontId="6" fillId="9" borderId="0" xfId="0" applyNumberFormat="1" applyFont="1" applyFill="1" applyBorder="1" applyAlignment="1">
      <x:alignment horizontal="center" wrapText="1"/>
    </x:xf>
    <x:xf numFmtId="0" fontId="6" fillId="9" borderId="0" xfId="0" applyNumberFormat="1" applyFont="1" applyFill="1" applyBorder="1" applyAlignment="1">
      <x:alignment horizontal="center" vertical="center" wrapText="1"/>
    </x:xf>
    <x:xf numFmtId="0" fontId="6" fillId="9" borderId="1" xfId="0" applyNumberFormat="1" applyFont="1" applyFill="1" applyBorder="1"/>
    <x:xf numFmtId="0" fontId="6" fillId="9" borderId="1" xfId="0" applyNumberFormat="1" applyFont="1" applyFill="1" applyBorder="1" applyAlignment="1">
      <x:alignment wrapText="1"/>
    </x:xf>
    <x:xf numFmtId="0" fontId="6" fillId="9" borderId="1" xfId="0" applyNumberFormat="1" applyFont="1" applyFill="1" applyBorder="1" applyAlignment="1">
      <x:alignment horizontal="center" wrapText="1"/>
    </x:xf>
    <x:xf numFmtId="0" fontId="6" fillId="9" borderId="1" xfId="0" applyNumberFormat="1" applyFont="1" applyFill="1" applyBorder="1" applyAlignment="1">
      <x:alignment horizontal="center" vertical="center" wrapText="1"/>
    </x:xf>
    <x:xf numFmtId="206" fontId="7" fillId="12" borderId="0" xfId="0" applyNumberFormat="1" applyFont="1" applyFill="1" applyBorder="1"/>
    <x:xf numFmtId="206" fontId="7" fillId="12" borderId="1" xfId="0" applyNumberFormat="1" applyFont="1" applyFill="1" applyBorder="1"/>
    <x:xf numFmtId="0" fontId="6" fillId="3" borderId="0" xfId="0" applyNumberFormat="1" applyFont="1" applyFill="1" applyBorder="1" applyAlignment="1">
      <x:alignment horizontal="center"/>
    </x:xf>
    <x:xf numFmtId="0" fontId="6" fillId="3" borderId="0" xfId="0" applyNumberFormat="1" applyFont="1" applyFill="1" applyBorder="1" applyAlignment="1">
      <x:alignment horizontal="center" vertical="center"/>
    </x:xf>
    <x:xf numFmtId="0" fontId="6" fillId="3" borderId="1" xfId="0" applyNumberFormat="1" applyFont="1" applyFill="1" applyBorder="1" applyAlignment="1">
      <x:alignment horizontal="center"/>
    </x:xf>
    <x:xf numFmtId="0" fontId="6" fillId="3" borderId="1" xfId="0" applyNumberFormat="1" applyFont="1" applyFill="1" applyBorder="1" applyAlignment="1">
      <x:alignment horizontal="center" vertical="center"/>
    </x:xf>
    <x:xf numFmtId="0" fontId="8" fillId="3" borderId="0" xfId="0" applyNumberFormat="1" applyFont="1" applyFill="1" applyBorder="1"/>
    <x:xf numFmtId="203" fontId="8" fillId="3" borderId="0" xfId="0" applyNumberFormat="1" applyFont="1" applyFill="1" applyBorder="1"/>
    <x:xf numFmtId="203" fontId="8" fillId="3" borderId="0" xfId="0" applyNumberFormat="1" applyFont="1" applyFill="1" applyBorder="1" applyAlignment="1">
      <x:alignment horizontal="center"/>
    </x:xf>
    <x:xf numFmtId="203" fontId="8" fillId="3" borderId="0" xfId="0" applyNumberFormat="1" applyFont="1" applyFill="1" applyBorder="1" applyAlignment="1">
      <x:alignment horizontal="center" vertical="center"/>
    </x:xf>
    <x:xf numFmtId="0" fontId="8" fillId="3" borderId="1" xfId="0" applyNumberFormat="1" applyFont="1" applyFill="1" applyBorder="1"/>
    <x:xf numFmtId="203" fontId="8" fillId="3" borderId="1" xfId="0" applyNumberFormat="1" applyFont="1" applyFill="1" applyBorder="1"/>
    <x:xf numFmtId="203" fontId="8" fillId="3" borderId="1" xfId="0" applyNumberFormat="1" applyFont="1" applyFill="1" applyBorder="1" applyAlignment="1">
      <x:alignment horizontal="center"/>
    </x:xf>
    <x:xf numFmtId="203" fontId="8" fillId="3" borderId="1" xfId="0" applyNumberFormat="1" applyFont="1" applyFill="1" applyBorder="1" applyAlignment="1">
      <x:alignment horizontal="center" vertical="center"/>
    </x:xf>
    <x:xf numFmtId="0" fontId="6" fillId="4" borderId="0" xfId="0" applyNumberFormat="1" applyFont="1" applyFill="1" applyBorder="1" applyAlignment="1">
      <x:alignment horizontal="center"/>
    </x:xf>
    <x:xf numFmtId="0" fontId="6" fillId="4" borderId="0" xfId="0" applyNumberFormat="1" applyFont="1" applyFill="1" applyBorder="1" applyAlignment="1">
      <x:alignment horizontal="center" vertical="center"/>
    </x:xf>
    <x:xf numFmtId="0" fontId="6" fillId="4" borderId="1" xfId="0" applyNumberFormat="1" applyFont="1" applyFill="1" applyBorder="1" applyAlignment="1">
      <x:alignment horizontal="center"/>
    </x:xf>
    <x:xf numFmtId="0" fontId="6" fillId="4" borderId="1" xfId="0" applyNumberFormat="1" applyFont="1" applyFill="1" applyBorder="1" applyAlignment="1">
      <x:alignment horizontal="center" vertical="center"/>
    </x:xf>
    <x:xf numFmtId="0" fontId="8" fillId="4" borderId="0" xfId="0" applyNumberFormat="1" applyFont="1" applyFill="1" applyBorder="1"/>
    <x:xf numFmtId="203" fontId="8" fillId="4" borderId="0" xfId="0" applyNumberFormat="1" applyFont="1" applyFill="1" applyBorder="1"/>
    <x:xf numFmtId="203" fontId="8" fillId="4" borderId="0" xfId="0" applyNumberFormat="1" applyFont="1" applyFill="1" applyBorder="1" applyAlignment="1">
      <x:alignment horizontal="center"/>
    </x:xf>
    <x:xf numFmtId="203" fontId="8" fillId="4" borderId="0" xfId="0" applyNumberFormat="1" applyFont="1" applyFill="1" applyBorder="1" applyAlignment="1">
      <x:alignment horizontal="center" vertical="center"/>
    </x:xf>
    <x:xf numFmtId="0" fontId="8" fillId="4" borderId="1" xfId="0" applyNumberFormat="1" applyFont="1" applyFill="1" applyBorder="1"/>
    <x:xf numFmtId="203" fontId="8" fillId="4" borderId="1" xfId="0" applyNumberFormat="1" applyFont="1" applyFill="1" applyBorder="1"/>
    <x:xf numFmtId="203" fontId="8" fillId="4" borderId="1" xfId="0" applyNumberFormat="1" applyFont="1" applyFill="1" applyBorder="1" applyAlignment="1">
      <x:alignment horizontal="center"/>
    </x:xf>
    <x:xf numFmtId="203" fontId="8" fillId="4" borderId="1" xfId="0" applyNumberFormat="1" applyFont="1" applyFill="1" applyBorder="1" applyAlignment="1">
      <x:alignment horizontal="center" vertical="center"/>
    </x:xf>
    <x:xf numFmtId="0" fontId="6" fillId="6" borderId="0" xfId="0" applyNumberFormat="1" applyFont="1" applyFill="1" applyBorder="1" applyAlignment="1">
      <x:alignment horizontal="center"/>
    </x:xf>
    <x:xf numFmtId="0" fontId="6" fillId="6" borderId="0" xfId="0" applyNumberFormat="1" applyFont="1" applyFill="1" applyBorder="1" applyAlignment="1">
      <x:alignment horizontal="center" vertical="center"/>
    </x:xf>
    <x:xf numFmtId="0" fontId="6" fillId="6" borderId="1" xfId="0" applyNumberFormat="1" applyFont="1" applyFill="1" applyBorder="1" applyAlignment="1">
      <x:alignment horizontal="center"/>
    </x:xf>
    <x:xf numFmtId="0" fontId="6" fillId="6" borderId="1" xfId="0" applyNumberFormat="1" applyFont="1" applyFill="1" applyBorder="1" applyAlignment="1">
      <x:alignment horizontal="center" vertical="center"/>
    </x:xf>
    <x:xf numFmtId="0" fontId="8" fillId="6" borderId="0" xfId="0" applyNumberFormat="1" applyFont="1" applyFill="1" applyBorder="1"/>
    <x:xf numFmtId="203" fontId="8" fillId="6" borderId="0" xfId="0" applyNumberFormat="1" applyFont="1" applyFill="1" applyBorder="1"/>
    <x:xf numFmtId="203" fontId="8" fillId="6" borderId="0" xfId="0" applyNumberFormat="1" applyFont="1" applyFill="1" applyBorder="1" applyAlignment="1">
      <x:alignment horizontal="center"/>
    </x:xf>
    <x:xf numFmtId="203" fontId="8" fillId="6" borderId="0" xfId="0" applyNumberFormat="1" applyFont="1" applyFill="1" applyBorder="1" applyAlignment="1">
      <x:alignment horizontal="center" vertical="center"/>
    </x:xf>
    <x:xf numFmtId="0" fontId="8" fillId="6" borderId="1" xfId="0" applyNumberFormat="1" applyFont="1" applyFill="1" applyBorder="1"/>
    <x:xf numFmtId="203" fontId="8" fillId="6" borderId="1" xfId="0" applyNumberFormat="1" applyFont="1" applyFill="1" applyBorder="1"/>
    <x:xf numFmtId="203" fontId="8" fillId="6" borderId="1" xfId="0" applyNumberFormat="1" applyFont="1" applyFill="1" applyBorder="1" applyAlignment="1">
      <x:alignment horizontal="center"/>
    </x:xf>
    <x:xf numFmtId="203" fontId="8" fillId="6" borderId="1" xfId="0" applyNumberFormat="1" applyFont="1" applyFill="1" applyBorder="1" applyAlignment="1">
      <x:alignment horizontal="center" vertical="center"/>
    </x:xf>
    <x:xf numFmtId="0" fontId="6" fillId="8" borderId="0" xfId="0" applyNumberFormat="1" applyFont="1" applyFill="1" applyBorder="1"/>
    <x:xf numFmtId="0" fontId="6" fillId="8" borderId="0" xfId="0" applyNumberFormat="1" applyFont="1" applyFill="1" applyBorder="1" applyAlignment="1">
      <x:alignment horizontal="center"/>
    </x:xf>
    <x:xf numFmtId="0" fontId="6" fillId="8" borderId="0" xfId="0" applyNumberFormat="1" applyFont="1" applyFill="1" applyBorder="1" applyAlignment="1">
      <x:alignment horizontal="center" vertical="center"/>
    </x:xf>
    <x:xf numFmtId="0" fontId="6" fillId="8" borderId="1" xfId="0" applyNumberFormat="1" applyFont="1" applyFill="1" applyBorder="1"/>
    <x:xf numFmtId="0" fontId="6" fillId="8" borderId="1" xfId="0" applyNumberFormat="1" applyFont="1" applyFill="1" applyBorder="1" applyAlignment="1">
      <x:alignment horizontal="center"/>
    </x:xf>
    <x:xf numFmtId="0" fontId="6" fillId="8" borderId="1" xfId="0" applyNumberFormat="1" applyFont="1" applyFill="1" applyBorder="1" applyAlignment="1">
      <x:alignment horizontal="center" vertical="center"/>
    </x:xf>
    <x:xf numFmtId="0" fontId="8" fillId="8" borderId="0" xfId="0" applyNumberFormat="1" applyFont="1" applyFill="1" applyBorder="1"/>
    <x:xf numFmtId="203" fontId="8" fillId="8" borderId="0" xfId="0" applyNumberFormat="1" applyFont="1" applyFill="1" applyBorder="1"/>
    <x:xf numFmtId="203" fontId="8" fillId="8" borderId="0" xfId="0" applyNumberFormat="1" applyFont="1" applyFill="1" applyBorder="1" applyAlignment="1">
      <x:alignment horizontal="center"/>
    </x:xf>
    <x:xf numFmtId="203" fontId="8" fillId="8" borderId="0" xfId="0" applyNumberFormat="1" applyFont="1" applyFill="1" applyBorder="1" applyAlignment="1">
      <x:alignment horizontal="center" vertical="center"/>
    </x:xf>
    <x:xf numFmtId="0" fontId="8" fillId="8" borderId="1" xfId="0" applyNumberFormat="1" applyFont="1" applyFill="1" applyBorder="1"/>
    <x:xf numFmtId="203" fontId="8" fillId="8" borderId="1" xfId="0" applyNumberFormat="1" applyFont="1" applyFill="1" applyBorder="1"/>
    <x:xf numFmtId="203" fontId="8" fillId="8" borderId="1" xfId="0" applyNumberFormat="1" applyFont="1" applyFill="1" applyBorder="1" applyAlignment="1">
      <x:alignment horizontal="center"/>
    </x:xf>
    <x:xf numFmtId="203" fontId="8" fillId="8" borderId="1" xfId="0" applyNumberFormat="1" applyFont="1" applyFill="1" applyBorder="1" applyAlignment="1">
      <x:alignment horizontal="center" vertical="center"/>
    </x:xf>
    <x:xf numFmtId="0" fontId="6" fillId="5" borderId="0" xfId="0" applyNumberFormat="1" applyFont="1" applyFill="1" applyBorder="1" applyAlignment="1">
      <x:alignment horizontal="center"/>
    </x:xf>
    <x:xf numFmtId="0" fontId="6" fillId="5" borderId="0" xfId="0" applyNumberFormat="1" applyFont="1" applyFill="1" applyBorder="1" applyAlignment="1">
      <x:alignment horizontal="center" vertical="center"/>
    </x:xf>
    <x:xf numFmtId="0" fontId="6" fillId="5" borderId="1" xfId="0" applyNumberFormat="1" applyFont="1" applyFill="1" applyBorder="1" applyAlignment="1">
      <x:alignment horizontal="center"/>
    </x:xf>
    <x:xf numFmtId="0" fontId="6" fillId="5" borderId="1" xfId="0" applyNumberFormat="1" applyFont="1" applyFill="1" applyBorder="1" applyAlignment="1">
      <x:alignment horizontal="center" vertical="center"/>
    </x:xf>
    <x:xf numFmtId="0" fontId="8" fillId="5" borderId="0" xfId="0" applyNumberFormat="1" applyFont="1" applyFill="1" applyBorder="1"/>
    <x:xf numFmtId="200" fontId="8" fillId="5" borderId="0" xfId="0" applyNumberFormat="1" applyFont="1" applyFill="1" applyBorder="1"/>
    <x:xf numFmtId="200" fontId="8" fillId="5" borderId="0" xfId="0" applyNumberFormat="1" applyFont="1" applyFill="1" applyBorder="1" applyAlignment="1">
      <x:alignment horizontal="center"/>
    </x:xf>
    <x:xf numFmtId="200" fontId="8" fillId="5" borderId="0" xfId="0" applyNumberFormat="1" applyFont="1" applyFill="1" applyBorder="1" applyAlignment="1">
      <x:alignment horizontal="center" vertical="center"/>
    </x:xf>
    <x:xf numFmtId="0" fontId="8" fillId="5" borderId="1" xfId="0" applyNumberFormat="1" applyFont="1" applyFill="1" applyBorder="1"/>
    <x:xf numFmtId="200" fontId="8" fillId="5" borderId="1" xfId="0" applyNumberFormat="1" applyFont="1" applyFill="1" applyBorder="1"/>
    <x:xf numFmtId="200" fontId="8" fillId="5" borderId="1" xfId="0" applyNumberFormat="1" applyFont="1" applyFill="1" applyBorder="1" applyAlignment="1">
      <x:alignment horizontal="center"/>
    </x:xf>
    <x:xf numFmtId="200" fontId="8" fillId="5" borderId="1" xfId="0" applyNumberFormat="1" applyFont="1" applyFill="1" applyBorder="1" applyAlignment="1">
      <x:alignment horizontal="center" vertical="center"/>
    </x:xf>
    <x:xf numFmtId="0" fontId="6" fillId="9" borderId="0" xfId="0" applyNumberFormat="1" applyFont="1" applyFill="1" applyBorder="1" applyAlignment="1">
      <x:alignment horizontal="center"/>
    </x:xf>
    <x:xf numFmtId="0" fontId="6" fillId="9" borderId="0" xfId="0" applyNumberFormat="1" applyFont="1" applyFill="1" applyBorder="1" applyAlignment="1">
      <x:alignment horizontal="center" vertical="center"/>
    </x:xf>
    <x:xf numFmtId="0" fontId="6" fillId="9" borderId="1" xfId="0" applyNumberFormat="1" applyFont="1" applyFill="1" applyBorder="1" applyAlignment="1">
      <x:alignment horizontal="center"/>
    </x:xf>
    <x:xf numFmtId="0" fontId="6" fillId="9" borderId="1" xfId="0" applyNumberFormat="1" applyFont="1" applyFill="1" applyBorder="1" applyAlignment="1">
      <x:alignment horizontal="center" vertical="center"/>
    </x:xf>
    <x:xf numFmtId="0" fontId="8" fillId="9" borderId="0" xfId="0" applyNumberFormat="1" applyFont="1" applyFill="1" applyBorder="1"/>
    <x:xf numFmtId="201" fontId="8" fillId="9" borderId="0" xfId="0" applyNumberFormat="1" applyFont="1" applyFill="1" applyBorder="1"/>
    <x:xf numFmtId="201" fontId="8" fillId="9" borderId="0" xfId="0" applyNumberFormat="1" applyFont="1" applyFill="1" applyBorder="1" applyAlignment="1">
      <x:alignment horizontal="center"/>
    </x:xf>
    <x:xf numFmtId="201" fontId="8" fillId="9" borderId="0" xfId="0" applyNumberFormat="1" applyFont="1" applyFill="1" applyBorder="1" applyAlignment="1">
      <x:alignment horizontal="center" vertical="center"/>
    </x:xf>
    <x:xf numFmtId="0" fontId="8" fillId="9" borderId="1" xfId="0" applyNumberFormat="1" applyFont="1" applyFill="1" applyBorder="1"/>
    <x:xf numFmtId="201" fontId="8" fillId="9" borderId="1" xfId="0" applyNumberFormat="1" applyFont="1" applyFill="1" applyBorder="1"/>
    <x:xf numFmtId="201" fontId="8" fillId="9" borderId="1" xfId="0" applyNumberFormat="1" applyFont="1" applyFill="1" applyBorder="1" applyAlignment="1">
      <x:alignment horizontal="center"/>
    </x:xf>
    <x:xf numFmtId="201" fontId="8" fillId="9" borderId="1" xfId="0" applyNumberFormat="1" applyFont="1" applyFill="1" applyBorder="1" applyAlignment="1">
      <x:alignment horizontal="center" vertical="center"/>
    </x:xf>
    <x:xf numFmtId="0" fontId="6" fillId="7" borderId="0" xfId="0" applyNumberFormat="1" applyFont="1" applyFill="1" applyBorder="1" applyAlignment="1">
      <x:alignment horizontal="center"/>
    </x:xf>
    <x:xf numFmtId="0" fontId="6" fillId="7" borderId="0" xfId="0" applyNumberFormat="1" applyFont="1" applyFill="1" applyBorder="1" applyAlignment="1">
      <x:alignment horizontal="center" vertical="center"/>
    </x:xf>
    <x:xf numFmtId="0" fontId="6" fillId="7" borderId="1" xfId="0" applyNumberFormat="1" applyFont="1" applyFill="1" applyBorder="1" applyAlignment="1">
      <x:alignment horizontal="center"/>
    </x:xf>
    <x:xf numFmtId="0" fontId="6" fillId="7" borderId="1" xfId="0" applyNumberFormat="1" applyFont="1" applyFill="1" applyBorder="1" applyAlignment="1">
      <x:alignment horizontal="center" vertical="center"/>
    </x:xf>
    <x:xf numFmtId="0" fontId="8" fillId="7" borderId="0" xfId="0" applyNumberFormat="1" applyFont="1" applyFill="1" applyBorder="1"/>
    <x:xf numFmtId="204" fontId="8" fillId="7" borderId="0" xfId="0" applyNumberFormat="1" applyFont="1" applyFill="1" applyBorder="1"/>
    <x:xf numFmtId="204" fontId="8" fillId="7" borderId="0" xfId="0" applyNumberFormat="1" applyFont="1" applyFill="1" applyBorder="1" applyAlignment="1">
      <x:alignment horizontal="center"/>
    </x:xf>
    <x:xf numFmtId="204" fontId="8" fillId="7" borderId="0" xfId="0" applyNumberFormat="1" applyFont="1" applyFill="1" applyBorder="1" applyAlignment="1">
      <x:alignment horizontal="center" vertical="center"/>
    </x:xf>
    <x:xf numFmtId="0" fontId="8" fillId="7" borderId="1" xfId="0" applyNumberFormat="1" applyFont="1" applyFill="1" applyBorder="1"/>
    <x:xf numFmtId="204" fontId="8" fillId="7" borderId="1" xfId="0" applyNumberFormat="1" applyFont="1" applyFill="1" applyBorder="1"/>
    <x:xf numFmtId="204" fontId="8" fillId="7" borderId="1" xfId="0" applyNumberFormat="1" applyFont="1" applyFill="1" applyBorder="1" applyAlignment="1">
      <x:alignment horizontal="center"/>
    </x:xf>
    <x:xf numFmtId="204" fontId="8" fillId="7" borderId="1" xfId="0" applyNumberFormat="1" applyFont="1" applyFill="1" applyBorder="1" applyAlignment="1">
      <x:alignment horizontal="center" vertical="center"/>
    </x:xf>
    <x:xf numFmtId="0" fontId="6" fillId="2" borderId="0" xfId="0" applyNumberFormat="1" applyFont="1" applyFill="1" applyBorder="1" applyAlignment="1">
      <x:alignment horizontal="center"/>
    </x:xf>
    <x:xf numFmtId="0" fontId="6" fillId="2" borderId="0" xfId="0" applyNumberFormat="1" applyFont="1" applyFill="1" applyBorder="1" applyAlignment="1">
      <x:alignment horizontal="center" vertical="center"/>
    </x:xf>
    <x:xf numFmtId="0" fontId="6" fillId="2" borderId="1" xfId="0" applyNumberFormat="1" applyFont="1" applyFill="1" applyBorder="1" applyAlignment="1">
      <x:alignment horizontal="center"/>
    </x:xf>
    <x:xf numFmtId="0" fontId="6" fillId="2" borderId="1" xfId="0" applyNumberFormat="1" applyFont="1" applyFill="1" applyBorder="1" applyAlignment="1">
      <x:alignment horizontal="center" vertical="center"/>
    </x:xf>
    <x:xf numFmtId="0" fontId="8" fillId="2" borderId="0" xfId="0" applyNumberFormat="1" applyFont="1" applyFill="1" applyBorder="1"/>
    <x:xf numFmtId="204" fontId="8" fillId="2" borderId="0" xfId="0" applyNumberFormat="1" applyFont="1" applyFill="1" applyBorder="1"/>
    <x:xf numFmtId="204" fontId="8" fillId="2" borderId="0" xfId="0" applyNumberFormat="1" applyFont="1" applyFill="1" applyBorder="1" applyAlignment="1">
      <x:alignment horizontal="center"/>
    </x:xf>
    <x:xf numFmtId="204" fontId="8" fillId="2" borderId="0" xfId="0" applyNumberFormat="1" applyFont="1" applyFill="1" applyBorder="1" applyAlignment="1">
      <x:alignment horizontal="center" vertical="center"/>
    </x:xf>
    <x:xf numFmtId="0" fontId="8" fillId="2" borderId="1" xfId="0" applyNumberFormat="1" applyFont="1" applyFill="1" applyBorder="1"/>
    <x:xf numFmtId="204" fontId="8" fillId="2" borderId="1" xfId="0" applyNumberFormat="1" applyFont="1" applyFill="1" applyBorder="1"/>
    <x:xf numFmtId="204" fontId="8" fillId="2" borderId="1" xfId="0" applyNumberFormat="1" applyFont="1" applyFill="1" applyBorder="1" applyAlignment="1">
      <x:alignment horizontal="center"/>
    </x:xf>
    <x:xf numFmtId="204" fontId="8" fillId="2" borderId="1" xfId="0" applyNumberFormat="1" applyFont="1" applyFill="1" applyBorder="1" applyAlignment="1">
      <x:alignment horizontal="center" vertical="center"/>
    </x:xf>
    <x:xf numFmtId="0" fontId="9" fillId="11" borderId="0" xfId="0" applyNumberFormat="1" applyFont="1" applyFill="1" applyBorder="1"/>
    <x:xf numFmtId="0" fontId="9" fillId="11" borderId="0" xfId="0" applyNumberFormat="1" applyFont="1" applyFill="1" applyBorder="1" applyAlignment="1">
      <x:alignment wrapText="1"/>
    </x:xf>
    <x:xf numFmtId="0" fontId="9" fillId="11" borderId="0" xfId="0" applyNumberFormat="1" applyFont="1" applyFill="1" applyBorder="1" applyAlignment="1">
      <x:alignment vertical="center" wrapText="1"/>
    </x:xf>
    <x:xf numFmtId="0" fontId="9" fillId="11" borderId="1" xfId="0" applyNumberFormat="1" applyFont="1" applyFill="1" applyBorder="1"/>
    <x:xf numFmtId="0" fontId="9" fillId="11" borderId="1" xfId="0" applyNumberFormat="1" applyFont="1" applyFill="1" applyBorder="1" applyAlignment="1">
      <x:alignment wrapText="1"/>
    </x:xf>
    <x:xf numFmtId="0" fontId="9" fillId="11" borderId="1" xfId="0" applyNumberFormat="1" applyFont="1" applyFill="1" applyBorder="1" applyAlignment="1">
      <x:alignment vertical="center" wrapText="1"/>
    </x:xf>
    <x:xf numFmtId="0" fontId="0" fillId="0" borderId="0" xfId="0" applyNumberFormat="1" applyFont="1" applyFill="1" applyBorder="1"/>
    <x:xf numFmtId="0" fontId="10" fillId="2" borderId="0" xfId="0" applyNumberFormat="1" applyFont="1" applyFill="1" applyBorder="1" applyAlignment="1">
      <x:alignment horizontal="center" vertical="center" wrapText="1"/>
    </x:xf>
    <x:xf numFmtId="0" fontId="11" fillId="0" borderId="0" xfId="0" applyNumberFormat="1" applyFont="1" applyFill="1" applyBorder="1"/>
    <x:xf numFmtId="0" fontId="12" fillId="3" borderId="0" xfId="0" applyNumberFormat="1" applyFont="1" applyFill="1" applyBorder="1" applyAlignment="1">
      <x:alignment horizontal="center" vertical="center"/>
    </x:xf>
    <x:xf numFmtId="0" fontId="13" fillId="3" borderId="0" xfId="0" applyNumberFormat="1" applyFont="1" applyFill="1" applyBorder="1" applyAlignment="1">
      <x:alignment horizontal="center" vertical="center" wrapText="1"/>
    </x:xf>
    <x:xf numFmtId="0" fontId="13" fillId="4" borderId="0" xfId="0" applyNumberFormat="1" applyFont="1" applyFill="1" applyBorder="1" applyAlignment="1">
      <x:alignment horizontal="center" vertical="center" wrapText="1"/>
    </x:xf>
    <x:xf numFmtId="0" fontId="13" fillId="5" borderId="0" xfId="0" applyNumberFormat="1" applyFont="1" applyFill="1" applyBorder="1" applyAlignment="1">
      <x:alignment horizontal="center" vertical="center" wrapText="1"/>
    </x:xf>
    <x:xf numFmtId="0" fontId="13" fillId="6" borderId="0" xfId="0" applyNumberFormat="1" applyFont="1" applyFill="1" applyBorder="1" applyAlignment="1">
      <x:alignment horizontal="center" vertical="center" wrapText="1"/>
    </x:xf>
    <x:xf numFmtId="0" fontId="13" fillId="2" borderId="0" xfId="0" applyNumberFormat="1" applyFont="1" applyFill="1" applyBorder="1" applyAlignment="1">
      <x:alignment horizontal="center" vertical="center" wrapText="1"/>
    </x:xf>
    <x:xf numFmtId="0" fontId="13" fillId="7" borderId="0" xfId="0" applyNumberFormat="1" applyFont="1" applyFill="1" applyBorder="1" applyAlignment="1">
      <x:alignment horizontal="center" vertical="center" wrapText="1"/>
    </x:xf>
    <x:xf numFmtId="0" fontId="13" fillId="8" borderId="0" xfId="0" applyNumberFormat="1" applyFont="1" applyFill="1" applyBorder="1" applyAlignment="1">
      <x:alignment horizontal="center" vertical="center" wrapText="1"/>
    </x:xf>
    <x:xf numFmtId="0" fontId="13" fillId="9" borderId="0" xfId="0" applyNumberFormat="1" applyFont="1" applyFill="1" applyBorder="1" applyAlignment="1">
      <x:alignment horizontal="center" vertical="center" wrapText="1"/>
    </x:xf>
    <x:xf numFmtId="0" fontId="14" fillId="10" borderId="0" xfId="0" applyNumberFormat="1" applyFont="1" applyFill="1" applyBorder="1" applyAlignment="1">
      <x:alignment horizontal="left" vertical="center"/>
    </x:xf>
    <x:xf numFmtId="0" fontId="15" fillId="11" borderId="0" xfId="0" applyNumberFormat="1" applyFont="1" applyFill="1" applyBorder="1" applyAlignment="1">
      <x:alignment vertical="center" wrapText="1"/>
    </x:xf>
    <x:xf numFmtId="0" fontId="10" fillId="2" borderId="1" xfId="0" applyNumberFormat="1" applyFont="1" applyFill="1" applyBorder="1" applyAlignment="1">
      <x:alignment horizontal="center" vertical="center" wrapText="1"/>
    </x:xf>
    <x:xf numFmtId="0" fontId="11" fillId="0" borderId="1" xfId="0" applyNumberFormat="1" applyFont="1" applyFill="1" applyBorder="1"/>
    <x:xf numFmtId="0" fontId="12" fillId="3" borderId="1" xfId="0" applyNumberFormat="1" applyFont="1" applyFill="1" applyBorder="1" applyAlignment="1">
      <x:alignment horizontal="center" vertical="center"/>
    </x:xf>
    <x:xf numFmtId="0" fontId="13" fillId="3" borderId="1" xfId="0" applyNumberFormat="1" applyFont="1" applyFill="1" applyBorder="1" applyAlignment="1">
      <x:alignment horizontal="center" vertical="center" wrapText="1"/>
    </x:xf>
    <x:xf numFmtId="0" fontId="13" fillId="4" borderId="1" xfId="0" applyNumberFormat="1" applyFont="1" applyFill="1" applyBorder="1" applyAlignment="1">
      <x:alignment horizontal="center" vertical="center" wrapText="1"/>
    </x:xf>
    <x:xf numFmtId="0" fontId="13" fillId="5" borderId="1" xfId="0" applyNumberFormat="1" applyFont="1" applyFill="1" applyBorder="1" applyAlignment="1">
      <x:alignment horizontal="center" vertical="center" wrapText="1"/>
    </x:xf>
    <x:xf numFmtId="0" fontId="13" fillId="6" borderId="1" xfId="0" applyNumberFormat="1" applyFont="1" applyFill="1" applyBorder="1" applyAlignment="1">
      <x:alignment horizontal="center" vertical="center" wrapText="1"/>
    </x:xf>
    <x:xf numFmtId="0" fontId="13" fillId="2" borderId="1" xfId="0" applyNumberFormat="1" applyFont="1" applyFill="1" applyBorder="1" applyAlignment="1">
      <x:alignment horizontal="center" vertical="center" wrapText="1"/>
    </x:xf>
    <x:xf numFmtId="0" fontId="13" fillId="7" borderId="1" xfId="0" applyNumberFormat="1" applyFont="1" applyFill="1" applyBorder="1" applyAlignment="1">
      <x:alignment horizontal="center" vertical="center" wrapText="1"/>
    </x:xf>
    <x:xf numFmtId="0" fontId="13" fillId="8" borderId="1" xfId="0" applyNumberFormat="1" applyFont="1" applyFill="1" applyBorder="1" applyAlignment="1">
      <x:alignment horizontal="center" vertical="center" wrapText="1"/>
    </x:xf>
    <x:xf numFmtId="0" fontId="13" fillId="9" borderId="1" xfId="0" applyNumberFormat="1" applyFont="1" applyFill="1" applyBorder="1" applyAlignment="1">
      <x:alignment horizontal="center" vertical="center" wrapText="1"/>
    </x:xf>
    <x:xf numFmtId="0" fontId="14" fillId="10" borderId="1" xfId="0" applyNumberFormat="1" applyFont="1" applyFill="1" applyBorder="1" applyAlignment="1">
      <x:alignment horizontal="left" vertical="center"/>
    </x:xf>
    <x:xf numFmtId="0" fontId="15" fillId="11" borderId="1" xfId="0" applyNumberFormat="1" applyFont="1" applyFill="1" applyBorder="1" applyAlignment="1">
      <x:alignment vertical="center" wrapText="1"/>
    </x:xf>
    <x:xf numFmtId="0" fontId="11" fillId="0" borderId="0" xfId="0" applyNumberFormat="1" applyFont="1" applyFill="1" applyBorder="1" applyAlignment="1">
      <x:alignment wrapText="1"/>
    </x:xf>
    <x:xf numFmtId="0" fontId="12" fillId="3" borderId="0" xfId="0" applyNumberFormat="1" applyFont="1" applyFill="1" applyBorder="1" applyAlignment="1">
      <x:alignment horizontal="center" vertical="center" wrapText="1"/>
    </x:xf>
    <x:xf numFmtId="0" fontId="14" fillId="10" borderId="0" xfId="0" applyNumberFormat="1" applyFont="1" applyFill="1" applyBorder="1" applyAlignment="1">
      <x:alignment horizontal="left" vertical="center" wrapText="1"/>
    </x:xf>
    <x:xf numFmtId="0" fontId="11" fillId="0" borderId="1" xfId="0" applyNumberFormat="1" applyFont="1" applyFill="1" applyBorder="1" applyAlignment="1">
      <x:alignment wrapText="1"/>
    </x:xf>
    <x:xf numFmtId="0" fontId="12" fillId="3" borderId="1" xfId="0" applyNumberFormat="1" applyFont="1" applyFill="1" applyBorder="1" applyAlignment="1">
      <x:alignment horizontal="center" vertical="center" wrapText="1"/>
    </x:xf>
    <x:xf numFmtId="0" fontId="14" fillId="10" borderId="1" xfId="0" applyNumberFormat="1" applyFont="1" applyFill="1" applyBorder="1" applyAlignment="1">
      <x:alignment horizontal="left" vertical="center" wrapText="1"/>
    </x:xf>
    <x:xf numFmtId="0" fontId="14" fillId="2" borderId="0" xfId="0" applyNumberFormat="1" applyFont="1" applyFill="1" applyBorder="1" applyAlignment="1">
      <x:alignment horizontal="left" vertical="center"/>
    </x:xf>
    <x:xf numFmtId="0" fontId="14" fillId="5" borderId="0" xfId="0" applyNumberFormat="1" applyFont="1" applyFill="1" applyBorder="1" applyAlignment="1">
      <x:alignment horizontal="left" vertical="center"/>
    </x:xf>
    <x:xf numFmtId="0" fontId="16" fillId="3" borderId="0" xfId="0" applyNumberFormat="1" applyFont="1" applyFill="1" applyBorder="1" applyAlignment="1">
      <x:alignment horizontal="center" vertical="center" wrapText="1"/>
    </x:xf>
    <x:xf numFmtId="0" fontId="16" fillId="5" borderId="0" xfId="0" applyNumberFormat="1" applyFont="1" applyFill="1" applyBorder="1" applyAlignment="1">
      <x:alignment horizontal="center" vertical="center" wrapText="1"/>
    </x:xf>
    <x:xf numFmtId="0" fontId="17" fillId="12" borderId="0" xfId="0" applyNumberFormat="1" applyFont="1" applyFill="1" applyBorder="1"/>
    <x:xf numFmtId="200" fontId="17" fillId="12" borderId="0" xfId="0" applyNumberFormat="1" applyFont="1" applyFill="1" applyBorder="1"/>
    <x:xf numFmtId="202" fontId="17" fillId="12" borderId="0" xfId="0" applyNumberFormat="1" applyFont="1" applyFill="1" applyBorder="1"/>
    <x:xf numFmtId="201" fontId="17" fillId="12" borderId="0" xfId="0" applyNumberFormat="1" applyFont="1" applyFill="1" applyBorder="1"/>
    <x:xf numFmtId="0" fontId="14" fillId="2" borderId="1" xfId="0" applyNumberFormat="1" applyFont="1" applyFill="1" applyBorder="1" applyAlignment="1">
      <x:alignment horizontal="left" vertical="center"/>
    </x:xf>
    <x:xf numFmtId="0" fontId="14" fillId="5" borderId="1" xfId="0" applyNumberFormat="1" applyFont="1" applyFill="1" applyBorder="1" applyAlignment="1">
      <x:alignment horizontal="left" vertical="center"/>
    </x:xf>
    <x:xf numFmtId="0" fontId="16" fillId="3" borderId="1" xfId="0" applyNumberFormat="1" applyFont="1" applyFill="1" applyBorder="1" applyAlignment="1">
      <x:alignment horizontal="center" vertical="center" wrapText="1"/>
    </x:xf>
    <x:xf numFmtId="0" fontId="16" fillId="5" borderId="1" xfId="0" applyNumberFormat="1" applyFont="1" applyFill="1" applyBorder="1" applyAlignment="1">
      <x:alignment horizontal="center" vertical="center" wrapText="1"/>
    </x:xf>
    <x:xf numFmtId="0" fontId="17" fillId="12" borderId="1" xfId="0" applyNumberFormat="1" applyFont="1" applyFill="1" applyBorder="1"/>
    <x:xf numFmtId="200" fontId="17" fillId="12" borderId="1" xfId="0" applyNumberFormat="1" applyFont="1" applyFill="1" applyBorder="1"/>
    <x:xf numFmtId="202" fontId="17" fillId="12" borderId="1" xfId="0" applyNumberFormat="1" applyFont="1" applyFill="1" applyBorder="1"/>
    <x:xf numFmtId="201" fontId="17" fillId="12" borderId="1" xfId="0" applyNumberFormat="1" applyFont="1" applyFill="1" applyBorder="1"/>
    <x:xf numFmtId="0" fontId="14" fillId="2" borderId="0" xfId="0" applyNumberFormat="1" applyFont="1" applyFill="1" applyBorder="1" applyAlignment="1">
      <x:alignment horizontal="left" vertical="center" wrapText="1"/>
    </x:xf>
    <x:xf numFmtId="0" fontId="14" fillId="5" borderId="0" xfId="0" applyNumberFormat="1" applyFont="1" applyFill="1" applyBorder="1" applyAlignment="1">
      <x:alignment horizontal="left" vertical="center" wrapText="1"/>
    </x:xf>
    <x:xf numFmtId="0" fontId="17" fillId="12" borderId="0" xfId="0" applyNumberFormat="1" applyFont="1" applyFill="1" applyBorder="1" applyAlignment="1">
      <x:alignment wrapText="1"/>
    </x:xf>
    <x:xf numFmtId="200" fontId="17" fillId="12" borderId="0" xfId="0" applyNumberFormat="1" applyFont="1" applyFill="1" applyBorder="1" applyAlignment="1">
      <x:alignment wrapText="1"/>
    </x:xf>
    <x:xf numFmtId="202" fontId="17" fillId="12" borderId="0" xfId="0" applyNumberFormat="1" applyFont="1" applyFill="1" applyBorder="1" applyAlignment="1">
      <x:alignment wrapText="1"/>
    </x:xf>
    <x:xf numFmtId="201" fontId="17" fillId="12" borderId="0" xfId="0" applyNumberFormat="1" applyFont="1" applyFill="1" applyBorder="1" applyAlignment="1">
      <x:alignment wrapText="1"/>
    </x:xf>
    <x:xf numFmtId="0" fontId="14" fillId="2" borderId="1" xfId="0" applyNumberFormat="1" applyFont="1" applyFill="1" applyBorder="1" applyAlignment="1">
      <x:alignment horizontal="left" vertical="center" wrapText="1"/>
    </x:xf>
    <x:xf numFmtId="0" fontId="14" fillId="5" borderId="1" xfId="0" applyNumberFormat="1" applyFont="1" applyFill="1" applyBorder="1" applyAlignment="1">
      <x:alignment horizontal="left" vertical="center" wrapText="1"/>
    </x:xf>
    <x:xf numFmtId="0" fontId="17" fillId="12" borderId="1" xfId="0" applyNumberFormat="1" applyFont="1" applyFill="1" applyBorder="1" applyAlignment="1">
      <x:alignment wrapText="1"/>
    </x:xf>
    <x:xf numFmtId="200" fontId="17" fillId="12" borderId="1" xfId="0" applyNumberFormat="1" applyFont="1" applyFill="1" applyBorder="1" applyAlignment="1">
      <x:alignment wrapText="1"/>
    </x:xf>
    <x:xf numFmtId="202" fontId="17" fillId="12" borderId="1" xfId="0" applyNumberFormat="1" applyFont="1" applyFill="1" applyBorder="1" applyAlignment="1">
      <x:alignment wrapText="1"/>
    </x:xf>
    <x:xf numFmtId="201" fontId="17" fillId="12" borderId="1" xfId="0" applyNumberFormat="1" applyFont="1" applyFill="1" applyBorder="1" applyAlignment="1">
      <x:alignment wrapText="1"/>
    </x:xf>
    <x:xf numFmtId="203" fontId="17" fillId="12" borderId="0" xfId="0" applyNumberFormat="1" applyFont="1" applyFill="1" applyBorder="1"/>
    <x:xf numFmtId="203" fontId="11" fillId="0" borderId="0" xfId="0" applyNumberFormat="1" applyFont="1" applyFill="1" applyBorder="1"/>
    <x:xf numFmtId="203" fontId="17" fillId="12" borderId="1" xfId="0" applyNumberFormat="1" applyFont="1" applyFill="1" applyBorder="1"/>
    <x:xf numFmtId="203" fontId="11" fillId="0" borderId="1" xfId="0" applyNumberFormat="1" applyFont="1" applyFill="1" applyBorder="1"/>
    <x:xf numFmtId="203" fontId="17" fillId="12" borderId="0" xfId="0" applyNumberFormat="1" applyFont="1" applyFill="1" applyBorder="1" applyAlignment="1">
      <x:alignment wrapText="1"/>
    </x:xf>
    <x:xf numFmtId="203" fontId="11" fillId="0" borderId="0" xfId="0" applyNumberFormat="1" applyFont="1" applyFill="1" applyBorder="1" applyAlignment="1">
      <x:alignment wrapText="1"/>
    </x:xf>
    <x:xf numFmtId="203" fontId="17" fillId="12" borderId="1" xfId="0" applyNumberFormat="1" applyFont="1" applyFill="1" applyBorder="1" applyAlignment="1">
      <x:alignment wrapText="1"/>
    </x:xf>
    <x:xf numFmtId="203" fontId="11" fillId="0" borderId="1" xfId="0" applyNumberFormat="1" applyFont="1" applyFill="1" applyBorder="1" applyAlignment="1">
      <x:alignment wrapText="1"/>
    </x:xf>
    <x:xf numFmtId="0" fontId="16" fillId="7" borderId="0" xfId="0" applyNumberFormat="1" applyFont="1" applyFill="1" applyBorder="1" applyAlignment="1">
      <x:alignment horizontal="center" vertical="center" wrapText="1"/>
    </x:xf>
    <x:xf numFmtId="0" fontId="16" fillId="7" borderId="1" xfId="0" applyNumberFormat="1" applyFont="1" applyFill="1" applyBorder="1" applyAlignment="1">
      <x:alignment horizontal="center" vertical="center" wrapText="1"/>
    </x:xf>
    <x:xf numFmtId="0" fontId="11" fillId="0" borderId="2" xfId="0" applyNumberFormat="1" applyFont="1" applyFill="1" applyBorder="1"/>
    <x:xf numFmtId="203" fontId="11" fillId="0" borderId="2" xfId="0" applyNumberFormat="1" applyFont="1" applyFill="1" applyBorder="1"/>
    <x:xf numFmtId="200" fontId="11" fillId="0" borderId="0" xfId="0" applyNumberFormat="1" applyFont="1" applyFill="1" applyBorder="1"/>
    <x:xf numFmtId="201" fontId="11" fillId="0" borderId="2" xfId="0" applyNumberFormat="1" applyFont="1" applyFill="1" applyBorder="1"/>
    <x:xf numFmtId="0" fontId="11" fillId="0" borderId="3" xfId="0" applyNumberFormat="1" applyFont="1" applyFill="1" applyBorder="1"/>
    <x:xf numFmtId="203" fontId="11" fillId="0" borderId="3" xfId="0" applyNumberFormat="1" applyFont="1" applyFill="1" applyBorder="1"/>
    <x:xf numFmtId="200" fontId="11" fillId="0" borderId="1" xfId="0" applyNumberFormat="1" applyFont="1" applyFill="1" applyBorder="1"/>
    <x:xf numFmtId="201" fontId="11" fillId="0" borderId="3" xfId="0" applyNumberFormat="1" applyFont="1" applyFill="1" applyBorder="1"/>
    <x:xf numFmtId="0" fontId="11" fillId="0" borderId="2" xfId="0" applyNumberFormat="1" applyFont="1" applyFill="1" applyBorder="1" applyAlignment="1">
      <x:alignment wrapText="1"/>
    </x:xf>
    <x:xf numFmtId="203" fontId="11" fillId="0" borderId="2" xfId="0" applyNumberFormat="1" applyFont="1" applyFill="1" applyBorder="1" applyAlignment="1">
      <x:alignment wrapText="1"/>
    </x:xf>
    <x:xf numFmtId="200" fontId="11" fillId="0" borderId="0" xfId="0" applyNumberFormat="1" applyFont="1" applyFill="1" applyBorder="1" applyAlignment="1">
      <x:alignment wrapText="1"/>
    </x:xf>
    <x:xf numFmtId="201" fontId="11" fillId="0" borderId="2" xfId="0" applyNumberFormat="1" applyFont="1" applyFill="1" applyBorder="1" applyAlignment="1">
      <x:alignment wrapText="1"/>
    </x:xf>
    <x:xf numFmtId="0" fontId="11" fillId="0" borderId="3" xfId="0" applyNumberFormat="1" applyFont="1" applyFill="1" applyBorder="1" applyAlignment="1">
      <x:alignment wrapText="1"/>
    </x:xf>
    <x:xf numFmtId="203" fontId="11" fillId="0" borderId="3" xfId="0" applyNumberFormat="1" applyFont="1" applyFill="1" applyBorder="1" applyAlignment="1">
      <x:alignment wrapText="1"/>
    </x:xf>
    <x:xf numFmtId="200" fontId="11" fillId="0" borderId="1" xfId="0" applyNumberFormat="1" applyFont="1" applyFill="1" applyBorder="1" applyAlignment="1">
      <x:alignment wrapText="1"/>
    </x:xf>
    <x:xf numFmtId="201" fontId="11" fillId="0" borderId="3" xfId="0" applyNumberFormat="1" applyFont="1" applyFill="1" applyBorder="1" applyAlignment="1">
      <x:alignment wrapText="1"/>
    </x:xf>
    <x:xf numFmtId="0" fontId="16" fillId="6" borderId="0" xfId="0" applyNumberFormat="1" applyFont="1" applyFill="1" applyBorder="1" applyAlignment="1">
      <x:alignment horizontal="center" vertical="center" wrapText="1"/>
    </x:xf>
    <x:xf numFmtId="204" fontId="17" fillId="12" borderId="0" xfId="0" applyNumberFormat="1" applyFont="1" applyFill="1" applyBorder="1"/>
    <x:xf numFmtId="204" fontId="11" fillId="0" borderId="0" xfId="0" applyNumberFormat="1" applyFont="1" applyFill="1" applyBorder="1"/>
    <x:xf numFmtId="0" fontId="16" fillId="6" borderId="1" xfId="0" applyNumberFormat="1" applyFont="1" applyFill="1" applyBorder="1" applyAlignment="1">
      <x:alignment horizontal="center" vertical="center" wrapText="1"/>
    </x:xf>
    <x:xf numFmtId="204" fontId="17" fillId="12" borderId="1" xfId="0" applyNumberFormat="1" applyFont="1" applyFill="1" applyBorder="1"/>
    <x:xf numFmtId="204" fontId="11" fillId="0" borderId="1" xfId="0" applyNumberFormat="1" applyFont="1" applyFill="1" applyBorder="1"/>
    <x:xf numFmtId="204" fontId="17" fillId="12" borderId="0" xfId="0" applyNumberFormat="1" applyFont="1" applyFill="1" applyBorder="1" applyAlignment="1">
      <x:alignment wrapText="1"/>
    </x:xf>
    <x:xf numFmtId="204" fontId="11" fillId="0" borderId="0" xfId="0" applyNumberFormat="1" applyFont="1" applyFill="1" applyBorder="1" applyAlignment="1">
      <x:alignment wrapText="1"/>
    </x:xf>
    <x:xf numFmtId="204" fontId="17" fillId="12" borderId="1" xfId="0" applyNumberFormat="1" applyFont="1" applyFill="1" applyBorder="1" applyAlignment="1">
      <x:alignment wrapText="1"/>
    </x:xf>
    <x:xf numFmtId="204" fontId="11" fillId="0" borderId="1" xfId="0" applyNumberFormat="1" applyFont="1" applyFill="1" applyBorder="1" applyAlignment="1">
      <x:alignment wrapText="1"/>
    </x:xf>
    <x:xf numFmtId="0" fontId="16" fillId="2" borderId="0" xfId="0" applyNumberFormat="1" applyFont="1" applyFill="1" applyBorder="1" applyAlignment="1">
      <x:alignment horizontal="center" vertical="center" wrapText="1"/>
    </x:xf>
    <x:xf numFmtId="0" fontId="16" fillId="2" borderId="1" xfId="0" applyNumberFormat="1" applyFont="1" applyFill="1" applyBorder="1" applyAlignment="1">
      <x:alignment horizontal="center" vertical="center" wrapText="1"/>
    </x:xf>
    <x:xf numFmtId="0" fontId="16" fillId="4" borderId="0" xfId="0" applyNumberFormat="1" applyFont="1" applyFill="1" applyBorder="1" applyAlignment="1">
      <x:alignment horizontal="center" vertical="center" wrapText="1"/>
    </x:xf>
    <x:xf numFmtId="205" fontId="17" fillId="12" borderId="0" xfId="0" applyNumberFormat="1" applyFont="1" applyFill="1" applyBorder="1"/>
    <x:xf numFmtId="205" fontId="11" fillId="0" borderId="0" xfId="0" applyNumberFormat="1" applyFont="1" applyFill="1" applyBorder="1"/>
    <x:xf numFmtId="0" fontId="16" fillId="4" borderId="1" xfId="0" applyNumberFormat="1" applyFont="1" applyFill="1" applyBorder="1" applyAlignment="1">
      <x:alignment horizontal="center" vertical="center" wrapText="1"/>
    </x:xf>
    <x:xf numFmtId="205" fontId="17" fillId="12" borderId="1" xfId="0" applyNumberFormat="1" applyFont="1" applyFill="1" applyBorder="1"/>
    <x:xf numFmtId="205" fontId="11" fillId="0" borderId="1" xfId="0" applyNumberFormat="1" applyFont="1" applyFill="1" applyBorder="1"/>
    <x:xf numFmtId="205" fontId="17" fillId="12" borderId="0" xfId="0" applyNumberFormat="1" applyFont="1" applyFill="1" applyBorder="1" applyAlignment="1">
      <x:alignment wrapText="1"/>
    </x:xf>
    <x:xf numFmtId="205" fontId="11" fillId="0" borderId="0" xfId="0" applyNumberFormat="1" applyFont="1" applyFill="1" applyBorder="1" applyAlignment="1">
      <x:alignment wrapText="1"/>
    </x:xf>
    <x:xf numFmtId="205" fontId="17" fillId="12" borderId="1" xfId="0" applyNumberFormat="1" applyFont="1" applyFill="1" applyBorder="1" applyAlignment="1">
      <x:alignment wrapText="1"/>
    </x:xf>
    <x:xf numFmtId="205" fontId="11" fillId="0" borderId="1" xfId="0" applyNumberFormat="1" applyFont="1" applyFill="1" applyBorder="1" applyAlignment="1">
      <x:alignment wrapText="1"/>
    </x:xf>
    <x:xf numFmtId="0" fontId="16" fillId="9" borderId="0" xfId="0" applyNumberFormat="1" applyFont="1" applyFill="1" applyBorder="1" applyAlignment="1">
      <x:alignment horizontal="center" vertical="center" wrapText="1"/>
    </x:xf>
    <x:xf numFmtId="206" fontId="17" fillId="12" borderId="0" xfId="0" applyNumberFormat="1" applyFont="1" applyFill="1" applyBorder="1"/>
    <x:xf numFmtId="0" fontId="16" fillId="9" borderId="1" xfId="0" applyNumberFormat="1" applyFont="1" applyFill="1" applyBorder="1" applyAlignment="1">
      <x:alignment horizontal="center" vertical="center" wrapText="1"/>
    </x:xf>
    <x:xf numFmtId="206" fontId="17" fillId="12" borderId="1" xfId="0" applyNumberFormat="1" applyFont="1" applyFill="1" applyBorder="1"/>
    <x:xf numFmtId="206" fontId="17" fillId="12" borderId="0" xfId="0" applyNumberFormat="1" applyFont="1" applyFill="1" applyBorder="1" applyAlignment="1">
      <x:alignment wrapText="1"/>
    </x:xf>
    <x:xf numFmtId="206" fontId="17" fillId="12" borderId="1" xfId="0" applyNumberFormat="1" applyFont="1" applyFill="1" applyBorder="1" applyAlignment="1">
      <x:alignment wrapText="1"/>
    </x:xf>
    <x:xf numFmtId="0" fontId="16" fillId="3" borderId="0" xfId="0" applyNumberFormat="1" applyFont="1" applyFill="1" applyBorder="1" applyAlignment="1">
      <x:alignment horizontal="center" vertical="center"/>
    </x:xf>
    <x:xf numFmtId="0" fontId="16" fillId="4" borderId="0" xfId="0" applyNumberFormat="1" applyFont="1" applyFill="1" applyBorder="1" applyAlignment="1">
      <x:alignment horizontal="center" vertical="center"/>
    </x:xf>
    <x:xf numFmtId="0" fontId="16" fillId="6" borderId="0" xfId="0" applyNumberFormat="1" applyFont="1" applyFill="1" applyBorder="1" applyAlignment="1">
      <x:alignment horizontal="center" vertical="center"/>
    </x:xf>
    <x:xf numFmtId="0" fontId="16" fillId="8" borderId="0" xfId="0" applyNumberFormat="1" applyFont="1" applyFill="1" applyBorder="1" applyAlignment="1">
      <x:alignment horizontal="center" vertical="center"/>
    </x:xf>
    <x:xf numFmtId="203" fontId="18" fillId="3" borderId="0" xfId="0" applyNumberFormat="1" applyFont="1" applyFill="1" applyBorder="1" applyAlignment="1">
      <x:alignment horizontal="center" vertical="center"/>
    </x:xf>
    <x:xf numFmtId="203" fontId="18" fillId="4" borderId="0" xfId="0" applyNumberFormat="1" applyFont="1" applyFill="1" applyBorder="1" applyAlignment="1">
      <x:alignment horizontal="center" vertical="center"/>
    </x:xf>
    <x:xf numFmtId="203" fontId="18" fillId="6" borderId="0" xfId="0" applyNumberFormat="1" applyFont="1" applyFill="1" applyBorder="1" applyAlignment="1">
      <x:alignment horizontal="center" vertical="center"/>
    </x:xf>
    <x:xf numFmtId="203" fontId="18" fillId="8" borderId="0" xfId="0" applyNumberFormat="1" applyFont="1" applyFill="1" applyBorder="1" applyAlignment="1">
      <x:alignment horizontal="center" vertical="center"/>
    </x:xf>
    <x:xf numFmtId="0" fontId="16" fillId="5" borderId="0" xfId="0" applyNumberFormat="1" applyFont="1" applyFill="1" applyBorder="1" applyAlignment="1">
      <x:alignment horizontal="center" vertical="center"/>
    </x:xf>
    <x:xf numFmtId="0" fontId="16" fillId="9" borderId="0" xfId="0" applyNumberFormat="1" applyFont="1" applyFill="1" applyBorder="1" applyAlignment="1">
      <x:alignment horizontal="center" vertical="center"/>
    </x:xf>
    <x:xf numFmtId="0" fontId="16" fillId="7" borderId="0" xfId="0" applyNumberFormat="1" applyFont="1" applyFill="1" applyBorder="1" applyAlignment="1">
      <x:alignment horizontal="center" vertical="center"/>
    </x:xf>
    <x:xf numFmtId="0" fontId="16" fillId="2" borderId="0" xfId="0" applyNumberFormat="1" applyFont="1" applyFill="1" applyBorder="1" applyAlignment="1">
      <x:alignment horizontal="center" vertical="center"/>
    </x:xf>
    <x:xf numFmtId="200" fontId="18" fillId="5" borderId="0" xfId="0" applyNumberFormat="1" applyFont="1" applyFill="1" applyBorder="1" applyAlignment="1">
      <x:alignment horizontal="center" vertical="center"/>
    </x:xf>
    <x:xf numFmtId="201" fontId="18" fillId="9" borderId="0" xfId="0" applyNumberFormat="1" applyFont="1" applyFill="1" applyBorder="1" applyAlignment="1">
      <x:alignment horizontal="center" vertical="center"/>
    </x:xf>
    <x:xf numFmtId="204" fontId="18" fillId="7" borderId="0" xfId="0" applyNumberFormat="1" applyFont="1" applyFill="1" applyBorder="1" applyAlignment="1">
      <x:alignment horizontal="center" vertical="center"/>
    </x:xf>
    <x:xf numFmtId="204" fontId="18" fillId="2" borderId="0" xfId="0" applyNumberFormat="1" applyFont="1" applyFill="1" applyBorder="1" applyAlignment="1">
      <x:alignment horizontal="center" vertical="center"/>
    </x:xf>
    <x:xf numFmtId="0" fontId="19" fillId="11" borderId="0" xfId="0" applyNumberFormat="1" applyFont="1" applyFill="1" applyBorder="1" applyAlignment="1">
      <x:alignment vertical="center" wrapText="1"/>
    </x:xf>
    <x:xf numFmtId="0" fontId="16" fillId="3" borderId="1" xfId="0" applyNumberFormat="1" applyFont="1" applyFill="1" applyBorder="1" applyAlignment="1">
      <x:alignment horizontal="center" vertical="center"/>
    </x:xf>
    <x:xf numFmtId="0" fontId="16" fillId="4" borderId="1" xfId="0" applyNumberFormat="1" applyFont="1" applyFill="1" applyBorder="1" applyAlignment="1">
      <x:alignment horizontal="center" vertical="center"/>
    </x:xf>
    <x:xf numFmtId="0" fontId="16" fillId="6" borderId="1" xfId="0" applyNumberFormat="1" applyFont="1" applyFill="1" applyBorder="1" applyAlignment="1">
      <x:alignment horizontal="center" vertical="center"/>
    </x:xf>
    <x:xf numFmtId="0" fontId="16" fillId="8" borderId="1" xfId="0" applyNumberFormat="1" applyFont="1" applyFill="1" applyBorder="1" applyAlignment="1">
      <x:alignment horizontal="center" vertical="center"/>
    </x:xf>
    <x:xf numFmtId="203" fontId="18" fillId="3" borderId="1" xfId="0" applyNumberFormat="1" applyFont="1" applyFill="1" applyBorder="1" applyAlignment="1">
      <x:alignment horizontal="center" vertical="center"/>
    </x:xf>
    <x:xf numFmtId="203" fontId="18" fillId="4" borderId="1" xfId="0" applyNumberFormat="1" applyFont="1" applyFill="1" applyBorder="1" applyAlignment="1">
      <x:alignment horizontal="center" vertical="center"/>
    </x:xf>
    <x:xf numFmtId="203" fontId="18" fillId="6" borderId="1" xfId="0" applyNumberFormat="1" applyFont="1" applyFill="1" applyBorder="1" applyAlignment="1">
      <x:alignment horizontal="center" vertical="center"/>
    </x:xf>
    <x:xf numFmtId="203" fontId="18" fillId="8" borderId="1" xfId="0" applyNumberFormat="1" applyFont="1" applyFill="1" applyBorder="1" applyAlignment="1">
      <x:alignment horizontal="center" vertical="center"/>
    </x:xf>
    <x:xf numFmtId="0" fontId="16" fillId="5" borderId="1" xfId="0" applyNumberFormat="1" applyFont="1" applyFill="1" applyBorder="1" applyAlignment="1">
      <x:alignment horizontal="center" vertical="center"/>
    </x:xf>
    <x:xf numFmtId="0" fontId="16" fillId="9" borderId="1" xfId="0" applyNumberFormat="1" applyFont="1" applyFill="1" applyBorder="1" applyAlignment="1">
      <x:alignment horizontal="center" vertical="center"/>
    </x:xf>
    <x:xf numFmtId="0" fontId="16" fillId="7" borderId="1" xfId="0" applyNumberFormat="1" applyFont="1" applyFill="1" applyBorder="1" applyAlignment="1">
      <x:alignment horizontal="center" vertical="center"/>
    </x:xf>
    <x:xf numFmtId="0" fontId="16" fillId="2" borderId="1" xfId="0" applyNumberFormat="1" applyFont="1" applyFill="1" applyBorder="1" applyAlignment="1">
      <x:alignment horizontal="center" vertical="center"/>
    </x:xf>
    <x:xf numFmtId="200" fontId="18" fillId="5" borderId="1" xfId="0" applyNumberFormat="1" applyFont="1" applyFill="1" applyBorder="1" applyAlignment="1">
      <x:alignment horizontal="center" vertical="center"/>
    </x:xf>
    <x:xf numFmtId="201" fontId="18" fillId="9" borderId="1" xfId="0" applyNumberFormat="1" applyFont="1" applyFill="1" applyBorder="1" applyAlignment="1">
      <x:alignment horizontal="center" vertical="center"/>
    </x:xf>
    <x:xf numFmtId="204" fontId="18" fillId="7" borderId="1" xfId="0" applyNumberFormat="1" applyFont="1" applyFill="1" applyBorder="1" applyAlignment="1">
      <x:alignment horizontal="center" vertical="center"/>
    </x:xf>
    <x:xf numFmtId="204" fontId="18" fillId="2" borderId="1" xfId="0" applyNumberFormat="1" applyFont="1" applyFill="1" applyBorder="1" applyAlignment="1">
      <x:alignment horizontal="center" vertical="center"/>
    </x:xf>
    <x:xf numFmtId="0" fontId="19" fillId="11" borderId="1" xfId="0" applyNumberFormat="1" applyFont="1" applyFill="1" applyBorder="1" applyAlignment="1">
      <x:alignment vertical="center" wrapText="1"/>
    </x:xf>
    <x:xf numFmtId="0" fontId="16" fillId="8" borderId="0" xfId="0" applyNumberFormat="1" applyFont="1" applyFill="1" applyBorder="1" applyAlignment="1">
      <x:alignment horizontal="center" vertical="center" wrapText="1"/>
    </x:xf>
    <x:xf numFmtId="203" fontId="18" fillId="3" borderId="0" xfId="0" applyNumberFormat="1" applyFont="1" applyFill="1" applyBorder="1" applyAlignment="1">
      <x:alignment horizontal="center" vertical="center" wrapText="1"/>
    </x:xf>
    <x:xf numFmtId="203" fontId="18" fillId="4" borderId="0" xfId="0" applyNumberFormat="1" applyFont="1" applyFill="1" applyBorder="1" applyAlignment="1">
      <x:alignment horizontal="center" vertical="center" wrapText="1"/>
    </x:xf>
    <x:xf numFmtId="203" fontId="18" fillId="6" borderId="0" xfId="0" applyNumberFormat="1" applyFont="1" applyFill="1" applyBorder="1" applyAlignment="1">
      <x:alignment horizontal="center" vertical="center" wrapText="1"/>
    </x:xf>
    <x:xf numFmtId="203" fontId="18" fillId="8" borderId="0" xfId="0" applyNumberFormat="1" applyFont="1" applyFill="1" applyBorder="1" applyAlignment="1">
      <x:alignment horizontal="center" vertical="center" wrapText="1"/>
    </x:xf>
    <x:xf numFmtId="200" fontId="18" fillId="5" borderId="0" xfId="0" applyNumberFormat="1" applyFont="1" applyFill="1" applyBorder="1" applyAlignment="1">
      <x:alignment horizontal="center" vertical="center" wrapText="1"/>
    </x:xf>
    <x:xf numFmtId="201" fontId="18" fillId="9" borderId="0" xfId="0" applyNumberFormat="1" applyFont="1" applyFill="1" applyBorder="1" applyAlignment="1">
      <x:alignment horizontal="center" vertical="center" wrapText="1"/>
    </x:xf>
    <x:xf numFmtId="204" fontId="18" fillId="7" borderId="0" xfId="0" applyNumberFormat="1" applyFont="1" applyFill="1" applyBorder="1" applyAlignment="1">
      <x:alignment horizontal="center" vertical="center" wrapText="1"/>
    </x:xf>
    <x:xf numFmtId="204" fontId="18" fillId="2" borderId="0" xfId="0" applyNumberFormat="1" applyFont="1" applyFill="1" applyBorder="1" applyAlignment="1">
      <x:alignment horizontal="center" vertical="center" wrapText="1"/>
    </x:xf>
    <x:xf numFmtId="0" fontId="16" fillId="8" borderId="1" xfId="0" applyNumberFormat="1" applyFont="1" applyFill="1" applyBorder="1" applyAlignment="1">
      <x:alignment horizontal="center" vertical="center" wrapText="1"/>
    </x:xf>
    <x:xf numFmtId="203" fontId="18" fillId="3" borderId="1" xfId="0" applyNumberFormat="1" applyFont="1" applyFill="1" applyBorder="1" applyAlignment="1">
      <x:alignment horizontal="center" vertical="center" wrapText="1"/>
    </x:xf>
    <x:xf numFmtId="203" fontId="18" fillId="4" borderId="1" xfId="0" applyNumberFormat="1" applyFont="1" applyFill="1" applyBorder="1" applyAlignment="1">
      <x:alignment horizontal="center" vertical="center" wrapText="1"/>
    </x:xf>
    <x:xf numFmtId="203" fontId="18" fillId="6" borderId="1" xfId="0" applyNumberFormat="1" applyFont="1" applyFill="1" applyBorder="1" applyAlignment="1">
      <x:alignment horizontal="center" vertical="center" wrapText="1"/>
    </x:xf>
    <x:xf numFmtId="203" fontId="18" fillId="8" borderId="1" xfId="0" applyNumberFormat="1" applyFont="1" applyFill="1" applyBorder="1" applyAlignment="1">
      <x:alignment horizontal="center" vertical="center" wrapText="1"/>
    </x:xf>
    <x:xf numFmtId="200" fontId="18" fillId="5" borderId="1" xfId="0" applyNumberFormat="1" applyFont="1" applyFill="1" applyBorder="1" applyAlignment="1">
      <x:alignment horizontal="center" vertical="center" wrapText="1"/>
    </x:xf>
    <x:xf numFmtId="201" fontId="18" fillId="9" borderId="1" xfId="0" applyNumberFormat="1" applyFont="1" applyFill="1" applyBorder="1" applyAlignment="1">
      <x:alignment horizontal="center" vertical="center" wrapText="1"/>
    </x:xf>
    <x:xf numFmtId="204" fontId="18" fillId="7" borderId="1" xfId="0" applyNumberFormat="1" applyFont="1" applyFill="1" applyBorder="1" applyAlignment="1">
      <x:alignment horizontal="center" vertical="center" wrapText="1"/>
    </x:xf>
    <x:xf numFmtId="204" fontId="18" fillId="2" borderId="1" xfId="0" applyNumberFormat="1" applyFont="1" applyFill="1" applyBorder="1" applyAlignment="1">
      <x:alignment horizontal="center" vertical="center" wrapText="1"/>
    </x:xf>
    <x:xf numFmtId="0" fontId="11" fillId="13" borderId="0" xfId="0" applyNumberFormat="1" applyFont="1" applyFill="1" applyBorder="1" applyAlignment="1">
      <x:alignment wrapText="1"/>
    </x:xf>
    <x:xf numFmtId="0" fontId="14" fillId="13" borderId="0" xfId="0" applyNumberFormat="1" applyFont="1" applyFill="1" applyBorder="1" applyAlignment="1">
      <x:alignment wrapText="1"/>
    </x:xf>
    <x:xf numFmtId="0" fontId="14" fillId="13" borderId="0" xfId="0" applyNumberFormat="1" applyFont="1" applyFill="1" applyBorder="1" applyAlignment="1">
      <x:alignment horizontal="left" wrapText="1"/>
    </x:xf>
    <x:xf numFmtId="0" fontId="14" fillId="13" borderId="0" xfId="0" applyNumberFormat="1" applyFont="1" applyFill="1" applyBorder="1" applyAlignment="1">
      <x:alignment horizontal="left" vertical="center" wrapText="1"/>
    </x:xf>
    <x:xf numFmtId="0" fontId="11" fillId="14" borderId="0" xfId="0" applyNumberFormat="1" applyFont="1" applyFill="1" applyBorder="1" applyAlignment="1">
      <x:alignment wrapText="1"/>
    </x:xf>
    <x:xf numFmtId="0" fontId="20" fillId="14" borderId="0" xfId="0" applyNumberFormat="1" applyFont="1" applyFill="1" applyBorder="1" applyAlignment="1">
      <x:alignment wrapText="1"/>
    </x:xf>
    <x:xf numFmtId="0" fontId="20" fillId="14" xfId="0" applyNumberFormat="1" applyFont="1" applyFill="1" applyBorder="0" applyAlignment="1">
      <x:alignment wrapText="1"/>
    </x:xf>
    <x:xf numFmtId="0" fontId="20" fillId="14" xfId="0" applyNumberFormat="1" applyFont="1" applyFill="1" applyBorder="0" applyAlignment="1">
      <x:alignment horizontal="center" wrapText="1"/>
    </x:xf>
    <x:xf numFmtId="0" fontId="20" fillId="14" xfId="0" applyNumberFormat="1" applyFont="1" applyFill="1" applyBorder="0" applyAlignment="1">
      <x:alignment horizontal="center" vertical="center" wrapText="1"/>
    </x:xf>
    <x:xf numFmtId="0" fontId="11" fillId="15" borderId="0" xfId="0" applyNumberFormat="1" applyFont="1" applyFill="1" applyBorder="1" applyAlignment="1">
      <x:alignment wrapText="1"/>
    </x:xf>
    <x:xf numFmtId="0" fontId="20" fillId="15" borderId="0" xfId="0" applyNumberFormat="1" applyFont="1" applyFill="1" applyBorder="1" applyAlignment="1">
      <x:alignment wrapText="1"/>
    </x:xf>
    <x:xf numFmtId="0" fontId="20" fillId="15" xfId="0" applyNumberFormat="1" applyFont="1" applyFill="1" applyBorder="0" applyAlignment="1">
      <x:alignment wrapText="1"/>
    </x:xf>
    <x:xf numFmtId="0" fontId="20" fillId="15" xfId="0" applyNumberFormat="1" applyFont="1" applyFill="1" applyBorder="0" applyAlignment="1">
      <x:alignment horizontal="center" wrapText="1"/>
    </x:xf>
    <x:xf numFmtId="0" fontId="20" fillId="15" xfId="0" applyNumberFormat="1" applyFont="1" applyFill="1" applyBorder="0" applyAlignment="1">
      <x:alignment horizontal="center" vertical="center" wrapText="1"/>
    </x:xf>
    <x:xf numFmtId="0" fontId="11" fillId="16" borderId="0" xfId="0" applyNumberFormat="1" applyFont="1" applyFill="1" applyBorder="1" applyAlignment="1">
      <x:alignment wrapText="1"/>
    </x:xf>
    <x:xf numFmtId="0" fontId="20" fillId="16" borderId="0" xfId="0" applyNumberFormat="1" applyFont="1" applyFill="1" applyBorder="1" applyAlignment="1">
      <x:alignment wrapText="1"/>
    </x:xf>
    <x:xf numFmtId="0" fontId="20" fillId="16" xfId="0" applyNumberFormat="1" applyFont="1" applyFill="1" applyBorder="0" applyAlignment="1">
      <x:alignment wrapText="1"/>
    </x:xf>
    <x:xf numFmtId="0" fontId="20" fillId="16" xfId="0" applyNumberFormat="1" applyFont="1" applyFill="1" applyBorder="0" applyAlignment="1">
      <x:alignment horizontal="center" wrapText="1"/>
    </x:xf>
    <x:xf numFmtId="0" fontId="20" fillId="16" xfId="0" applyNumberFormat="1" applyFont="1" applyFill="1" applyBorder="0" applyAlignment="1">
      <x:alignment horizontal="center" vertical="center" wrapText="1"/>
    </x:xf>
    <x:xf numFmtId="0" fontId="11" fillId="17" borderId="0" xfId="0" applyNumberFormat="1" applyFont="1" applyFill="1" applyBorder="1" applyAlignment="1">
      <x:alignment wrapText="1"/>
    </x:xf>
    <x:xf numFmtId="0" fontId="20" fillId="17" borderId="0" xfId="0" applyNumberFormat="1" applyFont="1" applyFill="1" applyBorder="1" applyAlignment="1">
      <x:alignment wrapText="1"/>
    </x:xf>
    <x:xf numFmtId="0" fontId="20" fillId="17" xfId="0" applyNumberFormat="1" applyFont="1" applyFill="1" applyBorder="0" applyAlignment="1">
      <x:alignment wrapText="1"/>
    </x:xf>
    <x:xf numFmtId="0" fontId="20" fillId="17" xfId="0" applyNumberFormat="1" applyFont="1" applyFill="1" applyBorder="0" applyAlignment="1">
      <x:alignment horizontal="center" wrapText="1"/>
    </x:xf>
    <x:xf numFmtId="0" fontId="20" fillId="17" xfId="0" applyNumberFormat="1" applyFont="1" applyFill="1" applyBorder="0" applyAlignment="1">
      <x:alignment horizontal="center" vertical="center" wrapText="1"/>
    </x:xf>
    <x:xf numFmtId="0" fontId="11" fillId="18" borderId="0" xfId="0" applyNumberFormat="1" applyFont="1" applyFill="1" applyBorder="1" applyAlignment="1">
      <x:alignment wrapText="1"/>
    </x:xf>
    <x:xf numFmtId="0" fontId="20" fillId="18" borderId="0" xfId="0" applyNumberFormat="1" applyFont="1" applyFill="1" applyBorder="1" applyAlignment="1">
      <x:alignment wrapText="1"/>
    </x:xf>
    <x:xf numFmtId="0" fontId="20" fillId="18" xfId="0" applyNumberFormat="1" applyFont="1" applyFill="1" applyBorder="0" applyAlignment="1">
      <x:alignment wrapText="1"/>
    </x:xf>
    <x:xf numFmtId="0" fontId="20" fillId="18" xfId="0" applyNumberFormat="1" applyFont="1" applyFill="1" applyBorder="0" applyAlignment="1">
      <x:alignment horizontal="center" wrapText="1"/>
    </x:xf>
    <x:xf numFmtId="0" fontId="20" fillId="18" xfId="0" applyNumberFormat="1" applyFont="1" applyFill="1" applyBorder="0" applyAlignment="1">
      <x:alignment horizontal="center" vertical="center" wrapText="1"/>
    </x:xf>
    <x:xf numFmtId="0" fontId="11" fillId="19" borderId="0" xfId="0" applyNumberFormat="1" applyFont="1" applyFill="1" applyBorder="1" applyAlignment="1">
      <x:alignment wrapText="1"/>
    </x:xf>
    <x:xf numFmtId="0" fontId="20" fillId="19" borderId="0" xfId="0" applyNumberFormat="1" applyFont="1" applyFill="1" applyBorder="1" applyAlignment="1">
      <x:alignment wrapText="1"/>
    </x:xf>
    <x:xf numFmtId="0" fontId="20" fillId="19" xfId="0" applyNumberFormat="1" applyFont="1" applyFill="1" applyBorder="0" applyAlignment="1">
      <x:alignment wrapText="1"/>
    </x:xf>
    <x:xf numFmtId="0" fontId="20" fillId="19" xfId="0" applyNumberFormat="1" applyFont="1" applyFill="1" applyBorder="0" applyAlignment="1">
      <x:alignment horizontal="center" wrapText="1"/>
    </x:xf>
    <x:xf numFmtId="0" fontId="20" fillId="19" xfId="0" applyNumberFormat="1" applyFont="1" applyFill="1" applyBorder="0" applyAlignment="1">
      <x:alignment horizontal="center" vertical="center" wrapText="1"/>
    </x:xf>
    <x:xf numFmtId="0" fontId="11" fillId="20" borderId="0" xfId="0" applyNumberFormat="1" applyFont="1" applyFill="1" applyBorder="1" applyAlignment="1">
      <x:alignment wrapText="1"/>
    </x:xf>
    <x:xf numFmtId="0" fontId="20" fillId="20" borderId="0" xfId="0" applyNumberFormat="1" applyFont="1" applyFill="1" applyBorder="1" applyAlignment="1">
      <x:alignment wrapText="1"/>
    </x:xf>
    <x:xf numFmtId="0" fontId="20" fillId="20" xfId="0" applyNumberFormat="1" applyFont="1" applyFill="1" applyBorder="0" applyAlignment="1">
      <x:alignment wrapText="1"/>
    </x:xf>
    <x:xf numFmtId="0" fontId="20" fillId="20" xfId="0" applyNumberFormat="1" applyFont="1" applyFill="1" applyBorder="0" applyAlignment="1">
      <x:alignment horizontal="center" wrapText="1"/>
    </x:xf>
    <x:xf numFmtId="0" fontId="20" fillId="20" xfId="0" applyNumberFormat="1" applyFont="1" applyFill="1" applyBorder="0" applyAlignment="1">
      <x:alignment horizontal="center" vertical="center" wrapText="1"/>
    </x:xf>
    <x:xf numFmtId="0" fontId="20" fillId="13" borderId="0" xfId="0" applyNumberFormat="1" applyFont="1" applyFill="1" applyBorder="1" applyAlignment="1">
      <x:alignment wrapText="1"/>
    </x:xf>
    <x:xf numFmtId="0" fontId="20" fillId="13" xfId="0" applyNumberFormat="1" applyFont="1" applyFill="1" applyBorder="0" applyAlignment="1">
      <x:alignment wrapText="1"/>
    </x:xf>
    <x:xf numFmtId="0" fontId="20" fillId="13" xfId="0" applyNumberFormat="1" applyFont="1" applyFill="1" applyBorder="0" applyAlignment="1">
      <x:alignment horizontal="center" wrapText="1"/>
    </x:xf>
    <x:xf numFmtId="0" fontId="20" fillId="13" xfId="0" applyNumberFormat="1" applyFont="1" applyFill="1" applyBorder="0" applyAlignment="1">
      <x:alignment horizontal="center" vertical="center" wrapText="1"/>
    </x:xf>
    <x:xf numFmtId="0" fontId="14" fillId="16" borderId="0" xfId="0" applyNumberFormat="1" applyFont="1" applyFill="1" applyBorder="1" applyAlignment="1">
      <x:alignment wrapText="1"/>
    </x:xf>
    <x:xf numFmtId="0" fontId="14" fillId="16" borderId="0" xfId="0" applyNumberFormat="1" applyFont="1" applyFill="1" applyBorder="1" applyAlignment="1">
      <x:alignment horizontal="left" wrapText="1"/>
    </x:xf>
    <x:xf numFmtId="0" fontId="14" fillId="16" borderId="0" xfId="0" applyNumberFormat="1" applyFont="1" applyFill="1" applyBorder="1" applyAlignment="1">
      <x:alignment horizontal="left" vertical="center" wrapText="1"/>
    </x:xf>
    <x:xf numFmtId="0" fontId="16" fillId="16" borderId="0" xfId="0" applyNumberFormat="1" applyFont="1" applyFill="1" applyBorder="1" applyAlignment="1">
      <x:alignment wrapText="1"/>
    </x:xf>
    <x:xf numFmtId="0" fontId="16" fillId="16" xfId="0" applyNumberFormat="1" applyFont="1" applyFill="1" applyBorder="0" applyAlignment="1">
      <x:alignment wrapText="1"/>
    </x:xf>
    <x:xf numFmtId="0" fontId="16" fillId="16" xfId="0" applyNumberFormat="1" applyFont="1" applyFill="1" applyBorder="0" applyAlignment="1">
      <x:alignment horizontal="center" wrapText="1"/>
    </x:xf>
    <x:xf numFmtId="0" fontId="16" fillId="16" xfId="0" applyNumberFormat="1" applyFont="1" applyFill="1" applyBorder="0" applyAlignment="1">
      <x:alignment horizontal="center" vertical="center" wrapText="1"/>
    </x:xf>
    <x:xf numFmtId="0" fontId="11" fillId="21" borderId="0" xfId="0" applyNumberFormat="1" applyFont="1" applyFill="1" applyBorder="1" applyAlignment="1">
      <x:alignment wrapText="1"/>
    </x:xf>
    <x:xf numFmtId="0" fontId="17" fillId="21" borderId="0" xfId="0" applyNumberFormat="1" applyFont="1" applyFill="1" applyBorder="1" applyAlignment="1">
      <x:alignment wrapText="1"/>
    </x:xf>
    <x:xf numFmtId="0" fontId="17" fillId="21" xfId="0" applyNumberFormat="1" applyFont="1" applyFill="1" applyBorder="0" applyAlignment="1">
      <x:alignment wrapText="1"/>
    </x:xf>
    <x:xf numFmtId="200" fontId="17" fillId="21" xfId="0" applyNumberFormat="1" applyFont="1" applyFill="1" applyBorder="0" applyAlignment="1">
      <x:alignment wrapText="1"/>
    </x:xf>
    <x:xf numFmtId="204" fontId="17" fillId="21" xfId="0" applyNumberFormat="1" applyFont="1" applyFill="1" applyBorder="0" applyAlignment="1">
      <x:alignment wrapText="1"/>
    </x:xf>
    <x:xf numFmtId="0" fontId="14" fillId="14" borderId="0" xfId="0" applyNumberFormat="1" applyFont="1" applyFill="1" applyBorder="1" applyAlignment="1">
      <x:alignment wrapText="1"/>
    </x:xf>
    <x:xf numFmtId="0" fontId="14" fillId="14" borderId="0" xfId="0" applyNumberFormat="1" applyFont="1" applyFill="1" applyBorder="1" applyAlignment="1">
      <x:alignment horizontal="left" wrapText="1"/>
    </x:xf>
    <x:xf numFmtId="0" fontId="14" fillId="14" borderId="0" xfId="0" applyNumberFormat="1" applyFont="1" applyFill="1" applyBorder="1" applyAlignment="1">
      <x:alignment horizontal="left" vertical="center" wrapText="1"/>
    </x:xf>
    <x:xf numFmtId="0" fontId="16" fillId="14" borderId="0" xfId="0" applyNumberFormat="1" applyFont="1" applyFill="1" applyBorder="1" applyAlignment="1">
      <x:alignment wrapText="1"/>
    </x:xf>
    <x:xf numFmtId="0" fontId="16" fillId="14" xfId="0" applyNumberFormat="1" applyFont="1" applyFill="1" applyBorder="0" applyAlignment="1">
      <x:alignment wrapText="1"/>
    </x:xf>
    <x:xf numFmtId="0" fontId="16" fillId="14" xfId="0" applyNumberFormat="1" applyFont="1" applyFill="1" applyBorder="0" applyAlignment="1">
      <x:alignment horizontal="center" wrapText="1"/>
    </x:xf>
    <x:xf numFmtId="0" fontId="16" fillId="14" xfId="0" applyNumberFormat="1" applyFont="1" applyFill="1" applyBorder="0" applyAlignment="1">
      <x:alignment horizontal="center" vertical="center" wrapText="1"/>
    </x:xf>
    <x:xf numFmtId="203" fontId="17" fillId="21" xfId="0" applyNumberFormat="1" applyFont="1" applyFill="1" applyBorder="0" applyAlignment="1">
      <x:alignment wrapText="1"/>
    </x:xf>
    <x:xf numFmtId="201" fontId="11" fillId="0" borderId="0" xfId="0" applyNumberFormat="1" applyFont="1" applyFill="1" applyBorder="1" applyAlignment="1">
      <x:alignment wrapText="1"/>
    </x:xf>
    <x:xf numFmtId="0" fontId="14" fillId="19" borderId="0" xfId="0" applyNumberFormat="1" applyFont="1" applyFill="1" applyBorder="1" applyAlignment="1">
      <x:alignment wrapText="1"/>
    </x:xf>
    <x:xf numFmtId="0" fontId="14" fillId="19" borderId="0" xfId="0" applyNumberFormat="1" applyFont="1" applyFill="1" applyBorder="1" applyAlignment="1">
      <x:alignment horizontal="left" wrapText="1"/>
    </x:xf>
    <x:xf numFmtId="0" fontId="14" fillId="19" borderId="0" xfId="0" applyNumberFormat="1" applyFont="1" applyFill="1" applyBorder="1" applyAlignment="1">
      <x:alignment horizontal="left" vertical="center" wrapText="1"/>
    </x:xf>
    <x:xf numFmtId="0" fontId="16" fillId="19" borderId="0" xfId="0" applyNumberFormat="1" applyFont="1" applyFill="1" applyBorder="1" applyAlignment="1">
      <x:alignment wrapText="1"/>
    </x:xf>
    <x:xf numFmtId="0" fontId="16" fillId="19" xfId="0" applyNumberFormat="1" applyFont="1" applyFill="1" applyBorder="0" applyAlignment="1">
      <x:alignment wrapText="1"/>
    </x:xf>
    <x:xf numFmtId="0" fontId="16" fillId="19" xfId="0" applyNumberFormat="1" applyFont="1" applyFill="1" applyBorder="0" applyAlignment="1">
      <x:alignment horizontal="center" wrapText="1"/>
    </x:xf>
    <x:xf numFmtId="0" fontId="16" fillId="19" xfId="0" applyNumberFormat="1" applyFont="1" applyFill="1" applyBorder="0" applyAlignment="1">
      <x:alignment horizontal="center" vertical="center" wrapText="1"/>
    </x:xf>
    <x:xf numFmtId="206" fontId="11" fillId="0" borderId="0" xfId="0" applyNumberFormat="1" applyFont="1" applyFill="1" applyBorder="1" applyAlignment="1">
      <x:alignment wrapText="1"/>
    </x:xf>
    <x:xf numFmtId="0" fontId="14" fillId="15" borderId="0" xfId="0" applyNumberFormat="1" applyFont="1" applyFill="1" applyBorder="1" applyAlignment="1">
      <x:alignment wrapText="1"/>
    </x:xf>
    <x:xf numFmtId="0" fontId="14" fillId="15" borderId="0" xfId="0" applyNumberFormat="1" applyFont="1" applyFill="1" applyBorder="1" applyAlignment="1">
      <x:alignment horizontal="left" wrapText="1"/>
    </x:xf>
    <x:xf numFmtId="0" fontId="14" fillId="15" borderId="0" xfId="0" applyNumberFormat="1" applyFont="1" applyFill="1" applyBorder="1" applyAlignment="1">
      <x:alignment horizontal="left" vertical="center" wrapText="1"/>
    </x:xf>
    <x:xf numFmtId="0" fontId="16" fillId="15" borderId="0" xfId="0" applyNumberFormat="1" applyFont="1" applyFill="1" applyBorder="1" applyAlignment="1">
      <x:alignment wrapText="1"/>
    </x:xf>
    <x:xf numFmtId="0" fontId="16" fillId="15" xfId="0" applyNumberFormat="1" applyFont="1" applyFill="1" applyBorder="0" applyAlignment="1">
      <x:alignment wrapText="1"/>
    </x:xf>
    <x:xf numFmtId="0" fontId="16" fillId="15" xfId="0" applyNumberFormat="1" applyFont="1" applyFill="1" applyBorder="0" applyAlignment="1">
      <x:alignment horizontal="center" wrapText="1"/>
    </x:xf>
    <x:xf numFmtId="0" fontId="16" fillId="15" xfId="0" applyNumberFormat="1" applyFont="1" applyFill="1" applyBorder="0" applyAlignment="1">
      <x:alignment horizontal="center" vertical="center" wrapText="1"/>
    </x:xf>
    <x:xf numFmtId="0" fontId="16" fillId="13" borderId="0" xfId="0" applyNumberFormat="1" applyFont="1" applyFill="1" applyBorder="1" applyAlignment="1">
      <x:alignment wrapText="1"/>
    </x:xf>
    <x:xf numFmtId="0" fontId="16" fillId="13" xfId="0" applyNumberFormat="1" applyFont="1" applyFill="1" applyBorder="0" applyAlignment="1">
      <x:alignment wrapText="1"/>
    </x:xf>
    <x:xf numFmtId="0" fontId="16" fillId="13" xfId="0" applyNumberFormat="1" applyFont="1" applyFill="1" applyBorder="0" applyAlignment="1">
      <x:alignment horizontal="center" wrapText="1"/>
    </x:xf>
    <x:xf numFmtId="0" fontId="16" fillId="13" xfId="0" applyNumberFormat="1" applyFont="1" applyFill="1" applyBorder="0" applyAlignment="1">
      <x:alignment horizontal="center" vertical="center" wrapText="1"/>
    </x:xf>
    <x:xf numFmtId="0" fontId="14" fillId="17" borderId="0" xfId="0" applyNumberFormat="1" applyFont="1" applyFill="1" applyBorder="1" applyAlignment="1">
      <x:alignment wrapText="1"/>
    </x:xf>
    <x:xf numFmtId="0" fontId="14" fillId="17" borderId="0" xfId="0" applyNumberFormat="1" applyFont="1" applyFill="1" applyBorder="1" applyAlignment="1">
      <x:alignment horizontal="left" wrapText="1"/>
    </x:xf>
    <x:xf numFmtId="0" fontId="14" fillId="17" borderId="0" xfId="0" applyNumberFormat="1" applyFont="1" applyFill="1" applyBorder="1" applyAlignment="1">
      <x:alignment horizontal="left" vertical="center" wrapText="1"/>
    </x:xf>
    <x:xf numFmtId="0" fontId="16" fillId="17" borderId="0" xfId="0" applyNumberFormat="1" applyFont="1" applyFill="1" applyBorder="1" applyAlignment="1">
      <x:alignment wrapText="1"/>
    </x:xf>
    <x:xf numFmtId="0" fontId="16" fillId="17" xfId="0" applyNumberFormat="1" applyFont="1" applyFill="1" applyBorder="0" applyAlignment="1">
      <x:alignment wrapText="1"/>
    </x:xf>
    <x:xf numFmtId="0" fontId="16" fillId="17" xfId="0" applyNumberFormat="1" applyFont="1" applyFill="1" applyBorder="0" applyAlignment="1">
      <x:alignment horizontal="center" wrapText="1"/>
    </x:xf>
    <x:xf numFmtId="0" fontId="16" fillId="17" xfId="0" applyNumberFormat="1" applyFont="1" applyFill="1" applyBorder="0" applyAlignment="1">
      <x:alignment horizontal="center" vertical="center" wrapText="1"/>
    </x:xf>
    <x:xf numFmtId="206" fontId="17" fillId="21" xfId="0" applyNumberFormat="1" applyFont="1" applyFill="1" applyBorder="0" applyAlignment="1">
      <x:alignment wrapText="1"/>
    </x:xf>
    <x:xf numFmtId="0" fontId="14" fillId="20" borderId="0" xfId="0" applyNumberFormat="1" applyFont="1" applyFill="1" applyBorder="1" applyAlignment="1">
      <x:alignment wrapText="1"/>
    </x:xf>
    <x:xf numFmtId="0" fontId="14" fillId="20" borderId="0" xfId="0" applyNumberFormat="1" applyFont="1" applyFill="1" applyBorder="1" applyAlignment="1">
      <x:alignment horizontal="left" wrapText="1"/>
    </x:xf>
    <x:xf numFmtId="0" fontId="14" fillId="20" borderId="0" xfId="0" applyNumberFormat="1" applyFont="1" applyFill="1" applyBorder="1" applyAlignment="1">
      <x:alignment horizontal="left" vertical="center" wrapText="1"/>
    </x:xf>
    <x:xf numFmtId="0" fontId="16" fillId="20" borderId="0" xfId="0" applyNumberFormat="1" applyFont="1" applyFill="1" applyBorder="1" applyAlignment="1">
      <x:alignment wrapText="1"/>
    </x:xf>
    <x:xf numFmtId="0" fontId="16" fillId="20" xfId="0" applyNumberFormat="1" applyFont="1" applyFill="1" applyBorder="0" applyAlignment="1">
      <x:alignment wrapText="1"/>
    </x:xf>
    <x:xf numFmtId="0" fontId="16" fillId="20" xfId="0" applyNumberFormat="1" applyFont="1" applyFill="1" applyBorder="0" applyAlignment="1">
      <x:alignment horizontal="center" wrapText="1"/>
    </x:xf>
    <x:xf numFmtId="0" fontId="16" fillId="20" xfId="0" applyNumberFormat="1" applyFont="1" applyFill="1" applyBorder="0" applyAlignment="1">
      <x:alignment horizontal="center" vertical="center" wrapText="1"/>
    </x:xf>
    <x:xf numFmtId="0" fontId="11" fillId="0" xfId="0" applyNumberFormat="1" applyFont="1" applyFill="1" applyBorder="0" applyAlignment="1">
      <x:alignment wrapText="1"/>
    </x:xf>
    <x:xf numFmtId="0" fontId="11" fillId="0" xfId="0" applyNumberFormat="1" applyFont="1" applyFill="1" applyBorder="0" applyAlignment="1">
      <x:alignment horizontal="center" wrapText="1"/>
    </x:xf>
    <x:xf numFmtId="0" fontId="11" fillId="0" xfId="0" applyNumberFormat="1" applyFont="1" applyFill="1" applyBorder="0" applyAlignment="1">
      <x:alignment horizontal="center" vertical="center" wrapText="1"/>
    </x:xf>
    <x:xf numFmtId="0" fontId="11" fillId="22" xfId="0" applyNumberFormat="1" applyFont="1" applyFill="1" applyBorder="0" applyAlignment="1">
      <x:alignment horizontal="center" vertical="center" wrapText="1"/>
    </x:xf>
    <x:xf numFmtId="0" fontId="11" fillId="21" xfId="0" applyNumberFormat="1" applyFont="1" applyFill="1" applyBorder="0" applyAlignment="1">
      <x:alignment horizontal="center" vertical="center" wrapText="1"/>
    </x:xf>
    <x:xf numFmtId="0" fontId="11" fillId="23" xfId="0" applyNumberFormat="1" applyFont="1" applyFill="1" applyBorder="0" applyAlignment="1">
      <x:alignment horizontal="center" vertical="center" wrapText="1"/>
    </x:xf>
  </x:cellXfs>
  <x:cellStyles count="1">
    <x:cellStyle name="Normal" xfId="0"/>
  </x:cellStyles>
  <x:dxfs count="29">
    <x:dxf>
      <x:fill>
        <x:patternFill>
          <x:bgColor rgb="FFE2F0D9"/>
        </x:patternFill>
      </x:fill>
    </x:dxf>
    <x:dxf>
      <x:fill>
        <x:patternFill>
          <x:bgColor rgb="FFFFF2CC"/>
        </x:patternFill>
      </x:fill>
    </x:dxf>
    <x:dxf>
      <x:font>
        <x:b/>
        <x:color rgb="FFC00000"/>
      </x:font>
      <x:fill>
        <x:patternFill>
          <x:bgColor rgb="FFF4CCCC"/>
        </x:patternFill>
      </x:fill>
    </x:dxf>
    <x:dxf>
      <x:fill>
        <x:patternFill>
          <x:bgColor rgb="FFE2F0D9"/>
        </x:patternFill>
      </x:fill>
    </x:dxf>
    <x:dxf>
      <x:fill>
        <x:patternFill>
          <x:bgColor rgb="FFFFF2CC"/>
        </x:patternFill>
      </x:fill>
    </x:dxf>
    <x:dxf>
      <x:font>
        <x:b/>
        <x:color rgb="FFC00000"/>
      </x:font>
      <x:fill>
        <x:patternFill>
          <x:bgColor rgb="FFF4CCCC"/>
        </x:patternFill>
      </x:fill>
    </x:dxf>
    <x:dxf>
      <x:fill>
        <x:patternFill>
          <x:bgColor rgb="FFE2F0D9"/>
        </x:patternFill>
      </x:fill>
    </x:dxf>
    <x:dxf>
      <x:fill>
        <x:patternFill>
          <x:bgColor rgb="FFFCE4D6"/>
        </x:patternFill>
      </x:fill>
    </x:dxf>
    <x:dxf>
      <x:fill>
        <x:patternFill>
          <x:bgColor rgb="FFE2F0D9"/>
        </x:patternFill>
      </x:fill>
    </x:dxf>
    <x:dxf>
      <x:fill>
        <x:patternFill>
          <x:bgColor rgb="FFFFF2CC"/>
        </x:patternFill>
      </x:fill>
    </x:dxf>
    <x:dxf>
      <x:font>
        <x:b/>
        <x:color rgb="FFC00000"/>
      </x:font>
      <x:fill>
        <x:patternFill>
          <x:bgColor rgb="FFF4CCCC"/>
        </x:patternFill>
      </x:fill>
    </x:dxf>
    <x:dxf>
      <x:font>
        <x:b/>
        <x:color rgb="FFC00000"/>
      </x:font>
      <x:fill>
        <x:patternFill>
          <x:bgColor rgb="FFF4CCCC"/>
        </x:patternFill>
      </x:fill>
    </x:dxf>
    <x:dxf>
      <x:fill>
        <x:patternFill>
          <x:bgColor rgb="FFFCE4D6"/>
        </x:patternFill>
      </x:fill>
    </x:dxf>
    <x:dxf>
      <x:fill>
        <x:patternFill>
          <x:bgColor rgb="FFFFF2CC"/>
        </x:patternFill>
      </x:fill>
    </x:dxf>
    <x:dxf>
      <x:fill>
        <x:patternFill>
          <x:bgColor rgb="FFE2F0D9"/>
        </x:patternFill>
      </x:fill>
    </x:dxf>
    <x:dxf>
      <x:fill>
        <x:patternFill patternType="solid">
          <x:bgColor rgb="FFE2F0D9"/>
        </x:patternFill>
      </x:fill>
    </x:dxf>
    <x:dxf>
      <x:fill>
        <x:patternFill patternType="solid">
          <x:bgColor rgb="FFFFF2CC"/>
        </x:patternFill>
      </x:fill>
    </x:dxf>
    <x:dxf>
      <x:font>
        <x:b/>
        <x:color rgb="FFC00000"/>
      </x:font>
      <x:fill>
        <x:patternFill patternType="solid">
          <x:bgColor rgb="FFF4CCCC"/>
        </x:patternFill>
      </x:fill>
    </x:dxf>
    <x:dxf>
      <x:fill>
        <x:patternFill patternType="solid">
          <x:bgColor rgb="FFE2F0D9"/>
        </x:patternFill>
      </x:fill>
    </x:dxf>
    <x:dxf>
      <x:fill>
        <x:patternFill patternType="solid">
          <x:bgColor rgb="FFFFF2CC"/>
        </x:patternFill>
      </x:fill>
    </x:dxf>
    <x:dxf>
      <x:font>
        <x:b/>
        <x:color rgb="FFC00000"/>
      </x:font>
      <x:fill>
        <x:patternFill patternType="solid">
          <x:bgColor rgb="FFF4CCCC"/>
        </x:patternFill>
      </x:fill>
    </x:dxf>
    <x:dxf>
      <x:fill>
        <x:patternFill patternType="solid">
          <x:bgColor rgb="FFE2F0D9"/>
        </x:patternFill>
      </x:fill>
    </x:dxf>
    <x:dxf>
      <x:fill>
        <x:patternFill patternType="solid">
          <x:bgColor rgb="FFFFF2CC"/>
        </x:patternFill>
      </x:fill>
    </x:dxf>
    <x:dxf>
      <x:font>
        <x:b/>
        <x:color rgb="FFC00000"/>
      </x:font>
      <x:fill>
        <x:patternFill patternType="solid">
          <x:bgColor rgb="FFF4CCCC"/>
        </x:patternFill>
      </x:fill>
    </x:dxf>
    <x:dxf>
      <x:fill>
        <x:patternFill patternType="solid">
          <x:bgColor rgb="FFE2F0D9"/>
        </x:patternFill>
      </x:fill>
    </x:dxf>
    <x:dxf>
      <x:fill>
        <x:patternFill patternType="solid">
          <x:bgColor rgb="FFFFF2CC"/>
        </x:patternFill>
      </x:fill>
    </x:dxf>
    <x:dxf>
      <x:font>
        <x:b/>
        <x:color rgb="FFC00000"/>
      </x:font>
      <x:fill>
        <x:patternFill patternType="solid">
          <x:bgColor rgb="FFF4CCCC"/>
        </x:patternFill>
      </x:fill>
    </x:dxf>
    <x:dxf>
      <x:fill>
        <x:patternFill patternType="solid">
          <x:bgColor rgb="FFE2F0D9"/>
        </x:patternFill>
      </x:fill>
    </x:dxf>
    <x:dxf>
      <x:font>
        <x:color rgb="FFC00000"/>
      </x:font>
      <x:fill>
        <x:patternFill patternType="solid">
          <x:bgColor rgb="FFFCE4D6"/>
        </x:patternFill>
      </x:fill>
    </x:dxf>
  </x:dxfs>
</x:styleSheet>
</file>

<file path=xl/_rels/workbook.xml.rels>&#65279;<?xml version="1.0" encoding="utf-8"?><Relationships xmlns="http://schemas.openxmlformats.org/package/2006/relationships"><Relationship Type="http://schemas.openxmlformats.org/officeDocument/2006/relationships/styles" Target="/xl/styles.xml" Id="R2a1a337998214e3e" /><Relationship Type="http://schemas.openxmlformats.org/officeDocument/2006/relationships/theme" Target="/xl/theme/theme1.xml" Id="R8f24191bda36405c" /><Relationship Type="http://schemas.openxmlformats.org/officeDocument/2006/relationships/sharedStrings" Target="/xl/sharedStrings.xml" Id="R17bc119a0ace4c52" /><Relationship Type="http://schemas.openxmlformats.org/officeDocument/2006/relationships/worksheet" Target="/xl/worksheets/sheet1.xml" Id="R5220c089965e4ccc" /><Relationship Type="http://schemas.openxmlformats.org/officeDocument/2006/relationships/worksheet" Target="/xl/worksheets/sheet2.xml" Id="R0ea9527fcac142d7" /><Relationship Type="http://schemas.openxmlformats.org/officeDocument/2006/relationships/worksheet" Target="/xl/worksheets/sheet3.xml" Id="R8d3f3433315d4278" /><Relationship Type="http://schemas.openxmlformats.org/officeDocument/2006/relationships/worksheet" Target="/xl/worksheets/sheet4.xml" Id="Ra8f1489d667f41ea" /><Relationship Type="http://schemas.openxmlformats.org/officeDocument/2006/relationships/worksheet" Target="/xl/worksheets/sheet5.xml" Id="R7ddad78dbe524ccc" /><Relationship Type="http://schemas.openxmlformats.org/officeDocument/2006/relationships/worksheet" Target="/xl/worksheets/sheet6.xml" Id="R2fc2638d2b954e02" /><Relationship Type="http://schemas.openxmlformats.org/officeDocument/2006/relationships/worksheet" Target="/xl/worksheets/sheet7.xml" Id="R4a9e31ded45b4de8" /><Relationship Type="http://schemas.openxmlformats.org/officeDocument/2006/relationships/worksheet" Target="/xl/worksheets/sheet8.xml" Id="R21c69782e7224030" /><Relationship Type="http://schemas.openxmlformats.org/officeDocument/2006/relationships/worksheet" Target="/xl/worksheets/sheet9.xml" Id="R00cbbdf6546c4f21" /><Relationship Type="http://schemas.openxmlformats.org/officeDocument/2006/relationships/worksheet" Target="/xl/worksheets/sheet10.xml" Id="Rc930a0004f734084" /><Relationship Type="http://schemas.openxmlformats.org/officeDocument/2006/relationships/worksheet" Target="/xl/worksheets/sheet11.xml" Id="Reb84780319904556" /></Relationships>
</file>

<file path=xl/drawings/_rels/drawing1.xml.rels>&#65279;<?xml version="1.0" encoding="utf-8"?><Relationships xmlns="http://schemas.openxmlformats.org/package/2006/relationships"><Relationship Type="http://schemas.openxmlformats.org/officeDocument/2006/relationships/chart" Target="/xl/drawings/charts/chart1.xml" Id="R6cdb2c4127ed420e" /><Relationship Type="http://schemas.openxmlformats.org/officeDocument/2006/relationships/chart" Target="/xl/drawings/charts/chart2.xml" Id="R44a90c7b4b1b4ea0" /></Relationships>
</file>

<file path=xl/drawings/charts/chart1.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Chiffre d'affaires et EBITDA par entité</a:t>
            </a:r>
          </a:p>
        </c:rich>
      </c:tx>
      <c:overlay val="0"/>
    </c:title>
    <c:autoTitleDeleted val="0"/>
    <c:plotArea>
      <c:layout/>
      <c:barChart>
        <c:barDir val="col"/>
        <c:grouping val="clustered"/>
        <c:varyColors val="0"/>
        <c:ser>
          <c:idx val="0"/>
          <c:order val="0"/>
          <c:tx>
            <c:v>CA EUR</c:v>
          </c:tx>
          <c:cat>
            <c:strRef>
              <c:f>'Dashboard'!$A$17:$A$21</c:f>
              <c:strCache>
                <c:ptCount val="0"/>
              </c:strCache>
            </c:strRef>
          </c:cat>
          <c:val>
            <c:numRef>
              <c:f>'Dashboard'!$B$17:$B$21</c:f>
              <c:numCache>
                <c:formatCode>#,##0_);[Red](#,##0);-</c:formatCode>
                <c:ptCount val="0"/>
              </c:numCache>
            </c:numRef>
          </c:val>
        </c:ser>
        <c:ser>
          <c:idx val="1"/>
          <c:order val="1"/>
          <c:tx>
            <c:v>EBITDA EUR</c:v>
          </c:tx>
          <c:cat>
            <c:strRef>
              <c:f>'Dashboard'!$A$17:$A$21</c:f>
              <c:strCache>
                <c:ptCount val="0"/>
              </c:strCache>
            </c:strRef>
          </c:cat>
          <c:val>
            <c:numRef>
              <c:f>'Dashboard'!$C$17:$C$21</c:f>
              <c:numCache>
                <c:formatCode>#,##0_);[Red](#,##0);-</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charts/chart2.xml><?xml version="1.0" encoding="utf-8"?>
<c:chartSpace xmlns:c="http://schemas.openxmlformats.org/drawingml/2006/chart">
  <c:lang val="en-US"/>
  <c:roundedCorners val="0"/>
  <c:chart>
    <c:title>
      <c:tx>
        <c:rich>
          <a:bodyPr xmlns:a="http://schemas.openxmlformats.org/drawingml/2006/main"/>
          <a:lstStyle xmlns:a="http://schemas.openxmlformats.org/drawingml/2006/main"/>
          <a:p xmlns:a="http://schemas.openxmlformats.org/drawingml/2006/main">
            <a:r>
              <a:rPr/>
              <a:t>Indicateurs ESG 2026 vs objectifs</a:t>
            </a:r>
          </a:p>
        </c:rich>
      </c:tx>
      <c:overlay val="0"/>
    </c:title>
    <c:autoTitleDeleted val="0"/>
    <c:plotArea>
      <c:layout/>
      <c:barChart>
        <c:barDir val="col"/>
        <c:varyColors val="0"/>
        <c:ser>
          <c:idx val="0"/>
          <c:order val="0"/>
          <c:tx>
            <c:v>Series 1</c:v>
          </c:tx>
          <c:cat>
            <c:strRef>
              <c:f>'ESG'!$A$5:$A$15</c:f>
              <c:strCache>
                <c:ptCount val="0"/>
              </c:strCache>
            </c:strRef>
          </c:cat>
          <c:val>
            <c:numRef>
              <c:f>'ESG'!$B$5:$B$15</c:f>
              <c:numCache>
                <c:formatCode>General</c:formatCode>
                <c:ptCount val="0"/>
              </c:numCache>
            </c:numRef>
          </c:val>
        </c:ser>
        <c:ser>
          <c:idx val="1"/>
          <c:order val="1"/>
          <c:tx>
            <c:v>Series 2</c:v>
          </c:tx>
          <c:cat>
            <c:strRef>
              <c:f>'ESG'!$A$5:$A$15</c:f>
              <c:strCache>
                <c:ptCount val="0"/>
              </c:strCache>
            </c:strRef>
          </c:cat>
          <c:val>
            <c:numRef>
              <c:f>'ESG'!$C$5:$C$15</c:f>
              <c:numCache>
                <c:formatCode>General</c:formatCode>
                <c:ptCount val="0"/>
              </c:numCache>
            </c:numRef>
          </c:val>
        </c:ser>
        <c:ser>
          <c:idx val="2"/>
          <c:order val="2"/>
          <c:tx>
            <c:v>Series 3</c:v>
          </c:tx>
          <c:cat>
            <c:strRef>
              <c:f>'ESG'!$A$5:$A$15</c:f>
              <c:strCache>
                <c:ptCount val="0"/>
              </c:strCache>
            </c:strRef>
          </c:cat>
          <c:val>
            <c:numRef>
              <c:f>'ESG'!$D$5:$D$15</c:f>
              <c:numCache>
                <c:formatCode>General</c:formatCode>
                <c:ptCount val="0"/>
              </c:numCache>
            </c:numRef>
          </c:val>
        </c:ser>
        <c:ser>
          <c:idx val="3"/>
          <c:order val="3"/>
          <c:tx>
            <c:v>Series 4</c:v>
          </c:tx>
          <c:cat>
            <c:strRef>
              <c:f>'ESG'!$A$5:$A$15</c:f>
              <c:strCache>
                <c:ptCount val="0"/>
              </c:strCache>
            </c:strRef>
          </c:cat>
          <c:val>
            <c:numRef>
              <c:f>'ESG'!$E$5:$E$15</c:f>
              <c:numCache>
                <c:formatCode>General</c:formatCode>
                <c:ptCount val="0"/>
              </c:numCache>
            </c:numRef>
          </c:val>
        </c:ser>
        <c:ser>
          <c:idx val="4"/>
          <c:order val="4"/>
          <c:tx>
            <c:v>Series 5</c:v>
          </c:tx>
          <c:cat>
            <c:strRef>
              <c:f>'ESG'!$A$5:$A$15</c:f>
              <c:strCache>
                <c:ptCount val="0"/>
              </c:strCache>
            </c:strRef>
          </c:cat>
          <c:val>
            <c:numRef>
              <c:f>'ESG'!$F$5:$F$15</c:f>
              <c:numCache>
                <c:formatCode>General</c:formatCode>
                <c:ptCount val="0"/>
              </c:numCache>
            </c:numRef>
          </c:val>
        </c:ser>
        <c:ser>
          <c:idx val="5"/>
          <c:order val="5"/>
          <c:tx>
            <c:v>Series 6</c:v>
          </c:tx>
          <c:cat>
            <c:strRef>
              <c:f>'ESG'!$A$5:$A$15</c:f>
              <c:strCache>
                <c:ptCount val="0"/>
              </c:strCache>
            </c:strRef>
          </c:cat>
          <c:val>
            <c:numRef>
              <c:f>'ESG'!$G$5:$G$15</c:f>
              <c:numCache>
                <c:formatCode>General</c:formatCode>
                <c:ptCount val="0"/>
              </c:numCache>
            </c:numRef>
          </c:val>
        </c:ser>
        <c:ser>
          <c:idx val="6"/>
          <c:order val="6"/>
          <c:tx>
            <c:v>Series 7</c:v>
          </c:tx>
          <c:cat>
            <c:strRef>
              <c:f>'ESG'!$A$5:$A$15</c:f>
              <c:strCache>
                <c:ptCount val="0"/>
              </c:strCache>
            </c:strRef>
          </c:cat>
          <c:val>
            <c:numRef>
              <c:f>'ESG'!$H$5:$H$15</c:f>
              <c:numCache>
                <c:formatCode>General</c:formatCode>
                <c:ptCount val="0"/>
              </c:numCache>
            </c:numRef>
          </c:val>
        </c:ser>
        <c:ser>
          <c:idx val="7"/>
          <c:order val="7"/>
          <c:tx>
            <c:v>Series 8</c:v>
          </c:tx>
          <c:cat>
            <c:strRef>
              <c:f>'ESG'!$A$5:$A$15</c:f>
              <c:strCache>
                <c:ptCount val="0"/>
              </c:strCache>
            </c:strRef>
          </c:cat>
          <c:val>
            <c:numRef>
              <c:f>'ESG'!$I$5:$I$15</c:f>
              <c:numCache>
                <c:formatCode>General</c:formatCode>
                <c:ptCount val="0"/>
              </c:numCache>
            </c:numRef>
          </c:val>
        </c:ser>
        <c:dLbls>
          <c:showLegendKey val="0"/>
          <c:showVal val="0"/>
          <c:showCatName val="0"/>
          <c:showSerName val="0"/>
          <c:showPercent val="0"/>
          <c:showBubbleSize val="0"/>
          <c:showLeaderLines val="0"/>
        </c:dLbls>
        <c:axId val="48650112"/>
        <c:axId val="48672768"/>
      </c:barChart>
      <c:catAx>
        <c:axId val="48650112"/>
        <c:scaling>
          <c:orientation val="minMax"/>
        </c:scaling>
        <c:delete val="0"/>
        <c:axPos val="b"/>
        <c:majorGridlines>
          <c:spPr>
            <a:ln xmlns:a="http://schemas.openxmlformats.org/drawingml/2006/main" w="9525">
              <a:solidFill>
                <a:srgbClr val="CCCCCC"/>
              </a:solidFill>
              <a:prstDash val="dash"/>
            </a:ln>
          </c:spPr>
        </c:majorGridlines>
        <c:numFmt formatCode="General"/>
        <c:majorTickMark val="none"/>
        <c:minorTickMark val="none"/>
        <c:tickLblPos val="nextTo"/>
        <c:crossAx val="48672768"/>
        <c:crosses val="autoZero"/>
        <c:lblAlgn val="ctr"/>
        <c:lblOffset val="100"/>
        <c:noMultiLvlLbl val="0"/>
      </c:catAx>
      <c:valAx>
        <c:axId val="48672768"/>
        <c:scaling>
          <c:orientation val="minMax"/>
        </c:scaling>
        <c:delete val="0"/>
        <c:axPos val="l"/>
        <c:majorGridlines>
          <c:spPr>
            <a:ln xmlns:a="http://schemas.openxmlformats.org/drawingml/2006/main" w="9525">
              <a:solidFill>
                <a:srgbClr val="CCCCCC"/>
              </a:solidFill>
              <a:prstDash val="dash"/>
            </a:ln>
          </c:spPr>
        </c:majorGridlines>
        <c:numFmt formatCode="General"/>
        <c:majorTickMark val="none"/>
        <c:minorTickMark val="none"/>
        <c:crossAx val="48650112"/>
        <c:crosses val="autoZero"/>
        <c:crossBetween val="between"/>
      </c:valAx>
    </c:plotArea>
    <c:legend>
      <c:legendPos val="b"/>
      <c:overlay val="0"/>
    </c:legend>
    <c:plotVisOnly val="1"/>
  </c:chart>
  <c:spPr>
    <a:ln xmlns:a="http://schemas.openxmlformats.org/drawingml/2006/main" w="9525">
      <a:solidFill>
        <a:srgbClr val="D9D9D9"/>
      </a:solidFill>
      <a:prstDash val="solid"/>
    </a:ln>
  </c:spPr>
</c:chartSpace>
</file>

<file path=xl/drawings/drawing1.xml><?xml version="1.0" encoding="utf-8"?>
<xdr:wsDr xmlns:xdr="http://schemas.openxmlformats.org/drawingml/2006/spreadsheetDrawing">
  <xdr:twoCellAnchor>
    <xdr:from>
      <xdr:col>7</xdr:col>
      <xdr:colOff>0</xdr:colOff>
      <xdr:row>15</xdr:row>
      <xdr:rowOff>0</xdr:rowOff>
    </xdr:from>
    <xdr:to>
      <xdr:col>14</xdr:col>
      <xdr:colOff>0</xdr:colOff>
      <xdr:row>29</xdr:row>
      <xdr:rowOff>0</xdr:rowOff>
    </xdr:to>
    <xdr:graphicFrame macro="">
      <xdr:nvGraphicFramePr>
        <xdr:cNvPr id="1"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6cdb2c4127ed420e"/>
        </a:graphicData>
      </a:graphic>
    </xdr:graphicFrame>
    <xdr:clientData/>
  </xdr:twoCellAnchor>
  <xdr:twoCellAnchor>
    <xdr:from>
      <xdr:col>0</xdr:col>
      <xdr:colOff>0</xdr:colOff>
      <xdr:row>23</xdr:row>
      <xdr:rowOff>0</xdr:rowOff>
    </xdr:from>
    <xdr:to>
      <xdr:col>7</xdr:col>
      <xdr:colOff>0</xdr:colOff>
      <xdr:row>39</xdr:row>
      <xdr:rowOff>0</xdr:rowOff>
    </xdr:to>
    <xdr:graphicFrame macro="">
      <xdr:nvGraphicFramePr>
        <xdr:cNvPr id="2" name="Chart"/>
        <xdr:cNvGraphicFramePr/>
      </xdr:nvGraphicFramePr>
      <xdr:xfrm>
        <a:off xmlns:a="http://schemas.openxmlformats.org/drawingml/2006/main" x="0" y="0"/>
        <a:ext xmlns:a="http://schemas.openxmlformats.org/drawingml/2006/main" cx="0" cy="0"/>
      </xdr:xfrm>
      <a:graphic xmlns:a="http://schemas.openxmlformats.org/drawingml/2006/main">
        <a:graphicData uri="http://schemas.openxmlformats.org/drawingml/2006/chart">
          <c:chart xmlns:r="http://schemas.openxmlformats.org/officeDocument/2006/relationships" xmlns:c="http://schemas.openxmlformats.org/drawingml/2006/chart" r:id="R44a90c7b4b1b4ea0"/>
        </a:graphicData>
      </a:graphic>
    </xdr:graphicFrame>
    <xdr:clientData/>
  </xdr:twoCellAnchor>
</xdr:wsDr>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10.xml.rels>&#65279;<?xml version="1.0" encoding="utf-8"?><Relationships xmlns="http://schemas.openxmlformats.org/package/2006/relationships"><Relationship Type="http://schemas.openxmlformats.org/officeDocument/2006/relationships/drawing" Target="/xl/drawings/drawing1.xml" Id="R86aa5937d3ca47f3" /></Relationships>
</file>

<file path=xl/worksheets/sheet1.xml><?xml version="1.0" encoding="utf-8"?>
<x:worksheet xmlns:x="http://schemas.openxmlformats.org/spreadsheetml/2006/main">
  <x:sheetFormatPr defaultRowHeight="15"/>
  <x:cols>
    <x:col min="1" max="1" width="13" hidden="0" customWidth="1"/>
    <x:col min="2" max="2" width="13" hidden="0" customWidth="1"/>
    <x:col min="3" max="3" width="13" hidden="0" customWidth="1"/>
    <x:col min="4" max="4" width="13" hidden="0" customWidth="1"/>
    <x:col min="5" max="5" width="13" hidden="0" customWidth="1"/>
    <x:col min="6" max="6" width="13" hidden="0" customWidth="1"/>
    <x:col min="7" max="7" width="13" hidden="0" customWidth="1"/>
    <x:col min="8" max="8" width="13" hidden="0" customWidth="1"/>
    <x:col min="9" max="9" width="13" hidden="0" customWidth="1"/>
    <x:col min="10" max="10" width="13" hidden="0" customWidth="1"/>
    <x:col min="11" max="11" width="13" hidden="0" customWidth="1"/>
    <x:col min="12" max="12" width="13" hidden="0" customWidth="1"/>
    <x:col min="13" max="13" width="13" hidden="0" customWidth="1"/>
    <x:col min="14" max="14" width="13" hidden="0" customWidth="1"/>
  </x:cols>
  <x:sheetData>
    <x:row r="1" ht="30" customHeight="1">
      <x:c r="A1" s="319" t="str">
        <x:v>REPORTING IFRS • ESG • CONSOLIDÉ • BUDGÉTAIRE</x:v>
      </x:c>
      <x:c r="B1" s="319"/>
      <x:c r="C1" s="319"/>
      <x:c r="D1" s="319"/>
      <x:c r="E1" s="319"/>
      <x:c r="F1" s="319"/>
      <x:c r="G1" s="319"/>
      <x:c r="H1" s="319"/>
      <x:c r="I1" s="319"/>
      <x:c r="J1" s="319"/>
      <x:c r="K1" s="319"/>
      <x:c r="L1" s="319"/>
      <x:c r="M1" s="319"/>
      <x:c r="N1" s="319"/>
      <x:c r="O1" s="345"/>
      <x:c r="P1" s="345"/>
      <x:c r="Q1" s="345"/>
      <x:c r="R1" s="345"/>
      <x:c r="S1" s="345"/>
      <x:c r="T1" s="345"/>
    </x:row>
    <x:row r="2" ht="30" customHeight="1">
      <x:c r="A2" s="319"/>
      <x:c r="B2" s="319"/>
      <x:c r="C2" s="319"/>
      <x:c r="D2" s="319"/>
      <x:c r="E2" s="319"/>
      <x:c r="F2" s="319"/>
      <x:c r="G2" s="319"/>
      <x:c r="H2" s="319"/>
      <x:c r="I2" s="319"/>
      <x:c r="J2" s="319"/>
      <x:c r="K2" s="319"/>
      <x:c r="L2" s="319"/>
      <x:c r="M2" s="319"/>
      <x:c r="N2" s="319"/>
      <x:c r="O2" s="345"/>
      <x:c r="P2" s="345"/>
      <x:c r="Q2" s="345"/>
      <x:c r="R2" s="345"/>
      <x:c r="S2" s="345"/>
      <x:c r="T2" s="345"/>
    </x:row>
    <x:row r="3" ht="22" customHeight="1">
      <x:c r="A3" s="346" t="str">
        <x:v>Modèle Excel automatisé multi-feuilles pour groupe, filiales et direction financière</x:v>
      </x:c>
      <x:c r="B3" s="346"/>
      <x:c r="C3" s="346"/>
      <x:c r="D3" s="346"/>
      <x:c r="E3" s="346"/>
      <x:c r="F3" s="346"/>
      <x:c r="G3" s="346"/>
      <x:c r="H3" s="346"/>
      <x:c r="I3" s="346"/>
      <x:c r="J3" s="346"/>
      <x:c r="K3" s="346"/>
      <x:c r="L3" s="346"/>
      <x:c r="M3" s="346"/>
      <x:c r="N3" s="346"/>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x:c r="A5" s="322" t="str">
        <x:v>🌍
IFRS</x:v>
      </x:c>
      <x:c r="B5" s="322"/>
      <x:c r="C5" s="322"/>
      <x:c r="D5" s="323" t="str">
        <x:v>🌱
ESG</x:v>
      </x:c>
      <x:c r="E5" s="323"/>
      <x:c r="F5" s="323"/>
      <x:c r="G5" s="324" t="str">
        <x:v>🏢
CONSOLIDATION</x:v>
      </x:c>
      <x:c r="H5" s="324"/>
      <x:c r="I5" s="324"/>
      <x:c r="J5" s="325" t="str">
        <x:v>🎯
BUDGET &amp; FORECAST</x:v>
      </x:c>
      <x:c r="K5" s="325"/>
      <x:c r="L5" s="325"/>
      <x:c r="M5" s="325"/>
      <x:c r="N5" s="325"/>
      <x:c r="O5" s="345"/>
      <x:c r="P5" s="345"/>
      <x:c r="Q5" s="345"/>
      <x:c r="R5" s="345"/>
      <x:c r="S5" s="345"/>
      <x:c r="T5" s="345"/>
    </x:row>
    <x:row r="6">
      <x:c r="A6" s="322"/>
      <x:c r="B6" s="322"/>
      <x:c r="C6" s="322"/>
      <x:c r="D6" s="323"/>
      <x:c r="E6" s="323"/>
      <x:c r="F6" s="323"/>
      <x:c r="G6" s="324"/>
      <x:c r="H6" s="324"/>
      <x:c r="I6" s="324"/>
      <x:c r="J6" s="325"/>
      <x:c r="K6" s="325"/>
      <x:c r="L6" s="325"/>
      <x:c r="M6" s="325"/>
      <x:c r="N6" s="325"/>
      <x:c r="O6" s="345"/>
      <x:c r="P6" s="345"/>
      <x:c r="Q6" s="345"/>
      <x:c r="R6" s="345"/>
      <x:c r="S6" s="345"/>
      <x:c r="T6" s="345"/>
    </x:row>
    <x:row r="7">
      <x:c r="A7" s="322"/>
      <x:c r="B7" s="322"/>
      <x:c r="C7" s="322"/>
      <x:c r="D7" s="323"/>
      <x:c r="E7" s="323"/>
      <x:c r="F7" s="323"/>
      <x:c r="G7" s="324"/>
      <x:c r="H7" s="324"/>
      <x:c r="I7" s="324"/>
      <x:c r="J7" s="325"/>
      <x:c r="K7" s="325"/>
      <x:c r="L7" s="325"/>
      <x:c r="M7" s="325"/>
      <x:c r="N7" s="325"/>
      <x:c r="O7" s="345"/>
      <x:c r="P7" s="345"/>
      <x:c r="Q7" s="345"/>
      <x:c r="R7" s="345"/>
      <x:c r="S7" s="345"/>
      <x:c r="T7" s="345"/>
    </x:row>
    <x:row r="8">
      <x:c r="A8" s="322"/>
      <x:c r="B8" s="322"/>
      <x:c r="C8" s="322"/>
      <x:c r="D8" s="323"/>
      <x:c r="E8" s="323"/>
      <x:c r="F8" s="323"/>
      <x:c r="G8" s="324"/>
      <x:c r="H8" s="324"/>
      <x:c r="I8" s="324"/>
      <x:c r="J8" s="325"/>
      <x:c r="K8" s="325"/>
      <x:c r="L8" s="325"/>
      <x:c r="M8" s="325"/>
      <x:c r="N8" s="325"/>
      <x:c r="O8" s="345"/>
      <x:c r="P8" s="345"/>
      <x:c r="Q8" s="345"/>
      <x:c r="R8" s="345"/>
      <x:c r="S8" s="345"/>
      <x:c r="T8" s="345"/>
    </x:row>
    <x:row r="9">
      <x:c r="A9" s="345"/>
      <x:c r="B9" s="345"/>
      <x:c r="C9" s="345"/>
      <x:c r="D9" s="345"/>
      <x:c r="E9" s="345"/>
      <x:c r="F9" s="345"/>
      <x:c r="G9" s="345"/>
      <x:c r="H9" s="345"/>
      <x:c r="I9" s="345"/>
      <x:c r="J9" s="345"/>
      <x:c r="K9" s="345"/>
      <x:c r="L9" s="345"/>
      <x:c r="M9" s="345"/>
      <x:c r="N9" s="345"/>
      <x:c r="O9" s="345"/>
      <x:c r="P9" s="345"/>
      <x:c r="Q9" s="345"/>
      <x:c r="R9" s="345"/>
      <x:c r="S9" s="345"/>
      <x:c r="T9" s="345"/>
    </x:row>
    <x:row r="10">
      <x:c r="A10" s="326" t="str">
        <x:v>📑
ÉTATS FINANCIERS</x:v>
      </x:c>
      <x:c r="B10" s="326"/>
      <x:c r="C10" s="326"/>
      <x:c r="D10" s="327" t="str">
        <x:v>🔄
INTERCOS</x:v>
      </x:c>
      <x:c r="E10" s="327"/>
      <x:c r="F10" s="327"/>
      <x:c r="G10" s="328" t="str">
        <x:v>📊
KPI GROUPE</x:v>
      </x:c>
      <x:c r="H10" s="328"/>
      <x:c r="I10" s="328"/>
      <x:c r="J10" s="329" t="str">
        <x:v>🚨
RISQUES &amp; ALERTES</x:v>
      </x:c>
      <x:c r="K10" s="329"/>
      <x:c r="L10" s="329"/>
      <x:c r="M10" s="329"/>
      <x:c r="N10" s="329"/>
      <x:c r="O10" s="345"/>
      <x:c r="P10" s="345"/>
      <x:c r="Q10" s="345"/>
      <x:c r="R10" s="345"/>
      <x:c r="S10" s="345"/>
      <x:c r="T10" s="345"/>
    </x:row>
    <x:row r="11">
      <x:c r="A11" s="326"/>
      <x:c r="B11" s="326"/>
      <x:c r="C11" s="326"/>
      <x:c r="D11" s="327"/>
      <x:c r="E11" s="327"/>
      <x:c r="F11" s="327"/>
      <x:c r="G11" s="328"/>
      <x:c r="H11" s="328"/>
      <x:c r="I11" s="328"/>
      <x:c r="J11" s="329"/>
      <x:c r="K11" s="329"/>
      <x:c r="L11" s="329"/>
      <x:c r="M11" s="329"/>
      <x:c r="N11" s="329"/>
      <x:c r="O11" s="345"/>
      <x:c r="P11" s="345"/>
      <x:c r="Q11" s="345"/>
      <x:c r="R11" s="345"/>
      <x:c r="S11" s="345"/>
      <x:c r="T11" s="345"/>
    </x:row>
    <x:row r="12">
      <x:c r="A12" s="326"/>
      <x:c r="B12" s="326"/>
      <x:c r="C12" s="326"/>
      <x:c r="D12" s="327"/>
      <x:c r="E12" s="327"/>
      <x:c r="F12" s="327"/>
      <x:c r="G12" s="328"/>
      <x:c r="H12" s="328"/>
      <x:c r="I12" s="328"/>
      <x:c r="J12" s="329"/>
      <x:c r="K12" s="329"/>
      <x:c r="L12" s="329"/>
      <x:c r="M12" s="329"/>
      <x:c r="N12" s="329"/>
      <x:c r="O12" s="345"/>
      <x:c r="P12" s="345"/>
      <x:c r="Q12" s="345"/>
      <x:c r="R12" s="345"/>
      <x:c r="S12" s="345"/>
      <x:c r="T12" s="345"/>
    </x:row>
    <x:row r="13">
      <x:c r="A13" s="326"/>
      <x:c r="B13" s="326"/>
      <x:c r="C13" s="326"/>
      <x:c r="D13" s="327"/>
      <x:c r="E13" s="327"/>
      <x:c r="F13" s="327"/>
      <x:c r="G13" s="328"/>
      <x:c r="H13" s="328"/>
      <x:c r="I13" s="328"/>
      <x:c r="J13" s="329"/>
      <x:c r="K13" s="329"/>
      <x:c r="L13" s="329"/>
      <x:c r="M13" s="329"/>
      <x:c r="N13" s="329"/>
      <x:c r="O13" s="345"/>
      <x:c r="P13" s="345"/>
      <x:c r="Q13" s="345"/>
      <x:c r="R13" s="345"/>
      <x:c r="S13" s="345"/>
      <x:c r="T13" s="345"/>
    </x:row>
    <x:row r="14">
      <x:c r="A14" s="345"/>
      <x:c r="B14" s="345"/>
      <x:c r="C14" s="345"/>
      <x:c r="D14" s="345"/>
      <x:c r="E14" s="345"/>
      <x:c r="F14" s="345"/>
      <x:c r="G14" s="345"/>
      <x:c r="H14" s="345"/>
      <x:c r="I14" s="345"/>
      <x:c r="J14" s="345"/>
      <x:c r="K14" s="345"/>
      <x:c r="L14" s="345"/>
      <x:c r="M14" s="345"/>
      <x:c r="N14" s="345"/>
      <x:c r="O14" s="345"/>
      <x:c r="P14" s="345"/>
      <x:c r="Q14" s="345"/>
      <x:c r="R14" s="345"/>
      <x:c r="S14" s="345"/>
      <x:c r="T14" s="345"/>
    </x:row>
    <x:row r="15" ht="22" customHeight="1">
      <x:c r="A15" s="347" t="str">
        <x:v>Présentation du modèle</x:v>
      </x:c>
      <x:c r="B15" s="347"/>
      <x:c r="C15" s="347"/>
      <x:c r="D15" s="347"/>
      <x:c r="E15" s="347"/>
      <x:c r="F15" s="347"/>
      <x:c r="G15" s="347"/>
      <x:c r="H15" s="347"/>
      <x:c r="I15" s="347"/>
      <x:c r="J15" s="347"/>
      <x:c r="K15" s="347"/>
      <x:c r="L15" s="347"/>
      <x:c r="M15" s="347"/>
      <x:c r="N15" s="347"/>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x:c r="A17" s="331" t="str">
        <x:v>Ce classeur regroupe un reporting financier consolidé, un jeu d'états IFRS simplifiés, un reporting ESG, un suivi budgétaire, des éliminations intercompagnies et un dashboard exécutif. Les cellules jaunes en texte bleu correspondent aux données modifiables. Les formules sont en noir et les liens entre feuilles en vert. Les tableaux et graphiques s'actualisent automatiquement.</x:v>
      </x:c>
      <x:c r="B17" s="331"/>
      <x:c r="C17" s="331"/>
      <x:c r="D17" s="331"/>
      <x:c r="E17" s="331"/>
      <x:c r="F17" s="331"/>
      <x:c r="G17" s="331"/>
      <x:c r="H17" s="331"/>
      <x:c r="I17" s="331"/>
      <x:c r="J17" s="331"/>
      <x:c r="K17" s="331"/>
      <x:c r="L17" s="331"/>
      <x:c r="M17" s="331"/>
      <x:c r="N17" s="331"/>
      <x:c r="O17" s="345"/>
      <x:c r="P17" s="345"/>
      <x:c r="Q17" s="345"/>
      <x:c r="R17" s="345"/>
      <x:c r="S17" s="345"/>
      <x:c r="T17" s="345"/>
    </x:row>
    <x:row r="18">
      <x:c r="A18" s="331"/>
      <x:c r="B18" s="331"/>
      <x:c r="C18" s="331"/>
      <x:c r="D18" s="331"/>
      <x:c r="E18" s="331"/>
      <x:c r="F18" s="331"/>
      <x:c r="G18" s="331"/>
      <x:c r="H18" s="331"/>
      <x:c r="I18" s="331"/>
      <x:c r="J18" s="331"/>
      <x:c r="K18" s="331"/>
      <x:c r="L18" s="331"/>
      <x:c r="M18" s="331"/>
      <x:c r="N18" s="331"/>
      <x:c r="O18" s="345"/>
      <x:c r="P18" s="345"/>
      <x:c r="Q18" s="345"/>
      <x:c r="R18" s="345"/>
      <x:c r="S18" s="345"/>
      <x:c r="T18" s="345"/>
    </x:row>
    <x:row r="19">
      <x:c r="A19" s="331"/>
      <x:c r="B19" s="331"/>
      <x:c r="C19" s="331"/>
      <x:c r="D19" s="331"/>
      <x:c r="E19" s="331"/>
      <x:c r="F19" s="331"/>
      <x:c r="G19" s="331"/>
      <x:c r="H19" s="331"/>
      <x:c r="I19" s="331"/>
      <x:c r="J19" s="331"/>
      <x:c r="K19" s="331"/>
      <x:c r="L19" s="331"/>
      <x:c r="M19" s="331"/>
      <x:c r="N19" s="331"/>
      <x:c r="O19" s="345"/>
      <x:c r="P19" s="345"/>
      <x:c r="Q19" s="345"/>
      <x:c r="R19" s="345"/>
      <x:c r="S19" s="345"/>
      <x:c r="T19" s="345"/>
    </x:row>
    <x:row r="20">
      <x:c r="A20" s="331"/>
      <x:c r="B20" s="331"/>
      <x:c r="C20" s="331"/>
      <x:c r="D20" s="331"/>
      <x:c r="E20" s="331"/>
      <x:c r="F20" s="331"/>
      <x:c r="G20" s="331"/>
      <x:c r="H20" s="331"/>
      <x:c r="I20" s="331"/>
      <x:c r="J20" s="331"/>
      <x:c r="K20" s="331"/>
      <x:c r="L20" s="331"/>
      <x:c r="M20" s="331"/>
      <x:c r="N20" s="331"/>
      <x:c r="O20" s="345"/>
      <x:c r="P20" s="345"/>
      <x:c r="Q20" s="345"/>
      <x:c r="R20" s="345"/>
      <x:c r="S20" s="345"/>
      <x:c r="T20" s="345"/>
    </x:row>
    <x:row r="21">
      <x:c r="A21" s="331"/>
      <x:c r="B21" s="331"/>
      <x:c r="C21" s="331"/>
      <x:c r="D21" s="331"/>
      <x:c r="E21" s="331"/>
      <x:c r="F21" s="331"/>
      <x:c r="G21" s="331"/>
      <x:c r="H21" s="331"/>
      <x:c r="I21" s="331"/>
      <x:c r="J21" s="331"/>
      <x:c r="K21" s="331"/>
      <x:c r="L21" s="331"/>
      <x:c r="M21" s="331"/>
      <x:c r="N21" s="331"/>
      <x:c r="O21" s="345"/>
      <x:c r="P21" s="345"/>
      <x:c r="Q21" s="345"/>
      <x:c r="R21" s="345"/>
      <x:c r="S21" s="345"/>
      <x:c r="T21" s="345"/>
    </x:row>
    <x:row r="22">
      <x:c r="A22" s="331"/>
      <x:c r="B22" s="331"/>
      <x:c r="C22" s="331"/>
      <x:c r="D22" s="331"/>
      <x:c r="E22" s="331"/>
      <x:c r="F22" s="331"/>
      <x:c r="G22" s="331"/>
      <x:c r="H22" s="331"/>
      <x:c r="I22" s="331"/>
      <x:c r="J22" s="331"/>
      <x:c r="K22" s="331"/>
      <x:c r="L22" s="331"/>
      <x:c r="M22" s="331"/>
      <x:c r="N22" s="331"/>
      <x:c r="O22" s="345"/>
      <x:c r="P22" s="345"/>
      <x:c r="Q22" s="345"/>
      <x:c r="R22" s="345"/>
      <x:c r="S22" s="345"/>
      <x:c r="T22" s="345"/>
    </x:row>
    <x:row r="23">
      <x:c r="A23" s="345"/>
      <x:c r="B23" s="345"/>
      <x:c r="C23" s="345"/>
      <x:c r="D23" s="345"/>
      <x:c r="E23" s="345"/>
      <x:c r="F23" s="345"/>
      <x:c r="G23" s="345"/>
      <x:c r="H23" s="345"/>
      <x:c r="I23" s="345"/>
      <x:c r="J23" s="345"/>
      <x:c r="K23" s="345"/>
      <x:c r="L23" s="345"/>
      <x:c r="M23" s="345"/>
      <x:c r="N23" s="345"/>
      <x:c r="O23" s="345"/>
      <x:c r="P23" s="345"/>
      <x:c r="Q23" s="345"/>
      <x:c r="R23" s="345"/>
      <x:c r="S23" s="345"/>
      <x:c r="T23" s="345"/>
    </x:row>
    <x:row r="24" ht="22" customHeight="1">
      <x:c r="A24" s="488" t="str">
        <x:v>Bibliothèque des modules du reporting</x:v>
      </x:c>
      <x:c r="B24" s="488"/>
      <x:c r="C24" s="488"/>
      <x:c r="D24" s="488"/>
      <x:c r="E24" s="488"/>
      <x:c r="F24" s="488"/>
      <x:c r="G24" s="488"/>
      <x:c r="H24" s="488"/>
      <x:c r="I24" s="488"/>
      <x:c r="J24" s="488"/>
      <x:c r="K24" s="488"/>
      <x:c r="L24" s="488"/>
      <x:c r="M24" s="488"/>
      <x:c r="N24" s="488"/>
      <x:c r="O24" s="345"/>
      <x:c r="P24" s="345"/>
      <x:c r="Q24" s="345"/>
      <x:c r="R24" s="345"/>
      <x:c r="S24" s="345"/>
      <x:c r="T24" s="345"/>
    </x:row>
    <x:row r="25">
      <x:c r="A25" s="345"/>
      <x:c r="B25" s="345"/>
      <x:c r="C25" s="345"/>
      <x:c r="D25" s="345"/>
      <x:c r="E25" s="345"/>
      <x:c r="F25" s="345"/>
      <x:c r="G25" s="345"/>
      <x:c r="H25" s="345"/>
      <x:c r="I25" s="345"/>
      <x:c r="J25" s="345"/>
      <x:c r="K25" s="345"/>
      <x:c r="L25" s="345"/>
      <x:c r="M25" s="345"/>
      <x:c r="N25" s="345"/>
      <x:c r="O25" s="345"/>
      <x:c r="P25" s="345"/>
      <x:c r="Q25" s="345"/>
      <x:c r="R25" s="345"/>
      <x:c r="S25" s="345"/>
      <x:c r="T25" s="345"/>
    </x:row>
    <x:row r="26">
      <x:c r="A26" s="493" t="str">
        <x:v>🏛️
PACKAGE FILIALE</x:v>
      </x:c>
      <x:c r="B26" s="493"/>
      <x:c r="C26" s="493"/>
      <x:c r="D26" s="498" t="str">
        <x:v>📚
NOTES IFRS</x:v>
      </x:c>
      <x:c r="E26" s="498"/>
      <x:c r="F26" s="498"/>
      <x:c r="G26" s="503" t="str">
        <x:v>🌿
PLAN DE TRANSITION ESG</x:v>
      </x:c>
      <x:c r="H26" s="503"/>
      <x:c r="I26" s="503"/>
      <x:c r="J26" s="508" t="str">
        <x:v>🧮
SCÉNARIOS BUDGÉTAIRES</x:v>
      </x:c>
      <x:c r="K26" s="508"/>
      <x:c r="L26" s="508"/>
      <x:c r="M26" s="508"/>
      <x:c r="N26" s="508"/>
      <x:c r="O26" s="345"/>
      <x:c r="P26" s="345"/>
      <x:c r="Q26" s="345"/>
      <x:c r="R26" s="345"/>
      <x:c r="S26" s="345"/>
      <x:c r="T26" s="345"/>
    </x:row>
    <x:row r="27">
      <x:c r="A27" s="493"/>
      <x:c r="B27" s="493"/>
      <x:c r="C27" s="493"/>
      <x:c r="D27" s="498"/>
      <x:c r="E27" s="498"/>
      <x:c r="F27" s="498"/>
      <x:c r="G27" s="503"/>
      <x:c r="H27" s="503"/>
      <x:c r="I27" s="503"/>
      <x:c r="J27" s="508"/>
      <x:c r="K27" s="508"/>
      <x:c r="L27" s="508"/>
      <x:c r="M27" s="508"/>
      <x:c r="N27" s="508"/>
      <x:c r="O27" s="345"/>
      <x:c r="P27" s="345"/>
      <x:c r="Q27" s="345"/>
      <x:c r="R27" s="345"/>
      <x:c r="S27" s="345"/>
      <x:c r="T27" s="345"/>
    </x:row>
    <x:row r="28">
      <x:c r="A28" s="493"/>
      <x:c r="B28" s="493"/>
      <x:c r="C28" s="493"/>
      <x:c r="D28" s="498"/>
      <x:c r="E28" s="498"/>
      <x:c r="F28" s="498"/>
      <x:c r="G28" s="503"/>
      <x:c r="H28" s="503"/>
      <x:c r="I28" s="503"/>
      <x:c r="J28" s="508"/>
      <x:c r="K28" s="508"/>
      <x:c r="L28" s="508"/>
      <x:c r="M28" s="508"/>
      <x:c r="N28" s="508"/>
      <x:c r="O28" s="345"/>
      <x:c r="P28" s="345"/>
      <x:c r="Q28" s="345"/>
      <x:c r="R28" s="345"/>
      <x:c r="S28" s="345"/>
      <x:c r="T28" s="345"/>
    </x:row>
    <x:row r="29">
      <x:c r="A29" s="493"/>
      <x:c r="B29" s="493"/>
      <x:c r="C29" s="493"/>
      <x:c r="D29" s="498"/>
      <x:c r="E29" s="498"/>
      <x:c r="F29" s="498"/>
      <x:c r="G29" s="503"/>
      <x:c r="H29" s="503"/>
      <x:c r="I29" s="503"/>
      <x:c r="J29" s="508"/>
      <x:c r="K29" s="508"/>
      <x:c r="L29" s="508"/>
      <x:c r="M29" s="508"/>
      <x:c r="N29" s="508"/>
      <x:c r="O29" s="345"/>
      <x:c r="P29" s="345"/>
      <x:c r="Q29" s="345"/>
      <x:c r="R29" s="345"/>
      <x:c r="S29" s="345"/>
      <x:c r="T29" s="345"/>
    </x:row>
    <x:row r="30">
      <x:c r="A30" s="345"/>
      <x:c r="B30" s="345"/>
      <x:c r="C30" s="345"/>
      <x:c r="D30" s="345"/>
      <x:c r="E30" s="345"/>
      <x:c r="F30" s="345"/>
      <x:c r="G30" s="345"/>
      <x:c r="H30" s="345"/>
      <x:c r="I30" s="345"/>
      <x:c r="J30" s="345"/>
      <x:c r="K30" s="345"/>
      <x:c r="L30" s="345"/>
      <x:c r="M30" s="345"/>
      <x:c r="N30" s="345"/>
      <x:c r="O30" s="345"/>
      <x:c r="P30" s="345"/>
      <x:c r="Q30" s="345"/>
      <x:c r="R30" s="345"/>
      <x:c r="S30" s="345"/>
      <x:c r="T30" s="345"/>
    </x:row>
    <x:row r="31">
      <x:c r="A31" s="513" t="str">
        <x:v>💱
TAUX DE CHANGE</x:v>
      </x:c>
      <x:c r="B31" s="513"/>
      <x:c r="C31" s="513"/>
      <x:c r="D31" s="518" t="str">
        <x:v>🔍
CHECKLIST DE CLÔTURE</x:v>
      </x:c>
      <x:c r="E31" s="518"/>
      <x:c r="F31" s="518"/>
      <x:c r="G31" s="523" t="str">
        <x:v>📝
COMMENTAIRES DE GESTION</x:v>
      </x:c>
      <x:c r="H31" s="523"/>
      <x:c r="I31" s="523"/>
      <x:c r="J31" s="527" t="str">
        <x:v>📌
PLAN D'ACTION GROUPE</x:v>
      </x:c>
      <x:c r="K31" s="527"/>
      <x:c r="L31" s="527"/>
      <x:c r="M31" s="527"/>
      <x:c r="N31" s="527"/>
      <x:c r="O31" s="345"/>
      <x:c r="P31" s="345"/>
      <x:c r="Q31" s="345"/>
      <x:c r="R31" s="345"/>
      <x:c r="S31" s="345"/>
      <x:c r="T31" s="345"/>
    </x:row>
    <x:row r="32">
      <x:c r="A32" s="513"/>
      <x:c r="B32" s="513"/>
      <x:c r="C32" s="513"/>
      <x:c r="D32" s="518"/>
      <x:c r="E32" s="518"/>
      <x:c r="F32" s="518"/>
      <x:c r="G32" s="523"/>
      <x:c r="H32" s="523"/>
      <x:c r="I32" s="523"/>
      <x:c r="J32" s="527"/>
      <x:c r="K32" s="527"/>
      <x:c r="L32" s="527"/>
      <x:c r="M32" s="527"/>
      <x:c r="N32" s="527"/>
      <x:c r="O32" s="345"/>
      <x:c r="P32" s="345"/>
      <x:c r="Q32" s="345"/>
      <x:c r="R32" s="345"/>
      <x:c r="S32" s="345"/>
      <x:c r="T32" s="345"/>
    </x:row>
    <x:row r="33">
      <x:c r="A33" s="513"/>
      <x:c r="B33" s="513"/>
      <x:c r="C33" s="513"/>
      <x:c r="D33" s="518"/>
      <x:c r="E33" s="518"/>
      <x:c r="F33" s="518"/>
      <x:c r="G33" s="523"/>
      <x:c r="H33" s="523"/>
      <x:c r="I33" s="523"/>
      <x:c r="J33" s="527"/>
      <x:c r="K33" s="527"/>
      <x:c r="L33" s="527"/>
      <x:c r="M33" s="527"/>
      <x:c r="N33" s="527"/>
      <x:c r="O33" s="345"/>
      <x:c r="P33" s="345"/>
      <x:c r="Q33" s="345"/>
      <x:c r="R33" s="345"/>
      <x:c r="S33" s="345"/>
      <x:c r="T33" s="345"/>
    </x:row>
    <x:row r="34">
      <x:c r="A34" s="513"/>
      <x:c r="B34" s="513"/>
      <x:c r="C34" s="513"/>
      <x:c r="D34" s="518"/>
      <x:c r="E34" s="518"/>
      <x:c r="F34" s="518"/>
      <x:c r="G34" s="523"/>
      <x:c r="H34" s="523"/>
      <x:c r="I34" s="523"/>
      <x:c r="J34" s="527"/>
      <x:c r="K34" s="527"/>
      <x:c r="L34" s="527"/>
      <x:c r="M34" s="527"/>
      <x:c r="N34" s="527"/>
      <x:c r="O34" s="345"/>
      <x:c r="P34" s="345"/>
      <x:c r="Q34" s="345"/>
      <x:c r="R34" s="345"/>
      <x:c r="S34" s="345"/>
      <x:c r="T34" s="345"/>
    </x:row>
    <x:row r="35">
      <x:c r="A35" s="345"/>
      <x:c r="B35" s="345"/>
      <x:c r="C35" s="345"/>
      <x:c r="D35" s="345"/>
      <x:c r="E35" s="345"/>
      <x:c r="F35" s="345"/>
      <x:c r="G35" s="345"/>
      <x:c r="H35" s="345"/>
      <x:c r="I35" s="345"/>
      <x:c r="J35" s="345"/>
      <x:c r="K35" s="345"/>
      <x:c r="L35" s="345"/>
      <x:c r="M35" s="345"/>
      <x:c r="N35" s="345"/>
      <x:c r="O35" s="345"/>
      <x:c r="P35" s="345"/>
      <x:c r="Q35" s="345"/>
      <x:c r="R35" s="345"/>
      <x:c r="S35" s="345"/>
      <x:c r="T35" s="345"/>
    </x:row>
    <x:row r="36">
      <x:c r="A36" s="345"/>
      <x:c r="B36" s="345"/>
      <x:c r="C36" s="345"/>
      <x:c r="D36" s="345"/>
      <x:c r="E36" s="345"/>
      <x:c r="F36" s="345"/>
      <x:c r="G36" s="345"/>
      <x:c r="H36" s="345"/>
      <x:c r="I36" s="345"/>
      <x:c r="J36" s="345"/>
      <x:c r="K36" s="345"/>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N2"/>
    <x:mergeCell ref="A3:N3"/>
    <x:mergeCell ref="A5:C8"/>
    <x:mergeCell ref="D5:F8"/>
    <x:mergeCell ref="G5:I8"/>
    <x:mergeCell ref="J5:N8"/>
    <x:mergeCell ref="A10:C13"/>
    <x:mergeCell ref="D10:F13"/>
    <x:mergeCell ref="G10:I13"/>
    <x:mergeCell ref="J10:N13"/>
    <x:mergeCell ref="A15:N15"/>
    <x:mergeCell ref="A17:N22"/>
    <x:mergeCell ref="A24:N24"/>
    <x:mergeCell ref="A26:C29"/>
    <x:mergeCell ref="D26:F29"/>
    <x:mergeCell ref="G26:I29"/>
    <x:mergeCell ref="J26:N29"/>
    <x:mergeCell ref="A31:C34"/>
    <x:mergeCell ref="D31:F34"/>
    <x:mergeCell ref="G31:I34"/>
    <x:mergeCell ref="J31:N34"/>
  </x:mergeCells>
  <x:pageMargins left="0.7" right="0.7" top="0.75" bottom="0.75" header="0.3" footer="0.3"/>
</x:worksheet>
</file>

<file path=xl/worksheets/sheet2.xml><?xml version="1.0" encoding="utf-8"?>
<x:worksheet xmlns:x="http://schemas.openxmlformats.org/spreadsheetml/2006/main">
  <x:sheetFormatPr defaultRowHeight="15"/>
  <x:cols>
    <x:col min="1" max="1" width="20" hidden="0" customWidth="1"/>
    <x:col min="2" max="2" width="20" hidden="0" customWidth="1"/>
    <x:col min="3" max="3" width="20" hidden="0" customWidth="1"/>
    <x:col min="4" max="4" width="20" hidden="0" customWidth="1"/>
    <x:col min="5" max="5" width="20" hidden="0" customWidth="1"/>
    <x:col min="6" max="6" width="20" hidden="0" customWidth="1"/>
    <x:col min="7" max="7" width="20" hidden="0" customWidth="1"/>
    <x:col min="8" max="8" width="20" hidden="0" customWidth="1"/>
    <x:col min="9" max="9" width="20" hidden="0" customWidth="1"/>
    <x:col min="10" max="10" width="20" hidden="0" customWidth="1"/>
  </x:cols>
  <x:sheetData>
    <x:row r="1" ht="30" customHeight="1">
      <x:c r="A1" s="319" t="str">
        <x:v>PARAMÈTRES DU GROUPE</x:v>
      </x:c>
      <x:c r="B1" s="319"/>
      <x:c r="C1" s="319"/>
      <x:c r="D1" s="319"/>
      <x:c r="E1" s="319"/>
      <x:c r="F1" s="319"/>
      <x:c r="G1" s="319"/>
      <x:c r="H1" s="319"/>
      <x:c r="I1" s="319"/>
      <x:c r="J1" s="319"/>
      <x:c r="K1" s="345"/>
      <x:c r="L1" s="345"/>
      <x:c r="M1" s="345"/>
      <x:c r="N1" s="345"/>
      <x:c r="O1" s="345"/>
      <x:c r="P1" s="345"/>
      <x:c r="Q1" s="345"/>
      <x:c r="R1" s="345"/>
      <x:c r="S1" s="345"/>
      <x:c r="T1" s="345"/>
    </x:row>
    <x:row r="2" ht="30" customHeight="1">
      <x:c r="A2" s="319"/>
      <x:c r="B2" s="319"/>
      <x:c r="C2" s="319"/>
      <x:c r="D2" s="319"/>
      <x:c r="E2" s="319"/>
      <x:c r="F2" s="319"/>
      <x:c r="G2" s="319"/>
      <x:c r="H2" s="319"/>
      <x:c r="I2" s="319"/>
      <x:c r="J2" s="319"/>
      <x:c r="K2" s="345"/>
      <x:c r="L2" s="345"/>
      <x:c r="M2" s="345"/>
      <x:c r="N2" s="345"/>
      <x:c r="O2" s="345"/>
      <x:c r="P2" s="345"/>
      <x:c r="Q2" s="345"/>
      <x:c r="R2" s="345"/>
      <x:c r="S2" s="345"/>
      <x:c r="T2" s="345"/>
    </x:row>
    <x:row r="3" ht="22" customHeight="1">
      <x:c r="A3" s="346" t="str">
        <x:v>Périmètre, devises, taux, objectifs et hypothèses</x:v>
      </x:c>
      <x:c r="B3" s="346"/>
      <x:c r="C3" s="346"/>
      <x:c r="D3" s="346"/>
      <x:c r="E3" s="346"/>
      <x:c r="F3" s="346"/>
      <x:c r="G3" s="346"/>
      <x:c r="H3" s="346"/>
      <x:c r="I3" s="346"/>
      <x:c r="J3" s="346"/>
      <x:c r="K3" s="345"/>
      <x:c r="L3" s="345"/>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2" customHeight="1">
      <x:c r="A5" s="367" t="str">
        <x:v>Paramètres généraux</x:v>
      </x:c>
      <x:c r="B5" s="367"/>
      <x:c r="C5" s="367"/>
      <x:c r="D5" s="368" t="str">
        <x:v>Périmètre de consolidation</x:v>
      </x:c>
      <x:c r="E5" s="368"/>
      <x:c r="F5" s="368"/>
      <x:c r="G5" s="368"/>
      <x:c r="H5" s="368"/>
      <x:c r="I5" s="368"/>
      <x:c r="J5" s="368"/>
      <x:c r="K5" s="345"/>
      <x:c r="L5" s="345"/>
      <x:c r="M5" s="345"/>
      <x:c r="N5" s="345"/>
      <x:c r="O5" s="345"/>
      <x:c r="P5" s="345"/>
      <x:c r="Q5" s="345"/>
      <x:c r="R5" s="345"/>
      <x:c r="S5" s="345"/>
      <x:c r="T5" s="345"/>
    </x:row>
    <x:row r="6" ht="24" customHeight="1">
      <x:c r="A6" s="353" t="str">
        <x:v>Paramètre</x:v>
      </x:c>
      <x:c r="B6" s="353" t="str">
        <x:v>Valeur</x:v>
      </x:c>
      <x:c r="C6" s="345"/>
      <x:c r="D6" s="354" t="str">
        <x:v>Entité</x:v>
      </x:c>
      <x:c r="E6" s="354" t="str">
        <x:v>Pays</x:v>
      </x:c>
      <x:c r="F6" s="354" t="str">
        <x:v>Devise</x:v>
      </x:c>
      <x:c r="G6" s="354" t="str">
        <x:v>Méthode</x:v>
      </x:c>
      <x:c r="H6" s="354" t="str">
        <x:v>% détention</x:v>
      </x:c>
      <x:c r="I6" s="354" t="str">
        <x:v>Taux de change</x:v>
      </x:c>
      <x:c r="J6" s="354" t="str">
        <x:v>Statut</x:v>
      </x:c>
      <x:c r="K6" s="345"/>
      <x:c r="L6" s="345"/>
      <x:c r="M6" s="345"/>
      <x:c r="N6" s="345"/>
      <x:c r="O6" s="345"/>
      <x:c r="P6" s="345"/>
      <x:c r="Q6" s="345"/>
      <x:c r="R6" s="345"/>
      <x:c r="S6" s="345"/>
      <x:c r="T6" s="345"/>
    </x:row>
    <x:row r="7">
      <x:c r="A7" s="345" t="str">
        <x:v>Nom du groupe</x:v>
      </x:c>
      <x:c r="B7" s="369" t="str">
        <x:v>Groupe Horizon</x:v>
      </x:c>
      <x:c r="C7" s="345"/>
      <x:c r="D7" s="345" t="str">
        <x:v>Holding France</x:v>
      </x:c>
      <x:c r="E7" s="369" t="str">
        <x:v>France</x:v>
      </x:c>
      <x:c r="F7" s="369" t="str">
        <x:v>EUR</x:v>
      </x:c>
      <x:c r="G7" s="369" t="str">
        <x:v>Intégration globale</x:v>
      </x:c>
      <x:c r="H7" s="370" t="n">
        <x:v>1</x:v>
      </x:c>
      <x:c r="I7" s="371" t="n">
        <x:v>1</x:v>
      </x:c>
      <x:c r="J7" s="369" t="str">
        <x:v>Active</x:v>
      </x:c>
      <x:c r="K7" s="345"/>
      <x:c r="L7" s="345"/>
      <x:c r="M7" s="345"/>
      <x:c r="N7" s="345"/>
      <x:c r="O7" s="345"/>
      <x:c r="P7" s="345"/>
      <x:c r="Q7" s="345"/>
      <x:c r="R7" s="345"/>
      <x:c r="S7" s="345"/>
      <x:c r="T7" s="345"/>
    </x:row>
    <x:row r="8">
      <x:c r="A8" s="345" t="str">
        <x:v>Exercice</x:v>
      </x:c>
      <x:c r="B8" s="369" t="n">
        <x:v>2026</x:v>
      </x:c>
      <x:c r="C8" s="345"/>
      <x:c r="D8" s="345" t="str">
        <x:v>Filiale Espagne</x:v>
      </x:c>
      <x:c r="E8" s="369" t="str">
        <x:v>Espagne</x:v>
      </x:c>
      <x:c r="F8" s="369" t="str">
        <x:v>EUR</x:v>
      </x:c>
      <x:c r="G8" s="369" t="str">
        <x:v>Intégration globale</x:v>
      </x:c>
      <x:c r="H8" s="370" t="n">
        <x:v>0.85</x:v>
      </x:c>
      <x:c r="I8" s="371" t="n">
        <x:v>1</x:v>
      </x:c>
      <x:c r="J8" s="369" t="str">
        <x:v>Active</x:v>
      </x:c>
      <x:c r="K8" s="345"/>
      <x:c r="L8" s="345"/>
      <x:c r="M8" s="345"/>
      <x:c r="N8" s="345"/>
      <x:c r="O8" s="345"/>
      <x:c r="P8" s="345"/>
      <x:c r="Q8" s="345"/>
      <x:c r="R8" s="345"/>
      <x:c r="S8" s="345"/>
      <x:c r="T8" s="345"/>
    </x:row>
    <x:row r="9">
      <x:c r="A9" s="345" t="str">
        <x:v>Devise de consolidation</x:v>
      </x:c>
      <x:c r="B9" s="369" t="str">
        <x:v>EUR</x:v>
      </x:c>
      <x:c r="C9" s="345"/>
      <x:c r="D9" s="345" t="str">
        <x:v>Filiale Maroc</x:v>
      </x:c>
      <x:c r="E9" s="369" t="str">
        <x:v>Maroc</x:v>
      </x:c>
      <x:c r="F9" s="369" t="str">
        <x:v>MAD</x:v>
      </x:c>
      <x:c r="G9" s="369" t="str">
        <x:v>Intégration globale</x:v>
      </x:c>
      <x:c r="H9" s="370" t="n">
        <x:v>0.75</x:v>
      </x:c>
      <x:c r="I9" s="371" t="n">
        <x:v>0.092</x:v>
      </x:c>
      <x:c r="J9" s="369" t="str">
        <x:v>Active</x:v>
      </x:c>
      <x:c r="K9" s="345"/>
      <x:c r="L9" s="345"/>
      <x:c r="M9" s="345"/>
      <x:c r="N9" s="345"/>
      <x:c r="O9" s="345"/>
      <x:c r="P9" s="345"/>
      <x:c r="Q9" s="345"/>
      <x:c r="R9" s="345"/>
      <x:c r="S9" s="345"/>
      <x:c r="T9" s="345"/>
    </x:row>
    <x:row r="10">
      <x:c r="A10" s="345" t="str">
        <x:v>Taux d'impôt groupe</x:v>
      </x:c>
      <x:c r="B10" s="370" t="n">
        <x:v>0.25</x:v>
      </x:c>
      <x:c r="C10" s="345"/>
      <x:c r="D10" s="345" t="str">
        <x:v>JV Canada</x:v>
      </x:c>
      <x:c r="E10" s="369" t="str">
        <x:v>Canada</x:v>
      </x:c>
      <x:c r="F10" s="369" t="str">
        <x:v>CAD</x:v>
      </x:c>
      <x:c r="G10" s="369" t="str">
        <x:v>Mise en équivalence</x:v>
      </x:c>
      <x:c r="H10" s="370" t="n">
        <x:v>0.5</x:v>
      </x:c>
      <x:c r="I10" s="371" t="n">
        <x:v>0.68</x:v>
      </x:c>
      <x:c r="J10" s="369" t="str">
        <x:v>Active</x:v>
      </x:c>
      <x:c r="K10" s="345"/>
      <x:c r="L10" s="345"/>
      <x:c r="M10" s="345"/>
      <x:c r="N10" s="345"/>
      <x:c r="O10" s="345"/>
      <x:c r="P10" s="345"/>
      <x:c r="Q10" s="345"/>
      <x:c r="R10" s="345"/>
      <x:c r="S10" s="345"/>
      <x:c r="T10" s="345"/>
    </x:row>
    <x:row r="11">
      <x:c r="A11" s="345" t="str">
        <x:v>Objectif croissance CA</x:v>
      </x:c>
      <x:c r="B11" s="370" t="n">
        <x:v>0.08</x:v>
      </x:c>
      <x:c r="C11" s="345"/>
      <x:c r="D11" s="345" t="str">
        <x:v>Filiale UK</x:v>
      </x:c>
      <x:c r="E11" s="369" t="str">
        <x:v>Royaume-Uni</x:v>
      </x:c>
      <x:c r="F11" s="369" t="str">
        <x:v>GBP</x:v>
      </x:c>
      <x:c r="G11" s="369" t="str">
        <x:v>Intégration globale</x:v>
      </x:c>
      <x:c r="H11" s="370" t="n">
        <x:v>0.7</x:v>
      </x:c>
      <x:c r="I11" s="371" t="n">
        <x:v>1.17</x:v>
      </x:c>
      <x:c r="J11" s="369" t="str">
        <x:v>Active</x:v>
      </x:c>
      <x:c r="K11" s="345"/>
      <x:c r="L11" s="345"/>
      <x:c r="M11" s="345"/>
      <x:c r="N11" s="345"/>
      <x:c r="O11" s="345"/>
      <x:c r="P11" s="345"/>
      <x:c r="Q11" s="345"/>
      <x:c r="R11" s="345"/>
      <x:c r="S11" s="345"/>
      <x:c r="T11" s="345"/>
    </x:row>
    <x:row r="12">
      <x:c r="A12" s="345" t="str">
        <x:v>Objectif marge EBITDA</x:v>
      </x:c>
      <x:c r="B12" s="370" t="n">
        <x:v>0.16</x:v>
      </x:c>
      <x:c r="C12" s="345"/>
      <x:c r="D12" s="345"/>
      <x:c r="E12" s="345"/>
      <x:c r="F12" s="345"/>
      <x:c r="G12" s="345"/>
      <x:c r="H12" s="345"/>
      <x:c r="I12" s="345"/>
      <x:c r="J12" s="345"/>
      <x:c r="K12" s="345"/>
      <x:c r="L12" s="345"/>
      <x:c r="M12" s="345"/>
      <x:c r="N12" s="345"/>
      <x:c r="O12" s="345"/>
      <x:c r="P12" s="345"/>
      <x:c r="Q12" s="345"/>
      <x:c r="R12" s="345"/>
      <x:c r="S12" s="345"/>
      <x:c r="T12" s="345"/>
    </x:row>
    <x:row r="13">
      <x:c r="A13" s="345" t="str">
        <x:v>Objectif réduction CO₂</x:v>
      </x:c>
      <x:c r="B13" s="370" t="n">
        <x:v>0.1</x:v>
      </x:c>
      <x:c r="C13" s="345"/>
      <x:c r="D13" s="345"/>
      <x:c r="E13" s="345"/>
      <x:c r="F13" s="345"/>
      <x:c r="G13" s="345"/>
      <x:c r="H13" s="345"/>
      <x:c r="I13" s="345"/>
      <x:c r="J13" s="345"/>
      <x:c r="K13" s="345"/>
      <x:c r="L13" s="345"/>
      <x:c r="M13" s="345"/>
      <x:c r="N13" s="345"/>
      <x:c r="O13" s="345"/>
      <x:c r="P13" s="345"/>
      <x:c r="Q13" s="345"/>
      <x:c r="R13" s="345"/>
      <x:c r="S13" s="345"/>
      <x:c r="T13" s="345"/>
    </x:row>
    <x:row r="14">
      <x:c r="A14" s="345" t="str">
        <x:v>Objectif part d'énergie renouvelable</x:v>
      </x:c>
      <x:c r="B14" s="370" t="n">
        <x:v>0.45</x:v>
      </x:c>
      <x:c r="C14" s="345"/>
      <x:c r="D14" s="345"/>
      <x:c r="E14" s="345"/>
      <x:c r="F14" s="345"/>
      <x:c r="G14" s="345"/>
      <x:c r="H14" s="345"/>
      <x:c r="I14" s="345"/>
      <x:c r="J14" s="345"/>
      <x:c r="K14" s="345"/>
      <x:c r="L14" s="345"/>
      <x:c r="M14" s="345"/>
      <x:c r="N14" s="345"/>
      <x:c r="O14" s="345"/>
      <x:c r="P14" s="345"/>
      <x:c r="Q14" s="345"/>
      <x:c r="R14" s="345"/>
      <x:c r="S14" s="345"/>
      <x:c r="T14" s="345"/>
    </x:row>
    <x:row r="15">
      <x:c r="A15" s="345" t="str">
        <x:v>Seuil d'alerte liquidité</x:v>
      </x:c>
      <x:c r="B15" s="372" t="n">
        <x:v>1.2</x:v>
      </x:c>
      <x:c r="C15" s="345"/>
      <x:c r="D15" s="345"/>
      <x:c r="E15" s="345"/>
      <x:c r="F15" s="345"/>
      <x:c r="G15" s="345"/>
      <x:c r="H15" s="345"/>
      <x:c r="I15" s="345"/>
      <x:c r="J15" s="345"/>
      <x:c r="K15" s="345"/>
      <x:c r="L15" s="345"/>
      <x:c r="M15" s="345"/>
      <x:c r="N15" s="345"/>
      <x:c r="O15" s="345"/>
      <x:c r="P15" s="345"/>
      <x:c r="Q15" s="345"/>
      <x:c r="R15" s="345"/>
      <x:c r="S15" s="345"/>
      <x:c r="T15" s="345"/>
    </x:row>
    <x:row r="16">
      <x:c r="A16" s="345" t="str">
        <x:v>Seuil dette nette / EBITDA</x:v>
      </x:c>
      <x:c r="B16" s="372" t="n">
        <x:v>2.5</x:v>
      </x:c>
      <x:c r="C16" s="345"/>
      <x:c r="D16" s="345"/>
      <x:c r="E16" s="345"/>
      <x:c r="F16" s="345"/>
      <x:c r="G16" s="345"/>
      <x:c r="H16" s="345"/>
      <x:c r="I16" s="345"/>
      <x:c r="J16" s="345"/>
      <x:c r="K16" s="345"/>
      <x:c r="L16" s="345"/>
      <x:c r="M16" s="345"/>
      <x:c r="N16" s="345"/>
      <x:c r="O16" s="345"/>
      <x:c r="P16" s="345"/>
      <x:c r="Q16" s="345"/>
      <x:c r="R16" s="345"/>
      <x:c r="S16" s="345"/>
      <x:c r="T16" s="345"/>
    </x:row>
    <x:row r="17">
      <x:c r="A17" s="345"/>
      <x:c r="B17" s="345"/>
      <x:c r="C17" s="345"/>
      <x:c r="D17" s="345"/>
      <x:c r="E17" s="345"/>
      <x:c r="F17" s="345"/>
      <x:c r="G17" s="345"/>
      <x:c r="H17" s="345"/>
      <x:c r="I17" s="345"/>
      <x:c r="J17" s="345"/>
      <x:c r="K17" s="345"/>
      <x:c r="L17" s="345"/>
      <x:c r="M17" s="345"/>
      <x:c r="N17" s="345"/>
      <x:c r="O17" s="345"/>
      <x:c r="P17" s="345"/>
      <x:c r="Q17" s="345"/>
      <x:c r="R17" s="345"/>
      <x:c r="S17" s="345"/>
      <x:c r="T17" s="345"/>
    </x:row>
    <x:row r="18">
      <x:c r="A18" s="345"/>
      <x:c r="B18" s="345"/>
      <x:c r="C18" s="345"/>
      <x:c r="D18" s="345"/>
      <x:c r="E18" s="345"/>
      <x:c r="F18" s="345"/>
      <x:c r="G18" s="345"/>
      <x:c r="H18" s="345"/>
      <x:c r="I18" s="345"/>
      <x:c r="J18" s="345"/>
      <x:c r="K18" s="345"/>
      <x:c r="L18" s="345"/>
      <x:c r="M18" s="345"/>
      <x:c r="N18" s="345"/>
      <x:c r="O18" s="345"/>
      <x:c r="P18" s="345"/>
      <x:c r="Q18" s="345"/>
      <x:c r="R18" s="345"/>
      <x:c r="S18" s="345"/>
      <x:c r="T18" s="345"/>
    </x:row>
    <x:row r="19" ht="22" customHeight="1">
      <x:c r="A19" s="530" t="str">
        <x:v>Objectifs financiers, IFRS et ESG</x:v>
      </x:c>
      <x:c r="B19" s="530"/>
      <x:c r="C19" s="530"/>
      <x:c r="D19" s="530"/>
      <x:c r="E19" s="530"/>
      <x:c r="F19" s="530"/>
      <x:c r="G19" s="530"/>
      <x:c r="H19" s="530"/>
      <x:c r="I19" s="530"/>
      <x:c r="J19" s="530"/>
      <x:c r="K19" s="345"/>
      <x:c r="L19" s="345"/>
      <x:c r="M19" s="345"/>
      <x:c r="N19" s="345"/>
      <x:c r="O19" s="345"/>
      <x:c r="P19" s="345"/>
      <x:c r="Q19" s="345"/>
      <x:c r="R19" s="345"/>
      <x:c r="S19" s="345"/>
      <x:c r="T19" s="345"/>
    </x:row>
    <x:row r="20" ht="24" customHeight="1">
      <x:c r="A20" s="534" t="str">
        <x:v>Catégorie</x:v>
      </x:c>
      <x:c r="B20" s="534" t="str">
        <x:v>Indicateur</x:v>
      </x:c>
      <x:c r="C20" s="534" t="str">
        <x:v>Valeur de départ</x:v>
      </x:c>
      <x:c r="D20" s="534" t="str">
        <x:v>Objectif</x:v>
      </x:c>
      <x:c r="E20" s="534" t="str">
        <x:v>Unité</x:v>
      </x:c>
      <x:c r="F20" s="534" t="str">
        <x:v>Tolérance</x:v>
      </x:c>
      <x:c r="G20" s="534" t="str">
        <x:v>Sens favorable</x:v>
      </x:c>
      <x:c r="H20" s="534" t="str">
        <x:v>Responsable</x:v>
      </x:c>
      <x:c r="I20" s="534" t="str">
        <x:v>Fréquence</x:v>
      </x:c>
      <x:c r="J20" s="534" t="str">
        <x:v>Commentaire</x:v>
      </x:c>
      <x:c r="K20" s="345"/>
      <x:c r="L20" s="345"/>
      <x:c r="M20" s="345"/>
      <x:c r="N20" s="345"/>
      <x:c r="O20" s="345"/>
      <x:c r="P20" s="345"/>
      <x:c r="Q20" s="345"/>
      <x:c r="R20" s="345"/>
      <x:c r="S20" s="345"/>
      <x:c r="T20" s="345"/>
    </x:row>
    <x:row r="21">
      <x:c r="A21" s="345" t="str">
        <x:v>Finance</x:v>
      </x:c>
      <x:c r="B21" s="345" t="str">
        <x:v>Croissance du CA</x:v>
      </x:c>
      <x:c r="C21" s="538" t="n">
        <x:v>0.06</x:v>
      </x:c>
      <x:c r="D21" s="538" t="n">
        <x:v>0.08</x:v>
      </x:c>
      <x:c r="E21" s="537" t="str">
        <x:v>% </x:v>
      </x:c>
      <x:c r="F21" s="537" t="n">
        <x:v>0.02</x:v>
      </x:c>
      <x:c r="G21" s="345" t="str">
        <x:v>Hausse</x:v>
      </x:c>
      <x:c r="H21" s="537" t="str">
        <x:v>Direction commerciale</x:v>
      </x:c>
      <x:c r="I21" s="537" t="str">
        <x:v>Mensuelle</x:v>
      </x:c>
      <x:c r="J21" s="537" t="str"/>
      <x:c r="K21" s="345"/>
      <x:c r="L21" s="345"/>
      <x:c r="M21" s="345"/>
      <x:c r="N21" s="345"/>
      <x:c r="O21" s="345"/>
      <x:c r="P21" s="345"/>
      <x:c r="Q21" s="345"/>
      <x:c r="R21" s="345"/>
      <x:c r="S21" s="345"/>
      <x:c r="T21" s="345"/>
    </x:row>
    <x:row r="22">
      <x:c r="A22" s="345" t="str">
        <x:v>Finance</x:v>
      </x:c>
      <x:c r="B22" s="345" t="str">
        <x:v>Marge EBITDA</x:v>
      </x:c>
      <x:c r="C22" s="538" t="n">
        <x:v>0.145</x:v>
      </x:c>
      <x:c r="D22" s="538" t="n">
        <x:v>0.16</x:v>
      </x:c>
      <x:c r="E22" s="537" t="str">
        <x:v>% </x:v>
      </x:c>
      <x:c r="F22" s="537" t="n">
        <x:v>0.01</x:v>
      </x:c>
      <x:c r="G22" s="345" t="str">
        <x:v>Hausse</x:v>
      </x:c>
      <x:c r="H22" s="537" t="str">
        <x:v>DAF</x:v>
      </x:c>
      <x:c r="I22" s="537" t="str">
        <x:v>Mensuelle</x:v>
      </x:c>
      <x:c r="J22" s="537" t="str"/>
      <x:c r="K22" s="345"/>
      <x:c r="L22" s="345"/>
      <x:c r="M22" s="345"/>
      <x:c r="N22" s="345"/>
      <x:c r="O22" s="345"/>
      <x:c r="P22" s="345"/>
      <x:c r="Q22" s="345"/>
      <x:c r="R22" s="345"/>
      <x:c r="S22" s="345"/>
      <x:c r="T22" s="345"/>
    </x:row>
    <x:row r="23">
      <x:c r="A23" s="345" t="str">
        <x:v>Finance</x:v>
      </x:c>
      <x:c r="B23" s="345" t="str">
        <x:v>Dette nette / EBITDA</x:v>
      </x:c>
      <x:c r="C23" s="538" t="n">
        <x:v>2.8</x:v>
      </x:c>
      <x:c r="D23" s="538" t="n">
        <x:v>2.5</x:v>
      </x:c>
      <x:c r="E23" s="537" t="str">
        <x:v>x</x:v>
      </x:c>
      <x:c r="F23" s="537" t="n">
        <x:v>0.2</x:v>
      </x:c>
      <x:c r="G23" s="345" t="str">
        <x:v>Baisse</x:v>
      </x:c>
      <x:c r="H23" s="537" t="str">
        <x:v>Trésorerie</x:v>
      </x:c>
      <x:c r="I23" s="537" t="str">
        <x:v>Mensuelle</x:v>
      </x:c>
      <x:c r="J23" s="537" t="str"/>
      <x:c r="K23" s="345"/>
      <x:c r="L23" s="345"/>
      <x:c r="M23" s="345"/>
      <x:c r="N23" s="345"/>
      <x:c r="O23" s="345"/>
      <x:c r="P23" s="345"/>
      <x:c r="Q23" s="345"/>
      <x:c r="R23" s="345"/>
      <x:c r="S23" s="345"/>
      <x:c r="T23" s="345"/>
    </x:row>
    <x:row r="24">
      <x:c r="A24" s="345" t="str">
        <x:v>IFRS</x:v>
      </x:c>
      <x:c r="B24" s="345" t="str">
        <x:v>Délai de clôture</x:v>
      </x:c>
      <x:c r="C24" s="539" t="n">
        <x:v>12</x:v>
      </x:c>
      <x:c r="D24" s="539" t="n">
        <x:v>8</x:v>
      </x:c>
      <x:c r="E24" s="537" t="str">
        <x:v>jours</x:v>
      </x:c>
      <x:c r="F24" s="537" t="n">
        <x:v>2</x:v>
      </x:c>
      <x:c r="G24" s="345" t="str">
        <x:v>Baisse</x:v>
      </x:c>
      <x:c r="H24" s="537" t="str">
        <x:v>Consolidation</x:v>
      </x:c>
      <x:c r="I24" s="537" t="str">
        <x:v>Mensuelle</x:v>
      </x:c>
      <x:c r="J24" s="537" t="str"/>
      <x:c r="K24" s="345"/>
      <x:c r="L24" s="345"/>
      <x:c r="M24" s="345"/>
      <x:c r="N24" s="345"/>
      <x:c r="O24" s="345"/>
      <x:c r="P24" s="345"/>
      <x:c r="Q24" s="345"/>
      <x:c r="R24" s="345"/>
      <x:c r="S24" s="345"/>
      <x:c r="T24" s="345"/>
    </x:row>
    <x:row r="25">
      <x:c r="A25" s="345" t="str">
        <x:v>IFRS</x:v>
      </x:c>
      <x:c r="B25" s="345" t="str">
        <x:v>Écarts intercos non résolus</x:v>
      </x:c>
      <x:c r="C25" s="539" t="n">
        <x:v>8</x:v>
      </x:c>
      <x:c r="D25" s="539" t="n">
        <x:v>0</x:v>
      </x:c>
      <x:c r="E25" s="537" t="str">
        <x:v>nombre</x:v>
      </x:c>
      <x:c r="F25" s="537" t="n">
        <x:v>2</x:v>
      </x:c>
      <x:c r="G25" s="345" t="str">
        <x:v>Baisse</x:v>
      </x:c>
      <x:c r="H25" s="537" t="str">
        <x:v>Finance</x:v>
      </x:c>
      <x:c r="I25" s="537" t="str">
        <x:v>Mensuelle</x:v>
      </x:c>
      <x:c r="J25" s="537" t="str"/>
      <x:c r="K25" s="345"/>
      <x:c r="L25" s="345"/>
      <x:c r="M25" s="345"/>
      <x:c r="N25" s="345"/>
      <x:c r="O25" s="345"/>
      <x:c r="P25" s="345"/>
      <x:c r="Q25" s="345"/>
      <x:c r="R25" s="345"/>
      <x:c r="S25" s="345"/>
      <x:c r="T25" s="345"/>
    </x:row>
    <x:row r="26">
      <x:c r="A26" s="345" t="str">
        <x:v>ESG</x:v>
      </x:c>
      <x:c r="B26" s="345" t="str">
        <x:v>Réduction des émissions</x:v>
      </x:c>
      <x:c r="C26" s="538" t="n">
        <x:v>0.04</x:v>
      </x:c>
      <x:c r="D26" s="538" t="n">
        <x:v>0.1</x:v>
      </x:c>
      <x:c r="E26" s="537" t="str">
        <x:v>% </x:v>
      </x:c>
      <x:c r="F26" s="537" t="n">
        <x:v>0.02</x:v>
      </x:c>
      <x:c r="G26" s="345" t="str">
        <x:v>Hausse</x:v>
      </x:c>
      <x:c r="H26" s="537" t="str">
        <x:v>ESG</x:v>
      </x:c>
      <x:c r="I26" s="537" t="str">
        <x:v>Trimestrielle</x:v>
      </x:c>
      <x:c r="J26" s="537" t="str"/>
      <x:c r="K26" s="345"/>
      <x:c r="L26" s="345"/>
      <x:c r="M26" s="345"/>
      <x:c r="N26" s="345"/>
      <x:c r="O26" s="345"/>
      <x:c r="P26" s="345"/>
      <x:c r="Q26" s="345"/>
      <x:c r="R26" s="345"/>
      <x:c r="S26" s="345"/>
      <x:c r="T26" s="345"/>
    </x:row>
    <x:row r="27">
      <x:c r="A27" s="345" t="str">
        <x:v>ESG</x:v>
      </x:c>
      <x:c r="B27" s="345" t="str">
        <x:v>Énergie renouvelable</x:v>
      </x:c>
      <x:c r="C27" s="538" t="n">
        <x:v>0.36</x:v>
      </x:c>
      <x:c r="D27" s="538" t="n">
        <x:v>0.45</x:v>
      </x:c>
      <x:c r="E27" s="537" t="str">
        <x:v>% </x:v>
      </x:c>
      <x:c r="F27" s="537" t="n">
        <x:v>0.03</x:v>
      </x:c>
      <x:c r="G27" s="345" t="str">
        <x:v>Hausse</x:v>
      </x:c>
      <x:c r="H27" s="537" t="str">
        <x:v>Énergie</x:v>
      </x:c>
      <x:c r="I27" s="537" t="str">
        <x:v>Trimestrielle</x:v>
      </x:c>
      <x:c r="J27" s="537" t="str"/>
      <x:c r="K27" s="345"/>
      <x:c r="L27" s="345"/>
      <x:c r="M27" s="345"/>
      <x:c r="N27" s="345"/>
      <x:c r="O27" s="345"/>
      <x:c r="P27" s="345"/>
      <x:c r="Q27" s="345"/>
      <x:c r="R27" s="345"/>
      <x:c r="S27" s="345"/>
      <x:c r="T27" s="345"/>
    </x:row>
    <x:row r="28">
      <x:c r="A28" s="345" t="str">
        <x:v>Gouvernance</x:v>
      </x:c>
      <x:c r="B28" s="345" t="str">
        <x:v>Contrôles clôturés à temps</x:v>
      </x:c>
      <x:c r="C28" s="538" t="n">
        <x:v>0.78</x:v>
      </x:c>
      <x:c r="D28" s="538" t="n">
        <x:v>0.95</x:v>
      </x:c>
      <x:c r="E28" s="537" t="str">
        <x:v>% </x:v>
      </x:c>
      <x:c r="F28" s="537" t="n">
        <x:v>0.05</x:v>
      </x:c>
      <x:c r="G28" s="345" t="str">
        <x:v>Hausse</x:v>
      </x:c>
      <x:c r="H28" s="537" t="str">
        <x:v>Audit interne</x:v>
      </x:c>
      <x:c r="I28" s="537" t="str">
        <x:v>Mensuelle</x:v>
      </x:c>
      <x:c r="J28" s="537" t="str"/>
      <x:c r="K28" s="345"/>
      <x:c r="L28" s="345"/>
      <x:c r="M28" s="345"/>
      <x:c r="N28" s="345"/>
      <x:c r="O28" s="345"/>
      <x:c r="P28" s="345"/>
      <x:c r="Q28" s="345"/>
      <x:c r="R28" s="345"/>
      <x:c r="S28" s="345"/>
      <x:c r="T28" s="345"/>
    </x:row>
    <x:row r="29">
      <x:c r="A29" s="345"/>
      <x:c r="B29" s="345"/>
      <x:c r="C29" s="345"/>
      <x:c r="D29" s="345"/>
      <x:c r="E29" s="345"/>
      <x:c r="F29" s="345"/>
      <x:c r="G29" s="345"/>
      <x:c r="H29" s="345"/>
      <x:c r="I29" s="345"/>
      <x:c r="J29" s="345"/>
      <x:c r="K29" s="345"/>
      <x:c r="L29" s="345"/>
      <x:c r="M29" s="345"/>
      <x:c r="N29" s="345"/>
      <x:c r="O29" s="345"/>
      <x:c r="P29" s="345"/>
      <x:c r="Q29" s="345"/>
      <x:c r="R29" s="345"/>
      <x:c r="S29" s="345"/>
      <x:c r="T29" s="345"/>
    </x:row>
    <x:row r="30">
      <x:c r="A30" s="345"/>
      <x:c r="B30" s="345"/>
      <x:c r="C30" s="345"/>
      <x:c r="D30" s="345"/>
      <x:c r="E30" s="345"/>
      <x:c r="F30" s="345"/>
      <x:c r="G30" s="345"/>
      <x:c r="H30" s="345"/>
      <x:c r="I30" s="345"/>
      <x:c r="J30" s="345"/>
      <x:c r="K30" s="345"/>
      <x:c r="L30" s="345"/>
      <x:c r="M30" s="345"/>
      <x:c r="N30" s="345"/>
      <x:c r="O30" s="345"/>
      <x:c r="P30" s="345"/>
      <x:c r="Q30" s="345"/>
      <x:c r="R30" s="345"/>
      <x:c r="S30" s="345"/>
      <x:c r="T30" s="345"/>
    </x:row>
    <x:row r="31">
      <x:c r="A31" s="345"/>
      <x:c r="B31" s="345"/>
      <x:c r="C31" s="345"/>
      <x:c r="D31" s="345"/>
      <x:c r="E31" s="345"/>
      <x:c r="F31" s="345"/>
      <x:c r="G31" s="345"/>
      <x:c r="H31" s="345"/>
      <x:c r="I31" s="345"/>
      <x:c r="J31" s="345"/>
      <x:c r="K31" s="345"/>
      <x:c r="L31" s="345"/>
      <x:c r="M31" s="345"/>
      <x:c r="N31" s="345"/>
      <x:c r="O31" s="345"/>
      <x:c r="P31" s="345"/>
      <x:c r="Q31" s="345"/>
      <x:c r="R31" s="345"/>
      <x:c r="S31" s="345"/>
      <x:c r="T31" s="345"/>
    </x:row>
    <x:row r="32">
      <x:c r="A32" s="345"/>
      <x:c r="B32" s="345"/>
      <x:c r="C32" s="345"/>
      <x:c r="D32" s="345"/>
      <x:c r="E32" s="345"/>
      <x:c r="F32" s="345"/>
      <x:c r="G32" s="345"/>
      <x:c r="H32" s="345"/>
      <x:c r="I32" s="345"/>
      <x:c r="J32" s="345"/>
      <x:c r="K32" s="345"/>
      <x:c r="L32" s="345"/>
      <x:c r="M32" s="345"/>
      <x:c r="N32" s="345"/>
      <x:c r="O32" s="345"/>
      <x:c r="P32" s="345"/>
      <x:c r="Q32" s="345"/>
      <x:c r="R32" s="345"/>
      <x:c r="S32" s="345"/>
      <x:c r="T32" s="345"/>
    </x:row>
    <x:row r="33">
      <x:c r="A33" s="345"/>
      <x:c r="B33" s="345"/>
      <x:c r="C33" s="345"/>
      <x:c r="D33" s="345"/>
      <x:c r="E33" s="345"/>
      <x:c r="F33" s="345"/>
      <x:c r="G33" s="345"/>
      <x:c r="H33" s="345"/>
      <x:c r="I33" s="345"/>
      <x:c r="J33" s="345"/>
      <x:c r="K33" s="345"/>
      <x:c r="L33" s="345"/>
      <x:c r="M33" s="345"/>
      <x:c r="N33" s="345"/>
      <x:c r="O33" s="345"/>
      <x:c r="P33" s="345"/>
      <x:c r="Q33" s="345"/>
      <x:c r="R33" s="345"/>
      <x:c r="S33" s="345"/>
      <x:c r="T33" s="345"/>
    </x:row>
    <x:row r="34">
      <x:c r="A34" s="345"/>
      <x:c r="B34" s="345"/>
      <x:c r="C34" s="345"/>
      <x:c r="D34" s="345"/>
      <x:c r="E34" s="345"/>
      <x:c r="F34" s="345"/>
      <x:c r="G34" s="345"/>
      <x:c r="H34" s="345"/>
      <x:c r="I34" s="345"/>
      <x:c r="J34" s="345"/>
      <x:c r="K34" s="345"/>
      <x:c r="L34" s="345"/>
      <x:c r="M34" s="345"/>
      <x:c r="N34" s="345"/>
      <x:c r="O34" s="345"/>
      <x:c r="P34" s="345"/>
      <x:c r="Q34" s="345"/>
      <x:c r="R34" s="345"/>
      <x:c r="S34" s="345"/>
      <x:c r="T34" s="345"/>
    </x:row>
    <x:row r="35">
      <x:c r="A35" s="345"/>
      <x:c r="B35" s="345"/>
      <x:c r="C35" s="345"/>
      <x:c r="D35" s="345"/>
      <x:c r="E35" s="345"/>
      <x:c r="F35" s="345"/>
      <x:c r="G35" s="345"/>
      <x:c r="H35" s="345"/>
      <x:c r="I35" s="345"/>
      <x:c r="J35" s="345"/>
      <x:c r="K35" s="345"/>
      <x:c r="L35" s="345"/>
      <x:c r="M35" s="345"/>
      <x:c r="N35" s="345"/>
      <x:c r="O35" s="345"/>
      <x:c r="P35" s="345"/>
      <x:c r="Q35" s="345"/>
      <x:c r="R35" s="345"/>
      <x:c r="S35" s="345"/>
      <x:c r="T35" s="345"/>
    </x:row>
    <x:row r="36">
      <x:c r="A36" s="345"/>
      <x:c r="B36" s="345"/>
      <x:c r="C36" s="345"/>
      <x:c r="D36" s="345"/>
      <x:c r="E36" s="345"/>
      <x:c r="F36" s="345"/>
      <x:c r="G36" s="345"/>
      <x:c r="H36" s="345"/>
      <x:c r="I36" s="345"/>
      <x:c r="J36" s="345"/>
      <x:c r="K36" s="345"/>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J2"/>
    <x:mergeCell ref="A3:J3"/>
    <x:mergeCell ref="A5:J5"/>
    <x:mergeCell ref="D5:J5"/>
    <x:mergeCell ref="A19:J19"/>
  </x:mergeCells>
  <x:dataValidations count="1">
    <x:dataValidation type="list" sqref="J7:J11">
      <x:formula1>"Active,Inactive"</x:formula1>
    </x:dataValidation>
  </x:dataValidations>
  <x:pageMargins left="0.7" right="0.7" top="0.75" bottom="0.75" header="0.3" footer="0.3"/>
</x:worksheet>
</file>

<file path=xl/worksheets/sheet3.xml><?xml version="1.0" encoding="utf-8"?>
<x:worksheet xmlns:x="http://schemas.openxmlformats.org/spreadsheetml/2006/main">
  <x:sheetFormatPr defaultRowHeight="15"/>
  <x:cols>
    <x:col min="1" max="1" width="16" hidden="0" customWidth="1"/>
    <x:col min="2" max="2" width="16" hidden="0" customWidth="1"/>
    <x:col min="3" max="3" width="16" hidden="0" customWidth="1"/>
    <x:col min="4" max="4" width="16" hidden="0" customWidth="1"/>
    <x:col min="5" max="5" width="16" hidden="0" customWidth="1"/>
    <x:col min="6" max="6" width="16" hidden="0" customWidth="1"/>
    <x:col min="7" max="7" width="16" hidden="0" customWidth="1"/>
    <x:col min="8" max="8" width="16" hidden="0" customWidth="1"/>
    <x:col min="9" max="9" width="16" hidden="0" customWidth="1"/>
    <x:col min="10" max="10" width="16" hidden="0" customWidth="1"/>
    <x:col min="11" max="11" width="16" hidden="0" customWidth="1"/>
    <x:col min="12" max="12" width="16" hidden="0" customWidth="1"/>
    <x:col min="13" max="13" width="16" hidden="0" customWidth="1"/>
    <x:col min="14" max="14" width="16" hidden="0" customWidth="1"/>
  </x:cols>
  <x:sheetData>
    <x:row r="1" ht="30" customHeight="1">
      <x:c r="A1" s="319" t="str">
        <x:v>DONNÉES FINANCIÈRES DES FILIALES</x:v>
      </x:c>
      <x:c r="B1" s="319"/>
      <x:c r="C1" s="319"/>
      <x:c r="D1" s="319"/>
      <x:c r="E1" s="319"/>
      <x:c r="F1" s="319"/>
      <x:c r="G1" s="319"/>
      <x:c r="H1" s="319"/>
      <x:c r="I1" s="319"/>
      <x:c r="J1" s="319"/>
      <x:c r="K1" s="319"/>
      <x:c r="L1" s="319"/>
      <x:c r="M1" s="319"/>
      <x:c r="N1" s="319"/>
      <x:c r="O1" s="345"/>
      <x:c r="P1" s="345"/>
      <x:c r="Q1" s="345"/>
      <x:c r="R1" s="345"/>
      <x:c r="S1" s="345"/>
      <x:c r="T1" s="345"/>
    </x:row>
    <x:row r="2" ht="30" customHeight="1">
      <x:c r="A2" s="319"/>
      <x:c r="B2" s="319"/>
      <x:c r="C2" s="319"/>
      <x:c r="D2" s="319"/>
      <x:c r="E2" s="319"/>
      <x:c r="F2" s="319"/>
      <x:c r="G2" s="319"/>
      <x:c r="H2" s="319"/>
      <x:c r="I2" s="319"/>
      <x:c r="J2" s="319"/>
      <x:c r="K2" s="319"/>
      <x:c r="L2" s="319"/>
      <x:c r="M2" s="319"/>
      <x:c r="N2" s="319"/>
      <x:c r="O2" s="345"/>
      <x:c r="P2" s="345"/>
      <x:c r="Q2" s="345"/>
      <x:c r="R2" s="345"/>
      <x:c r="S2" s="345"/>
      <x:c r="T2" s="345"/>
    </x:row>
    <x:row r="3" ht="22" customHeight="1">
      <x:c r="A3" s="346" t="str">
        <x:v>Données locales, conversion en EUR et indicateurs opérationnels</x:v>
      </x:c>
      <x:c r="B3" s="346"/>
      <x:c r="C3" s="346"/>
      <x:c r="D3" s="346"/>
      <x:c r="E3" s="346"/>
      <x:c r="F3" s="346"/>
      <x:c r="G3" s="346"/>
      <x:c r="H3" s="346"/>
      <x:c r="I3" s="346"/>
      <x:c r="J3" s="346"/>
      <x:c r="K3" s="346"/>
      <x:c r="L3" s="346"/>
      <x:c r="M3" s="346"/>
      <x:c r="N3" s="346"/>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353" t="str">
        <x:v>Entité</x:v>
      </x:c>
      <x:c r="B5" s="353" t="str">
        <x:v>CA local</x:v>
      </x:c>
      <x:c r="C5" s="353" t="str">
        <x:v>Charges locales</x:v>
      </x:c>
      <x:c r="D5" s="353" t="str">
        <x:v>EBITDA local</x:v>
      </x:c>
      <x:c r="E5" s="353" t="str">
        <x:v>Résultat net local</x:v>
      </x:c>
      <x:c r="F5" s="353" t="str">
        <x:v>Actifs locaux</x:v>
      </x:c>
      <x:c r="G5" s="353" t="str">
        <x:v>Dettes locales</x:v>
      </x:c>
      <x:c r="H5" s="353" t="str">
        <x:v>Trésorerie locale</x:v>
      </x:c>
      <x:c r="I5" s="353" t="str">
        <x:v>Devise</x:v>
      </x:c>
      <x:c r="J5" s="353" t="str">
        <x:v>Taux de change</x:v>
      </x:c>
      <x:c r="K5" s="353" t="str">
        <x:v>CA EUR</x:v>
      </x:c>
      <x:c r="L5" s="353" t="str">
        <x:v>EBITDA EUR</x:v>
      </x:c>
      <x:c r="M5" s="353" t="str">
        <x:v>Résultat net EUR</x:v>
      </x:c>
      <x:c r="N5" s="353" t="str">
        <x:v>Trésorerie EUR</x:v>
      </x:c>
      <x:c r="O5" s="345"/>
      <x:c r="P5" s="345"/>
      <x:c r="Q5" s="345"/>
      <x:c r="R5" s="345"/>
      <x:c r="S5" s="345"/>
      <x:c r="T5" s="345"/>
    </x:row>
    <x:row r="6">
      <x:c r="A6" s="345" t="str">
        <x:v>Holding France</x:v>
      </x:c>
      <x:c r="B6" s="383" t="n">
        <x:v>1800000</x:v>
      </x:c>
      <x:c r="C6" s="383" t="n">
        <x:v>1480000</x:v>
      </x:c>
      <x:c r="D6" s="383" t="n">
        <x:v>320000</x:v>
      </x:c>
      <x:c r="E6" s="383" t="n">
        <x:v>190000</x:v>
      </x:c>
      <x:c r="F6" s="383" t="n">
        <x:v>2200000</x:v>
      </x:c>
      <x:c r="G6" s="383" t="n">
        <x:v>900000</x:v>
      </x:c>
      <x:c r="H6" s="383" t="n">
        <x:v>280000</x:v>
      </x:c>
      <x:c r="I6" s="369" t="str">
        <x:v>EUR</x:v>
      </x:c>
      <x:c r="J6" s="371" t="n">
        <x:v>1</x:v>
      </x:c>
      <x:c r="K6" s="384" t="n">
        <x:f>B6*J6</x:f>
        <x:v>1800000</x:v>
      </x:c>
      <x:c r="L6" s="384" t="n">
        <x:f>D6*J6</x:f>
        <x:v>320000</x:v>
      </x:c>
      <x:c r="M6" s="384" t="n">
        <x:f>E6*J6</x:f>
        <x:v>190000</x:v>
      </x:c>
      <x:c r="N6" s="384" t="n">
        <x:f>H6*J6</x:f>
        <x:v>280000</x:v>
      </x:c>
      <x:c r="O6" s="345"/>
      <x:c r="P6" s="345"/>
      <x:c r="Q6" s="345"/>
      <x:c r="R6" s="345"/>
      <x:c r="S6" s="345"/>
      <x:c r="T6" s="345"/>
    </x:row>
    <x:row r="7">
      <x:c r="A7" s="345" t="str">
        <x:v>Filiale Espagne</x:v>
      </x:c>
      <x:c r="B7" s="383" t="n">
        <x:v>1250000</x:v>
      </x:c>
      <x:c r="C7" s="383" t="n">
        <x:v>1050000</x:v>
      </x:c>
      <x:c r="D7" s="383" t="n">
        <x:v>200000</x:v>
      </x:c>
      <x:c r="E7" s="383" t="n">
        <x:v>118000</x:v>
      </x:c>
      <x:c r="F7" s="383" t="n">
        <x:v>1450000</x:v>
      </x:c>
      <x:c r="G7" s="383" t="n">
        <x:v>620000</x:v>
      </x:c>
      <x:c r="H7" s="383" t="n">
        <x:v>175000</x:v>
      </x:c>
      <x:c r="I7" s="369" t="str">
        <x:v>EUR</x:v>
      </x:c>
      <x:c r="J7" s="371" t="n">
        <x:v>1</x:v>
      </x:c>
      <x:c r="K7" s="384" t="n">
        <x:f>B7*J7</x:f>
        <x:v>1250000</x:v>
      </x:c>
      <x:c r="L7" s="384" t="n">
        <x:f>D7*J7</x:f>
        <x:v>200000</x:v>
      </x:c>
      <x:c r="M7" s="384" t="n">
        <x:f>E7*J7</x:f>
        <x:v>118000</x:v>
      </x:c>
      <x:c r="N7" s="384" t="n">
        <x:f>H7*J7</x:f>
        <x:v>175000</x:v>
      </x:c>
      <x:c r="O7" s="345"/>
      <x:c r="P7" s="345"/>
      <x:c r="Q7" s="345"/>
      <x:c r="R7" s="345"/>
      <x:c r="S7" s="345"/>
      <x:c r="T7" s="345"/>
    </x:row>
    <x:row r="8">
      <x:c r="A8" s="345" t="str">
        <x:v>Filiale Maroc</x:v>
      </x:c>
      <x:c r="B8" s="383" t="n">
        <x:v>9800000</x:v>
      </x:c>
      <x:c r="C8" s="383" t="n">
        <x:v>8250000</x:v>
      </x:c>
      <x:c r="D8" s="383" t="n">
        <x:v>1550000</x:v>
      </x:c>
      <x:c r="E8" s="383" t="n">
        <x:v>920000</x:v>
      </x:c>
      <x:c r="F8" s="383" t="n">
        <x:v>11200000</x:v>
      </x:c>
      <x:c r="G8" s="383" t="n">
        <x:v>4900000</x:v>
      </x:c>
      <x:c r="H8" s="383" t="n">
        <x:v>1250000</x:v>
      </x:c>
      <x:c r="I8" s="369" t="str">
        <x:v>MAD</x:v>
      </x:c>
      <x:c r="J8" s="371" t="n">
        <x:v>0.092</x:v>
      </x:c>
      <x:c r="K8" s="384" t="n">
        <x:f>B8*J8</x:f>
        <x:v>901600</x:v>
      </x:c>
      <x:c r="L8" s="384" t="n">
        <x:f>D8*J8</x:f>
        <x:v>142600</x:v>
      </x:c>
      <x:c r="M8" s="384" t="n">
        <x:f>E8*J8</x:f>
        <x:v>84640</x:v>
      </x:c>
      <x:c r="N8" s="384" t="n">
        <x:f>H8*J8</x:f>
        <x:v>115000</x:v>
      </x:c>
      <x:c r="O8" s="345"/>
      <x:c r="P8" s="345"/>
      <x:c r="Q8" s="345"/>
      <x:c r="R8" s="345"/>
      <x:c r="S8" s="345"/>
      <x:c r="T8" s="345"/>
    </x:row>
    <x:row r="9">
      <x:c r="A9" s="345" t="str">
        <x:v>JV Canada</x:v>
      </x:c>
      <x:c r="B9" s="383" t="n">
        <x:v>1600000</x:v>
      </x:c>
      <x:c r="C9" s="383" t="n">
        <x:v>1390000</x:v>
      </x:c>
      <x:c r="D9" s="383" t="n">
        <x:v>210000</x:v>
      </x:c>
      <x:c r="E9" s="383" t="n">
        <x:v>125000</x:v>
      </x:c>
      <x:c r="F9" s="383" t="n">
        <x:v>1850000</x:v>
      </x:c>
      <x:c r="G9" s="383" t="n">
        <x:v>760000</x:v>
      </x:c>
      <x:c r="H9" s="383" t="n">
        <x:v>210000</x:v>
      </x:c>
      <x:c r="I9" s="369" t="str">
        <x:v>CAD</x:v>
      </x:c>
      <x:c r="J9" s="371" t="n">
        <x:v>0.68</x:v>
      </x:c>
      <x:c r="K9" s="384" t="n">
        <x:f>B9*J9</x:f>
        <x:v>1088000</x:v>
      </x:c>
      <x:c r="L9" s="384" t="n">
        <x:f>D9*J9</x:f>
        <x:v>142800</x:v>
      </x:c>
      <x:c r="M9" s="384" t="n">
        <x:f>E9*J9</x:f>
        <x:v>85000</x:v>
      </x:c>
      <x:c r="N9" s="384" t="n">
        <x:f>H9*J9</x:f>
        <x:v>142800</x:v>
      </x:c>
      <x:c r="O9" s="345"/>
      <x:c r="P9" s="345"/>
      <x:c r="Q9" s="345"/>
      <x:c r="R9" s="345"/>
      <x:c r="S9" s="345"/>
      <x:c r="T9" s="345"/>
    </x:row>
    <x:row r="10">
      <x:c r="A10" s="345" t="str">
        <x:v>Filiale UK</x:v>
      </x:c>
      <x:c r="B10" s="383" t="n">
        <x:v>1450000</x:v>
      </x:c>
      <x:c r="C10" s="383" t="n">
        <x:v>1210000</x:v>
      </x:c>
      <x:c r="D10" s="383" t="n">
        <x:v>240000</x:v>
      </x:c>
      <x:c r="E10" s="383" t="n">
        <x:v>138000</x:v>
      </x:c>
      <x:c r="F10" s="383" t="n">
        <x:v>1700000</x:v>
      </x:c>
      <x:c r="G10" s="383" t="n">
        <x:v>710000</x:v>
      </x:c>
      <x:c r="H10" s="383" t="n">
        <x:v>195000</x:v>
      </x:c>
      <x:c r="I10" s="369" t="str">
        <x:v>GBP</x:v>
      </x:c>
      <x:c r="J10" s="371" t="n">
        <x:v>1.17</x:v>
      </x:c>
      <x:c r="K10" s="384" t="n">
        <x:f>B10*J10</x:f>
        <x:v>1696500</x:v>
      </x:c>
      <x:c r="L10" s="384" t="n">
        <x:f>D10*J10</x:f>
        <x:v>280800</x:v>
      </x:c>
      <x:c r="M10" s="384" t="n">
        <x:f>E10*J10</x:f>
        <x:v>161460</x:v>
      </x:c>
      <x:c r="N10" s="384" t="n">
        <x:f>H10*J10</x:f>
        <x:v>228150</x:v>
      </x:c>
      <x:c r="O10" s="345"/>
      <x:c r="P10" s="345"/>
      <x:c r="Q10" s="345"/>
      <x:c r="R10" s="345"/>
      <x:c r="S10" s="345"/>
      <x:c r="T10" s="345"/>
    </x:row>
    <x:row r="11">
      <x:c r="A11" s="345"/>
      <x:c r="B11" s="345"/>
      <x:c r="C11" s="345"/>
      <x:c r="D11" s="345"/>
      <x:c r="E11" s="345"/>
      <x:c r="F11" s="345"/>
      <x:c r="G11" s="345"/>
      <x:c r="H11" s="345"/>
      <x:c r="I11" s="345"/>
      <x:c r="J11" s="345"/>
      <x:c r="K11" s="345"/>
      <x:c r="L11" s="345"/>
      <x:c r="M11" s="345"/>
      <x:c r="N11" s="345"/>
      <x:c r="O11" s="345"/>
      <x:c r="P11" s="345"/>
      <x:c r="Q11" s="345"/>
      <x:c r="R11" s="345"/>
      <x:c r="S11" s="345"/>
      <x:c r="T11" s="345"/>
    </x:row>
    <x:row r="12">
      <x:c r="A12" s="345"/>
      <x:c r="B12" s="345"/>
      <x:c r="C12" s="345"/>
      <x:c r="D12" s="345"/>
      <x:c r="E12" s="345"/>
      <x:c r="F12" s="345"/>
      <x:c r="G12" s="345"/>
      <x:c r="H12" s="345"/>
      <x:c r="I12" s="345"/>
      <x:c r="J12" s="345"/>
      <x:c r="K12" s="345"/>
      <x:c r="L12" s="345"/>
      <x:c r="M12" s="345"/>
      <x:c r="N12" s="345"/>
      <x:c r="O12" s="345"/>
      <x:c r="P12" s="345"/>
      <x:c r="Q12" s="345"/>
      <x:c r="R12" s="345"/>
      <x:c r="S12" s="345"/>
      <x:c r="T12" s="345"/>
    </x:row>
    <x:row r="13" ht="22" customHeight="1">
      <x:c r="A13" s="542" t="str">
        <x:v>Analyse complémentaire par filiale</x:v>
      </x:c>
      <x:c r="B13" s="542"/>
      <x:c r="C13" s="542"/>
      <x:c r="D13" s="542"/>
      <x:c r="E13" s="542"/>
      <x:c r="F13" s="542"/>
      <x:c r="G13" s="542"/>
      <x:c r="H13" s="542"/>
      <x:c r="I13" s="542"/>
      <x:c r="J13" s="542"/>
      <x:c r="K13" s="542"/>
      <x:c r="L13" s="542"/>
      <x:c r="M13" s="542"/>
      <x:c r="N13" s="542"/>
      <x:c r="O13" s="345"/>
      <x:c r="P13" s="345"/>
      <x:c r="Q13" s="345"/>
      <x:c r="R13" s="345"/>
      <x:c r="S13" s="345"/>
      <x:c r="T13" s="345"/>
    </x:row>
    <x:row r="14" ht="24" customHeight="1">
      <x:c r="A14" s="546" t="str">
        <x:v>Entité</x:v>
      </x:c>
      <x:c r="B14" s="546" t="str">
        <x:v>Budget CA EUR</x:v>
      </x:c>
      <x:c r="C14" s="546" t="str">
        <x:v>Écart CA</x:v>
      </x:c>
      <x:c r="D14" s="546" t="str">
        <x:v>Écart %</x:v>
      </x:c>
      <x:c r="E14" s="546" t="str">
        <x:v>Marge EBITDA</x:v>
      </x:c>
      <x:c r="F14" s="546" t="str">
        <x:v>Budget EBITDA</x:v>
      </x:c>
      <x:c r="G14" s="546" t="str">
        <x:v>Écart EBITDA</x:v>
      </x:c>
      <x:c r="H14" s="546" t="str">
        <x:v>Croissance N/N-1</x:v>
      </x:c>
      <x:c r="I14" s="546" t="str">
        <x:v>Capex</x:v>
      </x:c>
      <x:c r="J14" s="546" t="str">
        <x:v>Effectif</x:v>
      </x:c>
      <x:c r="K14" s="546" t="str">
        <x:v>CA / salarié</x:v>
      </x:c>
      <x:c r="L14" s="546" t="str">
        <x:v>Dette nette</x:v>
      </x:c>
      <x:c r="M14" s="546" t="str">
        <x:v>Dette nette / EBITDA</x:v>
      </x:c>
      <x:c r="N14" s="546" t="str">
        <x:v>Statut</x:v>
      </x:c>
      <x:c r="O14" s="345"/>
      <x:c r="P14" s="345"/>
      <x:c r="Q14" s="345"/>
      <x:c r="R14" s="345"/>
      <x:c r="S14" s="345"/>
      <x:c r="T14" s="345"/>
    </x:row>
    <x:row r="15">
      <x:c r="A15" s="345" t="str">
        <x:v>Holding France</x:v>
      </x:c>
      <x:c r="B15" s="547" t="n">
        <x:v>1750000</x:v>
      </x:c>
      <x:c r="C15" s="384" t="n">
        <x:f>K6-B15</x:f>
        <x:v>50000</x:v>
      </x:c>
      <x:c r="D15" s="399" t="n">
        <x:f>IFERROR(C15/B15,0)</x:f>
        <x:v>0.02857142857142857</x:v>
      </x:c>
      <x:c r="E15" s="399" t="n">
        <x:f>IFERROR(L6/K6,0)</x:f>
        <x:v>0.17777777777777778</x:v>
      </x:c>
      <x:c r="F15" s="547" t="n">
        <x:v>300000</x:v>
      </x:c>
      <x:c r="G15" s="384" t="n">
        <x:f>L6-F15</x:f>
        <x:v>20000</x:v>
      </x:c>
      <x:c r="H15" s="538" t="n">
        <x:v>0.07</x:v>
      </x:c>
      <x:c r="I15" s="547" t="n">
        <x:v>110000</x:v>
      </x:c>
      <x:c r="J15" s="537" t="n">
        <x:v>95</x:v>
      </x:c>
      <x:c r="K15" s="384" t="n">
        <x:f>IFERROR(K6/J15,0)</x:f>
        <x:v>18947.36842105263</x:v>
      </x:c>
      <x:c r="L15" s="384" t="n">
        <x:f>G6*J6-N6</x:f>
        <x:v>620000</x:v>
      </x:c>
      <x:c r="M15" s="548" t="n">
        <x:f>IFERROR(L15/L6,0)</x:f>
        <x:v>1.9375</x:v>
      </x:c>
      <x:c r="N15" s="345" t="str">
        <x:f>IF(AND(D15&gt;=-0.05,E15&gt;=0.14,M15&lt;=2.5),"Conforme",IF(AND(D15&gt;=-0.10,M15&lt;=3),"Vigilance","Critique"))</x:f>
        <x:v>Conforme</x:v>
      </x:c>
      <x:c r="O15" s="345"/>
      <x:c r="P15" s="345"/>
      <x:c r="Q15" s="345"/>
      <x:c r="R15" s="345"/>
      <x:c r="S15" s="345"/>
      <x:c r="T15" s="345"/>
    </x:row>
    <x:row r="16">
      <x:c r="A16" s="345" t="str">
        <x:v>Filiale Espagne</x:v>
      </x:c>
      <x:c r="B16" s="547" t="n">
        <x:v>1300000</x:v>
      </x:c>
      <x:c r="C16" s="384" t="n">
        <x:f>K7-B16</x:f>
        <x:v>-50000</x:v>
      </x:c>
      <x:c r="D16" s="399" t="n">
        <x:f>IFERROR(C16/B16,0)</x:f>
        <x:v>-0.038461538461538464</x:v>
      </x:c>
      <x:c r="E16" s="399" t="n">
        <x:f>IFERROR(L7/K7,0)</x:f>
        <x:v>0.16</x:v>
      </x:c>
      <x:c r="F16" s="547" t="n">
        <x:v>215000</x:v>
      </x:c>
      <x:c r="G16" s="384" t="n">
        <x:f>L7-F16</x:f>
        <x:v>-15000</x:v>
      </x:c>
      <x:c r="H16" s="538" t="n">
        <x:v>0.05</x:v>
      </x:c>
      <x:c r="I16" s="547" t="n">
        <x:v>85000</x:v>
      </x:c>
      <x:c r="J16" s="537" t="n">
        <x:v>72</x:v>
      </x:c>
      <x:c r="K16" s="384" t="n">
        <x:f>IFERROR(K7/J16,0)</x:f>
        <x:v>17361.11111111111</x:v>
      </x:c>
      <x:c r="L16" s="384" t="n">
        <x:f>G7*J7-N7</x:f>
        <x:v>445000</x:v>
      </x:c>
      <x:c r="M16" s="548" t="n">
        <x:f>IFERROR(L16/L7,0)</x:f>
        <x:v>2.225</x:v>
      </x:c>
      <x:c r="N16" s="345" t="str">
        <x:f>IF(AND(D16&gt;=-0.05,E16&gt;=0.14,M16&lt;=2.5),"Conforme",IF(AND(D16&gt;=-0.10,M16&lt;=3),"Vigilance","Critique"))</x:f>
        <x:v>Conforme</x:v>
      </x:c>
      <x:c r="O16" s="345"/>
      <x:c r="P16" s="345"/>
      <x:c r="Q16" s="345"/>
      <x:c r="R16" s="345"/>
      <x:c r="S16" s="345"/>
      <x:c r="T16" s="345"/>
    </x:row>
    <x:row r="17">
      <x:c r="A17" s="345" t="str">
        <x:v>Filiale Maroc</x:v>
      </x:c>
      <x:c r="B17" s="547" t="n">
        <x:v>880000</x:v>
      </x:c>
      <x:c r="C17" s="384" t="n">
        <x:f>K8-B17</x:f>
        <x:v>21600</x:v>
      </x:c>
      <x:c r="D17" s="399" t="n">
        <x:f>IFERROR(C17/B17,0)</x:f>
        <x:v>0.024545454545454544</x:v>
      </x:c>
      <x:c r="E17" s="399" t="n">
        <x:f>IFERROR(L8/K8,0)</x:f>
        <x:v>0.15816326530612246</x:v>
      </x:c>
      <x:c r="F17" s="547" t="n">
        <x:v>135000</x:v>
      </x:c>
      <x:c r="G17" s="384" t="n">
        <x:f>L8-F17</x:f>
        <x:v>7600</x:v>
      </x:c>
      <x:c r="H17" s="538" t="n">
        <x:v>0.11</x:v>
      </x:c>
      <x:c r="I17" s="547" t="n">
        <x:v>92000</x:v>
      </x:c>
      <x:c r="J17" s="537" t="n">
        <x:v>120</x:v>
      </x:c>
      <x:c r="K17" s="384" t="n">
        <x:f>IFERROR(K8/J17,0)</x:f>
        <x:v>7513.333333333333</x:v>
      </x:c>
      <x:c r="L17" s="384" t="n">
        <x:f>G8*J8-N8</x:f>
        <x:v>335800</x:v>
      </x:c>
      <x:c r="M17" s="548" t="n">
        <x:f>IFERROR(L17/L8,0)</x:f>
        <x:v>2.3548387096774195</x:v>
      </x:c>
      <x:c r="N17" s="345" t="str">
        <x:f>IF(AND(D17&gt;=-0.05,E17&gt;=0.14,M17&lt;=2.5),"Conforme",IF(AND(D17&gt;=-0.10,M17&lt;=3),"Vigilance","Critique"))</x:f>
        <x:v>Conforme</x:v>
      </x:c>
      <x:c r="O17" s="345"/>
      <x:c r="P17" s="345"/>
      <x:c r="Q17" s="345"/>
      <x:c r="R17" s="345"/>
      <x:c r="S17" s="345"/>
      <x:c r="T17" s="345"/>
    </x:row>
    <x:row r="18">
      <x:c r="A18" s="345" t="str">
        <x:v>JV Canada</x:v>
      </x:c>
      <x:c r="B18" s="547" t="n">
        <x:v>1120000</x:v>
      </x:c>
      <x:c r="C18" s="384" t="n">
        <x:f>K9-B18</x:f>
        <x:v>-32000</x:v>
      </x:c>
      <x:c r="D18" s="399" t="n">
        <x:f>IFERROR(C18/B18,0)</x:f>
        <x:v>-0.02857142857142857</x:v>
      </x:c>
      <x:c r="E18" s="399" t="n">
        <x:f>IFERROR(L9/K9,0)</x:f>
        <x:v>0.13125</x:v>
      </x:c>
      <x:c r="F18" s="547" t="n">
        <x:v>150000</x:v>
      </x:c>
      <x:c r="G18" s="384" t="n">
        <x:f>L9-F18</x:f>
        <x:v>-7200</x:v>
      </x:c>
      <x:c r="H18" s="538" t="n">
        <x:v>0.04</x:v>
      </x:c>
      <x:c r="I18" s="547" t="n">
        <x:v>70000</x:v>
      </x:c>
      <x:c r="J18" s="537" t="n">
        <x:v>65</x:v>
      </x:c>
      <x:c r="K18" s="384" t="n">
        <x:f>IFERROR(K9/J18,0)</x:f>
        <x:v>16738.46153846154</x:v>
      </x:c>
      <x:c r="L18" s="384" t="n">
        <x:f>G9*J9-N9</x:f>
        <x:v>374000.00000000006</x:v>
      </x:c>
      <x:c r="M18" s="548" t="n">
        <x:f>IFERROR(L18/L9,0)</x:f>
        <x:v>2.6190476190476195</x:v>
      </x:c>
      <x:c r="N18" s="345" t="str">
        <x:f>IF(AND(D18&gt;=-0.05,E18&gt;=0.14,M18&lt;=2.5),"Conforme",IF(AND(D18&gt;=-0.10,M18&lt;=3),"Vigilance","Critique"))</x:f>
        <x:v>Vigilance</x:v>
      </x:c>
      <x:c r="O18" s="345"/>
      <x:c r="P18" s="345"/>
      <x:c r="Q18" s="345"/>
      <x:c r="R18" s="345"/>
      <x:c r="S18" s="345"/>
      <x:c r="T18" s="345"/>
    </x:row>
    <x:row r="19">
      <x:c r="A19" s="345" t="str">
        <x:v>Filiale UK</x:v>
      </x:c>
      <x:c r="B19" s="547" t="n">
        <x:v>1650000</x:v>
      </x:c>
      <x:c r="C19" s="384" t="n">
        <x:f>K10-B19</x:f>
        <x:v>46500</x:v>
      </x:c>
      <x:c r="D19" s="399" t="n">
        <x:f>IFERROR(C19/B19,0)</x:f>
        <x:v>0.028181818181818183</x:v>
      </x:c>
      <x:c r="E19" s="399" t="n">
        <x:f>IFERROR(L10/K10,0)</x:f>
        <x:v>0.16551724137931034</x:v>
      </x:c>
      <x:c r="F19" s="547" t="n">
        <x:v>270000</x:v>
      </x:c>
      <x:c r="G19" s="384" t="n">
        <x:f>L10-F19</x:f>
        <x:v>10800</x:v>
      </x:c>
      <x:c r="H19" s="538" t="n">
        <x:v>0.09</x:v>
      </x:c>
      <x:c r="I19" s="547" t="n">
        <x:v>98000</x:v>
      </x:c>
      <x:c r="J19" s="537" t="n">
        <x:v>80</x:v>
      </x:c>
      <x:c r="K19" s="384" t="n">
        <x:f>IFERROR(K10/J19,0)</x:f>
        <x:v>21206.25</x:v>
      </x:c>
      <x:c r="L19" s="384" t="n">
        <x:f>G10*J10-N10</x:f>
        <x:v>602550</x:v>
      </x:c>
      <x:c r="M19" s="548" t="n">
        <x:f>IFERROR(L19/L10,0)</x:f>
        <x:v>2.1458333333333335</x:v>
      </x:c>
      <x:c r="N19" s="345" t="str">
        <x:f>IF(AND(D19&gt;=-0.05,E19&gt;=0.14,M19&lt;=2.5),"Conforme",IF(AND(D19&gt;=-0.10,M19&lt;=3),"Vigilance","Critique"))</x:f>
        <x:v>Conforme</x:v>
      </x:c>
      <x:c r="O19" s="345"/>
      <x:c r="P19" s="345"/>
      <x:c r="Q19" s="345"/>
      <x:c r="R19" s="345"/>
      <x:c r="S19" s="345"/>
      <x:c r="T19" s="345"/>
    </x:row>
    <x:row r="20">
      <x:c r="A20" s="345"/>
      <x:c r="B20" s="345"/>
      <x:c r="C20" s="345"/>
      <x:c r="D20" s="345"/>
      <x:c r="E20" s="345"/>
      <x:c r="F20" s="345"/>
      <x:c r="G20" s="345"/>
      <x:c r="H20" s="345"/>
      <x:c r="I20" s="345"/>
      <x:c r="J20" s="345"/>
      <x:c r="K20" s="345"/>
      <x:c r="L20" s="345"/>
      <x:c r="M20" s="345"/>
      <x:c r="N20" s="345"/>
      <x:c r="O20" s="345"/>
      <x:c r="P20" s="345"/>
      <x:c r="Q20" s="345"/>
      <x:c r="R20" s="345"/>
      <x:c r="S20" s="345"/>
      <x:c r="T20" s="345"/>
    </x:row>
    <x:row r="21">
      <x:c r="A21" s="345"/>
      <x:c r="B21" s="345"/>
      <x:c r="C21" s="345"/>
      <x:c r="D21" s="345"/>
      <x:c r="E21" s="345"/>
      <x:c r="F21" s="345"/>
      <x:c r="G21" s="345"/>
      <x:c r="H21" s="345"/>
      <x:c r="I21" s="345"/>
      <x:c r="J21" s="345"/>
      <x:c r="K21" s="345"/>
      <x:c r="L21" s="345"/>
      <x:c r="M21" s="345"/>
      <x:c r="N21" s="345"/>
      <x:c r="O21" s="345"/>
      <x:c r="P21" s="345"/>
      <x:c r="Q21" s="345"/>
      <x:c r="R21" s="345"/>
      <x:c r="S21" s="345"/>
      <x:c r="T21" s="345"/>
    </x:row>
    <x:row r="22">
      <x:c r="A22" s="345"/>
      <x:c r="B22" s="345"/>
      <x:c r="C22" s="345"/>
      <x:c r="D22" s="345"/>
      <x:c r="E22" s="345"/>
      <x:c r="F22" s="345"/>
      <x:c r="G22" s="345"/>
      <x:c r="H22" s="345"/>
      <x:c r="I22" s="345"/>
      <x:c r="J22" s="345"/>
      <x:c r="K22" s="345"/>
      <x:c r="L22" s="345"/>
      <x:c r="M22" s="345"/>
      <x:c r="N22" s="345"/>
      <x:c r="O22" s="345"/>
      <x:c r="P22" s="345"/>
      <x:c r="Q22" s="345"/>
      <x:c r="R22" s="345"/>
      <x:c r="S22" s="345"/>
      <x:c r="T22" s="345"/>
    </x:row>
    <x:row r="23">
      <x:c r="A23" s="345"/>
      <x:c r="B23" s="345"/>
      <x:c r="C23" s="345"/>
      <x:c r="D23" s="345"/>
      <x:c r="E23" s="345"/>
      <x:c r="F23" s="345"/>
      <x:c r="G23" s="345"/>
      <x:c r="H23" s="345"/>
      <x:c r="I23" s="345"/>
      <x:c r="J23" s="345"/>
      <x:c r="K23" s="345"/>
      <x:c r="L23" s="345"/>
      <x:c r="M23" s="345"/>
      <x:c r="N23" s="345"/>
      <x:c r="O23" s="345"/>
      <x:c r="P23" s="345"/>
      <x:c r="Q23" s="345"/>
      <x:c r="R23" s="345"/>
      <x:c r="S23" s="345"/>
      <x:c r="T23" s="345"/>
    </x:row>
    <x:row r="24">
      <x:c r="A24" s="345"/>
      <x:c r="B24" s="345"/>
      <x:c r="C24" s="345"/>
      <x:c r="D24" s="345"/>
      <x:c r="E24" s="345"/>
      <x:c r="F24" s="345"/>
      <x:c r="G24" s="345"/>
      <x:c r="H24" s="345"/>
      <x:c r="I24" s="345"/>
      <x:c r="J24" s="345"/>
      <x:c r="K24" s="345"/>
      <x:c r="L24" s="345"/>
      <x:c r="M24" s="345"/>
      <x:c r="N24" s="345"/>
      <x:c r="O24" s="345"/>
      <x:c r="P24" s="345"/>
      <x:c r="Q24" s="345"/>
      <x:c r="R24" s="345"/>
      <x:c r="S24" s="345"/>
      <x:c r="T24" s="345"/>
    </x:row>
    <x:row r="25">
      <x:c r="A25" s="345"/>
      <x:c r="B25" s="345"/>
      <x:c r="C25" s="345"/>
      <x:c r="D25" s="345"/>
      <x:c r="E25" s="345"/>
      <x:c r="F25" s="345"/>
      <x:c r="G25" s="345"/>
      <x:c r="H25" s="345"/>
      <x:c r="I25" s="345"/>
      <x:c r="J25" s="345"/>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x:c r="A28" s="345"/>
      <x:c r="B28" s="345"/>
      <x:c r="C28" s="345"/>
      <x:c r="D28" s="345"/>
      <x:c r="E28" s="345"/>
      <x:c r="F28" s="345"/>
      <x:c r="G28" s="345"/>
      <x:c r="H28" s="345"/>
      <x:c r="I28" s="345"/>
      <x:c r="J28" s="345"/>
      <x:c r="K28" s="345"/>
      <x:c r="L28" s="345"/>
      <x:c r="M28" s="345"/>
      <x:c r="N28" s="345"/>
      <x:c r="O28" s="345"/>
      <x:c r="P28" s="345"/>
      <x:c r="Q28" s="345"/>
      <x:c r="R28" s="345"/>
      <x:c r="S28" s="345"/>
      <x:c r="T28" s="345"/>
    </x:row>
    <x:row r="29">
      <x:c r="A29" s="345"/>
      <x:c r="B29" s="345"/>
      <x:c r="C29" s="345"/>
      <x:c r="D29" s="345"/>
      <x:c r="E29" s="345"/>
      <x:c r="F29" s="345"/>
      <x:c r="G29" s="345"/>
      <x:c r="H29" s="345"/>
      <x:c r="I29" s="345"/>
      <x:c r="J29" s="345"/>
      <x:c r="K29" s="345"/>
      <x:c r="L29" s="345"/>
      <x:c r="M29" s="345"/>
      <x:c r="N29" s="345"/>
      <x:c r="O29" s="345"/>
      <x:c r="P29" s="345"/>
      <x:c r="Q29" s="345"/>
      <x:c r="R29" s="345"/>
      <x:c r="S29" s="345"/>
      <x:c r="T29" s="345"/>
    </x:row>
    <x:row r="30">
      <x:c r="A30" s="345"/>
      <x:c r="B30" s="345"/>
      <x:c r="C30" s="345"/>
      <x:c r="D30" s="345"/>
      <x:c r="E30" s="345"/>
      <x:c r="F30" s="345"/>
      <x:c r="G30" s="345"/>
      <x:c r="H30" s="345"/>
      <x:c r="I30" s="345"/>
      <x:c r="J30" s="345"/>
      <x:c r="K30" s="345"/>
      <x:c r="L30" s="345"/>
      <x:c r="M30" s="345"/>
      <x:c r="N30" s="345"/>
      <x:c r="O30" s="345"/>
      <x:c r="P30" s="345"/>
      <x:c r="Q30" s="345"/>
      <x:c r="R30" s="345"/>
      <x:c r="S30" s="345"/>
      <x:c r="T30" s="345"/>
    </x:row>
    <x:row r="31">
      <x:c r="A31" s="345"/>
      <x:c r="B31" s="345"/>
      <x:c r="C31" s="345"/>
      <x:c r="D31" s="345"/>
      <x:c r="E31" s="345"/>
      <x:c r="F31" s="345"/>
      <x:c r="G31" s="345"/>
      <x:c r="H31" s="345"/>
      <x:c r="I31" s="345"/>
      <x:c r="J31" s="345"/>
      <x:c r="K31" s="345"/>
      <x:c r="L31" s="345"/>
      <x:c r="M31" s="345"/>
      <x:c r="N31" s="345"/>
      <x:c r="O31" s="345"/>
      <x:c r="P31" s="345"/>
      <x:c r="Q31" s="345"/>
      <x:c r="R31" s="345"/>
      <x:c r="S31" s="345"/>
      <x:c r="T31" s="345"/>
    </x:row>
    <x:row r="32">
      <x:c r="A32" s="345"/>
      <x:c r="B32" s="345"/>
      <x:c r="C32" s="345"/>
      <x:c r="D32" s="345"/>
      <x:c r="E32" s="345"/>
      <x:c r="F32" s="345"/>
      <x:c r="G32" s="345"/>
      <x:c r="H32" s="345"/>
      <x:c r="I32" s="345"/>
      <x:c r="J32" s="345"/>
      <x:c r="K32" s="345"/>
      <x:c r="L32" s="345"/>
      <x:c r="M32" s="345"/>
      <x:c r="N32" s="345"/>
      <x:c r="O32" s="345"/>
      <x:c r="P32" s="345"/>
      <x:c r="Q32" s="345"/>
      <x:c r="R32" s="345"/>
      <x:c r="S32" s="345"/>
      <x:c r="T32" s="345"/>
    </x:row>
    <x:row r="33">
      <x:c r="A33" s="345"/>
      <x:c r="B33" s="345"/>
      <x:c r="C33" s="345"/>
      <x:c r="D33" s="345"/>
      <x:c r="E33" s="345"/>
      <x:c r="F33" s="345"/>
      <x:c r="G33" s="345"/>
      <x:c r="H33" s="345"/>
      <x:c r="I33" s="345"/>
      <x:c r="J33" s="345"/>
      <x:c r="K33" s="345"/>
      <x:c r="L33" s="345"/>
      <x:c r="M33" s="345"/>
      <x:c r="N33" s="345"/>
      <x:c r="O33" s="345"/>
      <x:c r="P33" s="345"/>
      <x:c r="Q33" s="345"/>
      <x:c r="R33" s="345"/>
      <x:c r="S33" s="345"/>
      <x:c r="T33" s="345"/>
    </x:row>
    <x:row r="34">
      <x:c r="A34" s="345"/>
      <x:c r="B34" s="345"/>
      <x:c r="C34" s="345"/>
      <x:c r="D34" s="345"/>
      <x:c r="E34" s="345"/>
      <x:c r="F34" s="345"/>
      <x:c r="G34" s="345"/>
      <x:c r="H34" s="345"/>
      <x:c r="I34" s="345"/>
      <x:c r="J34" s="345"/>
      <x:c r="K34" s="345"/>
      <x:c r="L34" s="345"/>
      <x:c r="M34" s="345"/>
      <x:c r="N34" s="345"/>
      <x:c r="O34" s="345"/>
      <x:c r="P34" s="345"/>
      <x:c r="Q34" s="345"/>
      <x:c r="R34" s="345"/>
      <x:c r="S34" s="345"/>
      <x:c r="T34" s="345"/>
    </x:row>
    <x:row r="35">
      <x:c r="A35" s="345"/>
      <x:c r="B35" s="345"/>
      <x:c r="C35" s="345"/>
      <x:c r="D35" s="345"/>
      <x:c r="E35" s="345"/>
      <x:c r="F35" s="345"/>
      <x:c r="G35" s="345"/>
      <x:c r="H35" s="345"/>
      <x:c r="I35" s="345"/>
      <x:c r="J35" s="345"/>
      <x:c r="K35" s="345"/>
      <x:c r="L35" s="345"/>
      <x:c r="M35" s="345"/>
      <x:c r="N35" s="345"/>
      <x:c r="O35" s="345"/>
      <x:c r="P35" s="345"/>
      <x:c r="Q35" s="345"/>
      <x:c r="R35" s="345"/>
      <x:c r="S35" s="345"/>
      <x:c r="T35" s="345"/>
    </x:row>
    <x:row r="36">
      <x:c r="A36" s="345"/>
      <x:c r="B36" s="345"/>
      <x:c r="C36" s="345"/>
      <x:c r="D36" s="345"/>
      <x:c r="E36" s="345"/>
      <x:c r="F36" s="345"/>
      <x:c r="G36" s="345"/>
      <x:c r="H36" s="345"/>
      <x:c r="I36" s="345"/>
      <x:c r="J36" s="345"/>
      <x:c r="K36" s="345"/>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N2"/>
    <x:mergeCell ref="A3:N3"/>
    <x:mergeCell ref="A13:N13"/>
  </x:mergeCells>
  <x:conditionalFormatting sqref="N15:N19">
    <x:cfRule type="expression" dxfId="15" priority="1">
      <x:formula>N15="Conforme"</x:formula>
    </x:cfRule>
    <x:cfRule type="expression" dxfId="16" priority="2">
      <x:formula>N15="Vigilance"</x:formula>
    </x:cfRule>
    <x:cfRule type="expression" dxfId="17" priority="3">
      <x:formula>N15="Critique"</x:formula>
    </x:cfRule>
  </x:conditionalFormatting>
  <x:pageMargins left="0.7" right="0.7" top="0.75" bottom="0.75" header="0.3" footer="0.3"/>
</x:worksheet>
</file>

<file path=xl/worksheets/sheet4.xml><?xml version="1.0" encoding="utf-8"?>
<x:worksheet xmlns:x="http://schemas.openxmlformats.org/spreadsheetml/2006/main">
  <x:sheetFormatPr defaultRowHeight="15"/>
  <x:cols>
    <x:col min="1" max="1" width="17" hidden="0" customWidth="1"/>
    <x:col min="2" max="2" width="17" hidden="0" customWidth="1"/>
    <x:col min="3" max="3" width="17" hidden="0" customWidth="1"/>
    <x:col min="4" max="4" width="17" hidden="0" customWidth="1"/>
    <x:col min="5" max="5" width="17" hidden="0" customWidth="1"/>
    <x:col min="6" max="6" width="17" hidden="0" customWidth="1"/>
    <x:col min="7" max="7" width="17" hidden="0" customWidth="1"/>
    <x:col min="8" max="8" width="17" hidden="0" customWidth="1"/>
    <x:col min="9" max="9" width="17" hidden="0" customWidth="1"/>
    <x:col min="10" max="10" width="17" hidden="0" customWidth="1"/>
    <x:col min="11" max="11" width="17" hidden="0" customWidth="1"/>
    <x:col min="12" max="12" width="28" hidden="0" customWidth="1"/>
  </x:cols>
  <x:sheetData>
    <x:row r="1" ht="30" customHeight="1">
      <x:c r="A1" s="319" t="str">
        <x:v>OPÉRATIONS INTERCOMPAGNIES</x:v>
      </x:c>
      <x:c r="B1" s="319"/>
      <x:c r="C1" s="319"/>
      <x:c r="D1" s="319"/>
      <x:c r="E1" s="319"/>
      <x:c r="F1" s="319"/>
      <x:c r="G1" s="319"/>
      <x:c r="H1" s="319"/>
      <x:c r="I1" s="319"/>
      <x:c r="J1" s="319"/>
      <x:c r="K1" s="319"/>
      <x:c r="L1" s="319"/>
      <x:c r="M1" s="345"/>
      <x:c r="N1" s="345"/>
      <x:c r="O1" s="345"/>
      <x:c r="P1" s="345"/>
      <x:c r="Q1" s="345"/>
      <x:c r="R1" s="345"/>
      <x:c r="S1" s="345"/>
      <x:c r="T1" s="345"/>
    </x:row>
    <x:row r="2" ht="30" customHeight="1">
      <x:c r="A2" s="319"/>
      <x:c r="B2" s="319"/>
      <x:c r="C2" s="319"/>
      <x:c r="D2" s="319"/>
      <x:c r="E2" s="319"/>
      <x:c r="F2" s="319"/>
      <x:c r="G2" s="319"/>
      <x:c r="H2" s="319"/>
      <x:c r="I2" s="319"/>
      <x:c r="J2" s="319"/>
      <x:c r="K2" s="319"/>
      <x:c r="L2" s="319"/>
      <x:c r="M2" s="345"/>
      <x:c r="N2" s="345"/>
      <x:c r="O2" s="345"/>
      <x:c r="P2" s="345"/>
      <x:c r="Q2" s="345"/>
      <x:c r="R2" s="345"/>
      <x:c r="S2" s="345"/>
      <x:c r="T2" s="345"/>
    </x:row>
    <x:row r="3" ht="22" customHeight="1">
      <x:c r="A3" s="346" t="str">
        <x:v>Créances, dettes, ventes internes et éliminations</x:v>
      </x:c>
      <x:c r="B3" s="346"/>
      <x:c r="C3" s="346"/>
      <x:c r="D3" s="346"/>
      <x:c r="E3" s="346"/>
      <x:c r="F3" s="346"/>
      <x:c r="G3" s="346"/>
      <x:c r="H3" s="346"/>
      <x:c r="I3" s="346"/>
      <x:c r="J3" s="346"/>
      <x:c r="K3" s="346"/>
      <x:c r="L3" s="346"/>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387" t="str">
        <x:v>Entité émettrice</x:v>
      </x:c>
      <x:c r="B5" s="387" t="str">
        <x:v>Entité réceptrice</x:v>
      </x:c>
      <x:c r="C5" s="387" t="str">
        <x:v>Nature</x:v>
      </x:c>
      <x:c r="D5" s="387" t="str">
        <x:v>Montant local</x:v>
      </x:c>
      <x:c r="E5" s="387" t="str">
        <x:v>Devise</x:v>
      </x:c>
      <x:c r="F5" s="387" t="str">
        <x:v>Taux de change</x:v>
      </x:c>
      <x:c r="G5" s="387" t="str">
        <x:v>Montant EUR</x:v>
      </x:c>
      <x:c r="H5" s="387" t="str">
        <x:v>Élimination requise</x:v>
      </x:c>
      <x:c r="I5" s="387" t="str">
        <x:v>Statut</x:v>
      </x:c>
      <x:c r="J5" s="387" t="str">
        <x:v>Écart de rapprochement</x:v>
      </x:c>
      <x:c r="K5" s="387" t="str">
        <x:v>Responsable</x:v>
      </x:c>
      <x:c r="L5" s="387" t="str">
        <x:v>Commentaire</x:v>
      </x:c>
      <x:c r="M5" s="345"/>
      <x:c r="N5" s="345"/>
      <x:c r="O5" s="345"/>
      <x:c r="P5" s="345"/>
      <x:c r="Q5" s="345"/>
      <x:c r="R5" s="345"/>
      <x:c r="S5" s="345"/>
      <x:c r="T5" s="345"/>
    </x:row>
    <x:row r="6">
      <x:c r="A6" s="345" t="str">
        <x:v>Holding France</x:v>
      </x:c>
      <x:c r="B6" s="345" t="str">
        <x:v>Filiale Espagne</x:v>
      </x:c>
      <x:c r="C6" s="345" t="str">
        <x:v>Vente interne</x:v>
      </x:c>
      <x:c r="D6" s="383" t="n">
        <x:v>120000</x:v>
      </x:c>
      <x:c r="E6" s="383" t="str">
        <x:v>EUR</x:v>
      </x:c>
      <x:c r="F6" s="383" t="n">
        <x:v>1</x:v>
      </x:c>
      <x:c r="G6" s="384" t="n">
        <x:f>D6*F6</x:f>
        <x:v>120000</x:v>
      </x:c>
      <x:c r="H6" s="369" t="str">
        <x:v>Oui</x:v>
      </x:c>
      <x:c r="I6" s="369" t="str">
        <x:f>IF(ABS(J6)&lt;=100,"Rapproché",IF(ABS(J6)&lt;=1000,"À vérifier","Écart significatif"))</x:f>
        <x:v>Rapproché</x:v>
      </x:c>
      <x:c r="J6" s="383" t="n">
        <x:v>0</x:v>
      </x:c>
      <x:c r="K6" s="369" t="str">
        <x:v>Finance</x:v>
      </x:c>
      <x:c r="L6" s="369" t="str">
        <x:v>Prestations groupe</x:v>
      </x:c>
      <x:c r="M6" s="345"/>
      <x:c r="N6" s="345"/>
      <x:c r="O6" s="345"/>
      <x:c r="P6" s="345"/>
      <x:c r="Q6" s="345"/>
      <x:c r="R6" s="345"/>
      <x:c r="S6" s="345"/>
      <x:c r="T6" s="345"/>
    </x:row>
    <x:row r="7">
      <x:c r="A7" s="345" t="str">
        <x:v>Filiale Espagne</x:v>
      </x:c>
      <x:c r="B7" s="345" t="str">
        <x:v>Holding France</x:v>
      </x:c>
      <x:c r="C7" s="345" t="str">
        <x:v>Dette interco</x:v>
      </x:c>
      <x:c r="D7" s="383" t="n">
        <x:v>118000</x:v>
      </x:c>
      <x:c r="E7" s="383" t="str">
        <x:v>EUR</x:v>
      </x:c>
      <x:c r="F7" s="383" t="n">
        <x:v>1</x:v>
      </x:c>
      <x:c r="G7" s="384" t="n">
        <x:f>D7*F7</x:f>
        <x:v>118000</x:v>
      </x:c>
      <x:c r="H7" s="369" t="str">
        <x:v>Oui</x:v>
      </x:c>
      <x:c r="I7" s="369" t="str">
        <x:f>IF(ABS(J7)&lt;=100,"Rapproché",IF(ABS(J7)&lt;=1000,"À vérifier","Écart significatif"))</x:f>
        <x:v>Écart significatif</x:v>
      </x:c>
      <x:c r="J7" s="383" t="n">
        <x:v>2000</x:v>
      </x:c>
      <x:c r="K7" s="369" t="str">
        <x:v>Finance</x:v>
      </x:c>
      <x:c r="L7" s="369" t="str">
        <x:v>À rapprocher</x:v>
      </x:c>
      <x:c r="M7" s="345"/>
      <x:c r="N7" s="345"/>
      <x:c r="O7" s="345"/>
      <x:c r="P7" s="345"/>
      <x:c r="Q7" s="345"/>
      <x:c r="R7" s="345"/>
      <x:c r="S7" s="345"/>
      <x:c r="T7" s="345"/>
    </x:row>
    <x:row r="8">
      <x:c r="A8" s="345" t="str">
        <x:v>Holding France</x:v>
      </x:c>
      <x:c r="B8" s="345" t="str">
        <x:v>Filiale Maroc</x:v>
      </x:c>
      <x:c r="C8" s="345" t="str">
        <x:v>Management fees</x:v>
      </x:c>
      <x:c r="D8" s="383" t="n">
        <x:v>95000</x:v>
      </x:c>
      <x:c r="E8" s="383" t="str">
        <x:v>EUR</x:v>
      </x:c>
      <x:c r="F8" s="383" t="n">
        <x:v>1</x:v>
      </x:c>
      <x:c r="G8" s="384" t="n">
        <x:f>D8*F8</x:f>
        <x:v>95000</x:v>
      </x:c>
      <x:c r="H8" s="369" t="str">
        <x:v>Oui</x:v>
      </x:c>
      <x:c r="I8" s="369" t="str">
        <x:f>IF(ABS(J8)&lt;=100,"Rapproché",IF(ABS(J8)&lt;=1000,"À vérifier","Écart significatif"))</x:f>
        <x:v>Rapproché</x:v>
      </x:c>
      <x:c r="J8" s="383" t="n">
        <x:v>0</x:v>
      </x:c>
      <x:c r="K8" s="369" t="str">
        <x:v>Consolidation</x:v>
      </x:c>
      <x:c r="L8" s="369" t="str">
        <x:v>Facturation annuelle</x:v>
      </x:c>
      <x:c r="M8" s="345"/>
      <x:c r="N8" s="345"/>
      <x:c r="O8" s="345"/>
      <x:c r="P8" s="345"/>
      <x:c r="Q8" s="345"/>
      <x:c r="R8" s="345"/>
      <x:c r="S8" s="345"/>
      <x:c r="T8" s="345"/>
    </x:row>
    <x:row r="9">
      <x:c r="A9" s="345" t="str">
        <x:v>Filiale Maroc</x:v>
      </x:c>
      <x:c r="B9" s="345" t="str">
        <x:v>Holding France</x:v>
      </x:c>
      <x:c r="C9" s="345" t="str">
        <x:v>Dette interco</x:v>
      </x:c>
      <x:c r="D9" s="383" t="n">
        <x:v>1030000</x:v>
      </x:c>
      <x:c r="E9" s="383" t="str">
        <x:v>MAD</x:v>
      </x:c>
      <x:c r="F9" s="383" t="n">
        <x:v>0.092</x:v>
      </x:c>
      <x:c r="G9" s="384" t="n">
        <x:f>D9*F9</x:f>
        <x:v>94760</x:v>
      </x:c>
      <x:c r="H9" s="369" t="str">
        <x:v>Oui</x:v>
      </x:c>
      <x:c r="I9" s="369" t="str">
        <x:f>IF(ABS(J9)&lt;=100,"Rapproché",IF(ABS(J9)&lt;=1000,"À vérifier","Écart significatif"))</x:f>
        <x:v>À vérifier</x:v>
      </x:c>
      <x:c r="J9" s="383" t="n">
        <x:v>240</x:v>
      </x:c>
      <x:c r="K9" s="369" t="str">
        <x:v>Finance</x:v>
      </x:c>
      <x:c r="L9" s="369" t="str">
        <x:v>Écart de change</x:v>
      </x:c>
      <x:c r="M9" s="345"/>
      <x:c r="N9" s="345"/>
      <x:c r="O9" s="345"/>
      <x:c r="P9" s="345"/>
      <x:c r="Q9" s="345"/>
      <x:c r="R9" s="345"/>
      <x:c r="S9" s="345"/>
      <x:c r="T9" s="345"/>
    </x:row>
    <x:row r="10">
      <x:c r="A10" s="345" t="str">
        <x:v>Filiale UK</x:v>
      </x:c>
      <x:c r="B10" s="345" t="str">
        <x:v>Holding France</x:v>
      </x:c>
      <x:c r="C10" s="345" t="str">
        <x:v>Dividende interne</x:v>
      </x:c>
      <x:c r="D10" s="383" t="n">
        <x:v>55000</x:v>
      </x:c>
      <x:c r="E10" s="383" t="str">
        <x:v>GBP</x:v>
      </x:c>
      <x:c r="F10" s="383" t="n">
        <x:v>1.17</x:v>
      </x:c>
      <x:c r="G10" s="384" t="n">
        <x:f>D10*F10</x:f>
        <x:v>64349.99999999999</x:v>
      </x:c>
      <x:c r="H10" s="369" t="str">
        <x:v>Oui</x:v>
      </x:c>
      <x:c r="I10" s="369" t="str">
        <x:f>IF(ABS(J10)&lt;=100,"Rapproché",IF(ABS(J10)&lt;=1000,"À vérifier","Écart significatif"))</x:f>
        <x:v>Rapproché</x:v>
      </x:c>
      <x:c r="J10" s="383" t="n">
        <x:v>0</x:v>
      </x:c>
      <x:c r="K10" s="369" t="str">
        <x:v>Consolidation</x:v>
      </x:c>
      <x:c r="L10" s="369" t="str">
        <x:v>À éliminer</x:v>
      </x:c>
      <x:c r="M10" s="345"/>
      <x:c r="N10" s="345"/>
      <x:c r="O10" s="345"/>
      <x:c r="P10" s="345"/>
      <x:c r="Q10" s="345"/>
      <x:c r="R10" s="345"/>
      <x:c r="S10" s="345"/>
      <x:c r="T10" s="345"/>
    </x:row>
    <x:row r="11">
      <x:c r="A11" s="345" t="str">
        <x:v>Holding France</x:v>
      </x:c>
      <x:c r="B11" s="345" t="str">
        <x:v>Filiale UK</x:v>
      </x:c>
      <x:c r="C11" s="345" t="str">
        <x:v>Créance interco</x:v>
      </x:c>
      <x:c r="D11" s="383" t="n">
        <x:v>64000</x:v>
      </x:c>
      <x:c r="E11" s="383" t="str">
        <x:v>EUR</x:v>
      </x:c>
      <x:c r="F11" s="383" t="n">
        <x:v>1</x:v>
      </x:c>
      <x:c r="G11" s="384" t="n">
        <x:f>D11*F11</x:f>
        <x:v>64000</x:v>
      </x:c>
      <x:c r="H11" s="369" t="str">
        <x:v>Oui</x:v>
      </x:c>
      <x:c r="I11" s="369" t="str">
        <x:f>IF(ABS(J11)&lt;=100,"Rapproché",IF(ABS(J11)&lt;=1000,"À vérifier","Écart significatif"))</x:f>
        <x:v>À vérifier</x:v>
      </x:c>
      <x:c r="J11" s="383" t="n">
        <x:v>650</x:v>
      </x:c>
      <x:c r="K11" s="369" t="str">
        <x:v>Finance</x:v>
      </x:c>
      <x:c r="L11" s="369" t="str">
        <x:v>À confirmer</x:v>
      </x:c>
      <x:c r="M11" s="345"/>
      <x:c r="N11" s="345"/>
      <x:c r="O11" s="345"/>
      <x:c r="P11" s="345"/>
      <x:c r="Q11" s="345"/>
      <x:c r="R11" s="345"/>
      <x:c r="S11" s="345"/>
      <x:c r="T11" s="345"/>
    </x:row>
    <x:row r="12">
      <x:c r="A12" s="345" t="str">
        <x:v>Filiale Espagne</x:v>
      </x:c>
      <x:c r="B12" s="345" t="str">
        <x:v>Filiale Maroc</x:v>
      </x:c>
      <x:c r="C12" s="345" t="str">
        <x:v>Vente interne</x:v>
      </x:c>
      <x:c r="D12" s="383" t="n">
        <x:v>70000</x:v>
      </x:c>
      <x:c r="E12" s="383" t="str">
        <x:v>EUR</x:v>
      </x:c>
      <x:c r="F12" s="383" t="n">
        <x:v>1</x:v>
      </x:c>
      <x:c r="G12" s="384" t="n">
        <x:f>D12*F12</x:f>
        <x:v>70000</x:v>
      </x:c>
      <x:c r="H12" s="369" t="str">
        <x:v>Oui</x:v>
      </x:c>
      <x:c r="I12" s="369" t="str">
        <x:f>IF(ABS(J12)&lt;=100,"Rapproché",IF(ABS(J12)&lt;=1000,"À vérifier","Écart significatif"))</x:f>
        <x:v>Rapproché</x:v>
      </x:c>
      <x:c r="J12" s="383" t="n">
        <x:v>0</x:v>
      </x:c>
      <x:c r="K12" s="369" t="str">
        <x:v>Finance</x:v>
      </x:c>
      <x:c r="L12" s="369" t="str">
        <x:v>Flux marchandises</x:v>
      </x:c>
      <x:c r="M12" s="345"/>
      <x:c r="N12" s="345"/>
      <x:c r="O12" s="345"/>
      <x:c r="P12" s="345"/>
      <x:c r="Q12" s="345"/>
      <x:c r="R12" s="345"/>
      <x:c r="S12" s="345"/>
      <x:c r="T12" s="345"/>
    </x:row>
    <x:row r="13">
      <x:c r="A13" s="345" t="str">
        <x:v>Filiale Maroc</x:v>
      </x:c>
      <x:c r="B13" s="345" t="str">
        <x:v>Filiale Espagne</x:v>
      </x:c>
      <x:c r="C13" s="345" t="str">
        <x:v>Dette interco</x:v>
      </x:c>
      <x:c r="D13" s="383" t="n">
        <x:v>765000</x:v>
      </x:c>
      <x:c r="E13" s="383" t="str">
        <x:v>MAD</x:v>
      </x:c>
      <x:c r="F13" s="383" t="n">
        <x:v>0.092</x:v>
      </x:c>
      <x:c r="G13" s="384" t="n">
        <x:f>D13*F13</x:f>
        <x:v>70380</x:v>
      </x:c>
      <x:c r="H13" s="369" t="str">
        <x:v>Oui</x:v>
      </x:c>
      <x:c r="I13" s="369" t="str">
        <x:f>IF(ABS(J13)&lt;=100,"Rapproché",IF(ABS(J13)&lt;=1000,"À vérifier","Écart significatif"))</x:f>
        <x:v>À vérifier</x:v>
      </x:c>
      <x:c r="J13" s="383" t="n">
        <x:v>380</x:v>
      </x:c>
      <x:c r="K13" s="369" t="str">
        <x:v>Finance</x:v>
      </x:c>
      <x:c r="L13" s="369" t="str">
        <x:v>Rapprochement en cours</x:v>
      </x:c>
      <x:c r="M13" s="345"/>
      <x:c r="N13" s="345"/>
      <x:c r="O13" s="345"/>
      <x:c r="P13" s="345"/>
      <x:c r="Q13" s="345"/>
      <x:c r="R13" s="345"/>
      <x:c r="S13" s="345"/>
      <x:c r="T13" s="345"/>
    </x:row>
    <x:row r="14">
      <x:c r="A14" s="345"/>
      <x:c r="B14" s="345"/>
      <x:c r="C14" s="345"/>
      <x:c r="D14" s="345"/>
      <x:c r="E14" s="345"/>
      <x:c r="F14" s="345"/>
      <x:c r="G14" s="345"/>
      <x:c r="H14" s="345"/>
      <x:c r="I14" s="345"/>
      <x:c r="J14" s="345"/>
      <x:c r="K14" s="345"/>
      <x:c r="L14" s="345"/>
      <x:c r="M14" s="345"/>
      <x:c r="N14" s="345"/>
      <x:c r="O14" s="345"/>
      <x:c r="P14" s="345"/>
      <x:c r="Q14" s="345"/>
      <x:c r="R14" s="345"/>
      <x:c r="S14" s="345"/>
      <x:c r="T14" s="345"/>
    </x:row>
    <x:row r="15">
      <x:c r="A15" s="345"/>
      <x:c r="B15" s="345"/>
      <x:c r="C15" s="345"/>
      <x:c r="D15" s="345"/>
      <x:c r="E15" s="345"/>
      <x:c r="F15" s="345"/>
      <x:c r="G15" s="345"/>
      <x:c r="H15" s="345"/>
      <x:c r="I15" s="345"/>
      <x:c r="J15" s="345"/>
      <x:c r="K15" s="345"/>
      <x:c r="L15" s="345"/>
      <x:c r="M15" s="345"/>
      <x:c r="N15" s="345"/>
      <x:c r="O15" s="345"/>
      <x:c r="P15" s="345"/>
      <x:c r="Q15" s="345"/>
      <x:c r="R15" s="345"/>
      <x:c r="S15" s="345"/>
      <x:c r="T15" s="345"/>
    </x:row>
    <x:row r="16" ht="22" customHeight="1">
      <x:c r="A16" s="551" t="str">
        <x:v>Vieillissement des écarts intercompagnies</x:v>
      </x:c>
      <x:c r="B16" s="551"/>
      <x:c r="C16" s="551"/>
      <x:c r="D16" s="551"/>
      <x:c r="E16" s="551"/>
      <x:c r="F16" s="551"/>
      <x:c r="G16" s="551"/>
      <x:c r="H16" s="551"/>
      <x:c r="I16" s="551"/>
      <x:c r="J16" s="551"/>
      <x:c r="K16" s="551"/>
      <x:c r="L16" s="551"/>
      <x:c r="M16" s="345"/>
      <x:c r="N16" s="345"/>
      <x:c r="O16" s="345"/>
      <x:c r="P16" s="345"/>
      <x:c r="Q16" s="345"/>
      <x:c r="R16" s="345"/>
      <x:c r="S16" s="345"/>
      <x:c r="T16" s="345"/>
    </x:row>
    <x:row r="17" ht="24" customHeight="1">
      <x:c r="A17" s="555" t="str">
        <x:v>Flux</x:v>
      </x:c>
      <x:c r="B17" s="555" t="str">
        <x:v>Montant EUR</x:v>
      </x:c>
      <x:c r="C17" s="555" t="str">
        <x:v>0-30 jours</x:v>
      </x:c>
      <x:c r="D17" s="555" t="str">
        <x:v>31-60 jours</x:v>
      </x:c>
      <x:c r="E17" s="555" t="str">
        <x:v>61-90 jours</x:v>
      </x:c>
      <x:c r="F17" s="555" t="str">
        <x:v>&gt; 90 jours</x:v>
      </x:c>
      <x:c r="G17" s="555" t="str">
        <x:v>Écart non résolu</x:v>
      </x:c>
      <x:c r="H17" s="555" t="str">
        <x:v>Risque</x:v>
      </x:c>
      <x:c r="I17" s="555" t="str">
        <x:v>Action</x:v>
      </x:c>
      <x:c r="J17" s="555" t="str">
        <x:v>Échéance</x:v>
      </x:c>
      <x:c r="K17" s="555" t="str">
        <x:v>Responsable</x:v>
      </x:c>
      <x:c r="L17" s="555" t="str">
        <x:v>Statut</x:v>
      </x:c>
      <x:c r="M17" s="345"/>
      <x:c r="N17" s="345"/>
      <x:c r="O17" s="345"/>
      <x:c r="P17" s="345"/>
      <x:c r="Q17" s="345"/>
      <x:c r="R17" s="345"/>
      <x:c r="S17" s="345"/>
      <x:c r="T17" s="345"/>
    </x:row>
    <x:row r="18">
      <x:c r="A18" s="345" t="str">
        <x:v>Ventes internes</x:v>
      </x:c>
      <x:c r="B18" s="384" t="n">
        <x:f>SUM(C18:F18)</x:f>
        <x:v>146000</x:v>
      </x:c>
      <x:c r="C18" s="384" t="n">
        <x:v>120000</x:v>
      </x:c>
      <x:c r="D18" s="384" t="n">
        <x:v>18000</x:v>
      </x:c>
      <x:c r="E18" s="384" t="n">
        <x:v>8000</x:v>
      </x:c>
      <x:c r="F18" s="384" t="n">
        <x:v>0</x:v>
      </x:c>
      <x:c r="G18" s="384" t="n">
        <x:f>E18+F18</x:f>
        <x:v>8000</x:v>
      </x:c>
      <x:c r="H18" s="345" t="str">
        <x:f>IF(F18&gt;0,"Élevé",IF(E18&gt;0,"Moyen","Faible"))</x:f>
        <x:v>Moyen</x:v>
      </x:c>
      <x:c r="I18" s="345" t="str">
        <x:v>Rapprocher factures</x:v>
      </x:c>
      <x:c r="J18" s="556" t="n">
        <x:v>46249</x:v>
      </x:c>
      <x:c r="K18" s="345" t="str">
        <x:v>Finance</x:v>
      </x:c>
      <x:c r="L18" s="345" t="str">
        <x:f>IF(G18=0,"Rapproché",IF(F18&gt;0,"Critique","À traiter"))</x:f>
        <x:v>À traiter</x:v>
      </x:c>
      <x:c r="M18" s="345"/>
      <x:c r="N18" s="345"/>
      <x:c r="O18" s="345"/>
      <x:c r="P18" s="345"/>
      <x:c r="Q18" s="345"/>
      <x:c r="R18" s="345"/>
      <x:c r="S18" s="345"/>
      <x:c r="T18" s="345"/>
    </x:row>
    <x:row r="19">
      <x:c r="A19" s="345" t="str">
        <x:v>Management fees</x:v>
      </x:c>
      <x:c r="B19" s="384" t="n">
        <x:f>SUM(C19:F19)</x:f>
        <x:v>95000</x:v>
      </x:c>
      <x:c r="C19" s="384" t="n">
        <x:v>95000</x:v>
      </x:c>
      <x:c r="D19" s="384" t="n">
        <x:v>0</x:v>
      </x:c>
      <x:c r="E19" s="384" t="n">
        <x:v>0</x:v>
      </x:c>
      <x:c r="F19" s="384" t="n">
        <x:v>0</x:v>
      </x:c>
      <x:c r="G19" s="384" t="n">
        <x:f>E19+F19</x:f>
        <x:v>0</x:v>
      </x:c>
      <x:c r="H19" s="345" t="str">
        <x:f>IF(F19&gt;0,"Élevé",IF(E19&gt;0,"Moyen","Faible"))</x:f>
        <x:v>Faible</x:v>
      </x:c>
      <x:c r="I19" s="345" t="str">
        <x:v>Valider contrat</x:v>
      </x:c>
      <x:c r="J19" s="556" t="n">
        <x:v>46254</x:v>
      </x:c>
      <x:c r="K19" s="345" t="str">
        <x:v>Consolidation</x:v>
      </x:c>
      <x:c r="L19" s="345" t="str">
        <x:f>IF(G19=0,"Rapproché",IF(F19&gt;0,"Critique","À traiter"))</x:f>
        <x:v>Rapproché</x:v>
      </x:c>
      <x:c r="M19" s="345"/>
      <x:c r="N19" s="345"/>
      <x:c r="O19" s="345"/>
      <x:c r="P19" s="345"/>
      <x:c r="Q19" s="345"/>
      <x:c r="R19" s="345"/>
      <x:c r="S19" s="345"/>
      <x:c r="T19" s="345"/>
    </x:row>
    <x:row r="20">
      <x:c r="A20" s="345" t="str">
        <x:v>Dividendes internes</x:v>
      </x:c>
      <x:c r="B20" s="384" t="n">
        <x:f>SUM(C20:F20)</x:f>
        <x:v>55000</x:v>
      </x:c>
      <x:c r="C20" s="384" t="n">
        <x:v>0</x:v>
      </x:c>
      <x:c r="D20" s="384" t="n">
        <x:v>55000</x:v>
      </x:c>
      <x:c r="E20" s="384" t="n">
        <x:v>0</x:v>
      </x:c>
      <x:c r="F20" s="384" t="n">
        <x:v>0</x:v>
      </x:c>
      <x:c r="G20" s="384" t="n">
        <x:f>E20+F20</x:f>
        <x:v>0</x:v>
      </x:c>
      <x:c r="H20" s="345" t="str">
        <x:f>IF(F20&gt;0,"Élevé",IF(E20&gt;0,"Moyen","Faible"))</x:f>
        <x:v>Faible</x:v>
      </x:c>
      <x:c r="I20" s="345" t="str">
        <x:v>Éliminer dividende</x:v>
      </x:c>
      <x:c r="J20" s="556" t="n">
        <x:v>46265</x:v>
      </x:c>
      <x:c r="K20" s="345" t="str">
        <x:v>Consolidation</x:v>
      </x:c>
      <x:c r="L20" s="345" t="str">
        <x:f>IF(G20=0,"Rapproché",IF(F20&gt;0,"Critique","À traiter"))</x:f>
        <x:v>Rapproché</x:v>
      </x:c>
      <x:c r="M20" s="345"/>
      <x:c r="N20" s="345"/>
      <x:c r="O20" s="345"/>
      <x:c r="P20" s="345"/>
      <x:c r="Q20" s="345"/>
      <x:c r="R20" s="345"/>
      <x:c r="S20" s="345"/>
      <x:c r="T20" s="345"/>
    </x:row>
    <x:row r="21">
      <x:c r="A21" s="345" t="str">
        <x:v>Créances / dettes</x:v>
      </x:c>
      <x:c r="B21" s="384" t="n">
        <x:f>SUM(C21:F21)</x:f>
        <x:v>134000</x:v>
      </x:c>
      <x:c r="C21" s="384" t="n">
        <x:v>64000</x:v>
      </x:c>
      <x:c r="D21" s="384" t="n">
        <x:v>70000</x:v>
      </x:c>
      <x:c r="E21" s="384" t="n">
        <x:v>0</x:v>
      </x:c>
      <x:c r="F21" s="384" t="n">
        <x:v>0</x:v>
      </x:c>
      <x:c r="G21" s="384" t="n">
        <x:f>E21+F21</x:f>
        <x:v>0</x:v>
      </x:c>
      <x:c r="H21" s="345" t="str">
        <x:f>IF(F21&gt;0,"Élevé",IF(E21&gt;0,"Moyen","Faible"))</x:f>
        <x:v>Faible</x:v>
      </x:c>
      <x:c r="I21" s="345" t="str">
        <x:v>Confirmer soldes</x:v>
      </x:c>
      <x:c r="J21" s="556" t="n">
        <x:v>46244</x:v>
      </x:c>
      <x:c r="K21" s="345" t="str">
        <x:v>Finance</x:v>
      </x:c>
      <x:c r="L21" s="345" t="str">
        <x:f>IF(G21=0,"Rapproché",IF(F21&gt;0,"Critique","À traiter"))</x:f>
        <x:v>Rapproché</x:v>
      </x:c>
      <x:c r="M21" s="345"/>
      <x:c r="N21" s="345"/>
      <x:c r="O21" s="345"/>
      <x:c r="P21" s="345"/>
      <x:c r="Q21" s="345"/>
      <x:c r="R21" s="345"/>
      <x:c r="S21" s="345"/>
      <x:c r="T21" s="345"/>
    </x:row>
    <x:row r="22">
      <x:c r="A22" s="345" t="str">
        <x:v>Écarts de change</x:v>
      </x:c>
      <x:c r="B22" s="384" t="n">
        <x:f>SUM(C22:F22)</x:f>
        <x:v>1270</x:v>
      </x:c>
      <x:c r="C22" s="384" t="n">
        <x:v>0</x:v>
      </x:c>
      <x:c r="D22" s="384" t="n">
        <x:v>0</x:v>
      </x:c>
      <x:c r="E22" s="384" t="n">
        <x:v>1270</x:v>
      </x:c>
      <x:c r="F22" s="384" t="n">
        <x:v>0</x:v>
      </x:c>
      <x:c r="G22" s="384" t="n">
        <x:f>E22+F22</x:f>
        <x:v>1270</x:v>
      </x:c>
      <x:c r="H22" s="345" t="str">
        <x:f>IF(F22&gt;0,"Élevé",IF(E22&gt;0,"Moyen","Faible"))</x:f>
        <x:v>Moyen</x:v>
      </x:c>
      <x:c r="I22" s="345" t="str">
        <x:v>Passer ajustement IAS 21</x:v>
      </x:c>
      <x:c r="J22" s="556" t="n">
        <x:v>46246</x:v>
      </x:c>
      <x:c r="K22" s="345" t="str">
        <x:v>Trésorerie</x:v>
      </x:c>
      <x:c r="L22" s="345" t="str">
        <x:f>IF(G22=0,"Rapproché",IF(F22&gt;0,"Critique","À traiter"))</x:f>
        <x:v>À traiter</x:v>
      </x:c>
      <x:c r="M22" s="345"/>
      <x:c r="N22" s="345"/>
      <x:c r="O22" s="345"/>
      <x:c r="P22" s="345"/>
      <x:c r="Q22" s="345"/>
      <x:c r="R22" s="345"/>
      <x:c r="S22" s="345"/>
      <x:c r="T22" s="345"/>
    </x:row>
    <x:row r="23">
      <x:c r="A23" s="345" t="str">
        <x:v>Total</x:v>
      </x:c>
      <x:c r="B23" s="384" t="n">
        <x:f>SUM(B18:B22)</x:f>
        <x:v>431270</x:v>
      </x:c>
      <x:c r="C23" s="384" t="n">
        <x:f>SUM(C18:C22)</x:f>
        <x:v>279000</x:v>
      </x:c>
      <x:c r="D23" s="384" t="n">
        <x:f>SUM(D18:D22)</x:f>
        <x:v>143000</x:v>
      </x:c>
      <x:c r="E23" s="384" t="n">
        <x:f>SUM(E18:E22)</x:f>
        <x:v>9270</x:v>
      </x:c>
      <x:c r="F23" s="384" t="n">
        <x:f>SUM(F18:F22)</x:f>
        <x:v>0</x:v>
      </x:c>
      <x:c r="G23" s="384" t="n">
        <x:f>SUM(G18:G22)</x:f>
        <x:v>9270</x:v>
      </x:c>
      <x:c r="H23" s="345"/>
      <x:c r="I23" s="345" t="str"/>
      <x:c r="J23" s="345" t="str"/>
      <x:c r="K23" s="345" t="str"/>
      <x:c r="L23" s="345"/>
      <x:c r="M23" s="345"/>
      <x:c r="N23" s="345"/>
      <x:c r="O23" s="345"/>
      <x:c r="P23" s="345"/>
      <x:c r="Q23" s="345"/>
      <x:c r="R23" s="345"/>
      <x:c r="S23" s="345"/>
      <x:c r="T23" s="345"/>
    </x:row>
    <x:row r="24">
      <x:c r="A24" s="345"/>
      <x:c r="B24" s="345"/>
      <x:c r="C24" s="345"/>
      <x:c r="D24" s="345"/>
      <x:c r="E24" s="345"/>
      <x:c r="F24" s="345"/>
      <x:c r="G24" s="345"/>
      <x:c r="H24" s="345"/>
      <x:c r="I24" s="345"/>
      <x:c r="J24" s="345"/>
      <x:c r="K24" s="345"/>
      <x:c r="L24" s="345"/>
      <x:c r="M24" s="345"/>
      <x:c r="N24" s="345"/>
      <x:c r="O24" s="345"/>
      <x:c r="P24" s="345"/>
      <x:c r="Q24" s="345"/>
      <x:c r="R24" s="345"/>
      <x:c r="S24" s="345"/>
      <x:c r="T24" s="345"/>
    </x:row>
    <x:row r="25">
      <x:c r="A25" s="345"/>
      <x:c r="B25" s="345"/>
      <x:c r="C25" s="345"/>
      <x:c r="D25" s="345"/>
      <x:c r="E25" s="345"/>
      <x:c r="F25" s="345"/>
      <x:c r="G25" s="345"/>
      <x:c r="H25" s="345"/>
      <x:c r="I25" s="345"/>
      <x:c r="J25" s="345"/>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x:c r="A28" s="345"/>
      <x:c r="B28" s="345"/>
      <x:c r="C28" s="345"/>
      <x:c r="D28" s="345"/>
      <x:c r="E28" s="345"/>
      <x:c r="F28" s="345"/>
      <x:c r="G28" s="345"/>
      <x:c r="H28" s="345"/>
      <x:c r="I28" s="345"/>
      <x:c r="J28" s="345"/>
      <x:c r="K28" s="345"/>
      <x:c r="L28" s="345"/>
      <x:c r="M28" s="345"/>
      <x:c r="N28" s="345"/>
      <x:c r="O28" s="345"/>
      <x:c r="P28" s="345"/>
      <x:c r="Q28" s="345"/>
      <x:c r="R28" s="345"/>
      <x:c r="S28" s="345"/>
      <x:c r="T28" s="345"/>
    </x:row>
    <x:row r="29">
      <x:c r="A29" s="345"/>
      <x:c r="B29" s="345"/>
      <x:c r="C29" s="345"/>
      <x:c r="D29" s="345"/>
      <x:c r="E29" s="345"/>
      <x:c r="F29" s="345"/>
      <x:c r="G29" s="345"/>
      <x:c r="H29" s="345"/>
      <x:c r="I29" s="345"/>
      <x:c r="J29" s="345"/>
      <x:c r="K29" s="345"/>
      <x:c r="L29" s="345"/>
      <x:c r="M29" s="345"/>
      <x:c r="N29" s="345"/>
      <x:c r="O29" s="345"/>
      <x:c r="P29" s="345"/>
      <x:c r="Q29" s="345"/>
      <x:c r="R29" s="345"/>
      <x:c r="S29" s="345"/>
      <x:c r="T29" s="345"/>
    </x:row>
    <x:row r="30">
      <x:c r="A30" s="345"/>
      <x:c r="B30" s="345"/>
      <x:c r="C30" s="345"/>
      <x:c r="D30" s="345"/>
      <x:c r="E30" s="345"/>
      <x:c r="F30" s="345"/>
      <x:c r="G30" s="345"/>
      <x:c r="H30" s="345"/>
      <x:c r="I30" s="345"/>
      <x:c r="J30" s="345"/>
      <x:c r="K30" s="345"/>
      <x:c r="L30" s="345"/>
      <x:c r="M30" s="345"/>
      <x:c r="N30" s="345"/>
      <x:c r="O30" s="345"/>
      <x:c r="P30" s="345"/>
      <x:c r="Q30" s="345"/>
      <x:c r="R30" s="345"/>
      <x:c r="S30" s="345"/>
      <x:c r="T30" s="345"/>
    </x:row>
    <x:row r="31">
      <x:c r="A31" s="345"/>
      <x:c r="B31" s="345"/>
      <x:c r="C31" s="345"/>
      <x:c r="D31" s="345"/>
      <x:c r="E31" s="345"/>
      <x:c r="F31" s="345"/>
      <x:c r="G31" s="345"/>
      <x:c r="H31" s="345"/>
      <x:c r="I31" s="345"/>
      <x:c r="J31" s="345"/>
      <x:c r="K31" s="345"/>
      <x:c r="L31" s="345"/>
      <x:c r="M31" s="345"/>
      <x:c r="N31" s="345"/>
      <x:c r="O31" s="345"/>
      <x:c r="P31" s="345"/>
      <x:c r="Q31" s="345"/>
      <x:c r="R31" s="345"/>
      <x:c r="S31" s="345"/>
      <x:c r="T31" s="345"/>
    </x:row>
    <x:row r="32">
      <x:c r="A32" s="345"/>
      <x:c r="B32" s="345"/>
      <x:c r="C32" s="345"/>
      <x:c r="D32" s="345"/>
      <x:c r="E32" s="345"/>
      <x:c r="F32" s="345"/>
      <x:c r="G32" s="345"/>
      <x:c r="H32" s="345"/>
      <x:c r="I32" s="345"/>
      <x:c r="J32" s="345"/>
      <x:c r="K32" s="345"/>
      <x:c r="L32" s="345"/>
      <x:c r="M32" s="345"/>
      <x:c r="N32" s="345"/>
      <x:c r="O32" s="345"/>
      <x:c r="P32" s="345"/>
      <x:c r="Q32" s="345"/>
      <x:c r="R32" s="345"/>
      <x:c r="S32" s="345"/>
      <x:c r="T32" s="345"/>
    </x:row>
    <x:row r="33">
      <x:c r="A33" s="345"/>
      <x:c r="B33" s="345"/>
      <x:c r="C33" s="345"/>
      <x:c r="D33" s="345"/>
      <x:c r="E33" s="345"/>
      <x:c r="F33" s="345"/>
      <x:c r="G33" s="345"/>
      <x:c r="H33" s="345"/>
      <x:c r="I33" s="345"/>
      <x:c r="J33" s="345"/>
      <x:c r="K33" s="345"/>
      <x:c r="L33" s="345"/>
      <x:c r="M33" s="345"/>
      <x:c r="N33" s="345"/>
      <x:c r="O33" s="345"/>
      <x:c r="P33" s="345"/>
      <x:c r="Q33" s="345"/>
      <x:c r="R33" s="345"/>
      <x:c r="S33" s="345"/>
      <x:c r="T33" s="345"/>
    </x:row>
    <x:row r="34">
      <x:c r="A34" s="345"/>
      <x:c r="B34" s="345"/>
      <x:c r="C34" s="345"/>
      <x:c r="D34" s="345"/>
      <x:c r="E34" s="345"/>
      <x:c r="F34" s="345"/>
      <x:c r="G34" s="345"/>
      <x:c r="H34" s="345"/>
      <x:c r="I34" s="345"/>
      <x:c r="J34" s="345"/>
      <x:c r="K34" s="345"/>
      <x:c r="L34" s="345"/>
      <x:c r="M34" s="345"/>
      <x:c r="N34" s="345"/>
      <x:c r="O34" s="345"/>
      <x:c r="P34" s="345"/>
      <x:c r="Q34" s="345"/>
      <x:c r="R34" s="345"/>
      <x:c r="S34" s="345"/>
      <x:c r="T34" s="345"/>
    </x:row>
    <x:row r="35">
      <x:c r="A35" s="345"/>
      <x:c r="B35" s="345"/>
      <x:c r="C35" s="345"/>
      <x:c r="D35" s="345"/>
      <x:c r="E35" s="345"/>
      <x:c r="F35" s="345"/>
      <x:c r="G35" s="345"/>
      <x:c r="H35" s="345"/>
      <x:c r="I35" s="345"/>
      <x:c r="J35" s="345"/>
      <x:c r="K35" s="345"/>
      <x:c r="L35" s="345"/>
      <x:c r="M35" s="345"/>
      <x:c r="N35" s="345"/>
      <x:c r="O35" s="345"/>
      <x:c r="P35" s="345"/>
      <x:c r="Q35" s="345"/>
      <x:c r="R35" s="345"/>
      <x:c r="S35" s="345"/>
      <x:c r="T35" s="345"/>
    </x:row>
    <x:row r="36">
      <x:c r="A36" s="345"/>
      <x:c r="B36" s="345"/>
      <x:c r="C36" s="345"/>
      <x:c r="D36" s="345"/>
      <x:c r="E36" s="345"/>
      <x:c r="F36" s="345"/>
      <x:c r="G36" s="345"/>
      <x:c r="H36" s="345"/>
      <x:c r="I36" s="345"/>
      <x:c r="J36" s="345"/>
      <x:c r="K36" s="345"/>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L2"/>
    <x:mergeCell ref="A3:L3"/>
    <x:mergeCell ref="A16:L16"/>
  </x:mergeCells>
  <x:conditionalFormatting sqref="I6:I13">
    <x:cfRule type="expression" dxfId="0" priority="1">
      <x:formula>I6="Rapproché"</x:formula>
    </x:cfRule>
    <x:cfRule type="expression" dxfId="1" priority="2">
      <x:formula>I6="À vérifier"</x:formula>
    </x:cfRule>
    <x:cfRule type="expression" dxfId="2" priority="3">
      <x:formula>I6="Écart significatif"</x:formula>
    </x:cfRule>
  </x:conditionalFormatting>
  <x:conditionalFormatting sqref="L18:L22">
    <x:cfRule type="expression" dxfId="18" priority="4">
      <x:formula>L18="Rapproché"</x:formula>
    </x:cfRule>
    <x:cfRule type="expression" dxfId="19" priority="5">
      <x:formula>L18="À traiter"</x:formula>
    </x:cfRule>
    <x:cfRule type="expression" dxfId="20" priority="6">
      <x:formula>L18="Critique"</x:formula>
    </x:cfRule>
  </x:conditionalFormatting>
  <x:dataValidations count="1">
    <x:dataValidation type="list" sqref="H6:H13">
      <x:formula1>"Oui,Non"</x:formula1>
    </x:dataValidation>
  </x:dataValidations>
  <x:pageMargins left="0.7" right="0.7" top="0.75" bottom="0.75" header="0.3" footer="0.3"/>
</x:worksheet>
</file>

<file path=xl/worksheets/sheet5.xml><?xml version="1.0" encoding="utf-8"?>
<x:worksheet xmlns:x="http://schemas.openxmlformats.org/spreadsheetml/2006/main">
  <x:sheetFormatPr defaultRowHeight="15"/>
  <x:cols>
    <x:col min="1" max="1" width="16" hidden="0" customWidth="1"/>
    <x:col min="2" max="2" width="16" hidden="0" customWidth="1"/>
    <x:col min="3" max="3" width="16" hidden="0" customWidth="1"/>
    <x:col min="4" max="4" width="16" hidden="0" customWidth="1"/>
    <x:col min="5" max="5" width="16" hidden="0" customWidth="1"/>
    <x:col min="6" max="6" width="16" hidden="0" customWidth="1"/>
    <x:col min="7" max="7" width="16" hidden="0" customWidth="1"/>
    <x:col min="8" max="8" width="16" hidden="0" customWidth="1"/>
    <x:col min="9" max="9" width="16" hidden="0" customWidth="1"/>
    <x:col min="10" max="10" width="28" hidden="0" customWidth="1"/>
  </x:cols>
  <x:sheetData>
    <x:row r="1" ht="30" customHeight="1">
      <x:c r="A1" s="319" t="str">
        <x:v>CONSOLIDATION DU GROUPE</x:v>
      </x:c>
      <x:c r="B1" s="319"/>
      <x:c r="C1" s="319"/>
      <x:c r="D1" s="319"/>
      <x:c r="E1" s="319"/>
      <x:c r="F1" s="319"/>
      <x:c r="G1" s="319"/>
      <x:c r="H1" s="319"/>
      <x:c r="I1" s="319"/>
      <x:c r="J1" s="319"/>
      <x:c r="K1" s="345"/>
      <x:c r="L1" s="345"/>
      <x:c r="M1" s="345"/>
      <x:c r="N1" s="345"/>
      <x:c r="O1" s="345"/>
      <x:c r="P1" s="345"/>
      <x:c r="Q1" s="345"/>
      <x:c r="R1" s="345"/>
      <x:c r="S1" s="345"/>
      <x:c r="T1" s="345"/>
    </x:row>
    <x:row r="2" ht="30" customHeight="1">
      <x:c r="A2" s="319"/>
      <x:c r="B2" s="319"/>
      <x:c r="C2" s="319"/>
      <x:c r="D2" s="319"/>
      <x:c r="E2" s="319"/>
      <x:c r="F2" s="319"/>
      <x:c r="G2" s="319"/>
      <x:c r="H2" s="319"/>
      <x:c r="I2" s="319"/>
      <x:c r="J2" s="319"/>
      <x:c r="K2" s="345"/>
      <x:c r="L2" s="345"/>
      <x:c r="M2" s="345"/>
      <x:c r="N2" s="345"/>
      <x:c r="O2" s="345"/>
      <x:c r="P2" s="345"/>
      <x:c r="Q2" s="345"/>
      <x:c r="R2" s="345"/>
      <x:c r="S2" s="345"/>
      <x:c r="T2" s="345"/>
    </x:row>
    <x:row r="3" ht="22" customHeight="1">
      <x:c r="A3" s="346" t="str">
        <x:v>Agrégation, conversion, éliminations et résultat consolidé</x:v>
      </x:c>
      <x:c r="B3" s="346"/>
      <x:c r="C3" s="346"/>
      <x:c r="D3" s="346"/>
      <x:c r="E3" s="346"/>
      <x:c r="F3" s="346"/>
      <x:c r="G3" s="346"/>
      <x:c r="H3" s="346"/>
      <x:c r="I3" s="346"/>
      <x:c r="J3" s="346"/>
      <x:c r="K3" s="345"/>
      <x:c r="L3" s="345"/>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354" t="str">
        <x:v>Indicateur</x:v>
      </x:c>
      <x:c r="B5" s="354" t="str">
        <x:v>Holding France</x:v>
      </x:c>
      <x:c r="C5" s="354" t="str">
        <x:v>Espagne</x:v>
      </x:c>
      <x:c r="D5" s="354" t="str">
        <x:v>Maroc</x:v>
      </x:c>
      <x:c r="E5" s="354" t="str">
        <x:v>Canada</x:v>
      </x:c>
      <x:c r="F5" s="354" t="str">
        <x:v>UK</x:v>
      </x:c>
      <x:c r="G5" s="354" t="str">
        <x:v>Sous-total</x:v>
      </x:c>
      <x:c r="H5" s="354" t="str">
        <x:v>Éliminations</x:v>
      </x:c>
      <x:c r="I5" s="354" t="str">
        <x:v>Consolidé</x:v>
      </x:c>
      <x:c r="J5" s="354" t="str">
        <x:v>Commentaire</x:v>
      </x:c>
      <x:c r="K5" s="345"/>
      <x:c r="L5" s="345"/>
      <x:c r="M5" s="345"/>
      <x:c r="N5" s="345"/>
      <x:c r="O5" s="345"/>
      <x:c r="P5" s="345"/>
      <x:c r="Q5" s="345"/>
      <x:c r="R5" s="345"/>
      <x:c r="S5" s="345"/>
      <x:c r="T5" s="345"/>
    </x:row>
    <x:row r="6">
      <x:c r="A6" s="397" t="str">
        <x:v>Chiffre d'affaires</x:v>
      </x:c>
      <x:c r="B6" s="398" t="n">
        <x:f>'Données filiales'!K6</x:f>
        <x:v>1800000</x:v>
      </x:c>
      <x:c r="C6" s="398" t="n">
        <x:f>'Données filiales'!K7</x:f>
        <x:v>1250000</x:v>
      </x:c>
      <x:c r="D6" s="398" t="n">
        <x:f>'Données filiales'!K8</x:f>
        <x:v>901600</x:v>
      </x:c>
      <x:c r="E6" s="398" t="n">
        <x:f>'Données filiales'!K9</x:f>
        <x:v>1088000</x:v>
      </x:c>
      <x:c r="F6" s="398" t="n">
        <x:f>'Données filiales'!K10</x:f>
        <x:v>1696500</x:v>
      </x:c>
      <x:c r="G6" s="398" t="n">
        <x:f>SUM(B6:F6)</x:f>
        <x:v>6736100</x:v>
      </x:c>
      <x:c r="H6" s="398" t="n">
        <x:f>-SUM(Intercos!G6:G13)</x:f>
        <x:v>-696490</x:v>
      </x:c>
      <x:c r="I6" s="398" t="n">
        <x:f>G6+H6</x:f>
        <x:v>6039610</x:v>
      </x:c>
      <x:c r="J6" s="397" t="str"/>
      <x:c r="K6" s="345"/>
      <x:c r="L6" s="345"/>
      <x:c r="M6" s="345"/>
      <x:c r="N6" s="345"/>
      <x:c r="O6" s="345"/>
      <x:c r="P6" s="345"/>
      <x:c r="Q6" s="345"/>
      <x:c r="R6" s="345"/>
      <x:c r="S6" s="345"/>
      <x:c r="T6" s="345"/>
    </x:row>
    <x:row r="7">
      <x:c r="A7" s="397" t="str">
        <x:v>EBITDA</x:v>
      </x:c>
      <x:c r="B7" s="398" t="n">
        <x:f>'Données filiales'!L6</x:f>
        <x:v>320000</x:v>
      </x:c>
      <x:c r="C7" s="398" t="n">
        <x:f>'Données filiales'!L7</x:f>
        <x:v>200000</x:v>
      </x:c>
      <x:c r="D7" s="398" t="n">
        <x:f>'Données filiales'!L8</x:f>
        <x:v>142600</x:v>
      </x:c>
      <x:c r="E7" s="398" t="n">
        <x:f>'Données filiales'!L9</x:f>
        <x:v>142800</x:v>
      </x:c>
      <x:c r="F7" s="398" t="n">
        <x:f>'Données filiales'!L10</x:f>
        <x:v>280800</x:v>
      </x:c>
      <x:c r="G7" s="398" t="n">
        <x:f>SUM(B7:F7)</x:f>
        <x:v>1086200</x:v>
      </x:c>
      <x:c r="H7" s="398" t="n">
        <x:f>-SUM(Intercos!G6:G13)*0.20</x:f>
        <x:v>-139298</x:v>
      </x:c>
      <x:c r="I7" s="398" t="n">
        <x:f>G7+H7</x:f>
        <x:v>946902</x:v>
      </x:c>
      <x:c r="J7" s="397" t="str"/>
      <x:c r="K7" s="345"/>
      <x:c r="L7" s="345"/>
      <x:c r="M7" s="345"/>
      <x:c r="N7" s="345"/>
      <x:c r="O7" s="345"/>
      <x:c r="P7" s="345"/>
      <x:c r="Q7" s="345"/>
      <x:c r="R7" s="345"/>
      <x:c r="S7" s="345"/>
      <x:c r="T7" s="345"/>
    </x:row>
    <x:row r="8">
      <x:c r="A8" s="397" t="str">
        <x:v>Résultat net</x:v>
      </x:c>
      <x:c r="B8" s="398" t="n">
        <x:f>'Données filiales'!M6</x:f>
        <x:v>190000</x:v>
      </x:c>
      <x:c r="C8" s="398" t="n">
        <x:f>'Données filiales'!M7</x:f>
        <x:v>118000</x:v>
      </x:c>
      <x:c r="D8" s="398" t="n">
        <x:f>'Données filiales'!M8</x:f>
        <x:v>84640</x:v>
      </x:c>
      <x:c r="E8" s="398" t="n">
        <x:f>'Données filiales'!M9</x:f>
        <x:v>85000</x:v>
      </x:c>
      <x:c r="F8" s="398" t="n">
        <x:f>'Données filiales'!M10</x:f>
        <x:v>161460</x:v>
      </x:c>
      <x:c r="G8" s="398" t="n">
        <x:f>SUM(B8:F8)</x:f>
        <x:v>639100</x:v>
      </x:c>
      <x:c r="H8" s="398" t="n">
        <x:f>-SUM(Intercos!G6:G13)*0.10</x:f>
        <x:v>-69649</x:v>
      </x:c>
      <x:c r="I8" s="398" t="n">
        <x:f>G8+H8</x:f>
        <x:v>569451</x:v>
      </x:c>
      <x:c r="J8" s="397" t="str"/>
      <x:c r="K8" s="345"/>
      <x:c r="L8" s="345"/>
      <x:c r="M8" s="345"/>
      <x:c r="N8" s="345"/>
      <x:c r="O8" s="345"/>
      <x:c r="P8" s="345"/>
      <x:c r="Q8" s="345"/>
      <x:c r="R8" s="345"/>
      <x:c r="S8" s="345"/>
      <x:c r="T8" s="345"/>
    </x:row>
    <x:row r="9">
      <x:c r="A9" s="397" t="str">
        <x:v>Trésorerie</x:v>
      </x:c>
      <x:c r="B9" s="398" t="n">
        <x:f>'Données filiales'!N6</x:f>
        <x:v>280000</x:v>
      </x:c>
      <x:c r="C9" s="398" t="n">
        <x:f>'Données filiales'!N7</x:f>
        <x:v>175000</x:v>
      </x:c>
      <x:c r="D9" s="398" t="n">
        <x:f>'Données filiales'!N8</x:f>
        <x:v>115000</x:v>
      </x:c>
      <x:c r="E9" s="398" t="n">
        <x:f>'Données filiales'!N9</x:f>
        <x:v>142800</x:v>
      </x:c>
      <x:c r="F9" s="398" t="n">
        <x:f>'Données filiales'!N10</x:f>
        <x:v>228150</x:v>
      </x:c>
      <x:c r="G9" s="398" t="n">
        <x:f>SUM(B9:F9)</x:f>
        <x:v>940950</x:v>
      </x:c>
      <x:c r="H9" s="398" t="n">
        <x:v>0</x:v>
      </x:c>
      <x:c r="I9" s="398" t="n">
        <x:f>G9+H9</x:f>
        <x:v>940950</x:v>
      </x:c>
      <x:c r="J9" s="397" t="str"/>
      <x:c r="K9" s="345"/>
      <x:c r="L9" s="345"/>
      <x:c r="M9" s="345"/>
      <x:c r="N9" s="345"/>
      <x:c r="O9" s="345"/>
      <x:c r="P9" s="345"/>
      <x:c r="Q9" s="345"/>
      <x:c r="R9" s="345"/>
      <x:c r="S9" s="345"/>
      <x:c r="T9" s="345"/>
    </x:row>
    <x:row r="10">
      <x:c r="A10" s="397" t="str">
        <x:v>Actifs</x:v>
      </x:c>
      <x:c r="B10" s="398" t="n">
        <x:f>'Données filiales'!F6*'Données filiales'!J6</x:f>
        <x:v>2200000</x:v>
      </x:c>
      <x:c r="C10" s="398" t="n">
        <x:f>'Données filiales'!F7*'Données filiales'!J7</x:f>
        <x:v>1450000</x:v>
      </x:c>
      <x:c r="D10" s="398" t="n">
        <x:f>'Données filiales'!F8*'Données filiales'!J8</x:f>
        <x:v>1030400</x:v>
      </x:c>
      <x:c r="E10" s="398" t="n">
        <x:f>'Données filiales'!F9*'Données filiales'!J9</x:f>
        <x:v>1258000</x:v>
      </x:c>
      <x:c r="F10" s="398" t="n">
        <x:f>'Données filiales'!F10*'Données filiales'!J10</x:f>
        <x:v>1988999.9999999998</x:v>
      </x:c>
      <x:c r="G10" s="398" t="n">
        <x:f>SUM(B10:F10)</x:f>
        <x:v>7927400</x:v>
      </x:c>
      <x:c r="H10" s="398" t="n">
        <x:v>0</x:v>
      </x:c>
      <x:c r="I10" s="398" t="n">
        <x:f>G10+H10</x:f>
        <x:v>7927400</x:v>
      </x:c>
      <x:c r="J10" s="397" t="str"/>
      <x:c r="K10" s="345"/>
      <x:c r="L10" s="345"/>
      <x:c r="M10" s="345"/>
      <x:c r="N10" s="345"/>
      <x:c r="O10" s="345"/>
      <x:c r="P10" s="345"/>
      <x:c r="Q10" s="345"/>
      <x:c r="R10" s="345"/>
      <x:c r="S10" s="345"/>
      <x:c r="T10" s="345"/>
    </x:row>
    <x:row r="11">
      <x:c r="A11" s="397" t="str">
        <x:v>Dettes</x:v>
      </x:c>
      <x:c r="B11" s="398" t="n">
        <x:f>'Données filiales'!G6*'Données filiales'!J6</x:f>
        <x:v>900000</x:v>
      </x:c>
      <x:c r="C11" s="398" t="n">
        <x:f>'Données filiales'!G7*'Données filiales'!J7</x:f>
        <x:v>620000</x:v>
      </x:c>
      <x:c r="D11" s="398" t="n">
        <x:f>'Données filiales'!G8*'Données filiales'!J8</x:f>
        <x:v>450800</x:v>
      </x:c>
      <x:c r="E11" s="398" t="n">
        <x:f>'Données filiales'!G9*'Données filiales'!J9</x:f>
        <x:v>516800.00000000006</x:v>
      </x:c>
      <x:c r="F11" s="398" t="n">
        <x:f>'Données filiales'!G10*'Données filiales'!J10</x:f>
        <x:v>830700</x:v>
      </x:c>
      <x:c r="G11" s="398" t="n">
        <x:f>SUM(B11:F11)</x:f>
        <x:v>3318300</x:v>
      </x:c>
      <x:c r="H11" s="398" t="n">
        <x:v>0</x:v>
      </x:c>
      <x:c r="I11" s="398" t="n">
        <x:f>G11+H11</x:f>
        <x:v>3318300</x:v>
      </x:c>
      <x:c r="J11" s="397" t="str"/>
      <x:c r="K11" s="345"/>
      <x:c r="L11" s="345"/>
      <x:c r="M11" s="345"/>
      <x:c r="N11" s="345"/>
      <x:c r="O11" s="345"/>
      <x:c r="P11" s="345"/>
      <x:c r="Q11" s="345"/>
      <x:c r="R11" s="345"/>
      <x:c r="S11" s="345"/>
      <x:c r="T11" s="345"/>
    </x:row>
    <x:row r="12">
      <x:c r="A12" s="345" t="str">
        <x:v>Marge EBITDA</x:v>
      </x:c>
      <x:c r="B12" s="399" t="n">
        <x:f>IFERROR(B7/B6,0)</x:f>
        <x:v>0.17777777777777778</x:v>
      </x:c>
      <x:c r="C12" s="399" t="n">
        <x:f>IFERROR(C7/C6,0)</x:f>
        <x:v>0.16</x:v>
      </x:c>
      <x:c r="D12" s="399" t="n">
        <x:f>IFERROR(D7/D6,0)</x:f>
        <x:v>0.15816326530612246</x:v>
      </x:c>
      <x:c r="E12" s="399" t="n">
        <x:f>IFERROR(E7/E6,0)</x:f>
        <x:v>0.13125</x:v>
      </x:c>
      <x:c r="F12" s="399" t="n">
        <x:f>IFERROR(F7/F6,0)</x:f>
        <x:v>0.16551724137931034</x:v>
      </x:c>
      <x:c r="G12" s="399" t="n">
        <x:f>SUM(B12:F12)</x:f>
        <x:v>0.7927082844632106</x:v>
      </x:c>
      <x:c r="H12" s="399" t="n">
        <x:v>0</x:v>
      </x:c>
      <x:c r="I12" s="399" t="n">
        <x:f>IFERROR(I7/I6,0)</x:f>
        <x:v>0.15678197764425186</x:v>
      </x:c>
      <x:c r="J12" s="345" t="str"/>
      <x:c r="K12" s="345"/>
      <x:c r="L12" s="345"/>
      <x:c r="M12" s="345"/>
      <x:c r="N12" s="345"/>
      <x:c r="O12" s="345"/>
      <x:c r="P12" s="345"/>
      <x:c r="Q12" s="345"/>
      <x:c r="R12" s="345"/>
      <x:c r="S12" s="345"/>
      <x:c r="T12" s="345"/>
    </x:row>
    <x:row r="13">
      <x:c r="A13" s="397" t="str">
        <x:v>Dette nette</x:v>
      </x:c>
      <x:c r="B13" s="398" t="n">
        <x:f>B11-B9</x:f>
        <x:v>620000</x:v>
      </x:c>
      <x:c r="C13" s="398" t="n">
        <x:f>C11-C9</x:f>
        <x:v>445000</x:v>
      </x:c>
      <x:c r="D13" s="398" t="n">
        <x:f>D11-D9</x:f>
        <x:v>335800</x:v>
      </x:c>
      <x:c r="E13" s="398" t="n">
        <x:f>E11-E9</x:f>
        <x:v>374000.00000000006</x:v>
      </x:c>
      <x:c r="F13" s="398" t="n">
        <x:f>F11-F9</x:f>
        <x:v>602550</x:v>
      </x:c>
      <x:c r="G13" s="398" t="n">
        <x:f>SUM(B13:F13)</x:f>
        <x:v>2377350</x:v>
      </x:c>
      <x:c r="H13" s="398" t="n">
        <x:v>0</x:v>
      </x:c>
      <x:c r="I13" s="398" t="n">
        <x:f>I11-I9</x:f>
        <x:v>2377350</x:v>
      </x:c>
      <x:c r="J13" s="397" t="str"/>
      <x:c r="K13" s="345"/>
      <x:c r="L13" s="345"/>
      <x:c r="M13" s="345"/>
      <x:c r="N13" s="345"/>
      <x:c r="O13" s="345"/>
      <x:c r="P13" s="345"/>
      <x:c r="Q13" s="345"/>
      <x:c r="R13" s="345"/>
      <x:c r="S13" s="345"/>
      <x:c r="T13" s="345"/>
    </x:row>
    <x:row r="14">
      <x:c r="A14" s="397" t="str">
        <x:v>Dette nette / EBITDA</x:v>
      </x:c>
      <x:c r="B14" s="400" t="n">
        <x:f>IFERROR(B13/B7,0)</x:f>
        <x:v>1.9375</x:v>
      </x:c>
      <x:c r="C14" s="400" t="n">
        <x:f>IFERROR(C13/C7,0)</x:f>
        <x:v>2.225</x:v>
      </x:c>
      <x:c r="D14" s="400" t="n">
        <x:f>IFERROR(D13/D7,0)</x:f>
        <x:v>2.3548387096774195</x:v>
      </x:c>
      <x:c r="E14" s="400" t="n">
        <x:f>IFERROR(E13/E7,0)</x:f>
        <x:v>2.6190476190476195</x:v>
      </x:c>
      <x:c r="F14" s="400" t="n">
        <x:f>IFERROR(F13/F7,0)</x:f>
        <x:v>2.1458333333333335</x:v>
      </x:c>
      <x:c r="G14" s="400" t="n">
        <x:f>SUM(B14:F14)</x:f>
        <x:v>11.282219662058372</x:v>
      </x:c>
      <x:c r="H14" s="400" t="n">
        <x:v>0</x:v>
      </x:c>
      <x:c r="I14" s="400" t="n">
        <x:f>IFERROR(I13/I7,0)</x:f>
        <x:v>2.51066108213944</x:v>
      </x:c>
      <x:c r="J14" s="397" t="str"/>
      <x:c r="K14" s="345"/>
      <x:c r="L14" s="345"/>
      <x:c r="M14" s="345"/>
      <x:c r="N14" s="345"/>
      <x:c r="O14" s="345"/>
      <x:c r="P14" s="345"/>
      <x:c r="Q14" s="345"/>
      <x:c r="R14" s="345"/>
      <x:c r="S14" s="345"/>
      <x:c r="T14" s="345"/>
    </x:row>
    <x:row r="15">
      <x:c r="A15" s="345"/>
      <x:c r="B15" s="345"/>
      <x:c r="C15" s="345"/>
      <x:c r="D15" s="345"/>
      <x:c r="E15" s="345"/>
      <x:c r="F15" s="345"/>
      <x:c r="G15" s="345"/>
      <x:c r="H15" s="345"/>
      <x:c r="I15" s="345"/>
      <x:c r="J15" s="345"/>
      <x:c r="K15" s="345"/>
      <x:c r="L15" s="345"/>
      <x:c r="M15" s="345"/>
      <x:c r="N15" s="345"/>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ht="22" customHeight="1">
      <x:c r="A17" s="559" t="str">
        <x:v>Contribution au résultat consolidé</x:v>
      </x:c>
      <x:c r="B17" s="559"/>
      <x:c r="C17" s="559"/>
      <x:c r="D17" s="559"/>
      <x:c r="E17" s="559"/>
      <x:c r="F17" s="559"/>
      <x:c r="G17" s="559"/>
      <x:c r="H17" s="559"/>
      <x:c r="I17" s="559"/>
      <x:c r="J17" s="559"/>
      <x:c r="K17" s="345"/>
      <x:c r="L17" s="345"/>
      <x:c r="M17" s="345"/>
      <x:c r="N17" s="345"/>
      <x:c r="O17" s="345"/>
      <x:c r="P17" s="345"/>
      <x:c r="Q17" s="345"/>
      <x:c r="R17" s="345"/>
      <x:c r="S17" s="345"/>
      <x:c r="T17" s="345"/>
    </x:row>
    <x:row r="18" ht="24" customHeight="1">
      <x:c r="A18" s="563" t="str">
        <x:v>Entité</x:v>
      </x:c>
      <x:c r="B18" s="563" t="str">
        <x:v>CA EUR</x:v>
      </x:c>
      <x:c r="C18" s="563" t="str">
        <x:v>% CA groupe</x:v>
      </x:c>
      <x:c r="D18" s="563" t="str">
        <x:v>EBITDA EUR</x:v>
      </x:c>
      <x:c r="E18" s="563" t="str">
        <x:v>% EBITDA groupe</x:v>
      </x:c>
      <x:c r="F18" s="563" t="str">
        <x:v>Résultat net EUR</x:v>
      </x:c>
      <x:c r="G18" s="563" t="str">
        <x:v>Intérêts minoritaires</x:v>
      </x:c>
      <x:c r="H18" s="563" t="str">
        <x:v>Résultat part groupe</x:v>
      </x:c>
      <x:c r="I18" s="563" t="str">
        <x:v>Contribution %</x:v>
      </x:c>
      <x:c r="J18" s="563" t="str">
        <x:v>Commentaire</x:v>
      </x:c>
      <x:c r="K18" s="345"/>
      <x:c r="L18" s="345"/>
      <x:c r="M18" s="345"/>
      <x:c r="N18" s="345"/>
      <x:c r="O18" s="345"/>
      <x:c r="P18" s="345"/>
      <x:c r="Q18" s="345"/>
      <x:c r="R18" s="345"/>
      <x:c r="S18" s="345"/>
      <x:c r="T18" s="345"/>
    </x:row>
    <x:row r="19">
      <x:c r="A19" s="345" t="str">
        <x:v>Holding France</x:v>
      </x:c>
      <x:c r="B19" s="384" t="n">
        <x:f>'Données filiales'!K6</x:f>
        <x:v>1800000</x:v>
      </x:c>
      <x:c r="C19" s="399" t="n">
        <x:f>IFERROR(B19/$I$6,0)</x:f>
        <x:v>0.29803248885275707</x:v>
      </x:c>
      <x:c r="D19" s="384" t="n">
        <x:f>'Données filiales'!L6</x:f>
        <x:v>320000</x:v>
      </x:c>
      <x:c r="E19" s="399" t="n">
        <x:f>IFERROR(D19/$I$7,0)</x:f>
        <x:v>0.33794415895203517</x:v>
      </x:c>
      <x:c r="F19" s="384" t="n">
        <x:f>'Données filiales'!M6</x:f>
        <x:v>190000</x:v>
      </x:c>
      <x:c r="G19" s="399" t="n">
        <x:v>0</x:v>
      </x:c>
      <x:c r="H19" s="384" t="n">
        <x:f>F19*(1-G19)</x:f>
        <x:v>190000</x:v>
      </x:c>
      <x:c r="I19" s="399" t="n">
        <x:f>IFERROR(H19/SUM($H$19:$H$23),0)</x:f>
        <x:v>0.37305959921618215</x:v>
      </x:c>
      <x:c r="J19" s="345" t="str"/>
      <x:c r="K19" s="345"/>
      <x:c r="L19" s="345"/>
      <x:c r="M19" s="345"/>
      <x:c r="N19" s="345"/>
      <x:c r="O19" s="345"/>
      <x:c r="P19" s="345"/>
      <x:c r="Q19" s="345"/>
      <x:c r="R19" s="345"/>
      <x:c r="S19" s="345"/>
      <x:c r="T19" s="345"/>
    </x:row>
    <x:row r="20">
      <x:c r="A20" s="345" t="str">
        <x:v>Filiale Espagne</x:v>
      </x:c>
      <x:c r="B20" s="384" t="n">
        <x:f>'Données filiales'!K7</x:f>
        <x:v>1250000</x:v>
      </x:c>
      <x:c r="C20" s="399" t="n">
        <x:f>IFERROR(B20/$I$6,0)</x:f>
        <x:v>0.20696700614774796</x:v>
      </x:c>
      <x:c r="D20" s="384" t="n">
        <x:f>'Données filiales'!L7</x:f>
        <x:v>200000</x:v>
      </x:c>
      <x:c r="E20" s="399" t="n">
        <x:f>IFERROR(D20/$I$7,0)</x:f>
        <x:v>0.21121509934502197</x:v>
      </x:c>
      <x:c r="F20" s="384" t="n">
        <x:f>'Données filiales'!M7</x:f>
        <x:v>118000</x:v>
      </x:c>
      <x:c r="G20" s="399" t="n">
        <x:v>0.15</x:v>
      </x:c>
      <x:c r="H20" s="384" t="n">
        <x:f>F20*(1-G20)</x:f>
        <x:v>100300</x:v>
      </x:c>
      <x:c r="I20" s="399" t="n">
        <x:f>IFERROR(H20/SUM($H$19:$H$23),0)</x:f>
        <x:v>0.19693619895464773</x:v>
      </x:c>
      <x:c r="J20" s="345" t="str"/>
      <x:c r="K20" s="345"/>
      <x:c r="L20" s="345"/>
      <x:c r="M20" s="345"/>
      <x:c r="N20" s="345"/>
      <x:c r="O20" s="345"/>
      <x:c r="P20" s="345"/>
      <x:c r="Q20" s="345"/>
      <x:c r="R20" s="345"/>
      <x:c r="S20" s="345"/>
      <x:c r="T20" s="345"/>
    </x:row>
    <x:row r="21">
      <x:c r="A21" s="345" t="str">
        <x:v>Filiale Maroc</x:v>
      </x:c>
      <x:c r="B21" s="384" t="n">
        <x:f>'Données filiales'!K8</x:f>
        <x:v>901600</x:v>
      </x:c>
      <x:c r="C21" s="399" t="n">
        <x:f>IFERROR(B21/$I$6,0)</x:f>
        <x:v>0.14928116219424764</x:v>
      </x:c>
      <x:c r="D21" s="384" t="n">
        <x:f>'Données filiales'!L8</x:f>
        <x:v>142600</x:v>
      </x:c>
      <x:c r="E21" s="399" t="n">
        <x:f>IFERROR(D21/$I$7,0)</x:f>
        <x:v>0.15059636583300068</x:v>
      </x:c>
      <x:c r="F21" s="384" t="n">
        <x:f>'Données filiales'!M8</x:f>
        <x:v>84640</x:v>
      </x:c>
      <x:c r="G21" s="399" t="n">
        <x:v>0.25</x:v>
      </x:c>
      <x:c r="H21" s="384" t="n">
        <x:f>F21*(1-G21)</x:f>
        <x:v>63480</x:v>
      </x:c>
      <x:c r="I21" s="399" t="n">
        <x:f>IFERROR(H21/SUM($H$19:$H$23),0)</x:f>
        <x:v>0.12464117556970128</x:v>
      </x:c>
      <x:c r="J21" s="345" t="str"/>
      <x:c r="K21" s="345"/>
      <x:c r="L21" s="345"/>
      <x:c r="M21" s="345"/>
      <x:c r="N21" s="345"/>
      <x:c r="O21" s="345"/>
      <x:c r="P21" s="345"/>
      <x:c r="Q21" s="345"/>
      <x:c r="R21" s="345"/>
      <x:c r="S21" s="345"/>
      <x:c r="T21" s="345"/>
    </x:row>
    <x:row r="22">
      <x:c r="A22" s="345" t="str">
        <x:v>JV Canada</x:v>
      </x:c>
      <x:c r="B22" s="384" t="n">
        <x:f>'Données filiales'!K9</x:f>
        <x:v>1088000</x:v>
      </x:c>
      <x:c r="C22" s="399" t="n">
        <x:f>IFERROR(B22/$I$6,0)</x:f>
        <x:v>0.1801440821509998</x:v>
      </x:c>
      <x:c r="D22" s="384" t="n">
        <x:f>'Données filiales'!L9</x:f>
        <x:v>142800</x:v>
      </x:c>
      <x:c r="E22" s="399" t="n">
        <x:f>IFERROR(D22/$I$7,0)</x:f>
        <x:v>0.1508075809323457</x:v>
      </x:c>
      <x:c r="F22" s="384" t="n">
        <x:f>'Données filiales'!M9</x:f>
        <x:v>85000</x:v>
      </x:c>
      <x:c r="G22" s="399" t="n">
        <x:v>0.5</x:v>
      </x:c>
      <x:c r="H22" s="384" t="n">
        <x:f>F22*(1-G22)</x:f>
        <x:v>42500</x:v>
      </x:c>
      <x:c r="I22" s="399" t="n">
        <x:f>IFERROR(H22/SUM($H$19:$H$23),0)</x:f>
        <x:v>0.08344754192993548</x:v>
      </x:c>
      <x:c r="J22" s="345" t="str"/>
      <x:c r="K22" s="345"/>
      <x:c r="L22" s="345"/>
      <x:c r="M22" s="345"/>
      <x:c r="N22" s="345"/>
      <x:c r="O22" s="345"/>
      <x:c r="P22" s="345"/>
      <x:c r="Q22" s="345"/>
      <x:c r="R22" s="345"/>
      <x:c r="S22" s="345"/>
      <x:c r="T22" s="345"/>
    </x:row>
    <x:row r="23">
      <x:c r="A23" s="345" t="str">
        <x:v>Filiale UK</x:v>
      </x:c>
      <x:c r="B23" s="384" t="n">
        <x:f>'Données filiales'!K10</x:f>
        <x:v>1696500</x:v>
      </x:c>
      <x:c r="C23" s="399" t="n">
        <x:f>IFERROR(B23/$I$6,0)</x:f>
        <x:v>0.28089562074372354</x:v>
      </x:c>
      <x:c r="D23" s="384" t="n">
        <x:f>'Données filiales'!L10</x:f>
        <x:v>280800</x:v>
      </x:c>
      <x:c r="E23" s="399" t="n">
        <x:f>IFERROR(D23/$I$7,0)</x:f>
        <x:v>0.2965459994804109</x:v>
      </x:c>
      <x:c r="F23" s="384" t="n">
        <x:f>'Données filiales'!M10</x:f>
        <x:v>161460</x:v>
      </x:c>
      <x:c r="G23" s="399" t="n">
        <x:v>0.3</x:v>
      </x:c>
      <x:c r="H23" s="384" t="n">
        <x:f>F23*(1-G23)</x:f>
        <x:v>113022</x:v>
      </x:c>
      <x:c r="I23" s="399" t="n">
        <x:f>IFERROR(H23/SUM($H$19:$H$23),0)</x:f>
        <x:v>0.22191548432953337</x:v>
      </x:c>
      <x:c r="J23" s="345" t="str"/>
      <x:c r="K23" s="345"/>
      <x:c r="L23" s="345"/>
      <x:c r="M23" s="345"/>
      <x:c r="N23" s="345"/>
      <x:c r="O23" s="345"/>
      <x:c r="P23" s="345"/>
      <x:c r="Q23" s="345"/>
      <x:c r="R23" s="345"/>
      <x:c r="S23" s="345"/>
      <x:c r="T23" s="345"/>
    </x:row>
    <x:row r="24">
      <x:c r="A24" s="345"/>
      <x:c r="B24" s="345"/>
      <x:c r="C24" s="345"/>
      <x:c r="D24" s="345"/>
      <x:c r="E24" s="345"/>
      <x:c r="F24" s="345"/>
      <x:c r="G24" s="345"/>
      <x:c r="H24" s="345"/>
      <x:c r="I24" s="345"/>
      <x:c r="J24" s="345"/>
      <x:c r="K24" s="345"/>
      <x:c r="L24" s="345"/>
      <x:c r="M24" s="345"/>
      <x:c r="N24" s="345"/>
      <x:c r="O24" s="345"/>
      <x:c r="P24" s="345"/>
      <x:c r="Q24" s="345"/>
      <x:c r="R24" s="345"/>
      <x:c r="S24" s="345"/>
      <x:c r="T24" s="345"/>
    </x:row>
    <x:row r="25">
      <x:c r="A25" s="345"/>
      <x:c r="B25" s="345"/>
      <x:c r="C25" s="345"/>
      <x:c r="D25" s="345"/>
      <x:c r="E25" s="345"/>
      <x:c r="F25" s="345"/>
      <x:c r="G25" s="345"/>
      <x:c r="H25" s="345"/>
      <x:c r="I25" s="345"/>
      <x:c r="J25" s="345"/>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ht="22" customHeight="1">
      <x:c r="A27" s="488" t="str">
        <x:v>Passerelle du résultat consolidé</x:v>
      </x:c>
      <x:c r="B27" s="488"/>
      <x:c r="C27" s="488"/>
      <x:c r="D27" s="488"/>
      <x:c r="E27" s="488"/>
      <x:c r="F27" s="488"/>
      <x:c r="G27" s="488"/>
      <x:c r="H27" s="488"/>
      <x:c r="I27" s="488"/>
      <x:c r="J27" s="488"/>
      <x:c r="K27" s="345"/>
      <x:c r="L27" s="345"/>
      <x:c r="M27" s="345"/>
      <x:c r="N27" s="345"/>
      <x:c r="O27" s="345"/>
      <x:c r="P27" s="345"/>
      <x:c r="Q27" s="345"/>
      <x:c r="R27" s="345"/>
      <x:c r="S27" s="345"/>
      <x:c r="T27" s="345"/>
    </x:row>
    <x:row r="28" ht="24" customHeight="1">
      <x:c r="A28" s="567" t="str">
        <x:v>Étape</x:v>
      </x:c>
      <x:c r="B28" s="567" t="str">
        <x:v>Montant</x:v>
      </x:c>
      <x:c r="C28" s="567" t="str">
        <x:v>Impact</x:v>
      </x:c>
      <x:c r="D28" s="567" t="str">
        <x:v>Commentaire</x:v>
      </x:c>
      <x:c r="E28" s="345"/>
      <x:c r="F28" s="345"/>
      <x:c r="G28" s="345"/>
      <x:c r="H28" s="345"/>
      <x:c r="I28" s="345"/>
      <x:c r="J28" s="345"/>
      <x:c r="K28" s="345"/>
      <x:c r="L28" s="345"/>
      <x:c r="M28" s="345"/>
      <x:c r="N28" s="345"/>
      <x:c r="O28" s="345"/>
      <x:c r="P28" s="345"/>
      <x:c r="Q28" s="345"/>
      <x:c r="R28" s="345"/>
      <x:c r="S28" s="345"/>
      <x:c r="T28" s="345"/>
    </x:row>
    <x:row r="29">
      <x:c r="A29" s="345" t="str">
        <x:v>Résultat net agrégé</x:v>
      </x:c>
      <x:c r="B29" s="384" t="n">
        <x:f>G8</x:f>
        <x:v>639100</x:v>
      </x:c>
      <x:c r="C29" s="345" t="str">
        <x:v>Base</x:v>
      </x:c>
      <x:c r="D29" s="345" t="str">
        <x:v>Somme des entités</x:v>
      </x:c>
      <x:c r="E29" s="345"/>
      <x:c r="F29" s="345"/>
      <x:c r="G29" s="345"/>
      <x:c r="H29" s="345"/>
      <x:c r="I29" s="345"/>
      <x:c r="J29" s="345"/>
      <x:c r="K29" s="345"/>
      <x:c r="L29" s="345"/>
      <x:c r="M29" s="345"/>
      <x:c r="N29" s="345"/>
      <x:c r="O29" s="345"/>
      <x:c r="P29" s="345"/>
      <x:c r="Q29" s="345"/>
      <x:c r="R29" s="345"/>
      <x:c r="S29" s="345"/>
      <x:c r="T29" s="345"/>
    </x:row>
    <x:row r="30">
      <x:c r="A30" s="345" t="str">
        <x:v>Éliminations intercos</x:v>
      </x:c>
      <x:c r="B30" s="384" t="n">
        <x:f>H8</x:f>
        <x:v>-69649</x:v>
      </x:c>
      <x:c r="C30" s="345" t="str">
        <x:v>Négatif</x:v>
      </x:c>
      <x:c r="D30" s="345" t="str">
        <x:v>Profits et dividendes internes</x:v>
      </x:c>
      <x:c r="E30" s="345"/>
      <x:c r="F30" s="345"/>
      <x:c r="G30" s="345"/>
      <x:c r="H30" s="345"/>
      <x:c r="I30" s="345"/>
      <x:c r="J30" s="345"/>
      <x:c r="K30" s="345"/>
      <x:c r="L30" s="345"/>
      <x:c r="M30" s="345"/>
      <x:c r="N30" s="345"/>
      <x:c r="O30" s="345"/>
      <x:c r="P30" s="345"/>
      <x:c r="Q30" s="345"/>
      <x:c r="R30" s="345"/>
      <x:c r="S30" s="345"/>
      <x:c r="T30" s="345"/>
    </x:row>
    <x:row r="31">
      <x:c r="A31" s="345" t="str">
        <x:v>Ajustements IFRS</x:v>
      </x:c>
      <x:c r="B31" s="384" t="n">
        <x:v>25000</x:v>
      </x:c>
      <x:c r="C31" s="345" t="str">
        <x:v>Positif</x:v>
      </x:c>
      <x:c r="D31" s="345" t="str">
        <x:v>Retraitements normes groupe</x:v>
      </x:c>
      <x:c r="E31" s="345"/>
      <x:c r="F31" s="345"/>
      <x:c r="G31" s="345"/>
      <x:c r="H31" s="345"/>
      <x:c r="I31" s="345"/>
      <x:c r="J31" s="345"/>
      <x:c r="K31" s="345"/>
      <x:c r="L31" s="345"/>
      <x:c r="M31" s="345"/>
      <x:c r="N31" s="345"/>
      <x:c r="O31" s="345"/>
      <x:c r="P31" s="345"/>
      <x:c r="Q31" s="345"/>
      <x:c r="R31" s="345"/>
      <x:c r="S31" s="345"/>
      <x:c r="T31" s="345"/>
    </x:row>
    <x:row r="32">
      <x:c r="A32" s="345" t="str">
        <x:v>Effet de change</x:v>
      </x:c>
      <x:c r="B32" s="384" t="n">
        <x:v>-12000</x:v>
      </x:c>
      <x:c r="C32" s="345" t="str">
        <x:v>Négatif</x:v>
      </x:c>
      <x:c r="D32" s="345" t="str">
        <x:v>Conversion des filiales</x:v>
      </x:c>
      <x:c r="E32" s="345"/>
      <x:c r="F32" s="345"/>
      <x:c r="G32" s="345"/>
      <x:c r="H32" s="345"/>
      <x:c r="I32" s="345"/>
      <x:c r="J32" s="345"/>
      <x:c r="K32" s="345"/>
      <x:c r="L32" s="345"/>
      <x:c r="M32" s="345"/>
      <x:c r="N32" s="345"/>
      <x:c r="O32" s="345"/>
      <x:c r="P32" s="345"/>
      <x:c r="Q32" s="345"/>
      <x:c r="R32" s="345"/>
      <x:c r="S32" s="345"/>
      <x:c r="T32" s="345"/>
    </x:row>
    <x:row r="33">
      <x:c r="A33" s="345" t="str">
        <x:v>Intérêts minoritaires</x:v>
      </x:c>
      <x:c r="B33" s="384" t="n">
        <x:f>-(F20*G20+F21*G21+F22*G22+F23*G23)</x:f>
        <x:v>-129798</x:v>
      </x:c>
      <x:c r="C33" s="345" t="str">
        <x:v>Négatif</x:v>
      </x:c>
      <x:c r="D33" s="345" t="str">
        <x:v>Part non contrôlante</x:v>
      </x:c>
      <x:c r="E33" s="345"/>
      <x:c r="F33" s="345"/>
      <x:c r="G33" s="345"/>
      <x:c r="H33" s="345"/>
      <x:c r="I33" s="345"/>
      <x:c r="J33" s="345"/>
      <x:c r="K33" s="345"/>
      <x:c r="L33" s="345"/>
      <x:c r="M33" s="345"/>
      <x:c r="N33" s="345"/>
      <x:c r="O33" s="345"/>
      <x:c r="P33" s="345"/>
      <x:c r="Q33" s="345"/>
      <x:c r="R33" s="345"/>
      <x:c r="S33" s="345"/>
      <x:c r="T33" s="345"/>
    </x:row>
    <x:row r="34">
      <x:c r="A34" s="345" t="str">
        <x:v>Résultat net part groupe</x:v>
      </x:c>
      <x:c r="B34" s="384" t="n">
        <x:f>SUM(B29:B33)</x:f>
        <x:v>452653</x:v>
      </x:c>
      <x:c r="C34" s="345" t="str">
        <x:v>Final</x:v>
      </x:c>
      <x:c r="D34" s="345" t="str">
        <x:v>Résultat attribuable au groupe</x:v>
      </x:c>
      <x:c r="E34" s="345"/>
      <x:c r="F34" s="345"/>
      <x:c r="G34" s="345"/>
      <x:c r="H34" s="345"/>
      <x:c r="I34" s="345"/>
      <x:c r="J34" s="345"/>
      <x:c r="K34" s="345"/>
      <x:c r="L34" s="345"/>
      <x:c r="M34" s="345"/>
      <x:c r="N34" s="345"/>
      <x:c r="O34" s="345"/>
      <x:c r="P34" s="345"/>
      <x:c r="Q34" s="345"/>
      <x:c r="R34" s="345"/>
      <x:c r="S34" s="345"/>
      <x:c r="T34" s="345"/>
    </x:row>
    <x:row r="35">
      <x:c r="A35" s="345"/>
      <x:c r="B35" s="345"/>
      <x:c r="C35" s="345"/>
      <x:c r="D35" s="345"/>
      <x:c r="E35" s="345"/>
      <x:c r="F35" s="345"/>
      <x:c r="G35" s="345"/>
      <x:c r="H35" s="345"/>
      <x:c r="I35" s="345"/>
      <x:c r="J35" s="345"/>
      <x:c r="K35" s="345"/>
      <x:c r="L35" s="345"/>
      <x:c r="M35" s="345"/>
      <x:c r="N35" s="345"/>
      <x:c r="O35" s="345"/>
      <x:c r="P35" s="345"/>
      <x:c r="Q35" s="345"/>
      <x:c r="R35" s="345"/>
      <x:c r="S35" s="345"/>
      <x:c r="T35" s="345"/>
    </x:row>
    <x:row r="36">
      <x:c r="A36" s="345"/>
      <x:c r="B36" s="345"/>
      <x:c r="C36" s="345"/>
      <x:c r="D36" s="345"/>
      <x:c r="E36" s="345"/>
      <x:c r="F36" s="345"/>
      <x:c r="G36" s="345"/>
      <x:c r="H36" s="345"/>
      <x:c r="I36" s="345"/>
      <x:c r="J36" s="345"/>
      <x:c r="K36" s="345"/>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J2"/>
    <x:mergeCell ref="A3:J3"/>
    <x:mergeCell ref="A17:J17"/>
    <x:mergeCell ref="A27:J27"/>
  </x:mergeCells>
  <x:pageMargins left="0.7" right="0.7" top="0.75" bottom="0.75" header="0.3" footer="0.3"/>
</x:worksheet>
</file>

<file path=xl/worksheets/sheet6.xml><?xml version="1.0" encoding="utf-8"?>
<x:worksheet xmlns:x="http://schemas.openxmlformats.org/spreadsheetml/2006/main">
  <x:sheetFormatPr defaultRowHeight="15"/>
  <x:cols>
    <x:col min="1" max="1" width="17" hidden="0" customWidth="1"/>
    <x:col min="2" max="2" width="17" hidden="0" customWidth="1"/>
    <x:col min="3" max="3" width="17" hidden="0" customWidth="1"/>
    <x:col min="4" max="4" width="17" hidden="0" customWidth="1"/>
    <x:col min="5" max="5" width="17" hidden="0" customWidth="1"/>
    <x:col min="6" max="6" width="17" hidden="0" customWidth="1"/>
    <x:col min="7" max="7" width="17" hidden="0" customWidth="1"/>
    <x:col min="8" max="8" width="17" hidden="0" customWidth="1"/>
    <x:col min="9" max="9" width="17" hidden="0" customWidth="1"/>
    <x:col min="10" max="10" width="30" hidden="0" customWidth="1"/>
  </x:cols>
  <x:sheetData>
    <x:row r="1" ht="30" customHeight="1">
      <x:c r="A1" s="319" t="str">
        <x:v>BUDGET, RÉALISÉ ET FORECAST</x:v>
      </x:c>
      <x:c r="B1" s="319"/>
      <x:c r="C1" s="319"/>
      <x:c r="D1" s="319"/>
      <x:c r="E1" s="319"/>
      <x:c r="F1" s="319"/>
      <x:c r="G1" s="319"/>
      <x:c r="H1" s="319"/>
      <x:c r="I1" s="319"/>
      <x:c r="J1" s="319"/>
      <x:c r="K1" s="345"/>
      <x:c r="L1" s="345"/>
      <x:c r="M1" s="345"/>
      <x:c r="N1" s="345"/>
      <x:c r="O1" s="345"/>
      <x:c r="P1" s="345"/>
      <x:c r="Q1" s="345"/>
      <x:c r="R1" s="345"/>
      <x:c r="S1" s="345"/>
      <x:c r="T1" s="345"/>
    </x:row>
    <x:row r="2" ht="30" customHeight="1">
      <x:c r="A2" s="319"/>
      <x:c r="B2" s="319"/>
      <x:c r="C2" s="319"/>
      <x:c r="D2" s="319"/>
      <x:c r="E2" s="319"/>
      <x:c r="F2" s="319"/>
      <x:c r="G2" s="319"/>
      <x:c r="H2" s="319"/>
      <x:c r="I2" s="319"/>
      <x:c r="J2" s="319"/>
      <x:c r="K2" s="345"/>
      <x:c r="L2" s="345"/>
      <x:c r="M2" s="345"/>
      <x:c r="N2" s="345"/>
      <x:c r="O2" s="345"/>
      <x:c r="P2" s="345"/>
      <x:c r="Q2" s="345"/>
      <x:c r="R2" s="345"/>
      <x:c r="S2" s="345"/>
      <x:c r="T2" s="345"/>
    </x:row>
    <x:row r="3" ht="22" customHeight="1">
      <x:c r="A3" s="346" t="str">
        <x:v>Comparaison annuelle, écarts et atterrissage</x:v>
      </x:c>
      <x:c r="B3" s="346"/>
      <x:c r="C3" s="346"/>
      <x:c r="D3" s="346"/>
      <x:c r="E3" s="346"/>
      <x:c r="F3" s="346"/>
      <x:c r="G3" s="346"/>
      <x:c r="H3" s="346"/>
      <x:c r="I3" s="346"/>
      <x:c r="J3" s="346"/>
      <x:c r="K3" s="345"/>
      <x:c r="L3" s="345"/>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405" t="str">
        <x:v>Indicateur</x:v>
      </x:c>
      <x:c r="B5" s="405" t="str">
        <x:v>Budget</x:v>
      </x:c>
      <x:c r="C5" s="405" t="str">
        <x:v>Réalisé</x:v>
      </x:c>
      <x:c r="D5" s="405" t="str">
        <x:v>Écart</x:v>
      </x:c>
      <x:c r="E5" s="405" t="str">
        <x:v>Écart %</x:v>
      </x:c>
      <x:c r="F5" s="405" t="str">
        <x:v>Forecast</x:v>
      </x:c>
      <x:c r="G5" s="405" t="str">
        <x:v>Écart forecast</x:v>
      </x:c>
      <x:c r="H5" s="405" t="str">
        <x:v>Statut</x:v>
      </x:c>
      <x:c r="I5" s="405" t="str">
        <x:v>Responsable</x:v>
      </x:c>
      <x:c r="J5" s="405" t="str">
        <x:v>Commentaire</x:v>
      </x:c>
      <x:c r="K5" s="345"/>
      <x:c r="L5" s="345"/>
      <x:c r="M5" s="345"/>
      <x:c r="N5" s="345"/>
      <x:c r="O5" s="345"/>
      <x:c r="P5" s="345"/>
      <x:c r="Q5" s="345"/>
      <x:c r="R5" s="345"/>
      <x:c r="S5" s="345"/>
      <x:c r="T5" s="345"/>
    </x:row>
    <x:row r="6">
      <x:c r="A6" s="345" t="str">
        <x:v>Chiffre d'affaires</x:v>
      </x:c>
      <x:c r="B6" s="383" t="n">
        <x:v>5000000</x:v>
      </x:c>
      <x:c r="C6" s="384" t="n">
        <x:f>Consolidation!I6</x:f>
        <x:v>6039610</x:v>
      </x:c>
      <x:c r="D6" s="384" t="n">
        <x:f>C6-B6</x:f>
        <x:v>1039610</x:v>
      </x:c>
      <x:c r="E6" s="384" t="n">
        <x:f>IFERROR(D6/B6,0)</x:f>
        <x:v>0.207922</x:v>
      </x:c>
      <x:c r="F6" s="383" t="n">
        <x:v>5200000</x:v>
      </x:c>
      <x:c r="G6" s="384" t="n">
        <x:f>F6-B6</x:f>
        <x:v>200000</x:v>
      </x:c>
      <x:c r="H6" s="345" t="str">
        <x:f>IF(OR(A6="Émissions CO₂ (tCO₂e)",A6="Capex",A6="Coûts de personnel"),IF(E6&lt;=0,"Conforme",IF(E6&lt;=0.05,"Vigilance","Critique")),IF(E6&gt;=0,"Conforme",IF(E6&gt;=-0.05,"Vigilance","Critique")))</x:f>
        <x:v>Conforme</x:v>
      </x:c>
      <x:c r="I6" s="369" t="str">
        <x:v>Direction commerciale</x:v>
      </x:c>
      <x:c r="J6" s="369" t="str"/>
      <x:c r="K6" s="345"/>
      <x:c r="L6" s="345"/>
      <x:c r="M6" s="345"/>
      <x:c r="N6" s="345"/>
      <x:c r="O6" s="345"/>
      <x:c r="P6" s="345"/>
      <x:c r="Q6" s="345"/>
      <x:c r="R6" s="345"/>
      <x:c r="S6" s="345"/>
      <x:c r="T6" s="345"/>
    </x:row>
    <x:row r="7">
      <x:c r="A7" s="345" t="str">
        <x:v>EBITDA</x:v>
      </x:c>
      <x:c r="B7" s="383" t="n">
        <x:v>800000</x:v>
      </x:c>
      <x:c r="C7" s="384" t="n">
        <x:f>Consolidation!I7</x:f>
        <x:v>946902</x:v>
      </x:c>
      <x:c r="D7" s="384" t="n">
        <x:f>C7-B7</x:f>
        <x:v>146902</x:v>
      </x:c>
      <x:c r="E7" s="384" t="n">
        <x:f>IFERROR(D7/B7,0)</x:f>
        <x:v>0.1836275</x:v>
      </x:c>
      <x:c r="F7" s="383" t="n">
        <x:v>830000</x:v>
      </x:c>
      <x:c r="G7" s="384" t="n">
        <x:f>F7-B7</x:f>
        <x:v>30000</x:v>
      </x:c>
      <x:c r="H7" s="345" t="str">
        <x:f>IF(OR(A7="Émissions CO₂ (tCO₂e)",A7="Capex",A7="Coûts de personnel"),IF(E7&lt;=0,"Conforme",IF(E7&lt;=0.05,"Vigilance","Critique")),IF(E7&gt;=0,"Conforme",IF(E7&gt;=-0.05,"Vigilance","Critique")))</x:f>
        <x:v>Conforme</x:v>
      </x:c>
      <x:c r="I7" s="369" t="str">
        <x:v>DAF</x:v>
      </x:c>
      <x:c r="J7" s="369" t="str"/>
      <x:c r="K7" s="345"/>
      <x:c r="L7" s="345"/>
      <x:c r="M7" s="345"/>
      <x:c r="N7" s="345"/>
      <x:c r="O7" s="345"/>
      <x:c r="P7" s="345"/>
      <x:c r="Q7" s="345"/>
      <x:c r="R7" s="345"/>
      <x:c r="S7" s="345"/>
      <x:c r="T7" s="345"/>
    </x:row>
    <x:row r="8">
      <x:c r="A8" s="345" t="str">
        <x:v>Résultat net</x:v>
      </x:c>
      <x:c r="B8" s="383" t="n">
        <x:v>420000</x:v>
      </x:c>
      <x:c r="C8" s="384" t="n">
        <x:f>Consolidation!I8</x:f>
        <x:v>569451</x:v>
      </x:c>
      <x:c r="D8" s="384" t="n">
        <x:f>C8-B8</x:f>
        <x:v>149451</x:v>
      </x:c>
      <x:c r="E8" s="384" t="n">
        <x:f>IFERROR(D8/B8,0)</x:f>
        <x:v>0.3558357142857143</x:v>
      </x:c>
      <x:c r="F8" s="383" t="n">
        <x:v>445000</x:v>
      </x:c>
      <x:c r="G8" s="384" t="n">
        <x:f>F8-B8</x:f>
        <x:v>25000</x:v>
      </x:c>
      <x:c r="H8" s="345" t="str">
        <x:f>IF(OR(A8="Émissions CO₂ (tCO₂e)",A8="Capex",A8="Coûts de personnel"),IF(E8&lt;=0,"Conforme",IF(E8&lt;=0.05,"Vigilance","Critique")),IF(E8&gt;=0,"Conforme",IF(E8&gt;=-0.05,"Vigilance","Critique")))</x:f>
        <x:v>Conforme</x:v>
      </x:c>
      <x:c r="I8" s="369" t="str">
        <x:v>Direction</x:v>
      </x:c>
      <x:c r="J8" s="369" t="str"/>
      <x:c r="K8" s="345"/>
      <x:c r="L8" s="345"/>
      <x:c r="M8" s="345"/>
      <x:c r="N8" s="345"/>
      <x:c r="O8" s="345"/>
      <x:c r="P8" s="345"/>
      <x:c r="Q8" s="345"/>
      <x:c r="R8" s="345"/>
      <x:c r="S8" s="345"/>
      <x:c r="T8" s="345"/>
    </x:row>
    <x:row r="9">
      <x:c r="A9" s="345" t="str">
        <x:v>Trésorerie</x:v>
      </x:c>
      <x:c r="B9" s="383" t="n">
        <x:v>750000</x:v>
      </x:c>
      <x:c r="C9" s="384" t="n">
        <x:f>Consolidation!I9</x:f>
        <x:v>940950</x:v>
      </x:c>
      <x:c r="D9" s="384" t="n">
        <x:f>C9-B9</x:f>
        <x:v>190950</x:v>
      </x:c>
      <x:c r="E9" s="384" t="n">
        <x:f>IFERROR(D9/B9,0)</x:f>
        <x:v>0.2546</x:v>
      </x:c>
      <x:c r="F9" s="383" t="n">
        <x:v>780000</x:v>
      </x:c>
      <x:c r="G9" s="384" t="n">
        <x:f>F9-B9</x:f>
        <x:v>30000</x:v>
      </x:c>
      <x:c r="H9" s="345" t="str">
        <x:f>IF(OR(A9="Émissions CO₂ (tCO₂e)",A9="Capex",A9="Coûts de personnel"),IF(E9&lt;=0,"Conforme",IF(E9&lt;=0.05,"Vigilance","Critique")),IF(E9&gt;=0,"Conforme",IF(E9&gt;=-0.05,"Vigilance","Critique")))</x:f>
        <x:v>Conforme</x:v>
      </x:c>
      <x:c r="I9" s="369" t="str">
        <x:v>Trésorerie</x:v>
      </x:c>
      <x:c r="J9" s="369" t="str"/>
      <x:c r="K9" s="345"/>
      <x:c r="L9" s="345"/>
      <x:c r="M9" s="345"/>
      <x:c r="N9" s="345"/>
      <x:c r="O9" s="345"/>
      <x:c r="P9" s="345"/>
      <x:c r="Q9" s="345"/>
      <x:c r="R9" s="345"/>
      <x:c r="S9" s="345"/>
      <x:c r="T9" s="345"/>
    </x:row>
    <x:row r="10">
      <x:c r="A10" s="345" t="str">
        <x:v>Capex</x:v>
      </x:c>
      <x:c r="B10" s="383" t="n">
        <x:v>300000</x:v>
      </x:c>
      <x:c r="C10" s="384" t="n">
        <x:v>285000</x:v>
      </x:c>
      <x:c r="D10" s="384" t="n">
        <x:f>C10-B10</x:f>
        <x:v>-15000</x:v>
      </x:c>
      <x:c r="E10" s="384" t="n">
        <x:f>IFERROR(D10/B10,0)</x:f>
        <x:v>-0.05</x:v>
      </x:c>
      <x:c r="F10" s="383" t="n">
        <x:v>310000</x:v>
      </x:c>
      <x:c r="G10" s="384" t="n">
        <x:f>F10-B10</x:f>
        <x:v>10000</x:v>
      </x:c>
      <x:c r="H10" s="345" t="str">
        <x:f>IF(OR(A10="Émissions CO₂ (tCO₂e)",A10="Capex",A10="Coûts de personnel"),IF(E10&lt;=0,"Conforme",IF(E10&lt;=0.05,"Vigilance","Critique")),IF(E10&gt;=0,"Conforme",IF(E10&gt;=-0.05,"Vigilance","Critique")))</x:f>
        <x:v>Conforme</x:v>
      </x:c>
      <x:c r="I10" s="369" t="str">
        <x:v>Investissements</x:v>
      </x:c>
      <x:c r="J10" s="369" t="str"/>
      <x:c r="K10" s="345"/>
      <x:c r="L10" s="345"/>
      <x:c r="M10" s="345"/>
      <x:c r="N10" s="345"/>
      <x:c r="O10" s="345"/>
      <x:c r="P10" s="345"/>
      <x:c r="Q10" s="345"/>
      <x:c r="R10" s="345"/>
      <x:c r="S10" s="345"/>
      <x:c r="T10" s="345"/>
    </x:row>
    <x:row r="11">
      <x:c r="A11" s="345" t="str">
        <x:v>Coûts de personnel</x:v>
      </x:c>
      <x:c r="B11" s="383" t="n">
        <x:v>1250000</x:v>
      </x:c>
      <x:c r="C11" s="384" t="n">
        <x:v>1310000</x:v>
      </x:c>
      <x:c r="D11" s="384" t="n">
        <x:f>C11-B11</x:f>
        <x:v>60000</x:v>
      </x:c>
      <x:c r="E11" s="384" t="n">
        <x:f>IFERROR(D11/B11,0)</x:f>
        <x:v>0.048</x:v>
      </x:c>
      <x:c r="F11" s="383" t="n">
        <x:v>1335000</x:v>
      </x:c>
      <x:c r="G11" s="384" t="n">
        <x:f>F11-B11</x:f>
        <x:v>85000</x:v>
      </x:c>
      <x:c r="H11" s="345" t="str">
        <x:f>IF(OR(A11="Émissions CO₂ (tCO₂e)",A11="Capex",A11="Coûts de personnel"),IF(E11&lt;=0,"Conforme",IF(E11&lt;=0.05,"Vigilance","Critique")),IF(E11&gt;=0,"Conforme",IF(E11&gt;=-0.05,"Vigilance","Critique")))</x:f>
        <x:v>Vigilance</x:v>
      </x:c>
      <x:c r="I11" s="369" t="str">
        <x:v>RH</x:v>
      </x:c>
      <x:c r="J11" s="369" t="str"/>
      <x:c r="K11" s="345"/>
      <x:c r="L11" s="345"/>
      <x:c r="M11" s="345"/>
      <x:c r="N11" s="345"/>
      <x:c r="O11" s="345"/>
      <x:c r="P11" s="345"/>
      <x:c r="Q11" s="345"/>
      <x:c r="R11" s="345"/>
      <x:c r="S11" s="345"/>
      <x:c r="T11" s="345"/>
    </x:row>
    <x:row r="12">
      <x:c r="A12" s="345" t="str">
        <x:v>Émissions CO₂ (tCO₂e)</x:v>
      </x:c>
      <x:c r="B12" s="383" t="n">
        <x:v>42000</x:v>
      </x:c>
      <x:c r="C12" s="384" t="n">
        <x:v>40500</x:v>
      </x:c>
      <x:c r="D12" s="384" t="n">
        <x:f>C12-B12</x:f>
        <x:v>-1500</x:v>
      </x:c>
      <x:c r="E12" s="384" t="n">
        <x:f>IFERROR(D12/B12,0)</x:f>
        <x:v>-0.03571428571428571</x:v>
      </x:c>
      <x:c r="F12" s="383" t="n">
        <x:v>39000</x:v>
      </x:c>
      <x:c r="G12" s="384" t="n">
        <x:f>F12-B12</x:f>
        <x:v>-3000</x:v>
      </x:c>
      <x:c r="H12" s="345" t="str">
        <x:f>IF(OR(A12="Émissions CO₂ (tCO₂e)",A12="Capex",A12="Coûts de personnel"),IF(E12&lt;=0,"Conforme",IF(E12&lt;=0.05,"Vigilance","Critique")),IF(E12&gt;=0,"Conforme",IF(E12&gt;=-0.05,"Vigilance","Critique")))</x:f>
        <x:v>Conforme</x:v>
      </x:c>
      <x:c r="I12" s="369" t="str">
        <x:v>ESG</x:v>
      </x:c>
      <x:c r="J12" s="369" t="str"/>
      <x:c r="K12" s="345"/>
      <x:c r="L12" s="345"/>
      <x:c r="M12" s="345"/>
      <x:c r="N12" s="345"/>
      <x:c r="O12" s="345"/>
      <x:c r="P12" s="345"/>
      <x:c r="Q12" s="345"/>
      <x:c r="R12" s="345"/>
      <x:c r="S12" s="345"/>
      <x:c r="T12" s="345"/>
    </x:row>
    <x:row r="13">
      <x:c r="A13" s="345" t="str">
        <x:v>Énergie renouvelable</x:v>
      </x:c>
      <x:c r="B13" s="411" t="n">
        <x:v>0.4</x:v>
      </x:c>
      <x:c r="C13" s="412" t="n">
        <x:v>0.43</x:v>
      </x:c>
      <x:c r="D13" s="412" t="n">
        <x:f>C13-B13</x:f>
        <x:v>0.02999999999999997</x:v>
      </x:c>
      <x:c r="E13" s="412" t="n">
        <x:f>IFERROR(D13/B13,0)</x:f>
        <x:v>0.07499999999999993</x:v>
      </x:c>
      <x:c r="F13" s="411" t="n">
        <x:v>0.46</x:v>
      </x:c>
      <x:c r="G13" s="412" t="n">
        <x:f>F13-B13</x:f>
        <x:v>0.06</x:v>
      </x:c>
      <x:c r="H13" s="345" t="str">
        <x:f>IF(OR(A13="Émissions CO₂ (tCO₂e)",A13="Capex",A13="Coûts de personnel"),IF(E13&lt;=0,"Conforme",IF(E13&lt;=0.05,"Vigilance","Critique")),IF(E13&gt;=0,"Conforme",IF(E13&gt;=-0.05,"Vigilance","Critique")))</x:f>
        <x:v>Conforme</x:v>
      </x:c>
      <x:c r="I13" s="369" t="str">
        <x:v>ESG</x:v>
      </x:c>
      <x:c r="J13" s="369" t="str"/>
      <x:c r="K13" s="345"/>
      <x:c r="L13" s="345"/>
      <x:c r="M13" s="345"/>
      <x:c r="N13" s="345"/>
      <x:c r="O13" s="345"/>
      <x:c r="P13" s="345"/>
      <x:c r="Q13" s="345"/>
      <x:c r="R13" s="345"/>
      <x:c r="S13" s="345"/>
      <x:c r="T13" s="345"/>
    </x:row>
    <x:row r="14">
      <x:c r="A14" s="345" t="str">
        <x:v>Femmes managers</x:v>
      </x:c>
      <x:c r="B14" s="370" t="n">
        <x:v>0.35</x:v>
      </x:c>
      <x:c r="C14" s="399" t="n">
        <x:v>0.38</x:v>
      </x:c>
      <x:c r="D14" s="399" t="n">
        <x:f>C14-B14</x:f>
        <x:v>0.030000000000000027</x:v>
      </x:c>
      <x:c r="E14" s="399" t="n">
        <x:f>IFERROR(D14/B14,0)</x:f>
        <x:v>0.0857142857142858</x:v>
      </x:c>
      <x:c r="F14" s="370" t="n">
        <x:v>0.4</x:v>
      </x:c>
      <x:c r="G14" s="399" t="n">
        <x:f>F14-B14</x:f>
        <x:v>0.050000000000000044</x:v>
      </x:c>
      <x:c r="H14" s="345" t="str">
        <x:f>IF(OR(A14="Émissions CO₂ (tCO₂e)",A14="Capex",A14="Coûts de personnel"),IF(E14&lt;=0,"Conforme",IF(E14&lt;=0.05,"Vigilance","Critique")),IF(E14&gt;=0,"Conforme",IF(E14&gt;=-0.05,"Vigilance","Critique")))</x:f>
        <x:v>Conforme</x:v>
      </x:c>
      <x:c r="I14" s="369" t="str">
        <x:v>RH</x:v>
      </x:c>
      <x:c r="J14" s="369" t="str"/>
      <x:c r="K14" s="345"/>
      <x:c r="L14" s="345"/>
      <x:c r="M14" s="345"/>
      <x:c r="N14" s="345"/>
      <x:c r="O14" s="345"/>
      <x:c r="P14" s="345"/>
      <x:c r="Q14" s="345"/>
      <x:c r="R14" s="345"/>
      <x:c r="S14" s="345"/>
      <x:c r="T14" s="345"/>
    </x:row>
    <x:row r="15">
      <x:c r="A15" s="345"/>
      <x:c r="B15" s="370"/>
      <x:c r="C15" s="399"/>
      <x:c r="D15" s="399" t="n">
        <x:f>C15-B15</x:f>
        <x:v>0</x:v>
      </x:c>
      <x:c r="E15" s="399" t="n">
        <x:f>IFERROR(D15/B15,0)</x:f>
        <x:v>0</x:v>
      </x:c>
      <x:c r="F15" s="370"/>
      <x:c r="G15" s="399" t="n">
        <x:f>F15-B15</x:f>
        <x:v>0</x:v>
      </x:c>
      <x:c r="H15" s="345" t="str">
        <x:f>IF(OR(A15="Émissions CO₂ (tCO₂e)",A15="Capex",A15="Coûts de personnel"),IF(E15&lt;=0,"Conforme",IF(E15&lt;=0.05,"Vigilance","Critique")),IF(E15&gt;=0,"Conforme",IF(E15&gt;=-0.05,"Vigilance","Critique")))</x:f>
        <x:v>Conforme</x:v>
      </x:c>
      <x:c r="I15" s="369"/>
      <x:c r="J15" s="369"/>
      <x:c r="K15" s="345"/>
      <x:c r="L15" s="345"/>
      <x:c r="M15" s="345"/>
      <x:c r="N15" s="345"/>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x:c r="A17" s="345"/>
      <x:c r="B17" s="345"/>
      <x:c r="C17" s="345"/>
      <x:c r="D17" s="345"/>
      <x:c r="E17" s="345"/>
      <x:c r="F17" s="345"/>
      <x:c r="G17" s="345"/>
      <x:c r="H17" s="345"/>
      <x:c r="I17" s="345"/>
      <x:c r="J17" s="345"/>
      <x:c r="K17" s="345"/>
      <x:c r="L17" s="345"/>
      <x:c r="M17" s="345"/>
      <x:c r="N17" s="345"/>
      <x:c r="O17" s="345"/>
      <x:c r="P17" s="345"/>
      <x:c r="Q17" s="345"/>
      <x:c r="R17" s="345"/>
      <x:c r="S17" s="345"/>
      <x:c r="T17" s="345"/>
    </x:row>
    <x:row r="18" ht="22" customHeight="1">
      <x:c r="A18" s="570" t="str">
        <x:v>Scénarios budgétaires</x:v>
      </x:c>
      <x:c r="B18" s="570"/>
      <x:c r="C18" s="570"/>
      <x:c r="D18" s="570"/>
      <x:c r="E18" s="570"/>
      <x:c r="F18" s="570"/>
      <x:c r="G18" s="570"/>
      <x:c r="H18" s="570"/>
      <x:c r="I18" s="570"/>
      <x:c r="J18" s="570"/>
      <x:c r="K18" s="345"/>
      <x:c r="L18" s="345"/>
      <x:c r="M18" s="345"/>
      <x:c r="N18" s="345"/>
      <x:c r="O18" s="345"/>
      <x:c r="P18" s="345"/>
      <x:c r="Q18" s="345"/>
      <x:c r="R18" s="345"/>
      <x:c r="S18" s="345"/>
      <x:c r="T18" s="345"/>
    </x:row>
    <x:row r="19" ht="24" customHeight="1">
      <x:c r="A19" s="574" t="str">
        <x:v>Indicateur</x:v>
      </x:c>
      <x:c r="B19" s="574" t="str">
        <x:v>Prudent</x:v>
      </x:c>
      <x:c r="C19" s="574" t="str">
        <x:v>Réaliste</x:v>
      </x:c>
      <x:c r="D19" s="574" t="str">
        <x:v>Ambitieux</x:v>
      </x:c>
      <x:c r="E19" s="574" t="str">
        <x:v>Budget initial</x:v>
      </x:c>
      <x:c r="F19" s="574" t="str">
        <x:v>Réalisé</x:v>
      </x:c>
      <x:c r="G19" s="574" t="str">
        <x:v>Écart au scénario</x:v>
      </x:c>
      <x:c r="H19" s="574" t="str">
        <x:v>Probabilité</x:v>
      </x:c>
      <x:c r="I19" s="574" t="str">
        <x:v>Scénario retenu</x:v>
      </x:c>
      <x:c r="J19" s="574" t="str">
        <x:v>Commentaire</x:v>
      </x:c>
      <x:c r="K19" s="345"/>
      <x:c r="L19" s="345"/>
      <x:c r="M19" s="345"/>
      <x:c r="N19" s="345"/>
      <x:c r="O19" s="345"/>
      <x:c r="P19" s="345"/>
      <x:c r="Q19" s="345"/>
      <x:c r="R19" s="345"/>
      <x:c r="S19" s="345"/>
      <x:c r="T19" s="345"/>
    </x:row>
    <x:row r="20">
      <x:c r="A20" s="345" t="str">
        <x:v>Chiffre d'affaires</x:v>
      </x:c>
      <x:c r="B20" s="384" t="n">
        <x:v>4700000</x:v>
      </x:c>
      <x:c r="C20" s="384" t="n">
        <x:v>5200000</x:v>
      </x:c>
      <x:c r="D20" s="384" t="n">
        <x:v>5600000</x:v>
      </x:c>
      <x:c r="E20" s="384" t="n">
        <x:v>5000000</x:v>
      </x:c>
      <x:c r="F20" s="384" t="n">
        <x:f>C6</x:f>
        <x:v>6039610</x:v>
      </x:c>
      <x:c r="G20" s="384" t="n">
        <x:f>F20-IF(I20="Prudent",B20,IF(I20="Ambitieux",D20,C20))</x:f>
        <x:v>839610</x:v>
      </x:c>
      <x:c r="H20" s="399" t="n">
        <x:v>0.6</x:v>
      </x:c>
      <x:c r="I20" s="345" t="str">
        <x:v>Réaliste</x:v>
      </x:c>
      <x:c r="J20" s="345" t="str"/>
      <x:c r="K20" s="345"/>
      <x:c r="L20" s="345"/>
      <x:c r="M20" s="345"/>
      <x:c r="N20" s="345"/>
      <x:c r="O20" s="345"/>
      <x:c r="P20" s="345"/>
      <x:c r="Q20" s="345"/>
      <x:c r="R20" s="345"/>
      <x:c r="S20" s="345"/>
      <x:c r="T20" s="345"/>
    </x:row>
    <x:row r="21">
      <x:c r="A21" s="345" t="str">
        <x:v>EBITDA</x:v>
      </x:c>
      <x:c r="B21" s="384" t="n">
        <x:v>680000</x:v>
      </x:c>
      <x:c r="C21" s="384" t="n">
        <x:v>830000</x:v>
      </x:c>
      <x:c r="D21" s="384" t="n">
        <x:v>960000</x:v>
      </x:c>
      <x:c r="E21" s="384" t="n">
        <x:v>800000</x:v>
      </x:c>
      <x:c r="F21" s="384" t="n">
        <x:f>C7</x:f>
        <x:v>946902</x:v>
      </x:c>
      <x:c r="G21" s="384" t="n">
        <x:f>F21-IF(I21="Prudent",B21,IF(I21="Ambitieux",D21,C21))</x:f>
        <x:v>116902</x:v>
      </x:c>
      <x:c r="H21" s="399" t="n">
        <x:v>0.55</x:v>
      </x:c>
      <x:c r="I21" s="345" t="str">
        <x:v>Réaliste</x:v>
      </x:c>
      <x:c r="J21" s="345" t="str"/>
      <x:c r="K21" s="345"/>
      <x:c r="L21" s="345"/>
      <x:c r="M21" s="345"/>
      <x:c r="N21" s="345"/>
      <x:c r="O21" s="345"/>
      <x:c r="P21" s="345"/>
      <x:c r="Q21" s="345"/>
      <x:c r="R21" s="345"/>
      <x:c r="S21" s="345"/>
      <x:c r="T21" s="345"/>
    </x:row>
    <x:row r="22">
      <x:c r="A22" s="345" t="str">
        <x:v>Résultat net</x:v>
      </x:c>
      <x:c r="B22" s="384" t="n">
        <x:v>340000</x:v>
      </x:c>
      <x:c r="C22" s="384" t="n">
        <x:v>445000</x:v>
      </x:c>
      <x:c r="D22" s="384" t="n">
        <x:v>535000</x:v>
      </x:c>
      <x:c r="E22" s="384" t="n">
        <x:v>420000</x:v>
      </x:c>
      <x:c r="F22" s="384" t="n">
        <x:f>C8</x:f>
        <x:v>569451</x:v>
      </x:c>
      <x:c r="G22" s="384" t="n">
        <x:f>F22-IF(I22="Prudent",B22,IF(I22="Ambitieux",D22,C22))</x:f>
        <x:v>124451</x:v>
      </x:c>
      <x:c r="H22" s="399" t="n">
        <x:v>0.55</x:v>
      </x:c>
      <x:c r="I22" s="345" t="str">
        <x:v>Réaliste</x:v>
      </x:c>
      <x:c r="J22" s="345" t="str"/>
      <x:c r="K22" s="345"/>
      <x:c r="L22" s="345"/>
      <x:c r="M22" s="345"/>
      <x:c r="N22" s="345"/>
      <x:c r="O22" s="345"/>
      <x:c r="P22" s="345"/>
      <x:c r="Q22" s="345"/>
      <x:c r="R22" s="345"/>
      <x:c r="S22" s="345"/>
      <x:c r="T22" s="345"/>
    </x:row>
    <x:row r="23">
      <x:c r="A23" s="345" t="str">
        <x:v>Trésorerie</x:v>
      </x:c>
      <x:c r="B23" s="384" t="n">
        <x:v>620000</x:v>
      </x:c>
      <x:c r="C23" s="384" t="n">
        <x:v>780000</x:v>
      </x:c>
      <x:c r="D23" s="384" t="n">
        <x:v>920000</x:v>
      </x:c>
      <x:c r="E23" s="384" t="n">
        <x:v>750000</x:v>
      </x:c>
      <x:c r="F23" s="384" t="n">
        <x:f>C9</x:f>
        <x:v>940950</x:v>
      </x:c>
      <x:c r="G23" s="384" t="n">
        <x:f>F23-IF(I23="Prudent",B23,IF(I23="Ambitieux",D23,C23))</x:f>
        <x:v>160950</x:v>
      </x:c>
      <x:c r="H23" s="399" t="n">
        <x:v>0.65</x:v>
      </x:c>
      <x:c r="I23" s="345" t="str">
        <x:v>Réaliste</x:v>
      </x:c>
      <x:c r="J23" s="345" t="str"/>
      <x:c r="K23" s="345"/>
      <x:c r="L23" s="345"/>
      <x:c r="M23" s="345"/>
      <x:c r="N23" s="345"/>
      <x:c r="O23" s="345"/>
      <x:c r="P23" s="345"/>
      <x:c r="Q23" s="345"/>
      <x:c r="R23" s="345"/>
      <x:c r="S23" s="345"/>
      <x:c r="T23" s="345"/>
    </x:row>
    <x:row r="24">
      <x:c r="A24" s="345" t="str">
        <x:v>Capex</x:v>
      </x:c>
      <x:c r="B24" s="384" t="n">
        <x:v>250000</x:v>
      </x:c>
      <x:c r="C24" s="384" t="n">
        <x:v>310000</x:v>
      </x:c>
      <x:c r="D24" s="384" t="n">
        <x:v>380000</x:v>
      </x:c>
      <x:c r="E24" s="384" t="n">
        <x:v>300000</x:v>
      </x:c>
      <x:c r="F24" s="384" t="n">
        <x:v>285000</x:v>
      </x:c>
      <x:c r="G24" s="384" t="n">
        <x:f>F24-IF(I24="Prudent",B24,IF(I24="Ambitieux",D24,C24))</x:f>
        <x:v>-25000</x:v>
      </x:c>
      <x:c r="H24" s="399" t="n">
        <x:v>0.5</x:v>
      </x:c>
      <x:c r="I24" s="345" t="str">
        <x:v>Réaliste</x:v>
      </x:c>
      <x:c r="J24" s="345" t="str"/>
      <x:c r="K24" s="345"/>
      <x:c r="L24" s="345"/>
      <x:c r="M24" s="345"/>
      <x:c r="N24" s="345"/>
      <x:c r="O24" s="345"/>
      <x:c r="P24" s="345"/>
      <x:c r="Q24" s="345"/>
      <x:c r="R24" s="345"/>
      <x:c r="S24" s="345"/>
      <x:c r="T24" s="345"/>
    </x:row>
    <x:row r="25">
      <x:c r="A25" s="345" t="str">
        <x:v>Émissions CO₂</x:v>
      </x:c>
      <x:c r="B25" s="412" t="n">
        <x:v>43000</x:v>
      </x:c>
      <x:c r="C25" s="412" t="n">
        <x:v>39000</x:v>
      </x:c>
      <x:c r="D25" s="412" t="n">
        <x:v>36000</x:v>
      </x:c>
      <x:c r="E25" s="412" t="n">
        <x:v>42000</x:v>
      </x:c>
      <x:c r="F25" s="412" t="n">
        <x:v>40500</x:v>
      </x:c>
      <x:c r="G25" s="412" t="n">
        <x:f>F25-IF(I25="Prudent",B25,IF(I25="Ambitieux",D25,C25))</x:f>
        <x:v>1500</x:v>
      </x:c>
      <x:c r="H25" s="399" t="n">
        <x:v>0.6</x:v>
      </x:c>
      <x:c r="I25" s="345" t="str">
        <x:v>Réaliste</x:v>
      </x:c>
      <x:c r="J25" s="345" t="str"/>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ht="22" customHeight="1">
      <x:c r="A28" s="488" t="str">
        <x:v>Analyse mensuelle des écarts</x:v>
      </x:c>
      <x:c r="B28" s="488"/>
      <x:c r="C28" s="488"/>
      <x:c r="D28" s="488"/>
      <x:c r="E28" s="488"/>
      <x:c r="F28" s="488"/>
      <x:c r="G28" s="488"/>
      <x:c r="H28" s="488"/>
      <x:c r="I28" s="488"/>
      <x:c r="J28" s="488"/>
      <x:c r="K28" s="345"/>
      <x:c r="L28" s="345"/>
      <x:c r="M28" s="345"/>
      <x:c r="N28" s="345"/>
      <x:c r="O28" s="345"/>
      <x:c r="P28" s="345"/>
      <x:c r="Q28" s="345"/>
      <x:c r="R28" s="345"/>
      <x:c r="S28" s="345"/>
      <x:c r="T28" s="345"/>
    </x:row>
    <x:row r="29" ht="24" customHeight="1">
      <x:c r="A29" s="567" t="str">
        <x:v>Mois</x:v>
      </x:c>
      <x:c r="B29" s="567" t="str">
        <x:v>Budget CA</x:v>
      </x:c>
      <x:c r="C29" s="567" t="str">
        <x:v>Réalisé CA</x:v>
      </x:c>
      <x:c r="D29" s="567" t="str">
        <x:v>Écart CA</x:v>
      </x:c>
      <x:c r="E29" s="567" t="str">
        <x:v>Budget EBITDA</x:v>
      </x:c>
      <x:c r="F29" s="567" t="str">
        <x:v>Réalisé EBITDA</x:v>
      </x:c>
      <x:c r="G29" s="567" t="str">
        <x:v>Écart EBITDA</x:v>
      </x:c>
      <x:c r="H29" s="567" t="str">
        <x:v>Marge EBITDA</x:v>
      </x:c>
      <x:c r="I29" s="567" t="str">
        <x:v>Statut</x:v>
      </x:c>
      <x:c r="J29" s="567" t="str">
        <x:v>Commentaire</x:v>
      </x:c>
      <x:c r="K29" s="345"/>
      <x:c r="L29" s="345"/>
      <x:c r="M29" s="345"/>
      <x:c r="N29" s="345"/>
      <x:c r="O29" s="345"/>
      <x:c r="P29" s="345"/>
      <x:c r="Q29" s="345"/>
      <x:c r="R29" s="345"/>
      <x:c r="S29" s="345"/>
      <x:c r="T29" s="345"/>
    </x:row>
    <x:row r="30">
      <x:c r="A30" s="345" t="str">
        <x:v>Janvier</x:v>
      </x:c>
      <x:c r="B30" s="547" t="n">
        <x:v>400000</x:v>
      </x:c>
      <x:c r="C30" s="547" t="n">
        <x:v>395000</x:v>
      </x:c>
      <x:c r="D30" s="384" t="n">
        <x:f>C30-B30</x:f>
        <x:v>-5000</x:v>
      </x:c>
      <x:c r="E30" s="547" t="n">
        <x:v>62000</x:v>
      </x:c>
      <x:c r="F30" s="547" t="n">
        <x:v>60000</x:v>
      </x:c>
      <x:c r="G30" s="384" t="n">
        <x:f>F30-E30</x:f>
        <x:v>-2000</x:v>
      </x:c>
      <x:c r="H30" s="399" t="n">
        <x:f>IFERROR(F30/C30,0)</x:f>
        <x:v>0.1518987341772152</x:v>
      </x:c>
      <x:c r="I30" s="345" t="str">
        <x:f>IF(AND(D30&gt;=0,G30&gt;=0),"Conforme",IF(AND(D30&gt;=-B30*0.05,G30&gt;=-E30*0.05),"Vigilance","Critique"))</x:f>
        <x:v>Vigilance</x:v>
      </x:c>
      <x:c r="J30" s="537" t="str"/>
      <x:c r="K30" s="345"/>
      <x:c r="L30" s="345"/>
      <x:c r="M30" s="345"/>
      <x:c r="N30" s="345"/>
      <x:c r="O30" s="345"/>
      <x:c r="P30" s="345"/>
      <x:c r="Q30" s="345"/>
      <x:c r="R30" s="345"/>
      <x:c r="S30" s="345"/>
      <x:c r="T30" s="345"/>
    </x:row>
    <x:row r="31">
      <x:c r="A31" s="345" t="str">
        <x:v>Février</x:v>
      </x:c>
      <x:c r="B31" s="547" t="n">
        <x:v>412000</x:v>
      </x:c>
      <x:c r="C31" s="547" t="n">
        <x:v>410000</x:v>
      </x:c>
      <x:c r="D31" s="384" t="n">
        <x:f>C31-B31</x:f>
        <x:v>-2000</x:v>
      </x:c>
      <x:c r="E31" s="547" t="n">
        <x:v>64500</x:v>
      </x:c>
      <x:c r="F31" s="547" t="n">
        <x:v>62800</x:v>
      </x:c>
      <x:c r="G31" s="384" t="n">
        <x:f>F31-E31</x:f>
        <x:v>-1700</x:v>
      </x:c>
      <x:c r="H31" s="399" t="n">
        <x:f>IFERROR(F31/C31,0)</x:f>
        <x:v>0.15317073170731707</x:v>
      </x:c>
      <x:c r="I31" s="345" t="str">
        <x:f>IF(AND(D31&gt;=0,G31&gt;=0),"Conforme",IF(AND(D31&gt;=-B31*0.05,G31&gt;=-E31*0.05),"Vigilance","Critique"))</x:f>
        <x:v>Vigilance</x:v>
      </x:c>
      <x:c r="J31" s="537" t="str"/>
      <x:c r="K31" s="345"/>
      <x:c r="L31" s="345"/>
      <x:c r="M31" s="345"/>
      <x:c r="N31" s="345"/>
      <x:c r="O31" s="345"/>
      <x:c r="P31" s="345"/>
      <x:c r="Q31" s="345"/>
      <x:c r="R31" s="345"/>
      <x:c r="S31" s="345"/>
      <x:c r="T31" s="345"/>
    </x:row>
    <x:row r="32">
      <x:c r="A32" s="345" t="str">
        <x:v>Mars</x:v>
      </x:c>
      <x:c r="B32" s="547" t="n">
        <x:v>424000</x:v>
      </x:c>
      <x:c r="C32" s="547" t="n">
        <x:v>425000</x:v>
      </x:c>
      <x:c r="D32" s="384" t="n">
        <x:f>C32-B32</x:f>
        <x:v>1000</x:v>
      </x:c>
      <x:c r="E32" s="547" t="n">
        <x:v>67000</x:v>
      </x:c>
      <x:c r="F32" s="547" t="n">
        <x:v>65600</x:v>
      </x:c>
      <x:c r="G32" s="384" t="n">
        <x:f>F32-E32</x:f>
        <x:v>-1400</x:v>
      </x:c>
      <x:c r="H32" s="399" t="n">
        <x:f>IFERROR(F32/C32,0)</x:f>
        <x:v>0.15435294117647058</x:v>
      </x:c>
      <x:c r="I32" s="345" t="str">
        <x:f>IF(AND(D32&gt;=0,G32&gt;=0),"Conforme",IF(AND(D32&gt;=-B32*0.05,G32&gt;=-E32*0.05),"Vigilance","Critique"))</x:f>
        <x:v>Vigilance</x:v>
      </x:c>
      <x:c r="J32" s="537" t="str"/>
      <x:c r="K32" s="345"/>
      <x:c r="L32" s="345"/>
      <x:c r="M32" s="345"/>
      <x:c r="N32" s="345"/>
      <x:c r="O32" s="345"/>
      <x:c r="P32" s="345"/>
      <x:c r="Q32" s="345"/>
      <x:c r="R32" s="345"/>
      <x:c r="S32" s="345"/>
      <x:c r="T32" s="345"/>
    </x:row>
    <x:row r="33">
      <x:c r="A33" s="345" t="str">
        <x:v>Avril</x:v>
      </x:c>
      <x:c r="B33" s="547" t="n">
        <x:v>436000</x:v>
      </x:c>
      <x:c r="C33" s="547" t="n">
        <x:v>440000</x:v>
      </x:c>
      <x:c r="D33" s="384" t="n">
        <x:f>C33-B33</x:f>
        <x:v>4000</x:v>
      </x:c>
      <x:c r="E33" s="547" t="n">
        <x:v>69500</x:v>
      </x:c>
      <x:c r="F33" s="547" t="n">
        <x:v>68400</x:v>
      </x:c>
      <x:c r="G33" s="384" t="n">
        <x:f>F33-E33</x:f>
        <x:v>-1100</x:v>
      </x:c>
      <x:c r="H33" s="399" t="n">
        <x:f>IFERROR(F33/C33,0)</x:f>
        <x:v>0.15545454545454546</x:v>
      </x:c>
      <x:c r="I33" s="345" t="str">
        <x:f>IF(AND(D33&gt;=0,G33&gt;=0),"Conforme",IF(AND(D33&gt;=-B33*0.05,G33&gt;=-E33*0.05),"Vigilance","Critique"))</x:f>
        <x:v>Vigilance</x:v>
      </x:c>
      <x:c r="J33" s="537" t="str"/>
      <x:c r="K33" s="345"/>
      <x:c r="L33" s="345"/>
      <x:c r="M33" s="345"/>
      <x:c r="N33" s="345"/>
      <x:c r="O33" s="345"/>
      <x:c r="P33" s="345"/>
      <x:c r="Q33" s="345"/>
      <x:c r="R33" s="345"/>
      <x:c r="S33" s="345"/>
      <x:c r="T33" s="345"/>
    </x:row>
    <x:row r="34">
      <x:c r="A34" s="345" t="str">
        <x:v>Mai</x:v>
      </x:c>
      <x:c r="B34" s="547" t="n">
        <x:v>448000</x:v>
      </x:c>
      <x:c r="C34" s="547" t="n">
        <x:v>455000</x:v>
      </x:c>
      <x:c r="D34" s="384" t="n">
        <x:f>C34-B34</x:f>
        <x:v>7000</x:v>
      </x:c>
      <x:c r="E34" s="547" t="n">
        <x:v>72000</x:v>
      </x:c>
      <x:c r="F34" s="547" t="n">
        <x:v>71200</x:v>
      </x:c>
      <x:c r="G34" s="384" t="n">
        <x:f>F34-E34</x:f>
        <x:v>-800</x:v>
      </x:c>
      <x:c r="H34" s="399" t="n">
        <x:f>IFERROR(F34/C34,0)</x:f>
        <x:v>0.1564835164835165</x:v>
      </x:c>
      <x:c r="I34" s="345" t="str">
        <x:f>IF(AND(D34&gt;=0,G34&gt;=0),"Conforme",IF(AND(D34&gt;=-B34*0.05,G34&gt;=-E34*0.05),"Vigilance","Critique"))</x:f>
        <x:v>Vigilance</x:v>
      </x:c>
      <x:c r="J34" s="537" t="str"/>
      <x:c r="K34" s="345"/>
      <x:c r="L34" s="345"/>
      <x:c r="M34" s="345"/>
      <x:c r="N34" s="345"/>
      <x:c r="O34" s="345"/>
      <x:c r="P34" s="345"/>
      <x:c r="Q34" s="345"/>
      <x:c r="R34" s="345"/>
      <x:c r="S34" s="345"/>
      <x:c r="T34" s="345"/>
    </x:row>
    <x:row r="35">
      <x:c r="A35" s="345" t="str">
        <x:v>Juin</x:v>
      </x:c>
      <x:c r="B35" s="547" t="n">
        <x:v>460000</x:v>
      </x:c>
      <x:c r="C35" s="547" t="n">
        <x:v>470000</x:v>
      </x:c>
      <x:c r="D35" s="384" t="n">
        <x:f>C35-B35</x:f>
        <x:v>10000</x:v>
      </x:c>
      <x:c r="E35" s="547" t="n">
        <x:v>74500</x:v>
      </x:c>
      <x:c r="F35" s="547" t="n">
        <x:v>74000</x:v>
      </x:c>
      <x:c r="G35" s="384" t="n">
        <x:f>F35-E35</x:f>
        <x:v>-500</x:v>
      </x:c>
      <x:c r="H35" s="399" t="n">
        <x:f>IFERROR(F35/C35,0)</x:f>
        <x:v>0.1574468085106383</x:v>
      </x:c>
      <x:c r="I35" s="345" t="str">
        <x:f>IF(AND(D35&gt;=0,G35&gt;=0),"Conforme",IF(AND(D35&gt;=-B35*0.05,G35&gt;=-E35*0.05),"Vigilance","Critique"))</x:f>
        <x:v>Vigilance</x:v>
      </x:c>
      <x:c r="J35" s="537" t="str"/>
      <x:c r="K35" s="345"/>
      <x:c r="L35" s="345"/>
      <x:c r="M35" s="345"/>
      <x:c r="N35" s="345"/>
      <x:c r="O35" s="345"/>
      <x:c r="P35" s="345"/>
      <x:c r="Q35" s="345"/>
      <x:c r="R35" s="345"/>
      <x:c r="S35" s="345"/>
      <x:c r="T35" s="345"/>
    </x:row>
    <x:row r="36">
      <x:c r="A36" s="345" t="str">
        <x:v>Juillet</x:v>
      </x:c>
      <x:c r="B36" s="547" t="n">
        <x:v>472000</x:v>
      </x:c>
      <x:c r="C36" s="547" t="n">
        <x:v>485000</x:v>
      </x:c>
      <x:c r="D36" s="384" t="n">
        <x:f>C36-B36</x:f>
        <x:v>13000</x:v>
      </x:c>
      <x:c r="E36" s="547" t="n">
        <x:v>77000</x:v>
      </x:c>
      <x:c r="F36" s="547" t="n">
        <x:v>76800</x:v>
      </x:c>
      <x:c r="G36" s="384" t="n">
        <x:f>F36-E36</x:f>
        <x:v>-200</x:v>
      </x:c>
      <x:c r="H36" s="399" t="n">
        <x:f>IFERROR(F36/C36,0)</x:f>
        <x:v>0.1583505154639175</x:v>
      </x:c>
      <x:c r="I36" s="345" t="str">
        <x:f>IF(AND(D36&gt;=0,G36&gt;=0),"Conforme",IF(AND(D36&gt;=-B36*0.05,G36&gt;=-E36*0.05),"Vigilance","Critique"))</x:f>
        <x:v>Vigilance</x:v>
      </x:c>
      <x:c r="J36" s="537" t="str"/>
      <x:c r="K36" s="345"/>
      <x:c r="L36" s="345"/>
      <x:c r="M36" s="345"/>
      <x:c r="N36" s="345"/>
      <x:c r="O36" s="345"/>
      <x:c r="P36" s="345"/>
      <x:c r="Q36" s="345"/>
      <x:c r="R36" s="345"/>
      <x:c r="S36" s="345"/>
      <x:c r="T36" s="345"/>
    </x:row>
    <x:row r="37">
      <x:c r="A37" s="345" t="str">
        <x:v>Août</x:v>
      </x:c>
      <x:c r="B37" s="547" t="n">
        <x:v>484000</x:v>
      </x:c>
      <x:c r="C37" s="547" t="n">
        <x:v>500000</x:v>
      </x:c>
      <x:c r="D37" s="384" t="n">
        <x:f>C37-B37</x:f>
        <x:v>16000</x:v>
      </x:c>
      <x:c r="E37" s="547" t="n">
        <x:v>79500</x:v>
      </x:c>
      <x:c r="F37" s="547" t="n">
        <x:v>79600</x:v>
      </x:c>
      <x:c r="G37" s="384" t="n">
        <x:f>F37-E37</x:f>
        <x:v>100</x:v>
      </x:c>
      <x:c r="H37" s="399" t="n">
        <x:f>IFERROR(F37/C37,0)</x:f>
        <x:v>0.1592</x:v>
      </x:c>
      <x:c r="I37" s="345" t="str">
        <x:f>IF(AND(D37&gt;=0,G37&gt;=0),"Conforme",IF(AND(D37&gt;=-B37*0.05,G37&gt;=-E37*0.05),"Vigilance","Critique"))</x:f>
        <x:v>Conforme</x:v>
      </x:c>
      <x:c r="J37" s="537" t="str"/>
      <x:c r="K37" s="345"/>
      <x:c r="L37" s="345"/>
      <x:c r="M37" s="345"/>
      <x:c r="N37" s="345"/>
      <x:c r="O37" s="345"/>
      <x:c r="P37" s="345"/>
      <x:c r="Q37" s="345"/>
      <x:c r="R37" s="345"/>
      <x:c r="S37" s="345"/>
      <x:c r="T37" s="345"/>
    </x:row>
    <x:row r="38">
      <x:c r="A38" s="345" t="str">
        <x:v>Septembre</x:v>
      </x:c>
      <x:c r="B38" s="547" t="n">
        <x:v>496000</x:v>
      </x:c>
      <x:c r="C38" s="547" t="n">
        <x:v>515000</x:v>
      </x:c>
      <x:c r="D38" s="384" t="n">
        <x:f>C38-B38</x:f>
        <x:v>19000</x:v>
      </x:c>
      <x:c r="E38" s="547" t="n">
        <x:v>82000</x:v>
      </x:c>
      <x:c r="F38" s="547" t="n">
        <x:v>82400</x:v>
      </x:c>
      <x:c r="G38" s="384" t="n">
        <x:f>F38-E38</x:f>
        <x:v>400</x:v>
      </x:c>
      <x:c r="H38" s="399" t="n">
        <x:f>IFERROR(F38/C38,0)</x:f>
        <x:v>0.16</x:v>
      </x:c>
      <x:c r="I38" s="345" t="str">
        <x:f>IF(AND(D38&gt;=0,G38&gt;=0),"Conforme",IF(AND(D38&gt;=-B38*0.05,G38&gt;=-E38*0.05),"Vigilance","Critique"))</x:f>
        <x:v>Conforme</x:v>
      </x:c>
      <x:c r="J38" s="537" t="str"/>
      <x:c r="K38" s="345"/>
      <x:c r="L38" s="345"/>
      <x:c r="M38" s="345"/>
      <x:c r="N38" s="345"/>
      <x:c r="O38" s="345"/>
      <x:c r="P38" s="345"/>
      <x:c r="Q38" s="345"/>
      <x:c r="R38" s="345"/>
      <x:c r="S38" s="345"/>
      <x:c r="T38" s="345"/>
    </x:row>
    <x:row r="39">
      <x:c r="A39" s="345" t="str">
        <x:v>Octobre</x:v>
      </x:c>
      <x:c r="B39" s="547" t="n">
        <x:v>508000</x:v>
      </x:c>
      <x:c r="C39" s="547" t="n">
        <x:v>530000</x:v>
      </x:c>
      <x:c r="D39" s="384" t="n">
        <x:f>C39-B39</x:f>
        <x:v>22000</x:v>
      </x:c>
      <x:c r="E39" s="547" t="n">
        <x:v>84500</x:v>
      </x:c>
      <x:c r="F39" s="547" t="n">
        <x:v>85200</x:v>
      </x:c>
      <x:c r="G39" s="384" t="n">
        <x:f>F39-E39</x:f>
        <x:v>700</x:v>
      </x:c>
      <x:c r="H39" s="399" t="n">
        <x:f>IFERROR(F39/C39,0)</x:f>
        <x:v>0.16075471698113208</x:v>
      </x:c>
      <x:c r="I39" s="345" t="str">
        <x:f>IF(AND(D39&gt;=0,G39&gt;=0),"Conforme",IF(AND(D39&gt;=-B39*0.05,G39&gt;=-E39*0.05),"Vigilance","Critique"))</x:f>
        <x:v>Conforme</x:v>
      </x:c>
      <x:c r="J39" s="537" t="str"/>
      <x:c r="K39" s="345"/>
      <x:c r="L39" s="345"/>
      <x:c r="M39" s="345"/>
      <x:c r="N39" s="345"/>
      <x:c r="O39" s="345"/>
      <x:c r="P39" s="345"/>
      <x:c r="Q39" s="345"/>
      <x:c r="R39" s="345"/>
      <x:c r="S39" s="345"/>
      <x:c r="T39" s="345"/>
    </x:row>
    <x:row r="40">
      <x:c r="A40" s="345" t="str">
        <x:v>Novembre</x:v>
      </x:c>
      <x:c r="B40" s="547" t="n">
        <x:v>520000</x:v>
      </x:c>
      <x:c r="C40" s="547" t="n">
        <x:v>545000</x:v>
      </x:c>
      <x:c r="D40" s="384" t="n">
        <x:f>C40-B40</x:f>
        <x:v>25000</x:v>
      </x:c>
      <x:c r="E40" s="547" t="n">
        <x:v>87000</x:v>
      </x:c>
      <x:c r="F40" s="547" t="n">
        <x:v>88000</x:v>
      </x:c>
      <x:c r="G40" s="384" t="n">
        <x:f>F40-E40</x:f>
        <x:v>1000</x:v>
      </x:c>
      <x:c r="H40" s="399" t="n">
        <x:f>IFERROR(F40/C40,0)</x:f>
        <x:v>0.1614678899082569</x:v>
      </x:c>
      <x:c r="I40" s="345" t="str">
        <x:f>IF(AND(D40&gt;=0,G40&gt;=0),"Conforme",IF(AND(D40&gt;=-B40*0.05,G40&gt;=-E40*0.05),"Vigilance","Critique"))</x:f>
        <x:v>Conforme</x:v>
      </x:c>
      <x:c r="J40" s="537" t="str"/>
      <x:c r="K40" s="345"/>
      <x:c r="L40" s="345"/>
      <x:c r="M40" s="345"/>
      <x:c r="N40" s="345"/>
      <x:c r="O40" s="345"/>
      <x:c r="P40" s="345"/>
      <x:c r="Q40" s="345"/>
      <x:c r="R40" s="345"/>
      <x:c r="S40" s="345"/>
      <x:c r="T40" s="345"/>
    </x:row>
    <x:row r="41">
      <x:c r="A41" s="345" t="str">
        <x:v>Décembre</x:v>
      </x:c>
      <x:c r="B41" s="547" t="n">
        <x:v>532000</x:v>
      </x:c>
      <x:c r="C41" s="547" t="n">
        <x:v>560000</x:v>
      </x:c>
      <x:c r="D41" s="384" t="n">
        <x:f>C41-B41</x:f>
        <x:v>28000</x:v>
      </x:c>
      <x:c r="E41" s="547" t="n">
        <x:v>89500</x:v>
      </x:c>
      <x:c r="F41" s="547" t="n">
        <x:v>90800</x:v>
      </x:c>
      <x:c r="G41" s="384" t="n">
        <x:f>F41-E41</x:f>
        <x:v>1300</x:v>
      </x:c>
      <x:c r="H41" s="399" t="n">
        <x:f>IFERROR(F41/C41,0)</x:f>
        <x:v>0.16214285714285714</x:v>
      </x:c>
      <x:c r="I41" s="345" t="str">
        <x:f>IF(AND(D41&gt;=0,G41&gt;=0),"Conforme",IF(AND(D41&gt;=-B41*0.05,G41&gt;=-E41*0.05),"Vigilance","Critique"))</x:f>
        <x:v>Conforme</x:v>
      </x:c>
      <x:c r="J41" s="537" t="str"/>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J2"/>
    <x:mergeCell ref="A3:J3"/>
    <x:mergeCell ref="A18:J18"/>
    <x:mergeCell ref="A28:J28"/>
  </x:mergeCells>
  <x:conditionalFormatting sqref="H6:H15">
    <x:cfRule type="expression" dxfId="3" priority="1">
      <x:formula>H6="Conforme"</x:formula>
    </x:cfRule>
    <x:cfRule type="expression" dxfId="4" priority="2">
      <x:formula>H6="Vigilance"</x:formula>
    </x:cfRule>
    <x:cfRule type="expression" dxfId="5" priority="3">
      <x:formula>H6="Critique"</x:formula>
    </x:cfRule>
  </x:conditionalFormatting>
  <x:conditionalFormatting sqref="I30:I41">
    <x:cfRule type="expression" dxfId="21" priority="4">
      <x:formula>I30="Conforme"</x:formula>
    </x:cfRule>
    <x:cfRule type="expression" dxfId="22" priority="5">
      <x:formula>I30="Vigilance"</x:formula>
    </x:cfRule>
    <x:cfRule type="expression" dxfId="23" priority="6">
      <x:formula>I30="Critique"</x:formula>
    </x:cfRule>
  </x:conditionalFormatting>
  <x:dataValidations count="1">
    <x:dataValidation type="list" sqref="I20:I25">
      <x:formula1>"Prudent,Réaliste,Ambitieux"</x:formula1>
    </x:dataValidation>
  </x:dataValidations>
  <x:pageMargins left="0.7" right="0.7" top="0.75" bottom="0.75" header="0.3" footer="0.3"/>
</x:worksheet>
</file>

<file path=xl/worksheets/sheet7.xml><?xml version="1.0" encoding="utf-8"?>
<x:worksheet xmlns:x="http://schemas.openxmlformats.org/spreadsheetml/2006/main">
  <x:sheetFormatPr defaultRowHeight="15"/>
  <x:cols>
    <x:col min="1" max="1" width="18" hidden="0" customWidth="1"/>
    <x:col min="2" max="2" width="18" hidden="0" customWidth="1"/>
    <x:col min="3" max="3" width="18" hidden="0" customWidth="1"/>
    <x:col min="4" max="4" width="18" hidden="0" customWidth="1"/>
    <x:col min="5" max="5" width="18" hidden="0" customWidth="1"/>
    <x:col min="6" max="6" width="18" hidden="0" customWidth="1"/>
    <x:col min="7" max="7" width="18" hidden="0" customWidth="1"/>
    <x:col min="8" max="8" width="18" hidden="0" customWidth="1"/>
    <x:col min="9" max="9" width="18" hidden="0" customWidth="1"/>
    <x:col min="10" max="10" width="30" hidden="0" customWidth="1"/>
  </x:cols>
  <x:sheetData>
    <x:row r="1" ht="30" customHeight="1">
      <x:c r="A1" s="319" t="str">
        <x:v>ÉTATS FINANCIERS IFRS SIMPLIFIÉS</x:v>
      </x:c>
      <x:c r="B1" s="319"/>
      <x:c r="C1" s="319"/>
      <x:c r="D1" s="319"/>
      <x:c r="E1" s="319"/>
      <x:c r="F1" s="319"/>
      <x:c r="G1" s="319"/>
      <x:c r="H1" s="319"/>
      <x:c r="I1" s="319"/>
      <x:c r="J1" s="319"/>
      <x:c r="K1" s="345"/>
      <x:c r="L1" s="345"/>
      <x:c r="M1" s="345"/>
      <x:c r="N1" s="345"/>
      <x:c r="O1" s="345"/>
      <x:c r="P1" s="345"/>
      <x:c r="Q1" s="345"/>
      <x:c r="R1" s="345"/>
      <x:c r="S1" s="345"/>
      <x:c r="T1" s="345"/>
    </x:row>
    <x:row r="2" ht="30" customHeight="1">
      <x:c r="A2" s="319"/>
      <x:c r="B2" s="319"/>
      <x:c r="C2" s="319"/>
      <x:c r="D2" s="319"/>
      <x:c r="E2" s="319"/>
      <x:c r="F2" s="319"/>
      <x:c r="G2" s="319"/>
      <x:c r="H2" s="319"/>
      <x:c r="I2" s="319"/>
      <x:c r="J2" s="319"/>
      <x:c r="K2" s="345"/>
      <x:c r="L2" s="345"/>
      <x:c r="M2" s="345"/>
      <x:c r="N2" s="345"/>
      <x:c r="O2" s="345"/>
      <x:c r="P2" s="345"/>
      <x:c r="Q2" s="345"/>
      <x:c r="R2" s="345"/>
      <x:c r="S2" s="345"/>
      <x:c r="T2" s="345"/>
    </x:row>
    <x:row r="3" ht="22" customHeight="1">
      <x:c r="A3" s="346" t="str">
        <x:v>Situation financière, résultat global, flux et capitaux propres</x:v>
      </x:c>
      <x:c r="B3" s="346"/>
      <x:c r="C3" s="346"/>
      <x:c r="D3" s="346"/>
      <x:c r="E3" s="346"/>
      <x:c r="F3" s="346"/>
      <x:c r="G3" s="346"/>
      <x:c r="H3" s="346"/>
      <x:c r="I3" s="346"/>
      <x:c r="J3" s="346"/>
      <x:c r="K3" s="345"/>
      <x:c r="L3" s="345"/>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2" customHeight="1">
      <x:c r="A5" s="367" t="str">
        <x:v>État de la situation financière</x:v>
      </x:c>
      <x:c r="B5" s="367"/>
      <x:c r="C5" s="367"/>
      <x:c r="D5" s="367"/>
      <x:c r="E5" s="367"/>
      <x:c r="F5" s="367"/>
      <x:c r="G5" s="367"/>
      <x:c r="H5" s="367"/>
      <x:c r="I5" s="367"/>
      <x:c r="J5" s="367"/>
      <x:c r="K5" s="345"/>
      <x:c r="L5" s="345"/>
      <x:c r="M5" s="345"/>
      <x:c r="N5" s="345"/>
      <x:c r="O5" s="345"/>
      <x:c r="P5" s="345"/>
      <x:c r="Q5" s="345"/>
      <x:c r="R5" s="345"/>
      <x:c r="S5" s="345"/>
      <x:c r="T5" s="345"/>
    </x:row>
    <x:row r="6" ht="24" customHeight="1">
      <x:c r="A6" s="415" t="str">
        <x:v>Poste</x:v>
      </x:c>
      <x:c r="B6" s="415" t="str">
        <x:v>2026</x:v>
      </x:c>
      <x:c r="C6" s="415" t="str">
        <x:v>2025</x:v>
      </x:c>
      <x:c r="D6" s="415" t="str">
        <x:v>Variation</x:v>
      </x:c>
      <x:c r="E6" s="415" t="str">
        <x:v>Variation %</x:v>
      </x:c>
      <x:c r="F6" s="415" t="str">
        <x:v>Classification IFRS</x:v>
      </x:c>
      <x:c r="G6" s="415" t="str">
        <x:v>Note</x:v>
      </x:c>
      <x:c r="H6" s="415" t="str">
        <x:v>Risque</x:v>
      </x:c>
      <x:c r="I6" s="415" t="str">
        <x:v>Statut</x:v>
      </x:c>
      <x:c r="J6" s="415" t="str">
        <x:v>Commentaire</x:v>
      </x:c>
      <x:c r="K6" s="345"/>
      <x:c r="L6" s="345"/>
      <x:c r="M6" s="345"/>
      <x:c r="N6" s="345"/>
      <x:c r="O6" s="345"/>
      <x:c r="P6" s="345"/>
      <x:c r="Q6" s="345"/>
      <x:c r="R6" s="345"/>
      <x:c r="S6" s="345"/>
      <x:c r="T6" s="345"/>
    </x:row>
    <x:row r="7">
      <x:c r="A7" s="345" t="str">
        <x:v>Immobilisations corporelles</x:v>
      </x:c>
      <x:c r="B7" s="384" t="n">
        <x:v>1650000</x:v>
      </x:c>
      <x:c r="C7" s="384" t="n">
        <x:v>1520000</x:v>
      </x:c>
      <x:c r="D7" s="384" t="n">
        <x:f>B7-C7</x:f>
        <x:v>130000</x:v>
      </x:c>
      <x:c r="E7" s="399" t="n">
        <x:f>IFERROR(D7/C7,0)</x:f>
        <x:v>0.08552631578947369</x:v>
      </x:c>
      <x:c r="F7" s="345" t="str">
        <x:v>IAS 16</x:v>
      </x:c>
      <x:c r="G7" s="345" t="str">
        <x:v>Note 1</x:v>
      </x:c>
      <x:c r="H7" s="345" t="str">
        <x:v>Faible</x:v>
      </x:c>
      <x:c r="I7" s="345" t="str">
        <x:f>IF(H7="Élevé","À surveiller","Conforme")</x:f>
        <x:v>Conforme</x:v>
      </x:c>
      <x:c r="J7" s="345" t="str"/>
      <x:c r="K7" s="345"/>
      <x:c r="L7" s="345"/>
      <x:c r="M7" s="345"/>
      <x:c r="N7" s="345"/>
      <x:c r="O7" s="345"/>
      <x:c r="P7" s="345"/>
      <x:c r="Q7" s="345"/>
      <x:c r="R7" s="345"/>
      <x:c r="S7" s="345"/>
      <x:c r="T7" s="345"/>
    </x:row>
    <x:row r="8">
      <x:c r="A8" s="345" t="str">
        <x:v>Goodwill</x:v>
      </x:c>
      <x:c r="B8" s="384" t="n">
        <x:v>420000</x:v>
      </x:c>
      <x:c r="C8" s="384" t="n">
        <x:v>420000</x:v>
      </x:c>
      <x:c r="D8" s="384" t="n">
        <x:f>B8-C8</x:f>
        <x:v>0</x:v>
      </x:c>
      <x:c r="E8" s="399" t="n">
        <x:f>IFERROR(D8/C8,0)</x:f>
        <x:v>0</x:v>
      </x:c>
      <x:c r="F8" s="345" t="str">
        <x:v>IFRS 3 / IAS 36</x:v>
      </x:c>
      <x:c r="G8" s="345" t="str">
        <x:v>Note 2</x:v>
      </x:c>
      <x:c r="H8" s="345" t="str">
        <x:v>Moyen</x:v>
      </x:c>
      <x:c r="I8" s="345" t="str">
        <x:f>IF(H8="Élevé","À surveiller","Conforme")</x:f>
        <x:v>Conforme</x:v>
      </x:c>
      <x:c r="J8" s="345" t="str"/>
      <x:c r="K8" s="345"/>
      <x:c r="L8" s="345"/>
      <x:c r="M8" s="345"/>
      <x:c r="N8" s="345"/>
      <x:c r="O8" s="345"/>
      <x:c r="P8" s="345"/>
      <x:c r="Q8" s="345"/>
      <x:c r="R8" s="345"/>
      <x:c r="S8" s="345"/>
      <x:c r="T8" s="345"/>
    </x:row>
    <x:row r="9">
      <x:c r="A9" s="345" t="str">
        <x:v>Stocks</x:v>
      </x:c>
      <x:c r="B9" s="384" t="n">
        <x:v>610000</x:v>
      </x:c>
      <x:c r="C9" s="384" t="n">
        <x:v>570000</x:v>
      </x:c>
      <x:c r="D9" s="384" t="n">
        <x:f>B9-C9</x:f>
        <x:v>40000</x:v>
      </x:c>
      <x:c r="E9" s="399" t="n">
        <x:f>IFERROR(D9/C9,0)</x:f>
        <x:v>0.07017543859649122</x:v>
      </x:c>
      <x:c r="F9" s="345" t="str">
        <x:v>IAS 2</x:v>
      </x:c>
      <x:c r="G9" s="345" t="str">
        <x:v>Note 3</x:v>
      </x:c>
      <x:c r="H9" s="345" t="str">
        <x:v>Moyen</x:v>
      </x:c>
      <x:c r="I9" s="345" t="str">
        <x:f>IF(H9="Élevé","À surveiller","Conforme")</x:f>
        <x:v>Conforme</x:v>
      </x:c>
      <x:c r="J9" s="345" t="str"/>
      <x:c r="K9" s="345"/>
      <x:c r="L9" s="345"/>
      <x:c r="M9" s="345"/>
      <x:c r="N9" s="345"/>
      <x:c r="O9" s="345"/>
      <x:c r="P9" s="345"/>
      <x:c r="Q9" s="345"/>
      <x:c r="R9" s="345"/>
      <x:c r="S9" s="345"/>
      <x:c r="T9" s="345"/>
    </x:row>
    <x:row r="10">
      <x:c r="A10" s="345" t="str">
        <x:v>Créances clients</x:v>
      </x:c>
      <x:c r="B10" s="384" t="n">
        <x:v>780000</x:v>
      </x:c>
      <x:c r="C10" s="384" t="n">
        <x:v>720000</x:v>
      </x:c>
      <x:c r="D10" s="384" t="n">
        <x:f>B10-C10</x:f>
        <x:v>60000</x:v>
      </x:c>
      <x:c r="E10" s="399" t="n">
        <x:f>IFERROR(D10/C10,0)</x:f>
        <x:v>0.08333333333333333</x:v>
      </x:c>
      <x:c r="F10" s="345" t="str">
        <x:v>IFRS 9</x:v>
      </x:c>
      <x:c r="G10" s="345" t="str">
        <x:v>Note 4</x:v>
      </x:c>
      <x:c r="H10" s="345" t="str">
        <x:v>Élevé</x:v>
      </x:c>
      <x:c r="I10" s="345" t="str">
        <x:f>IF(H10="Élevé","À surveiller","Conforme")</x:f>
        <x:v>À surveiller</x:v>
      </x:c>
      <x:c r="J10" s="345" t="str"/>
      <x:c r="K10" s="345"/>
      <x:c r="L10" s="345"/>
      <x:c r="M10" s="345"/>
      <x:c r="N10" s="345"/>
      <x:c r="O10" s="345"/>
      <x:c r="P10" s="345"/>
      <x:c r="Q10" s="345"/>
      <x:c r="R10" s="345"/>
      <x:c r="S10" s="345"/>
      <x:c r="T10" s="345"/>
    </x:row>
    <x:row r="11">
      <x:c r="A11" s="345" t="str">
        <x:v>Trésorerie</x:v>
      </x:c>
      <x:c r="B11" s="384" t="n">
        <x:f>Consolidation!I9</x:f>
        <x:v>940950</x:v>
      </x:c>
      <x:c r="C11" s="384" t="n">
        <x:v>690000</x:v>
      </x:c>
      <x:c r="D11" s="384" t="n">
        <x:f>B11-C11</x:f>
        <x:v>250950</x:v>
      </x:c>
      <x:c r="E11" s="399" t="n">
        <x:f>IFERROR(D11/C11,0)</x:f>
        <x:v>0.36369565217391303</x:v>
      </x:c>
      <x:c r="F11" s="345" t="str">
        <x:v>IAS 7</x:v>
      </x:c>
      <x:c r="G11" s="345" t="str">
        <x:v>Note 5</x:v>
      </x:c>
      <x:c r="H11" s="345" t="str">
        <x:v>Faible</x:v>
      </x:c>
      <x:c r="I11" s="345" t="str">
        <x:f>IF(H11="Élevé","À surveiller","Conforme")</x:f>
        <x:v>Conforme</x:v>
      </x:c>
      <x:c r="J11" s="345" t="str"/>
      <x:c r="K11" s="345"/>
      <x:c r="L11" s="345"/>
      <x:c r="M11" s="345"/>
      <x:c r="N11" s="345"/>
      <x:c r="O11" s="345"/>
      <x:c r="P11" s="345"/>
      <x:c r="Q11" s="345"/>
      <x:c r="R11" s="345"/>
      <x:c r="S11" s="345"/>
      <x:c r="T11" s="345"/>
    </x:row>
    <x:row r="12">
      <x:c r="A12" s="345" t="str">
        <x:v>Capitaux propres</x:v>
      </x:c>
      <x:c r="B12" s="384" t="n">
        <x:v>1850000</x:v>
      </x:c>
      <x:c r="C12" s="384" t="n">
        <x:v>1690000</x:v>
      </x:c>
      <x:c r="D12" s="384" t="n">
        <x:f>B12-C12</x:f>
        <x:v>160000</x:v>
      </x:c>
      <x:c r="E12" s="399" t="n">
        <x:f>IFERROR(D12/C12,0)</x:f>
        <x:v>0.09467455621301775</x:v>
      </x:c>
      <x:c r="F12" s="345" t="str">
        <x:v>IAS 1</x:v>
      </x:c>
      <x:c r="G12" s="345" t="str">
        <x:v>Note 6</x:v>
      </x:c>
      <x:c r="H12" s="345" t="str">
        <x:v>Faible</x:v>
      </x:c>
      <x:c r="I12" s="345" t="str">
        <x:f>IF(H12="Élevé","À surveiller","Conforme")</x:f>
        <x:v>Conforme</x:v>
      </x:c>
      <x:c r="J12" s="345" t="str"/>
      <x:c r="K12" s="345"/>
      <x:c r="L12" s="345"/>
      <x:c r="M12" s="345"/>
      <x:c r="N12" s="345"/>
      <x:c r="O12" s="345"/>
      <x:c r="P12" s="345"/>
      <x:c r="Q12" s="345"/>
      <x:c r="R12" s="345"/>
      <x:c r="S12" s="345"/>
      <x:c r="T12" s="345"/>
    </x:row>
    <x:row r="13">
      <x:c r="A13" s="345" t="str">
        <x:v>Dette financière</x:v>
      </x:c>
      <x:c r="B13" s="384" t="n">
        <x:v>1420000</x:v>
      </x:c>
      <x:c r="C13" s="384" t="n">
        <x:v>1510000</x:v>
      </x:c>
      <x:c r="D13" s="384" t="n">
        <x:f>B13-C13</x:f>
        <x:v>-90000</x:v>
      </x:c>
      <x:c r="E13" s="399" t="n">
        <x:f>IFERROR(D13/C13,0)</x:f>
        <x:v>-0.059602649006622516</x:v>
      </x:c>
      <x:c r="F13" s="345" t="str">
        <x:v>IFRS 9</x:v>
      </x:c>
      <x:c r="G13" s="345" t="str">
        <x:v>Note 7</x:v>
      </x:c>
      <x:c r="H13" s="345" t="str">
        <x:v>Moyen</x:v>
      </x:c>
      <x:c r="I13" s="345" t="str">
        <x:f>IF(H13="Élevé","À surveiller","Conforme")</x:f>
        <x:v>Conforme</x:v>
      </x:c>
      <x:c r="J13" s="345" t="str"/>
      <x:c r="K13" s="345"/>
      <x:c r="L13" s="345"/>
      <x:c r="M13" s="345"/>
      <x:c r="N13" s="345"/>
      <x:c r="O13" s="345"/>
      <x:c r="P13" s="345"/>
      <x:c r="Q13" s="345"/>
      <x:c r="R13" s="345"/>
      <x:c r="S13" s="345"/>
      <x:c r="T13" s="345"/>
    </x:row>
    <x:row r="14">
      <x:c r="A14" s="345" t="str">
        <x:v>Passifs courants</x:v>
      </x:c>
      <x:c r="B14" s="384" t="n">
        <x:v>890000</x:v>
      </x:c>
      <x:c r="C14" s="384" t="n">
        <x:v>840000</x:v>
      </x:c>
      <x:c r="D14" s="384" t="n">
        <x:f>B14-C14</x:f>
        <x:v>50000</x:v>
      </x:c>
      <x:c r="E14" s="399" t="n">
        <x:f>IFERROR(D14/C14,0)</x:f>
        <x:v>0.05952380952380952</x:v>
      </x:c>
      <x:c r="F14" s="345" t="str">
        <x:v>IAS 1</x:v>
      </x:c>
      <x:c r="G14" s="345" t="str">
        <x:v>Note 8</x:v>
      </x:c>
      <x:c r="H14" s="345" t="str">
        <x:v>Moyen</x:v>
      </x:c>
      <x:c r="I14" s="345" t="str">
        <x:f>IF(H14="Élevé","À surveiller","Conforme")</x:f>
        <x:v>Conforme</x:v>
      </x:c>
      <x:c r="J14" s="345" t="str"/>
      <x:c r="K14" s="345"/>
      <x:c r="L14" s="345"/>
      <x:c r="M14" s="345"/>
      <x:c r="N14" s="345"/>
      <x:c r="O14" s="345"/>
      <x:c r="P14" s="345"/>
      <x:c r="Q14" s="345"/>
      <x:c r="R14" s="345"/>
      <x:c r="S14" s="345"/>
      <x:c r="T14" s="345"/>
    </x:row>
    <x:row r="15">
      <x:c r="A15" s="345"/>
      <x:c r="B15" s="345"/>
      <x:c r="C15" s="345"/>
      <x:c r="D15" s="345"/>
      <x:c r="E15" s="345"/>
      <x:c r="F15" s="345"/>
      <x:c r="G15" s="345"/>
      <x:c r="H15" s="345"/>
      <x:c r="I15" s="345"/>
      <x:c r="J15" s="345"/>
      <x:c r="K15" s="345"/>
      <x:c r="L15" s="345"/>
      <x:c r="M15" s="345"/>
      <x:c r="N15" s="345"/>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ht="22" customHeight="1">
      <x:c r="A17" s="368" t="str">
        <x:v>Compte de résultat et autres éléments du résultat global</x:v>
      </x:c>
      <x:c r="B17" s="368"/>
      <x:c r="C17" s="368"/>
      <x:c r="D17" s="368"/>
      <x:c r="E17" s="368"/>
      <x:c r="F17" s="368"/>
      <x:c r="G17" s="368"/>
      <x:c r="H17" s="368"/>
      <x:c r="I17" s="368"/>
      <x:c r="J17" s="368"/>
      <x:c r="K17" s="345"/>
      <x:c r="L17" s="345"/>
      <x:c r="M17" s="345"/>
      <x:c r="N17" s="345"/>
      <x:c r="O17" s="345"/>
      <x:c r="P17" s="345"/>
      <x:c r="Q17" s="345"/>
      <x:c r="R17" s="345"/>
      <x:c r="S17" s="345"/>
      <x:c r="T17" s="345"/>
    </x:row>
    <x:row r="18" ht="24" customHeight="1">
      <x:c r="A18" s="354" t="str">
        <x:v>Poste</x:v>
      </x:c>
      <x:c r="B18" s="354" t="str">
        <x:v>2026</x:v>
      </x:c>
      <x:c r="C18" s="354" t="str">
        <x:v>2025</x:v>
      </x:c>
      <x:c r="D18" s="354" t="str">
        <x:v>Variation</x:v>
      </x:c>
      <x:c r="E18" s="354" t="str">
        <x:v>Variation %</x:v>
      </x:c>
      <x:c r="F18" s="354" t="str">
        <x:v>Norme</x:v>
      </x:c>
      <x:c r="G18" s="354" t="str">
        <x:v>Note</x:v>
      </x:c>
      <x:c r="H18" s="354" t="str">
        <x:v>Statut</x:v>
      </x:c>
      <x:c r="I18" s="354" t="str">
        <x:v>Responsable</x:v>
      </x:c>
      <x:c r="J18" s="354" t="str">
        <x:v>Commentaire</x:v>
      </x:c>
      <x:c r="K18" s="345"/>
      <x:c r="L18" s="345"/>
      <x:c r="M18" s="345"/>
      <x:c r="N18" s="345"/>
      <x:c r="O18" s="345"/>
      <x:c r="P18" s="345"/>
      <x:c r="Q18" s="345"/>
      <x:c r="R18" s="345"/>
      <x:c r="S18" s="345"/>
      <x:c r="T18" s="345"/>
    </x:row>
    <x:row r="19">
      <x:c r="A19" s="345" t="str">
        <x:v>Chiffre d'affaires</x:v>
      </x:c>
      <x:c r="B19" s="384" t="n">
        <x:f>Consolidation!I6</x:f>
        <x:v>6039610</x:v>
      </x:c>
      <x:c r="C19" s="384" t="n">
        <x:v>4380000</x:v>
      </x:c>
      <x:c r="D19" s="384" t="n">
        <x:f>B19-C19</x:f>
        <x:v>1659610</x:v>
      </x:c>
      <x:c r="E19" s="399" t="n">
        <x:f>IFERROR(D19/C19,0)</x:f>
        <x:v>0.37890639269406395</x:v>
      </x:c>
      <x:c r="F19" s="345" t="str">
        <x:v>IFRS 15</x:v>
      </x:c>
      <x:c r="G19" s="345" t="str">
        <x:v>Note 9</x:v>
      </x:c>
      <x:c r="H19" s="345" t="str">
        <x:f>IF(E19&gt;=0,"Conforme","À surveiller")</x:f>
        <x:v>Conforme</x:v>
      </x:c>
      <x:c r="I19" s="345" t="str">
        <x:v>Finance</x:v>
      </x:c>
      <x:c r="J19" s="345" t="str"/>
      <x:c r="K19" s="345"/>
      <x:c r="L19" s="345"/>
      <x:c r="M19" s="345"/>
      <x:c r="N19" s="345"/>
      <x:c r="O19" s="345"/>
      <x:c r="P19" s="345"/>
      <x:c r="Q19" s="345"/>
      <x:c r="R19" s="345"/>
      <x:c r="S19" s="345"/>
      <x:c r="T19" s="345"/>
    </x:row>
    <x:row r="20">
      <x:c r="A20" s="345" t="str">
        <x:v>EBITDA</x:v>
      </x:c>
      <x:c r="B20" s="384" t="n">
        <x:f>Consolidation!I7</x:f>
        <x:v>946902</x:v>
      </x:c>
      <x:c r="C20" s="384" t="n">
        <x:v>690000</x:v>
      </x:c>
      <x:c r="D20" s="384" t="n">
        <x:f>B20-C20</x:f>
        <x:v>256902</x:v>
      </x:c>
      <x:c r="E20" s="399" t="n">
        <x:f>IFERROR(D20/C20,0)</x:f>
        <x:v>0.37232173913043476</x:v>
      </x:c>
      <x:c r="F20" s="345" t="str">
        <x:v>Mesure alternative</x:v>
      </x:c>
      <x:c r="G20" s="345" t="str">
        <x:v>Note 10</x:v>
      </x:c>
      <x:c r="H20" s="345" t="str">
        <x:f>IF(E20&gt;=0,"Conforme","À surveiller")</x:f>
        <x:v>Conforme</x:v>
      </x:c>
      <x:c r="I20" s="345" t="str">
        <x:v>DAF</x:v>
      </x:c>
      <x:c r="J20" s="345" t="str"/>
      <x:c r="K20" s="345"/>
      <x:c r="L20" s="345"/>
      <x:c r="M20" s="345"/>
      <x:c r="N20" s="345"/>
      <x:c r="O20" s="345"/>
      <x:c r="P20" s="345"/>
      <x:c r="Q20" s="345"/>
      <x:c r="R20" s="345"/>
      <x:c r="S20" s="345"/>
      <x:c r="T20" s="345"/>
    </x:row>
    <x:row r="21">
      <x:c r="A21" s="345" t="str">
        <x:v>Résultat opérationnel</x:v>
      </x:c>
      <x:c r="B21" s="384" t="n">
        <x:v>640000</x:v>
      </x:c>
      <x:c r="C21" s="384" t="n">
        <x:v>585000</x:v>
      </x:c>
      <x:c r="D21" s="384" t="n">
        <x:f>B21-C21</x:f>
        <x:v>55000</x:v>
      </x:c>
      <x:c r="E21" s="399" t="n">
        <x:f>IFERROR(D21/C21,0)</x:f>
        <x:v>0.09401709401709402</x:v>
      </x:c>
      <x:c r="F21" s="345" t="str">
        <x:v>IAS 1</x:v>
      </x:c>
      <x:c r="G21" s="345" t="str">
        <x:v>Note 11</x:v>
      </x:c>
      <x:c r="H21" s="345" t="str">
        <x:f>IF(E21&gt;=0,"Conforme","À surveiller")</x:f>
        <x:v>Conforme</x:v>
      </x:c>
      <x:c r="I21" s="345" t="str">
        <x:v>Finance</x:v>
      </x:c>
      <x:c r="J21" s="345" t="str"/>
      <x:c r="K21" s="345"/>
      <x:c r="L21" s="345"/>
      <x:c r="M21" s="345"/>
      <x:c r="N21" s="345"/>
      <x:c r="O21" s="345"/>
      <x:c r="P21" s="345"/>
      <x:c r="Q21" s="345"/>
      <x:c r="R21" s="345"/>
      <x:c r="S21" s="345"/>
      <x:c r="T21" s="345"/>
    </x:row>
    <x:row r="22">
      <x:c r="A22" s="345" t="str">
        <x:v>Résultat net</x:v>
      </x:c>
      <x:c r="B22" s="384" t="n">
        <x:f>Consolidation!I8</x:f>
        <x:v>569451</x:v>
      </x:c>
      <x:c r="C22" s="384" t="n">
        <x:v>365000</x:v>
      </x:c>
      <x:c r="D22" s="384" t="n">
        <x:f>B22-C22</x:f>
        <x:v>204451</x:v>
      </x:c>
      <x:c r="E22" s="399" t="n">
        <x:f>IFERROR(D22/C22,0)</x:f>
        <x:v>0.5601397260273973</x:v>
      </x:c>
      <x:c r="F22" s="345" t="str">
        <x:v>IAS 1</x:v>
      </x:c>
      <x:c r="G22" s="345" t="str">
        <x:v>Note 12</x:v>
      </x:c>
      <x:c r="H22" s="345" t="str">
        <x:f>IF(E22&gt;=0,"Conforme","À surveiller")</x:f>
        <x:v>Conforme</x:v>
      </x:c>
      <x:c r="I22" s="345" t="str">
        <x:v>Finance</x:v>
      </x:c>
      <x:c r="J22" s="345" t="str"/>
      <x:c r="K22" s="345"/>
      <x:c r="L22" s="345"/>
      <x:c r="M22" s="345"/>
      <x:c r="N22" s="345"/>
      <x:c r="O22" s="345"/>
      <x:c r="P22" s="345"/>
      <x:c r="Q22" s="345"/>
      <x:c r="R22" s="345"/>
      <x:c r="S22" s="345"/>
      <x:c r="T22" s="345"/>
    </x:row>
    <x:row r="23">
      <x:c r="A23" s="345" t="str">
        <x:v>Écarts de conversion</x:v>
      </x:c>
      <x:c r="B23" s="384" t="n">
        <x:v>22000</x:v>
      </x:c>
      <x:c r="C23" s="384" t="n">
        <x:v>-14000</x:v>
      </x:c>
      <x:c r="D23" s="384" t="n">
        <x:f>B23-C23</x:f>
        <x:v>36000</x:v>
      </x:c>
      <x:c r="E23" s="399" t="n">
        <x:f>IFERROR(D23/C23,0)</x:f>
        <x:v>-2.5714285714285716</x:v>
      </x:c>
      <x:c r="F23" s="345" t="str">
        <x:v>IAS 21</x:v>
      </x:c>
      <x:c r="G23" s="345" t="str">
        <x:v>Note 13</x:v>
      </x:c>
      <x:c r="H23" s="345" t="str">
        <x:f>IF(E23&gt;=0,"Conforme","À surveiller")</x:f>
        <x:v>À surveiller</x:v>
      </x:c>
      <x:c r="I23" s="345" t="str">
        <x:v>Consolidation</x:v>
      </x:c>
      <x:c r="J23" s="345" t="str"/>
      <x:c r="K23" s="345"/>
      <x:c r="L23" s="345"/>
      <x:c r="M23" s="345"/>
      <x:c r="N23" s="345"/>
      <x:c r="O23" s="345"/>
      <x:c r="P23" s="345"/>
      <x:c r="Q23" s="345"/>
      <x:c r="R23" s="345"/>
      <x:c r="S23" s="345"/>
      <x:c r="T23" s="345"/>
    </x:row>
    <x:row r="24">
      <x:c r="A24" s="345" t="str">
        <x:v>Réévaluation instruments financiers</x:v>
      </x:c>
      <x:c r="B24" s="384" t="n">
        <x:v>15000</x:v>
      </x:c>
      <x:c r="C24" s="384" t="n">
        <x:v>9000</x:v>
      </x:c>
      <x:c r="D24" s="384" t="n">
        <x:f>B24-C24</x:f>
        <x:v>6000</x:v>
      </x:c>
      <x:c r="E24" s="399" t="n">
        <x:f>IFERROR(D24/C24,0)</x:f>
        <x:v>0.6666666666666666</x:v>
      </x:c>
      <x:c r="F24" s="345" t="str">
        <x:v>IFRS 9</x:v>
      </x:c>
      <x:c r="G24" s="345" t="str">
        <x:v>Note 14</x:v>
      </x:c>
      <x:c r="H24" s="345" t="str">
        <x:f>IF(E24&gt;=0,"Conforme","À surveiller")</x:f>
        <x:v>Conforme</x:v>
      </x:c>
      <x:c r="I24" s="345" t="str">
        <x:v>Trésorerie</x:v>
      </x:c>
      <x:c r="J24" s="345" t="str"/>
      <x:c r="K24" s="345"/>
      <x:c r="L24" s="345"/>
      <x:c r="M24" s="345"/>
      <x:c r="N24" s="345"/>
      <x:c r="O24" s="345"/>
      <x:c r="P24" s="345"/>
      <x:c r="Q24" s="345"/>
      <x:c r="R24" s="345"/>
      <x:c r="S24" s="345"/>
      <x:c r="T24" s="345"/>
    </x:row>
    <x:row r="25">
      <x:c r="A25" s="345" t="str">
        <x:v>Résultat global</x:v>
      </x:c>
      <x:c r="B25" s="384" t="n">
        <x:f>SUM(B22:B24)</x:f>
        <x:v>606451</x:v>
      </x:c>
      <x:c r="C25" s="384" t="n">
        <x:f>SUM(C22:C24)</x:f>
        <x:v>360000</x:v>
      </x:c>
      <x:c r="D25" s="384" t="n">
        <x:f>B25-C25</x:f>
        <x:v>246451</x:v>
      </x:c>
      <x:c r="E25" s="399" t="n">
        <x:f>IFERROR(D25/C25,0)</x:f>
        <x:v>0.6845861111111111</x:v>
      </x:c>
      <x:c r="F25" s="345" t="str">
        <x:v>IAS 1</x:v>
      </x:c>
      <x:c r="G25" s="345" t="str">
        <x:v>Note 15</x:v>
      </x:c>
      <x:c r="H25" s="345" t="str">
        <x:f>IF(E25&gt;=0,"Conforme","À surveiller")</x:f>
        <x:v>Conforme</x:v>
      </x:c>
      <x:c r="I25" s="345" t="str">
        <x:v>Finance</x:v>
      </x:c>
      <x:c r="J25" s="345" t="str"/>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x:c r="A28" s="345"/>
      <x:c r="B28" s="345"/>
      <x:c r="C28" s="345"/>
      <x:c r="D28" s="345"/>
      <x:c r="E28" s="345"/>
      <x:c r="F28" s="345"/>
      <x:c r="G28" s="345"/>
      <x:c r="H28" s="345"/>
      <x:c r="I28" s="345"/>
      <x:c r="J28" s="345"/>
      <x:c r="K28" s="345"/>
      <x:c r="L28" s="345"/>
      <x:c r="M28" s="345"/>
      <x:c r="N28" s="345"/>
      <x:c r="O28" s="345"/>
      <x:c r="P28" s="345"/>
      <x:c r="Q28" s="345"/>
      <x:c r="R28" s="345"/>
      <x:c r="S28" s="345"/>
      <x:c r="T28" s="345"/>
    </x:row>
    <x:row r="29" ht="22" customHeight="1">
      <x:c r="A29" s="559" t="str">
        <x:v>Notes IFRS détaillées</x:v>
      </x:c>
      <x:c r="B29" s="559"/>
      <x:c r="C29" s="559"/>
      <x:c r="D29" s="559"/>
      <x:c r="E29" s="559"/>
      <x:c r="F29" s="559"/>
      <x:c r="G29" s="559"/>
      <x:c r="H29" s="559"/>
      <x:c r="I29" s="559"/>
      <x:c r="J29" s="559"/>
      <x:c r="K29" s="345"/>
      <x:c r="L29" s="345"/>
      <x:c r="M29" s="345"/>
      <x:c r="N29" s="345"/>
      <x:c r="O29" s="345"/>
      <x:c r="P29" s="345"/>
      <x:c r="Q29" s="345"/>
      <x:c r="R29" s="345"/>
      <x:c r="S29" s="345"/>
      <x:c r="T29" s="345"/>
    </x:row>
    <x:row r="30" ht="24" customHeight="1">
      <x:c r="A30" s="563" t="str">
        <x:v>Note</x:v>
      </x:c>
      <x:c r="B30" s="563" t="str">
        <x:v>Norme</x:v>
      </x:c>
      <x:c r="C30" s="563" t="str">
        <x:v>Sujet</x:v>
      </x:c>
      <x:c r="D30" s="563" t="str">
        <x:v>Méthode comptable</x:v>
      </x:c>
      <x:c r="E30" s="563" t="str">
        <x:v>Hypothèse clé</x:v>
      </x:c>
      <x:c r="F30" s="563" t="str">
        <x:v>Montant</x:v>
      </x:c>
      <x:c r="G30" s="563" t="str">
        <x:v>Sensibilité</x:v>
      </x:c>
      <x:c r="H30" s="563" t="str">
        <x:v>Risque</x:v>
      </x:c>
      <x:c r="I30" s="563" t="str">
        <x:v>Statut</x:v>
      </x:c>
      <x:c r="J30" s="563" t="str">
        <x:v>Commentaire</x:v>
      </x:c>
      <x:c r="K30" s="345"/>
      <x:c r="L30" s="345"/>
      <x:c r="M30" s="345"/>
      <x:c r="N30" s="345"/>
      <x:c r="O30" s="345"/>
      <x:c r="P30" s="345"/>
      <x:c r="Q30" s="345"/>
      <x:c r="R30" s="345"/>
      <x:c r="S30" s="345"/>
      <x:c r="T30" s="345"/>
    </x:row>
    <x:row r="31">
      <x:c r="A31" s="345" t="str">
        <x:v>1</x:v>
      </x:c>
      <x:c r="B31" s="345" t="str">
        <x:v>IAS 16</x:v>
      </x:c>
      <x:c r="C31" s="345" t="str">
        <x:v>Immobilisations</x:v>
      </x:c>
      <x:c r="D31" s="537" t="str">
        <x:v>Coût amorti</x:v>
      </x:c>
      <x:c r="E31" s="537" t="str">
        <x:v>Durée 5 à 15 ans</x:v>
      </x:c>
      <x:c r="F31" s="547" t="n">
        <x:v>1650000</x:v>
      </x:c>
      <x:c r="G31" s="538" t="n">
        <x:v>0.05</x:v>
      </x:c>
      <x:c r="H31" s="537" t="str">
        <x:v>Faible</x:v>
      </x:c>
      <x:c r="I31" s="537" t="str">
        <x:v>Conforme</x:v>
      </x:c>
      <x:c r="J31" s="537" t="str"/>
      <x:c r="K31" s="345"/>
      <x:c r="L31" s="345"/>
      <x:c r="M31" s="345"/>
      <x:c r="N31" s="345"/>
      <x:c r="O31" s="345"/>
      <x:c r="P31" s="345"/>
      <x:c r="Q31" s="345"/>
      <x:c r="R31" s="345"/>
      <x:c r="S31" s="345"/>
      <x:c r="T31" s="345"/>
    </x:row>
    <x:row r="32">
      <x:c r="A32" s="345" t="str">
        <x:v>2</x:v>
      </x:c>
      <x:c r="B32" s="345" t="str">
        <x:v>IAS 36</x:v>
      </x:c>
      <x:c r="C32" s="345" t="str">
        <x:v>Goodwill</x:v>
      </x:c>
      <x:c r="D32" s="537" t="str">
        <x:v>Test de dépréciation</x:v>
      </x:c>
      <x:c r="E32" s="537" t="str">
        <x:v>WACC 9,5 %</x:v>
      </x:c>
      <x:c r="F32" s="547" t="n">
        <x:v>420000</x:v>
      </x:c>
      <x:c r="G32" s="538" t="n">
        <x:v>0.1</x:v>
      </x:c>
      <x:c r="H32" s="537" t="str">
        <x:v>Moyen</x:v>
      </x:c>
      <x:c r="I32" s="537" t="str">
        <x:v>À surveiller</x:v>
      </x:c>
      <x:c r="J32" s="537" t="str"/>
      <x:c r="K32" s="345"/>
      <x:c r="L32" s="345"/>
      <x:c r="M32" s="345"/>
      <x:c r="N32" s="345"/>
      <x:c r="O32" s="345"/>
      <x:c r="P32" s="345"/>
      <x:c r="Q32" s="345"/>
      <x:c r="R32" s="345"/>
      <x:c r="S32" s="345"/>
      <x:c r="T32" s="345"/>
    </x:row>
    <x:row r="33">
      <x:c r="A33" s="345" t="str">
        <x:v>3</x:v>
      </x:c>
      <x:c r="B33" s="345" t="str">
        <x:v>IAS 2</x:v>
      </x:c>
      <x:c r="C33" s="345" t="str">
        <x:v>Stocks</x:v>
      </x:c>
      <x:c r="D33" s="537" t="str">
        <x:v>Coût moyen pondéré</x:v>
      </x:c>
      <x:c r="E33" s="537" t="str">
        <x:v>Obsolescence 2 %</x:v>
      </x:c>
      <x:c r="F33" s="547" t="n">
        <x:v>610000</x:v>
      </x:c>
      <x:c r="G33" s="538" t="n">
        <x:v>0.02</x:v>
      </x:c>
      <x:c r="H33" s="537" t="str">
        <x:v>Moyen</x:v>
      </x:c>
      <x:c r="I33" s="537" t="str">
        <x:v>Conforme</x:v>
      </x:c>
      <x:c r="J33" s="537" t="str"/>
      <x:c r="K33" s="345"/>
      <x:c r="L33" s="345"/>
      <x:c r="M33" s="345"/>
      <x:c r="N33" s="345"/>
      <x:c r="O33" s="345"/>
      <x:c r="P33" s="345"/>
      <x:c r="Q33" s="345"/>
      <x:c r="R33" s="345"/>
      <x:c r="S33" s="345"/>
      <x:c r="T33" s="345"/>
    </x:row>
    <x:row r="34">
      <x:c r="A34" s="345" t="str">
        <x:v>4</x:v>
      </x:c>
      <x:c r="B34" s="345" t="str">
        <x:v>IFRS 9</x:v>
      </x:c>
      <x:c r="C34" s="345" t="str">
        <x:v>Créances clients</x:v>
      </x:c>
      <x:c r="D34" s="537" t="str">
        <x:v>Pertes de crédit attendues</x:v>
      </x:c>
      <x:c r="E34" s="537" t="str">
        <x:v>Taux de défaut 1,8 %</x:v>
      </x:c>
      <x:c r="F34" s="547" t="n">
        <x:v>780000</x:v>
      </x:c>
      <x:c r="G34" s="538" t="n">
        <x:v>0.018</x:v>
      </x:c>
      <x:c r="H34" s="537" t="str">
        <x:v>Élevé</x:v>
      </x:c>
      <x:c r="I34" s="537" t="str">
        <x:v>À surveiller</x:v>
      </x:c>
      <x:c r="J34" s="537" t="str"/>
      <x:c r="K34" s="345"/>
      <x:c r="L34" s="345"/>
      <x:c r="M34" s="345"/>
      <x:c r="N34" s="345"/>
      <x:c r="O34" s="345"/>
      <x:c r="P34" s="345"/>
      <x:c r="Q34" s="345"/>
      <x:c r="R34" s="345"/>
      <x:c r="S34" s="345"/>
      <x:c r="T34" s="345"/>
    </x:row>
    <x:row r="35">
      <x:c r="A35" s="345" t="str">
        <x:v>5</x:v>
      </x:c>
      <x:c r="B35" s="345" t="str">
        <x:v>IFRS 16</x:v>
      </x:c>
      <x:c r="C35" s="345" t="str">
        <x:v>Contrats de location</x:v>
      </x:c>
      <x:c r="D35" s="537" t="str">
        <x:v>Droit d'utilisation</x:v>
      </x:c>
      <x:c r="E35" s="537" t="str">
        <x:v>Taux 4,2 %</x:v>
      </x:c>
      <x:c r="F35" s="547" t="n">
        <x:v>310000</x:v>
      </x:c>
      <x:c r="G35" s="538" t="n">
        <x:v>0.042</x:v>
      </x:c>
      <x:c r="H35" s="537" t="str">
        <x:v>Moyen</x:v>
      </x:c>
      <x:c r="I35" s="537" t="str">
        <x:v>Conforme</x:v>
      </x:c>
      <x:c r="J35" s="537" t="str"/>
      <x:c r="K35" s="345"/>
      <x:c r="L35" s="345"/>
      <x:c r="M35" s="345"/>
      <x:c r="N35" s="345"/>
      <x:c r="O35" s="345"/>
      <x:c r="P35" s="345"/>
      <x:c r="Q35" s="345"/>
      <x:c r="R35" s="345"/>
      <x:c r="S35" s="345"/>
      <x:c r="T35" s="345"/>
    </x:row>
    <x:row r="36">
      <x:c r="A36" s="345" t="str">
        <x:v>6</x:v>
      </x:c>
      <x:c r="B36" s="345" t="str">
        <x:v>IAS 21</x:v>
      </x:c>
      <x:c r="C36" s="345" t="str">
        <x:v>Conversion devises</x:v>
      </x:c>
      <x:c r="D36" s="537" t="str">
        <x:v>Cours de clôture</x:v>
      </x:c>
      <x:c r="E36" s="537" t="str">
        <x:v>Volatilité FX</x:v>
      </x:c>
      <x:c r="F36" s="547" t="n">
        <x:v>22000</x:v>
      </x:c>
      <x:c r="G36" s="538" t="n">
        <x:v>0.08</x:v>
      </x:c>
      <x:c r="H36" s="537" t="str">
        <x:v>Moyen</x:v>
      </x:c>
      <x:c r="I36" s="537" t="str">
        <x:v>Conforme</x:v>
      </x:c>
      <x:c r="J36" s="537" t="str"/>
      <x:c r="K36" s="345"/>
      <x:c r="L36" s="345"/>
      <x:c r="M36" s="345"/>
      <x:c r="N36" s="345"/>
      <x:c r="O36" s="345"/>
      <x:c r="P36" s="345"/>
      <x:c r="Q36" s="345"/>
      <x:c r="R36" s="345"/>
      <x:c r="S36" s="345"/>
      <x:c r="T36" s="345"/>
    </x:row>
    <x:row r="37">
      <x:c r="A37" s="345" t="str">
        <x:v>7</x:v>
      </x:c>
      <x:c r="B37" s="345" t="str">
        <x:v>IFRS 15</x:v>
      </x:c>
      <x:c r="C37" s="345" t="str">
        <x:v>Reconnaissance du revenu</x:v>
      </x:c>
      <x:c r="D37" s="537" t="str">
        <x:v>À l'avancement</x:v>
      </x:c>
      <x:c r="E37" s="537" t="str">
        <x:v>Taux d'avancement</x:v>
      </x:c>
      <x:c r="F37" s="547" t="n">
        <x:v>6039610</x:v>
      </x:c>
      <x:c r="G37" s="538" t="n">
        <x:v>0.03</x:v>
      </x:c>
      <x:c r="H37" s="537" t="str">
        <x:v>Moyen</x:v>
      </x:c>
      <x:c r="I37" s="537" t="str">
        <x:v>Conforme</x:v>
      </x:c>
      <x:c r="J37" s="537" t="str"/>
      <x:c r="K37" s="345"/>
      <x:c r="L37" s="345"/>
      <x:c r="M37" s="345"/>
      <x:c r="N37" s="345"/>
      <x:c r="O37" s="345"/>
      <x:c r="P37" s="345"/>
      <x:c r="Q37" s="345"/>
      <x:c r="R37" s="345"/>
      <x:c r="S37" s="345"/>
      <x:c r="T37" s="345"/>
    </x:row>
    <x:row r="38">
      <x:c r="A38" s="345" t="str">
        <x:v>8</x:v>
      </x:c>
      <x:c r="B38" s="345" t="str">
        <x:v>IAS 12</x:v>
      </x:c>
      <x:c r="C38" s="345" t="str">
        <x:v>Impôts différés</x:v>
      </x:c>
      <x:c r="D38" s="537" t="str">
        <x:v>Méthode du report variable</x:v>
      </x:c>
      <x:c r="E38" s="537" t="str">
        <x:v>Taux 25 %</x:v>
      </x:c>
      <x:c r="F38" s="547" t="n">
        <x:v>95000</x:v>
      </x:c>
      <x:c r="G38" s="538" t="n">
        <x:v>0.02</x:v>
      </x:c>
      <x:c r="H38" s="537" t="str">
        <x:v>Faible</x:v>
      </x:c>
      <x:c r="I38" s="537" t="str">
        <x:v>Conforme</x:v>
      </x:c>
      <x:c r="J38" s="537" t="str"/>
      <x:c r="K38" s="345"/>
      <x:c r="L38" s="345"/>
      <x:c r="M38" s="345"/>
      <x:c r="N38" s="345"/>
      <x:c r="O38" s="345"/>
      <x:c r="P38" s="345"/>
      <x:c r="Q38" s="345"/>
      <x:c r="R38" s="345"/>
      <x:c r="S38" s="345"/>
      <x:c r="T38" s="345"/>
    </x:row>
    <x:row r="39">
      <x:c r="A39" s="345" t="str">
        <x:v>9</x:v>
      </x:c>
      <x:c r="B39" s="345" t="str">
        <x:v>IAS 37</x:v>
      </x:c>
      <x:c r="C39" s="345" t="str">
        <x:v>Provisions</x:v>
      </x:c>
      <x:c r="D39" s="537" t="str">
        <x:v>Meilleure estimation</x:v>
      </x:c>
      <x:c r="E39" s="537" t="str">
        <x:v>Probabilité 60 %</x:v>
      </x:c>
      <x:c r="F39" s="547" t="n">
        <x:v>125000</x:v>
      </x:c>
      <x:c r="G39" s="538" t="n">
        <x:v>0.15</x:v>
      </x:c>
      <x:c r="H39" s="537" t="str">
        <x:v>Élevé</x:v>
      </x:c>
      <x:c r="I39" s="537" t="str">
        <x:v>À surveiller</x:v>
      </x:c>
      <x:c r="J39" s="537" t="str"/>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ht="22" customHeight="1">
      <x:c r="A43" s="488" t="str">
        <x:v>Checklist de clôture IFRS</x:v>
      </x:c>
      <x:c r="B43" s="488"/>
      <x:c r="C43" s="488"/>
      <x:c r="D43" s="488"/>
      <x:c r="E43" s="488"/>
      <x:c r="F43" s="488"/>
      <x:c r="G43" s="488"/>
      <x:c r="H43" s="488"/>
      <x:c r="I43" s="488"/>
      <x:c r="J43" s="488"/>
      <x:c r="K43" s="345"/>
      <x:c r="L43" s="345"/>
      <x:c r="M43" s="345"/>
      <x:c r="N43" s="345"/>
      <x:c r="O43" s="345"/>
      <x:c r="P43" s="345"/>
      <x:c r="Q43" s="345"/>
      <x:c r="R43" s="345"/>
      <x:c r="S43" s="345"/>
      <x:c r="T43" s="345"/>
    </x:row>
    <x:row r="44" ht="24" customHeight="1">
      <x:c r="A44" s="567" t="str">
        <x:v>Contrôle</x:v>
      </x:c>
      <x:c r="B44" s="567" t="str">
        <x:v>Norme</x:v>
      </x:c>
      <x:c r="C44" s="567" t="str">
        <x:v>Responsable</x:v>
      </x:c>
      <x:c r="D44" s="567" t="str">
        <x:v>Échéance</x:v>
      </x:c>
      <x:c r="E44" s="567" t="str">
        <x:v>Preuve</x:v>
      </x:c>
      <x:c r="F44" s="567" t="str">
        <x:v>Statut</x:v>
      </x:c>
      <x:c r="G44" s="567" t="str">
        <x:v>Avancement</x:v>
      </x:c>
      <x:c r="H44" s="567" t="str">
        <x:v>Risque si retard</x:v>
      </x:c>
      <x:c r="I44" s="567" t="str">
        <x:v>Priorité</x:v>
      </x:c>
      <x:c r="J44" s="567" t="str">
        <x:v>Commentaire</x:v>
      </x:c>
      <x:c r="K44" s="345"/>
      <x:c r="L44" s="345"/>
      <x:c r="M44" s="345"/>
      <x:c r="N44" s="345"/>
      <x:c r="O44" s="345"/>
      <x:c r="P44" s="345"/>
      <x:c r="Q44" s="345"/>
      <x:c r="R44" s="345"/>
      <x:c r="S44" s="345"/>
      <x:c r="T44" s="345"/>
    </x:row>
    <x:row r="45">
      <x:c r="A45" s="345" t="str">
        <x:v>Revue des contrats clients</x:v>
      </x:c>
      <x:c r="B45" s="345" t="str">
        <x:v>IFRS 15</x:v>
      </x:c>
      <x:c r="C45" s="537" t="str">
        <x:v>Revenue manager</x:v>
      </x:c>
      <x:c r="D45" s="575" t="n">
        <x:v>46239</x:v>
      </x:c>
      <x:c r="E45" s="537" t="str">
        <x:v>Contrats signés</x:v>
      </x:c>
      <x:c r="F45" s="537" t="str">
        <x:v>Terminé</x:v>
      </x:c>
      <x:c r="G45" s="538" t="n">
        <x:v>1</x:v>
      </x:c>
      <x:c r="H45" s="537" t="str">
        <x:v>Élevé</x:v>
      </x:c>
      <x:c r="I45" s="537" t="str">
        <x:v>Haute</x:v>
      </x:c>
      <x:c r="J45" s="537" t="str"/>
      <x:c r="K45" s="345"/>
      <x:c r="L45" s="345"/>
      <x:c r="M45" s="345"/>
      <x:c r="N45" s="345"/>
      <x:c r="O45" s="345"/>
      <x:c r="P45" s="345"/>
      <x:c r="Q45" s="345"/>
      <x:c r="R45" s="345"/>
      <x:c r="S45" s="345"/>
      <x:c r="T45" s="345"/>
    </x:row>
    <x:row r="46">
      <x:c r="A46" s="345" t="str">
        <x:v>Test de dépréciation goodwill</x:v>
      </x:c>
      <x:c r="B46" s="345" t="str">
        <x:v>IAS 36</x:v>
      </x:c>
      <x:c r="C46" s="537" t="str">
        <x:v>Consolidation</x:v>
      </x:c>
      <x:c r="D46" s="575" t="n">
        <x:v>46252</x:v>
      </x:c>
      <x:c r="E46" s="537" t="str">
        <x:v>Modèle DCF</x:v>
      </x:c>
      <x:c r="F46" s="537" t="str">
        <x:v>En cours</x:v>
      </x:c>
      <x:c r="G46" s="538" t="n">
        <x:v>0.55</x:v>
      </x:c>
      <x:c r="H46" s="537" t="str">
        <x:v>Élevé</x:v>
      </x:c>
      <x:c r="I46" s="537" t="str">
        <x:v>Haute</x:v>
      </x:c>
      <x:c r="J46" s="537" t="str"/>
      <x:c r="K46" s="345"/>
      <x:c r="L46" s="345"/>
      <x:c r="M46" s="345"/>
      <x:c r="N46" s="345"/>
      <x:c r="O46" s="345"/>
      <x:c r="P46" s="345"/>
      <x:c r="Q46" s="345"/>
      <x:c r="R46" s="345"/>
      <x:c r="S46" s="345"/>
      <x:c r="T46" s="345"/>
    </x:row>
    <x:row r="47">
      <x:c r="A47" s="345" t="str">
        <x:v>Revue des pertes de crédit</x:v>
      </x:c>
      <x:c r="B47" s="345" t="str">
        <x:v>IFRS 9</x:v>
      </x:c>
      <x:c r="C47" s="537" t="str">
        <x:v>Crédit client</x:v>
      </x:c>
      <x:c r="D47" s="575" t="n">
        <x:v>46246</x:v>
      </x:c>
      <x:c r="E47" s="537" t="str">
        <x:v>Matrice ECL</x:v>
      </x:c>
      <x:c r="F47" s="537" t="str">
        <x:v>En cours</x:v>
      </x:c>
      <x:c r="G47" s="538" t="n">
        <x:v>0.7</x:v>
      </x:c>
      <x:c r="H47" s="537" t="str">
        <x:v>Moyen</x:v>
      </x:c>
      <x:c r="I47" s="537" t="str">
        <x:v>Haute</x:v>
      </x:c>
      <x:c r="J47" s="537" t="str"/>
      <x:c r="K47" s="345"/>
      <x:c r="L47" s="345"/>
      <x:c r="M47" s="345"/>
      <x:c r="N47" s="345"/>
      <x:c r="O47" s="345"/>
      <x:c r="P47" s="345"/>
      <x:c r="Q47" s="345"/>
      <x:c r="R47" s="345"/>
      <x:c r="S47" s="345"/>
      <x:c r="T47" s="345"/>
    </x:row>
    <x:row r="48">
      <x:c r="A48" s="345" t="str">
        <x:v>Validation des leases</x:v>
      </x:c>
      <x:c r="B48" s="345" t="str">
        <x:v>IFRS 16</x:v>
      </x:c>
      <x:c r="C48" s="537" t="str">
        <x:v>Comptabilité</x:v>
      </x:c>
      <x:c r="D48" s="575" t="n">
        <x:v>46254</x:v>
      </x:c>
      <x:c r="E48" s="537" t="str">
        <x:v>Registre contrats</x:v>
      </x:c>
      <x:c r="F48" s="537" t="str">
        <x:v>Planifié</x:v>
      </x:c>
      <x:c r="G48" s="538" t="n">
        <x:v>0.3</x:v>
      </x:c>
      <x:c r="H48" s="537" t="str">
        <x:v>Moyen</x:v>
      </x:c>
      <x:c r="I48" s="537" t="str">
        <x:v>Moyenne</x:v>
      </x:c>
      <x:c r="J48" s="537" t="str"/>
      <x:c r="K48" s="345"/>
      <x:c r="L48" s="345"/>
      <x:c r="M48" s="345"/>
      <x:c r="N48" s="345"/>
      <x:c r="O48" s="345"/>
      <x:c r="P48" s="345"/>
      <x:c r="Q48" s="345"/>
      <x:c r="R48" s="345"/>
      <x:c r="S48" s="345"/>
      <x:c r="T48" s="345"/>
    </x:row>
    <x:row r="49">
      <x:c r="A49" s="345" t="str">
        <x:v>Calcul des impôts différés</x:v>
      </x:c>
      <x:c r="B49" s="345" t="str">
        <x:v>IAS 12</x:v>
      </x:c>
      <x:c r="C49" s="537" t="str">
        <x:v>Fiscalité</x:v>
      </x:c>
      <x:c r="D49" s="575" t="n">
        <x:v>46259</x:v>
      </x:c>
      <x:c r="E49" s="537" t="str">
        <x:v>Tableau fiscal</x:v>
      </x:c>
      <x:c r="F49" s="537" t="str">
        <x:v>À lancer</x:v>
      </x:c>
      <x:c r="G49" s="538" t="n">
        <x:v>0.1</x:v>
      </x:c>
      <x:c r="H49" s="537" t="str">
        <x:v>Élevé</x:v>
      </x:c>
      <x:c r="I49" s="537" t="str">
        <x:v>Haute</x:v>
      </x:c>
      <x:c r="J49" s="537" t="str"/>
      <x:c r="K49" s="345"/>
      <x:c r="L49" s="345"/>
      <x:c r="M49" s="345"/>
      <x:c r="N49" s="345"/>
      <x:c r="O49" s="345"/>
      <x:c r="P49" s="345"/>
      <x:c r="Q49" s="345"/>
      <x:c r="R49" s="345"/>
      <x:c r="S49" s="345"/>
      <x:c r="T49" s="345"/>
    </x:row>
    <x:row r="50">
      <x:c r="A50" s="345" t="str">
        <x:v>Conversion devises</x:v>
      </x:c>
      <x:c r="B50" s="345" t="str">
        <x:v>IAS 21</x:v>
      </x:c>
      <x:c r="C50" s="537" t="str">
        <x:v>Trésorerie</x:v>
      </x:c>
      <x:c r="D50" s="575" t="n">
        <x:v>46241</x:v>
      </x:c>
      <x:c r="E50" s="537" t="str">
        <x:v>Taux validés</x:v>
      </x:c>
      <x:c r="F50" s="537" t="str">
        <x:v>Terminé</x:v>
      </x:c>
      <x:c r="G50" s="538" t="n">
        <x:v>1</x:v>
      </x:c>
      <x:c r="H50" s="537" t="str">
        <x:v>Moyen</x:v>
      </x:c>
      <x:c r="I50" s="537" t="str">
        <x:v>Moyenne</x:v>
      </x:c>
      <x:c r="J50" s="537" t="str"/>
      <x:c r="K50" s="345"/>
      <x:c r="L50" s="345"/>
      <x:c r="M50" s="345"/>
      <x:c r="N50" s="345"/>
      <x:c r="O50" s="345"/>
      <x:c r="P50" s="345"/>
      <x:c r="Q50" s="345"/>
      <x:c r="R50" s="345"/>
      <x:c r="S50" s="345"/>
      <x:c r="T50" s="345"/>
    </x:row>
    <x:row r="51">
      <x:c r="A51" s="345" t="str">
        <x:v>Revue provisions</x:v>
      </x:c>
      <x:c r="B51" s="345" t="str">
        <x:v>IAS 37</x:v>
      </x:c>
      <x:c r="C51" s="537" t="str">
        <x:v>Juridique</x:v>
      </x:c>
      <x:c r="D51" s="575" t="n">
        <x:v>46256</x:v>
      </x:c>
      <x:c r="E51" s="537" t="str">
        <x:v>Dossiers litiges</x:v>
      </x:c>
      <x:c r="F51" s="537" t="str">
        <x:v>En cours</x:v>
      </x:c>
      <x:c r="G51" s="538" t="n">
        <x:v>0.45</x:v>
      </x:c>
      <x:c r="H51" s="537" t="str">
        <x:v>Élevé</x:v>
      </x:c>
      <x:c r="I51" s="537" t="str">
        <x:v>Haute</x:v>
      </x:c>
      <x:c r="J51" s="537" t="str"/>
      <x:c r="K51" s="345"/>
      <x:c r="L51" s="345"/>
      <x:c r="M51" s="345"/>
      <x:c r="N51" s="345"/>
      <x:c r="O51" s="345"/>
      <x:c r="P51" s="345"/>
      <x:c r="Q51" s="345"/>
      <x:c r="R51" s="345"/>
      <x:c r="S51" s="345"/>
      <x:c r="T51" s="345"/>
    </x:row>
    <x:row r="52">
      <x:c r="A52" s="345" t="str">
        <x:v>Validation des disclosures</x:v>
      </x:c>
      <x:c r="B52" s="345" t="str">
        <x:v>IAS 1</x:v>
      </x:c>
      <x:c r="C52" s="537" t="str">
        <x:v>Consolidation</x:v>
      </x:c>
      <x:c r="D52" s="575" t="n">
        <x:v>46262</x:v>
      </x:c>
      <x:c r="E52" s="537" t="str">
        <x:v>Projet d'annexes</x:v>
      </x:c>
      <x:c r="F52" s="537" t="str">
        <x:v>Planifié</x:v>
      </x:c>
      <x:c r="G52" s="538" t="n">
        <x:v>0.2</x:v>
      </x:c>
      <x:c r="H52" s="537" t="str">
        <x:v>Moyen</x:v>
      </x:c>
      <x:c r="I52" s="537" t="str">
        <x:v>Moyenne</x:v>
      </x:c>
      <x:c r="J52" s="537" t="str"/>
      <x:c r="K52" s="345"/>
      <x:c r="L52" s="345"/>
      <x:c r="M52" s="345"/>
      <x:c r="N52" s="345"/>
      <x:c r="O52" s="345"/>
      <x:c r="P52" s="345"/>
      <x:c r="Q52" s="345"/>
      <x:c r="R52" s="345"/>
      <x:c r="S52" s="345"/>
      <x:c r="T52" s="345"/>
    </x:row>
    <x:row r="53">
      <x:c r="A53" s="345" t="str">
        <x:v>Approbation finale</x:v>
      </x:c>
      <x:c r="B53" s="345" t="str">
        <x:v>IAS 1</x:v>
      </x:c>
      <x:c r="C53" s="537" t="str">
        <x:v>DAF</x:v>
      </x:c>
      <x:c r="D53" s="575" t="n">
        <x:v>46265</x:v>
      </x:c>
      <x:c r="E53" s="537" t="str">
        <x:v>Sign-off</x:v>
      </x:c>
      <x:c r="F53" s="537" t="str">
        <x:v>À lancer</x:v>
      </x:c>
      <x:c r="G53" s="538" t="n">
        <x:v>0</x:v>
      </x:c>
      <x:c r="H53" s="537" t="str">
        <x:v>Élevé</x:v>
      </x:c>
      <x:c r="I53" s="537" t="str">
        <x:v>Haute</x:v>
      </x:c>
      <x:c r="J53" s="537" t="str"/>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J2"/>
    <x:mergeCell ref="A3:J3"/>
    <x:mergeCell ref="A5:J5"/>
    <x:mergeCell ref="A17:J17"/>
    <x:mergeCell ref="A29:J29"/>
    <x:mergeCell ref="A43:J43"/>
  </x:mergeCells>
  <x:conditionalFormatting sqref="I7:I14">
    <x:cfRule type="expression" dxfId="6" priority="1">
      <x:formula>I7="Conforme"</x:formula>
    </x:cfRule>
    <x:cfRule type="expression" dxfId="7" priority="2">
      <x:formula>I7="À surveiller"</x:formula>
    </x:cfRule>
  </x:conditionalFormatting>
  <x:conditionalFormatting sqref="G45:G53">
    <x:cfRule type="dataBar" priority="3">
      <x:dataBar>
        <x:cfvo type="min"/>
        <x:cfvo type="max"/>
        <x:color rgb="FF4472C4"/>
      </x:dataBar>
      <x:extLst>
        <x:ext xmlns:x14="http://schemas.microsoft.com/office/spreadsheetml/2009/9/main" uri="{B025F937-C7B1-47D3-B67F-A62EFF666E3E}">
          <x14:id>{27C48794-A7F5-F3B2-48C3-E8B93F3F240A}</x14:id>
        </x:ext>
      </x:extLst>
    </x:cfRule>
  </x:conditionalFormatting>
  <x:dataValidations count="4">
    <x:dataValidation type="list" sqref="H7:H14">
      <x:formula1>"Faible,Moyen,Élevé"</x:formula1>
    </x:dataValidation>
    <x:dataValidation type="list" sqref="H31:H39">
      <x:formula1>"Faible,Moyen,Élevé"</x:formula1>
    </x:dataValidation>
    <x:dataValidation type="list" sqref="I31:I39">
      <x:formula1>"Conforme,À surveiller,Non conforme"</x:formula1>
    </x:dataValidation>
    <x:dataValidation type="list" sqref="F45:F53">
      <x:formula1>"À lancer,En cours,Planifié,Terminé"</x:formula1>
    </x:dataValidation>
  </x:dataValidations>
  <x:pageMargins left="0.7" right="0.7" top="0.75" bottom="0.75" header="0.3" footer="0.3"/>
  <x:extLst>
    <x:ext xmlns:x14="http://schemas.microsoft.com/office/spreadsheetml/2009/9/main" xmlns:xm="http://schemas.microsoft.com/office/excel/2006/main" uri="{78C0D931-6437-407d-A8EE-F0AAD7539E65}">
      <x14:conditionalFormattings>
        <x14:conditionalFormatting>
          <x14:cfRule type="dataBar" priority="3" id="{27C48794-A7F5-F3B2-48C3-E8B93F3F240A}">
            <x14:dataBar gradient="1">
              <x14:cfvo type="min"/>
              <x14:cfvo type="max"/>
              <x14:fillColor rgb="FF4472C4"/>
            </x14:dataBar>
          </x14:cfRule>
          <xm:sqref>G45:G53</xm:sqref>
        </x14:conditionalFormatting>
      </x14:conditionalFormattings>
    </x:ext>
  </x:extLst>
</x:worksheet>
</file>

<file path=xl/worksheets/sheet8.xml><?xml version="1.0" encoding="utf-8"?>
<x:worksheet xmlns:x="http://schemas.openxmlformats.org/spreadsheetml/2006/main">
  <x:sheetFormatPr defaultRowHeight="15"/>
  <x:cols>
    <x:col min="1" max="1" width="17" hidden="0" customWidth="1"/>
    <x:col min="2" max="2" width="28" hidden="0" customWidth="1"/>
    <x:col min="3" max="3" width="17" hidden="0" customWidth="1"/>
    <x:col min="4" max="4" width="17" hidden="0" customWidth="1"/>
    <x:col min="5" max="5" width="17" hidden="0" customWidth="1"/>
    <x:col min="6" max="6" width="17" hidden="0" customWidth="1"/>
    <x:col min="7" max="7" width="17" hidden="0" customWidth="1"/>
    <x:col min="8" max="8" width="17" hidden="0" customWidth="1"/>
    <x:col min="9" max="9" width="17" hidden="0" customWidth="1"/>
    <x:col min="10" max="10" width="17" hidden="0" customWidth="1"/>
    <x:col min="11" max="11" width="24" hidden="0" customWidth="1"/>
    <x:col min="12" max="12" width="28" hidden="0" customWidth="1"/>
  </x:cols>
  <x:sheetData>
    <x:row r="1" ht="30" customHeight="1">
      <x:c r="A1" s="319" t="str">
        <x:v>REPORTING ESG</x:v>
      </x:c>
      <x:c r="B1" s="319"/>
      <x:c r="C1" s="319"/>
      <x:c r="D1" s="319"/>
      <x:c r="E1" s="319"/>
      <x:c r="F1" s="319"/>
      <x:c r="G1" s="319"/>
      <x:c r="H1" s="319"/>
      <x:c r="I1" s="319"/>
      <x:c r="J1" s="319"/>
      <x:c r="K1" s="319"/>
      <x:c r="L1" s="319"/>
      <x:c r="M1" s="345"/>
      <x:c r="N1" s="345"/>
      <x:c r="O1" s="345"/>
      <x:c r="P1" s="345"/>
      <x:c r="Q1" s="345"/>
      <x:c r="R1" s="345"/>
      <x:c r="S1" s="345"/>
      <x:c r="T1" s="345"/>
    </x:row>
    <x:row r="2" ht="30" customHeight="1">
      <x:c r="A2" s="319"/>
      <x:c r="B2" s="319"/>
      <x:c r="C2" s="319"/>
      <x:c r="D2" s="319"/>
      <x:c r="E2" s="319"/>
      <x:c r="F2" s="319"/>
      <x:c r="G2" s="319"/>
      <x:c r="H2" s="319"/>
      <x:c r="I2" s="319"/>
      <x:c r="J2" s="319"/>
      <x:c r="K2" s="319"/>
      <x:c r="L2" s="319"/>
      <x:c r="M2" s="345"/>
      <x:c r="N2" s="345"/>
      <x:c r="O2" s="345"/>
      <x:c r="P2" s="345"/>
      <x:c r="Q2" s="345"/>
      <x:c r="R2" s="345"/>
      <x:c r="S2" s="345"/>
      <x:c r="T2" s="345"/>
    </x:row>
    <x:row r="3" ht="22" customHeight="1">
      <x:c r="A3" s="346" t="str">
        <x:v>Environnement, social, gouvernance et objectifs de transition</x:v>
      </x:c>
      <x:c r="B3" s="346"/>
      <x:c r="C3" s="346"/>
      <x:c r="D3" s="346"/>
      <x:c r="E3" s="346"/>
      <x:c r="F3" s="346"/>
      <x:c r="G3" s="346"/>
      <x:c r="H3" s="346"/>
      <x:c r="I3" s="346"/>
      <x:c r="J3" s="346"/>
      <x:c r="K3" s="346"/>
      <x:c r="L3" s="346"/>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417" t="str">
        <x:v>Pilier</x:v>
      </x:c>
      <x:c r="B5" s="417" t="str">
        <x:v>Indicateur</x:v>
      </x:c>
      <x:c r="C5" s="417" t="str">
        <x:v>Unité</x:v>
      </x:c>
      <x:c r="D5" s="417" t="str">
        <x:v>2025</x:v>
      </x:c>
      <x:c r="E5" s="417" t="str">
        <x:v>2026</x:v>
      </x:c>
      <x:c r="F5" s="417" t="str">
        <x:v>Objectif 2026</x:v>
      </x:c>
      <x:c r="G5" s="417" t="str">
        <x:v>Écart</x:v>
      </x:c>
      <x:c r="H5" s="417" t="str">
        <x:v>Écart %</x:v>
      </x:c>
      <x:c r="I5" s="417" t="str">
        <x:v>Statut</x:v>
      </x:c>
      <x:c r="J5" s="417" t="str">
        <x:v>Responsable</x:v>
      </x:c>
      <x:c r="K5" s="417" t="str">
        <x:v>Source</x:v>
      </x:c>
      <x:c r="L5" s="417" t="str">
        <x:v>Commentaire</x:v>
      </x:c>
      <x:c r="M5" s="345"/>
      <x:c r="N5" s="345"/>
      <x:c r="O5" s="345"/>
      <x:c r="P5" s="345"/>
      <x:c r="Q5" s="345"/>
      <x:c r="R5" s="345"/>
      <x:c r="S5" s="345"/>
      <x:c r="T5" s="345"/>
    </x:row>
    <x:row r="6">
      <x:c r="A6" s="345" t="str">
        <x:v>Environnement</x:v>
      </x:c>
      <x:c r="B6" s="345" t="str">
        <x:v>Émissions GES Scope 1</x:v>
      </x:c>
      <x:c r="C6" s="345" t="str">
        <x:v>tCO₂e</x:v>
      </x:c>
      <x:c r="D6" s="423" t="n">
        <x:v>18000</x:v>
      </x:c>
      <x:c r="E6" s="423" t="n">
        <x:v>16000</x:v>
      </x:c>
      <x:c r="F6" s="423" t="n">
        <x:v>16200</x:v>
      </x:c>
      <x:c r="G6" s="424" t="n">
        <x:f>E6-F6</x:f>
        <x:v>-200</x:v>
      </x:c>
      <x:c r="H6" s="399" t="n">
        <x:f>IFERROR(G6/F6,0)</x:f>
        <x:v>-0.012345679012345678</x:v>
      </x:c>
      <x:c r="I6" s="345" t="str">
        <x:f>IF(OR(C6="tCO₂e",C6="m³",C6="indice"),IF(E6&lt;=F6,"Conforme",IF(E6&lt;=F6*1.05,"Vigilance","Critique")),IF(E6&gt;=F6,"Conforme",IF(E6&gt;=F6*0.95,"Vigilance","Critique")))</x:f>
        <x:v>Conforme</x:v>
      </x:c>
      <x:c r="J6" s="369" t="str">
        <x:v>ESG</x:v>
      </x:c>
      <x:c r="K6" s="369" t="str">
        <x:v>Inventaire carbone</x:v>
      </x:c>
      <x:c r="L6" s="369" t="str"/>
      <x:c r="M6" s="345"/>
      <x:c r="N6" s="345"/>
      <x:c r="O6" s="345"/>
      <x:c r="P6" s="345"/>
      <x:c r="Q6" s="345"/>
      <x:c r="R6" s="345"/>
      <x:c r="S6" s="345"/>
      <x:c r="T6" s="345"/>
    </x:row>
    <x:row r="7">
      <x:c r="A7" s="345" t="str">
        <x:v>Environnement</x:v>
      </x:c>
      <x:c r="B7" s="345" t="str">
        <x:v>Émissions GES Scope 2</x:v>
      </x:c>
      <x:c r="C7" s="345" t="str">
        <x:v>tCO₂e</x:v>
      </x:c>
      <x:c r="D7" s="423" t="n">
        <x:v>24000</x:v>
      </x:c>
      <x:c r="E7" s="423" t="n">
        <x:v>23700</x:v>
      </x:c>
      <x:c r="F7" s="423" t="n">
        <x:v>22500</x:v>
      </x:c>
      <x:c r="G7" s="424" t="n">
        <x:f>E7-F7</x:f>
        <x:v>1200</x:v>
      </x:c>
      <x:c r="H7" s="399" t="n">
        <x:f>IFERROR(G7/F7,0)</x:f>
        <x:v>0.05333333333333334</x:v>
      </x:c>
      <x:c r="I7" s="345" t="str">
        <x:f>IF(OR(C7="tCO₂e",C7="m³",C7="indice"),IF(E7&lt;=F7,"Conforme",IF(E7&lt;=F7*1.05,"Vigilance","Critique")),IF(E7&gt;=F7,"Conforme",IF(E7&gt;=F7*0.95,"Vigilance","Critique")))</x:f>
        <x:v>Critique</x:v>
      </x:c>
      <x:c r="J7" s="369" t="str">
        <x:v>ESG</x:v>
      </x:c>
      <x:c r="K7" s="369" t="str">
        <x:v>Factures énergie</x:v>
      </x:c>
      <x:c r="L7" s="369" t="str"/>
      <x:c r="M7" s="345"/>
      <x:c r="N7" s="345"/>
      <x:c r="O7" s="345"/>
      <x:c r="P7" s="345"/>
      <x:c r="Q7" s="345"/>
      <x:c r="R7" s="345"/>
      <x:c r="S7" s="345"/>
      <x:c r="T7" s="345"/>
    </x:row>
    <x:row r="8">
      <x:c r="A8" s="345" t="str">
        <x:v>Environnement</x:v>
      </x:c>
      <x:c r="B8" s="345" t="str">
        <x:v>Énergie renouvelable</x:v>
      </x:c>
      <x:c r="C8" s="345" t="str">
        <x:v>%</x:v>
      </x:c>
      <x:c r="D8" s="370" t="n">
        <x:v>0.36</x:v>
      </x:c>
      <x:c r="E8" s="370" t="n">
        <x:v>0.46</x:v>
      </x:c>
      <x:c r="F8" s="370" t="n">
        <x:v>0.45</x:v>
      </x:c>
      <x:c r="G8" s="424" t="n">
        <x:f>E8-F8</x:f>
        <x:v>0.010000000000000009</x:v>
      </x:c>
      <x:c r="H8" s="399" t="n">
        <x:f>IFERROR(G8/F8,0)</x:f>
        <x:v>0.02222222222222224</x:v>
      </x:c>
      <x:c r="I8" s="345" t="str">
        <x:f>IF(OR(C8="tCO₂e",C8="m³",C8="indice"),IF(E8&lt;=F8,"Conforme",IF(E8&lt;=F8*1.05,"Vigilance","Critique")),IF(E8&gt;=F8,"Conforme",IF(E8&gt;=F8*0.95,"Vigilance","Critique")))</x:f>
        <x:v>Conforme</x:v>
      </x:c>
      <x:c r="J8" s="369" t="str">
        <x:v>Énergie</x:v>
      </x:c>
      <x:c r="K8" s="369" t="str">
        <x:v>Contrats fournisseurs</x:v>
      </x:c>
      <x:c r="L8" s="369" t="str"/>
      <x:c r="M8" s="345"/>
      <x:c r="N8" s="345"/>
      <x:c r="O8" s="345"/>
      <x:c r="P8" s="345"/>
      <x:c r="Q8" s="345"/>
      <x:c r="R8" s="345"/>
      <x:c r="S8" s="345"/>
      <x:c r="T8" s="345"/>
    </x:row>
    <x:row r="9">
      <x:c r="A9" s="345" t="str">
        <x:v>Environnement</x:v>
      </x:c>
      <x:c r="B9" s="345" t="str">
        <x:v>Consommation d'eau</x:v>
      </x:c>
      <x:c r="C9" s="345" t="str">
        <x:v>m³</x:v>
      </x:c>
      <x:c r="D9" s="423" t="n">
        <x:v>125000</x:v>
      </x:c>
      <x:c r="E9" s="423" t="n">
        <x:v>119000</x:v>
      </x:c>
      <x:c r="F9" s="423" t="n">
        <x:v>115000</x:v>
      </x:c>
      <x:c r="G9" s="424" t="n">
        <x:f>E9-F9</x:f>
        <x:v>4000</x:v>
      </x:c>
      <x:c r="H9" s="399" t="n">
        <x:f>IFERROR(G9/F9,0)</x:f>
        <x:v>0.034782608695652174</x:v>
      </x:c>
      <x:c r="I9" s="345" t="str">
        <x:f>IF(OR(C9="tCO₂e",C9="m³",C9="indice"),IF(E9&lt;=F9,"Conforme",IF(E9&lt;=F9*1.05,"Vigilance","Critique")),IF(E9&gt;=F9,"Conforme",IF(E9&gt;=F9*0.95,"Vigilance","Critique")))</x:f>
        <x:v>Vigilance</x:v>
      </x:c>
      <x:c r="J9" s="369" t="str">
        <x:v>Opérations</x:v>
      </x:c>
      <x:c r="K9" s="369" t="str">
        <x:v>Relevés compteurs</x:v>
      </x:c>
      <x:c r="L9" s="369" t="str"/>
      <x:c r="M9" s="345"/>
      <x:c r="N9" s="345"/>
      <x:c r="O9" s="345"/>
      <x:c r="P9" s="345"/>
      <x:c r="Q9" s="345"/>
      <x:c r="R9" s="345"/>
      <x:c r="S9" s="345"/>
      <x:c r="T9" s="345"/>
    </x:row>
    <x:row r="10">
      <x:c r="A10" s="345" t="str">
        <x:v>Social</x:v>
      </x:c>
      <x:c r="B10" s="345" t="str">
        <x:v>Femmes managers</x:v>
      </x:c>
      <x:c r="C10" s="345" t="str">
        <x:v>%</x:v>
      </x:c>
      <x:c r="D10" s="370" t="n">
        <x:v>0.34</x:v>
      </x:c>
      <x:c r="E10" s="370" t="n">
        <x:v>0.41</x:v>
      </x:c>
      <x:c r="F10" s="370" t="n">
        <x:v>0.4</x:v>
      </x:c>
      <x:c r="G10" s="424" t="n">
        <x:f>E10-F10</x:f>
        <x:v>0.009999999999999953</x:v>
      </x:c>
      <x:c r="H10" s="399" t="n">
        <x:f>IFERROR(G10/F10,0)</x:f>
        <x:v>0.024999999999999883</x:v>
      </x:c>
      <x:c r="I10" s="345" t="str">
        <x:f>IF(OR(C10="tCO₂e",C10="m³",C10="indice"),IF(E10&lt;=F10,"Conforme",IF(E10&lt;=F10*1.05,"Vigilance","Critique")),IF(E10&gt;=F10,"Conforme",IF(E10&gt;=F10*0.95,"Vigilance","Critique")))</x:f>
        <x:v>Conforme</x:v>
      </x:c>
      <x:c r="J10" s="369" t="str">
        <x:v>RH</x:v>
      </x:c>
      <x:c r="K10" s="369" t="str">
        <x:v>SIRH</x:v>
      </x:c>
      <x:c r="L10" s="369" t="str"/>
      <x:c r="M10" s="345"/>
      <x:c r="N10" s="345"/>
      <x:c r="O10" s="345"/>
      <x:c r="P10" s="345"/>
      <x:c r="Q10" s="345"/>
      <x:c r="R10" s="345"/>
      <x:c r="S10" s="345"/>
      <x:c r="T10" s="345"/>
    </x:row>
    <x:row r="11">
      <x:c r="A11" s="345" t="str">
        <x:v>Social</x:v>
      </x:c>
      <x:c r="B11" s="345" t="str">
        <x:v>Taux de fréquence accidents</x:v>
      </x:c>
      <x:c r="C11" s="345" t="str">
        <x:v>indice</x:v>
      </x:c>
      <x:c r="D11" s="423" t="n">
        <x:v>5.8</x:v>
      </x:c>
      <x:c r="E11" s="423" t="n">
        <x:v>4.9</x:v>
      </x:c>
      <x:c r="F11" s="423" t="n">
        <x:v>4.5</x:v>
      </x:c>
      <x:c r="G11" s="424" t="n">
        <x:f>E11-F11</x:f>
        <x:v>0.40000000000000036</x:v>
      </x:c>
      <x:c r="H11" s="399" t="n">
        <x:f>IFERROR(G11/F11,0)</x:f>
        <x:v>0.08888888888888896</x:v>
      </x:c>
      <x:c r="I11" s="345" t="str">
        <x:f>IF(OR(C11="tCO₂e",C11="m³",C11="indice"),IF(E11&lt;=F11,"Conforme",IF(E11&lt;=F11*1.05,"Vigilance","Critique")),IF(E11&gt;=F11,"Conforme",IF(E11&gt;=F11*0.95,"Vigilance","Critique")))</x:f>
        <x:v>Critique</x:v>
      </x:c>
      <x:c r="J11" s="369" t="str">
        <x:v>HSE</x:v>
      </x:c>
      <x:c r="K11" s="369" t="str">
        <x:v>Registre sécurité</x:v>
      </x:c>
      <x:c r="L11" s="369" t="str"/>
      <x:c r="M11" s="345"/>
      <x:c r="N11" s="345"/>
      <x:c r="O11" s="345"/>
      <x:c r="P11" s="345"/>
      <x:c r="Q11" s="345"/>
      <x:c r="R11" s="345"/>
      <x:c r="S11" s="345"/>
      <x:c r="T11" s="345"/>
    </x:row>
    <x:row r="12">
      <x:c r="A12" s="345" t="str">
        <x:v>Social</x:v>
      </x:c>
      <x:c r="B12" s="345" t="str">
        <x:v>Heures de formation / salarié</x:v>
      </x:c>
      <x:c r="C12" s="345" t="str">
        <x:v>heures</x:v>
      </x:c>
      <x:c r="D12" s="370" t="n">
        <x:v>18</x:v>
      </x:c>
      <x:c r="E12" s="370" t="n">
        <x:v>25</x:v>
      </x:c>
      <x:c r="F12" s="370" t="n">
        <x:v>24</x:v>
      </x:c>
      <x:c r="G12" s="424" t="n">
        <x:f>E12-F12</x:f>
        <x:v>1</x:v>
      </x:c>
      <x:c r="H12" s="399" t="n">
        <x:f>IFERROR(G12/F12,0)</x:f>
        <x:v>0.041666666666666664</x:v>
      </x:c>
      <x:c r="I12" s="345" t="str">
        <x:f>IF(OR(C12="tCO₂e",C12="m³",C12="indice"),IF(E12&lt;=F12,"Conforme",IF(E12&lt;=F12*1.05,"Vigilance","Critique")),IF(E12&gt;=F12,"Conforme",IF(E12&gt;=F12*0.95,"Vigilance","Critique")))</x:f>
        <x:v>Conforme</x:v>
      </x:c>
      <x:c r="J12" s="369" t="str">
        <x:v>RH</x:v>
      </x:c>
      <x:c r="K12" s="369" t="str">
        <x:v>LMS</x:v>
      </x:c>
      <x:c r="L12" s="369" t="str"/>
      <x:c r="M12" s="345"/>
      <x:c r="N12" s="345"/>
      <x:c r="O12" s="345"/>
      <x:c r="P12" s="345"/>
      <x:c r="Q12" s="345"/>
      <x:c r="R12" s="345"/>
      <x:c r="S12" s="345"/>
      <x:c r="T12" s="345"/>
    </x:row>
    <x:row r="13">
      <x:c r="A13" s="345" t="str">
        <x:v>Gouvernance</x:v>
      </x:c>
      <x:c r="B13" s="345" t="str">
        <x:v>Membres indépendants CA</x:v>
      </x:c>
      <x:c r="C13" s="345" t="str">
        <x:v>%</x:v>
      </x:c>
      <x:c r="D13" s="423" t="n">
        <x:v>0.42</x:v>
      </x:c>
      <x:c r="E13" s="423" t="n">
        <x:v>0.46</x:v>
      </x:c>
      <x:c r="F13" s="423" t="n">
        <x:v>0.5</x:v>
      </x:c>
      <x:c r="G13" s="424" t="n">
        <x:f>E13-F13</x:f>
        <x:v>-0.03999999999999998</x:v>
      </x:c>
      <x:c r="H13" s="399" t="n">
        <x:f>IFERROR(G13/F13,0)</x:f>
        <x:v>-0.07999999999999996</x:v>
      </x:c>
      <x:c r="I13" s="345" t="str">
        <x:f>IF(OR(C13="tCO₂e",C13="m³",C13="indice"),IF(E13&lt;=F13,"Conforme",IF(E13&lt;=F13*1.05,"Vigilance","Critique")),IF(E13&gt;=F13,"Conforme",IF(E13&gt;=F13*0.95,"Vigilance","Critique")))</x:f>
        <x:v>Critique</x:v>
      </x:c>
      <x:c r="J13" s="369" t="str">
        <x:v>Juridique</x:v>
      </x:c>
      <x:c r="K13" s="369" t="str">
        <x:v>Registre gouvernance</x:v>
      </x:c>
      <x:c r="L13" s="369" t="str"/>
      <x:c r="M13" s="345"/>
      <x:c r="N13" s="345"/>
      <x:c r="O13" s="345"/>
      <x:c r="P13" s="345"/>
      <x:c r="Q13" s="345"/>
      <x:c r="R13" s="345"/>
      <x:c r="S13" s="345"/>
      <x:c r="T13" s="345"/>
    </x:row>
    <x:row r="14">
      <x:c r="A14" s="345" t="str">
        <x:v>Gouvernance</x:v>
      </x:c>
      <x:c r="B14" s="345" t="str">
        <x:v>Alertes éthiques clôturées</x:v>
      </x:c>
      <x:c r="C14" s="345" t="str">
        <x:v>%</x:v>
      </x:c>
      <x:c r="D14" s="370" t="n">
        <x:v>0.78</x:v>
      </x:c>
      <x:c r="E14" s="370" t="n">
        <x:v>0.51</x:v>
      </x:c>
      <x:c r="F14" s="370" t="n">
        <x:v>0.9</x:v>
      </x:c>
      <x:c r="G14" s="424" t="n">
        <x:f>E14-F14</x:f>
        <x:v>-0.39</x:v>
      </x:c>
      <x:c r="H14" s="399" t="n">
        <x:f>IFERROR(G14/F14,0)</x:f>
        <x:v>-0.43333333333333335</x:v>
      </x:c>
      <x:c r="I14" s="345" t="str">
        <x:f>IF(OR(C14="tCO₂e",C14="m³",C14="indice"),IF(E14&lt;=F14,"Conforme",IF(E14&lt;=F14*1.05,"Vigilance","Critique")),IF(E14&gt;=F14,"Conforme",IF(E14&gt;=F14*0.95,"Vigilance","Critique")))</x:f>
        <x:v>Critique</x:v>
      </x:c>
      <x:c r="J14" s="369" t="str">
        <x:v>Compliance</x:v>
      </x:c>
      <x:c r="K14" s="369" t="str">
        <x:v>Outil éthique</x:v>
      </x:c>
      <x:c r="L14" s="369" t="str"/>
      <x:c r="M14" s="345"/>
      <x:c r="N14" s="345"/>
      <x:c r="O14" s="345"/>
      <x:c r="P14" s="345"/>
      <x:c r="Q14" s="345"/>
      <x:c r="R14" s="345"/>
      <x:c r="S14" s="345"/>
      <x:c r="T14" s="345"/>
    </x:row>
    <x:row r="15">
      <x:c r="A15" s="345" t="str">
        <x:v>Gouvernance</x:v>
      </x:c>
      <x:c r="B15" s="345" t="str">
        <x:v>Fournisseurs évalués ESG</x:v>
      </x:c>
      <x:c r="C15" s="345" t="str">
        <x:v>%</x:v>
      </x:c>
      <x:c r="D15" s="370" t="n">
        <x:v>0.45</x:v>
      </x:c>
      <x:c r="E15" s="370" t="n">
        <x:v>0.62</x:v>
      </x:c>
      <x:c r="F15" s="370" t="n">
        <x:v>0.7</x:v>
      </x:c>
      <x:c r="G15" s="424" t="n">
        <x:f>E15-F15</x:f>
        <x:v>-0.07999999999999996</x:v>
      </x:c>
      <x:c r="H15" s="399" t="n">
        <x:f>IFERROR(G15/F15,0)</x:f>
        <x:v>-0.11428571428571424</x:v>
      </x:c>
      <x:c r="I15" s="345" t="str">
        <x:f>IF(OR(C15="tCO₂e",C15="m³",C15="indice"),IF(E15&lt;=F15,"Conforme",IF(E15&lt;=F15*1.05,"Vigilance","Critique")),IF(E15&gt;=F15,"Conforme",IF(E15&gt;=F15*0.95,"Vigilance","Critique")))</x:f>
        <x:v>Critique</x:v>
      </x:c>
      <x:c r="J15" s="369" t="str">
        <x:v>Achats</x:v>
      </x:c>
      <x:c r="K15" s="369" t="str">
        <x:v>Évaluation fournisseurs</x:v>
      </x:c>
      <x:c r="L15" s="369" t="str"/>
      <x:c r="M15" s="345"/>
      <x:c r="N15" s="345"/>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x:c r="A17" s="345"/>
      <x:c r="B17" s="345"/>
      <x:c r="C17" s="345"/>
      <x:c r="D17" s="345"/>
      <x:c r="E17" s="345"/>
      <x:c r="F17" s="345"/>
      <x:c r="G17" s="345"/>
      <x:c r="H17" s="345"/>
      <x:c r="I17" s="345"/>
      <x:c r="J17" s="345"/>
      <x:c r="K17" s="345"/>
      <x:c r="L17" s="345"/>
      <x:c r="M17" s="345"/>
      <x:c r="N17" s="345"/>
      <x:c r="O17" s="345"/>
      <x:c r="P17" s="345"/>
      <x:c r="Q17" s="345"/>
      <x:c r="R17" s="345"/>
      <x:c r="S17" s="345"/>
      <x:c r="T17" s="345"/>
    </x:row>
    <x:row r="18">
      <x:c r="A18" s="345"/>
      <x:c r="B18" s="345"/>
      <x:c r="C18" s="345"/>
      <x:c r="D18" s="345"/>
      <x:c r="E18" s="345"/>
      <x:c r="F18" s="345"/>
      <x:c r="G18" s="345"/>
      <x:c r="H18" s="345"/>
      <x:c r="I18" s="345"/>
      <x:c r="J18" s="345"/>
      <x:c r="K18" s="345"/>
      <x:c r="L18" s="345"/>
      <x:c r="M18" s="345"/>
      <x:c r="N18" s="345"/>
      <x:c r="O18" s="345"/>
      <x:c r="P18" s="345"/>
      <x:c r="Q18" s="345"/>
      <x:c r="R18" s="345"/>
      <x:c r="S18" s="345"/>
      <x:c r="T18" s="345"/>
    </x:row>
    <x:row r="19" ht="22" customHeight="1">
      <x:c r="A19" s="530" t="str">
        <x:v>Trajectoire ESG 2025-2030</x:v>
      </x:c>
      <x:c r="B19" s="530"/>
      <x:c r="C19" s="530"/>
      <x:c r="D19" s="530"/>
      <x:c r="E19" s="530"/>
      <x:c r="F19" s="530"/>
      <x:c r="G19" s="530"/>
      <x:c r="H19" s="530"/>
      <x:c r="I19" s="530"/>
      <x:c r="J19" s="530"/>
      <x:c r="K19" s="530"/>
      <x:c r="L19" s="530"/>
      <x:c r="M19" s="345"/>
      <x:c r="N19" s="345"/>
      <x:c r="O19" s="345"/>
      <x:c r="P19" s="345"/>
      <x:c r="Q19" s="345"/>
      <x:c r="R19" s="345"/>
      <x:c r="S19" s="345"/>
      <x:c r="T19" s="345"/>
    </x:row>
    <x:row r="20" ht="24" customHeight="1">
      <x:c r="A20" s="534" t="str">
        <x:v>Indicateur</x:v>
      </x:c>
      <x:c r="B20" s="534" t="str">
        <x:v>2025</x:v>
      </x:c>
      <x:c r="C20" s="534" t="str">
        <x:v>2026</x:v>
      </x:c>
      <x:c r="D20" s="534" t="str">
        <x:v>2027</x:v>
      </x:c>
      <x:c r="E20" s="534" t="str">
        <x:v>2028</x:v>
      </x:c>
      <x:c r="F20" s="534" t="str">
        <x:v>2029</x:v>
      </x:c>
      <x:c r="G20" s="534" t="str">
        <x:v>2030</x:v>
      </x:c>
      <x:c r="H20" s="534" t="str">
        <x:v>Objectif long terme</x:v>
      </x:c>
      <x:c r="I20" s="345"/>
      <x:c r="J20" s="345"/>
      <x:c r="K20" s="345"/>
      <x:c r="L20" s="345"/>
      <x:c r="M20" s="345"/>
      <x:c r="N20" s="345"/>
      <x:c r="O20" s="345"/>
      <x:c r="P20" s="345"/>
      <x:c r="Q20" s="345"/>
      <x:c r="R20" s="345"/>
      <x:c r="S20" s="345"/>
      <x:c r="T20" s="345"/>
    </x:row>
    <x:row r="21">
      <x:c r="A21" s="345" t="str">
        <x:v>Émissions GES totales</x:v>
      </x:c>
      <x:c r="B21" s="537" t="n">
        <x:v>42000</x:v>
      </x:c>
      <x:c r="C21" s="537" t="n">
        <x:v>40500</x:v>
      </x:c>
      <x:c r="D21" s="537" t="n">
        <x:v>38000</x:v>
      </x:c>
      <x:c r="E21" s="537" t="n">
        <x:v>35000</x:v>
      </x:c>
      <x:c r="F21" s="537" t="n">
        <x:v>32000</x:v>
      </x:c>
      <x:c r="G21" s="537" t="n">
        <x:v>28500</x:v>
      </x:c>
      <x:c r="H21" s="345" t="str">
        <x:v>-32 %</x:v>
      </x:c>
      <x:c r="I21" s="345"/>
      <x:c r="J21" s="345"/>
      <x:c r="K21" s="345"/>
      <x:c r="L21" s="345"/>
      <x:c r="M21" s="345"/>
      <x:c r="N21" s="345"/>
      <x:c r="O21" s="345"/>
      <x:c r="P21" s="345"/>
      <x:c r="Q21" s="345"/>
      <x:c r="R21" s="345"/>
      <x:c r="S21" s="345"/>
      <x:c r="T21" s="345"/>
    </x:row>
    <x:row r="22">
      <x:c r="A22" s="345" t="str">
        <x:v>Énergie renouvelable</x:v>
      </x:c>
      <x:c r="B22" s="538" t="n">
        <x:v>0.36</x:v>
      </x:c>
      <x:c r="C22" s="538" t="n">
        <x:v>0.43</x:v>
      </x:c>
      <x:c r="D22" s="538" t="n">
        <x:v>0.5</x:v>
      </x:c>
      <x:c r="E22" s="538" t="n">
        <x:v>0.58</x:v>
      </x:c>
      <x:c r="F22" s="538" t="n">
        <x:v>0.66</x:v>
      </x:c>
      <x:c r="G22" s="538" t="n">
        <x:v>0.75</x:v>
      </x:c>
      <x:c r="H22" s="345" t="str">
        <x:v>75 %</x:v>
      </x:c>
      <x:c r="I22" s="345"/>
      <x:c r="J22" s="345"/>
      <x:c r="K22" s="345"/>
      <x:c r="L22" s="345"/>
      <x:c r="M22" s="345"/>
      <x:c r="N22" s="345"/>
      <x:c r="O22" s="345"/>
      <x:c r="P22" s="345"/>
      <x:c r="Q22" s="345"/>
      <x:c r="R22" s="345"/>
      <x:c r="S22" s="345"/>
      <x:c r="T22" s="345"/>
    </x:row>
    <x:row r="23">
      <x:c r="A23" s="345" t="str">
        <x:v>Consommation d'eau</x:v>
      </x:c>
      <x:c r="B23" s="537" t="n">
        <x:v>125000</x:v>
      </x:c>
      <x:c r="C23" s="537" t="n">
        <x:v>119000</x:v>
      </x:c>
      <x:c r="D23" s="537" t="n">
        <x:v>112000</x:v>
      </x:c>
      <x:c r="E23" s="537" t="n">
        <x:v>105000</x:v>
      </x:c>
      <x:c r="F23" s="537" t="n">
        <x:v>98000</x:v>
      </x:c>
      <x:c r="G23" s="537" t="n">
        <x:v>90000</x:v>
      </x:c>
      <x:c r="H23" s="345" t="str">
        <x:v>-28 %</x:v>
      </x:c>
      <x:c r="I23" s="345"/>
      <x:c r="J23" s="345"/>
      <x:c r="K23" s="345"/>
      <x:c r="L23" s="345"/>
      <x:c r="M23" s="345"/>
      <x:c r="N23" s="345"/>
      <x:c r="O23" s="345"/>
      <x:c r="P23" s="345"/>
      <x:c r="Q23" s="345"/>
      <x:c r="R23" s="345"/>
      <x:c r="S23" s="345"/>
      <x:c r="T23" s="345"/>
    </x:row>
    <x:row r="24">
      <x:c r="A24" s="345" t="str">
        <x:v>Femmes managers</x:v>
      </x:c>
      <x:c r="B24" s="538" t="n">
        <x:v>0.34</x:v>
      </x:c>
      <x:c r="C24" s="538" t="n">
        <x:v>0.38</x:v>
      </x:c>
      <x:c r="D24" s="538" t="n">
        <x:v>0.42</x:v>
      </x:c>
      <x:c r="E24" s="538" t="n">
        <x:v>0.45</x:v>
      </x:c>
      <x:c r="F24" s="538" t="n">
        <x:v>0.48</x:v>
      </x:c>
      <x:c r="G24" s="538" t="n">
        <x:v>0.5</x:v>
      </x:c>
      <x:c r="H24" s="345" t="str">
        <x:v>50 %</x:v>
      </x:c>
      <x:c r="I24" s="345"/>
      <x:c r="J24" s="345"/>
      <x:c r="K24" s="345"/>
      <x:c r="L24" s="345"/>
      <x:c r="M24" s="345"/>
      <x:c r="N24" s="345"/>
      <x:c r="O24" s="345"/>
      <x:c r="P24" s="345"/>
      <x:c r="Q24" s="345"/>
      <x:c r="R24" s="345"/>
      <x:c r="S24" s="345"/>
      <x:c r="T24" s="345"/>
    </x:row>
    <x:row r="25">
      <x:c r="A25" s="345" t="str">
        <x:v>Accidents fréquence</x:v>
      </x:c>
      <x:c r="B25" s="537" t="n">
        <x:v>5.8</x:v>
      </x:c>
      <x:c r="C25" s="537" t="n">
        <x:v>4.9</x:v>
      </x:c>
      <x:c r="D25" s="537" t="n">
        <x:v>4.2</x:v>
      </x:c>
      <x:c r="E25" s="537" t="n">
        <x:v>3.7</x:v>
      </x:c>
      <x:c r="F25" s="537" t="n">
        <x:v>3.2</x:v>
      </x:c>
      <x:c r="G25" s="537" t="n">
        <x:v>2.8</x:v>
      </x:c>
      <x:c r="H25" s="345" t="str">
        <x:v>&lt; 3</x:v>
      </x:c>
      <x:c r="I25" s="345"/>
      <x:c r="J25" s="345"/>
      <x:c r="K25" s="345"/>
      <x:c r="L25" s="345"/>
      <x:c r="M25" s="345"/>
      <x:c r="N25" s="345"/>
      <x:c r="O25" s="345"/>
      <x:c r="P25" s="345"/>
      <x:c r="Q25" s="345"/>
      <x:c r="R25" s="345"/>
      <x:c r="S25" s="345"/>
      <x:c r="T25" s="345"/>
    </x:row>
    <x:row r="26">
      <x:c r="A26" s="345" t="str">
        <x:v>Fournisseurs évalués ESG</x:v>
      </x:c>
      <x:c r="B26" s="538" t="n">
        <x:v>0.45</x:v>
      </x:c>
      <x:c r="C26" s="538" t="n">
        <x:v>0.62</x:v>
      </x:c>
      <x:c r="D26" s="538" t="n">
        <x:v>0.72</x:v>
      </x:c>
      <x:c r="E26" s="538" t="n">
        <x:v>0.82</x:v>
      </x:c>
      <x:c r="F26" s="538" t="n">
        <x:v>0.9</x:v>
      </x:c>
      <x:c r="G26" s="538" t="n">
        <x:v>0.95</x:v>
      </x:c>
      <x:c r="H26" s="345" t="str">
        <x:v>95 %</x:v>
      </x:c>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x:c r="A28" s="345"/>
      <x:c r="B28" s="345"/>
      <x:c r="C28" s="345"/>
      <x:c r="D28" s="345"/>
      <x:c r="E28" s="345"/>
      <x:c r="F28" s="345"/>
      <x:c r="G28" s="345"/>
      <x:c r="H28" s="345"/>
      <x:c r="I28" s="345"/>
      <x:c r="J28" s="345"/>
      <x:c r="K28" s="345"/>
      <x:c r="L28" s="345"/>
      <x:c r="M28" s="345"/>
      <x:c r="N28" s="345"/>
      <x:c r="O28" s="345"/>
      <x:c r="P28" s="345"/>
      <x:c r="Q28" s="345"/>
      <x:c r="R28" s="345"/>
      <x:c r="S28" s="345"/>
      <x:c r="T28" s="345"/>
    </x:row>
    <x:row r="29">
      <x:c r="A29" s="345"/>
      <x:c r="B29" s="345"/>
      <x:c r="C29" s="345"/>
      <x:c r="D29" s="345"/>
      <x:c r="E29" s="345"/>
      <x:c r="F29" s="345"/>
      <x:c r="G29" s="345"/>
      <x:c r="H29" s="345"/>
      <x:c r="I29" s="345"/>
      <x:c r="J29" s="345"/>
      <x:c r="K29" s="345"/>
      <x:c r="L29" s="345"/>
      <x:c r="M29" s="345"/>
      <x:c r="N29" s="345"/>
      <x:c r="O29" s="345"/>
      <x:c r="P29" s="345"/>
      <x:c r="Q29" s="345"/>
      <x:c r="R29" s="345"/>
      <x:c r="S29" s="345"/>
      <x:c r="T29" s="345"/>
    </x:row>
    <x:row r="30" ht="22" customHeight="1">
      <x:c r="A30" s="488" t="str">
        <x:v>Performance ESG par entité</x:v>
      </x:c>
      <x:c r="B30" s="488"/>
      <x:c r="C30" s="488"/>
      <x:c r="D30" s="488"/>
      <x:c r="E30" s="488"/>
      <x:c r="F30" s="488"/>
      <x:c r="G30" s="488"/>
      <x:c r="H30" s="488"/>
      <x:c r="I30" s="488"/>
      <x:c r="J30" s="488"/>
      <x:c r="K30" s="488"/>
      <x:c r="L30" s="488"/>
      <x:c r="M30" s="345"/>
      <x:c r="N30" s="345"/>
      <x:c r="O30" s="345"/>
      <x:c r="P30" s="345"/>
      <x:c r="Q30" s="345"/>
      <x:c r="R30" s="345"/>
      <x:c r="S30" s="345"/>
      <x:c r="T30" s="345"/>
    </x:row>
    <x:row r="31" ht="24" customHeight="1">
      <x:c r="A31" s="567" t="str">
        <x:v>Entité</x:v>
      </x:c>
      <x:c r="B31" s="567" t="str">
        <x:v>Émissions tCO₂e</x:v>
      </x:c>
      <x:c r="C31" s="567" t="str">
        <x:v>Énergie renouvelable</x:v>
      </x:c>
      <x:c r="D31" s="567" t="str">
        <x:v>Eau m³</x:v>
      </x:c>
      <x:c r="E31" s="567" t="str">
        <x:v>Femmes managers</x:v>
      </x:c>
      <x:c r="F31" s="567" t="str">
        <x:v>Accidents</x:v>
      </x:c>
      <x:c r="G31" s="567" t="str">
        <x:v>Formation h/salarié</x:v>
      </x:c>
      <x:c r="H31" s="567" t="str">
        <x:v>Score E</x:v>
      </x:c>
      <x:c r="I31" s="567" t="str">
        <x:v>Score S</x:v>
      </x:c>
      <x:c r="J31" s="567" t="str">
        <x:v>Score G</x:v>
      </x:c>
      <x:c r="K31" s="567" t="str">
        <x:v>Score global</x:v>
      </x:c>
      <x:c r="L31" s="567" t="str">
        <x:v>Statut</x:v>
      </x:c>
      <x:c r="M31" s="345"/>
      <x:c r="N31" s="345"/>
      <x:c r="O31" s="345"/>
      <x:c r="P31" s="345"/>
      <x:c r="Q31" s="345"/>
      <x:c r="R31" s="345"/>
      <x:c r="S31" s="345"/>
      <x:c r="T31" s="345"/>
    </x:row>
    <x:row r="32">
      <x:c r="A32" s="345" t="str">
        <x:v>Holding France</x:v>
      </x:c>
      <x:c r="B32" s="537" t="n">
        <x:v>7500</x:v>
      </x:c>
      <x:c r="C32" s="538" t="n">
        <x:v>0.58</x:v>
      </x:c>
      <x:c r="D32" s="537" t="n">
        <x:v>21000</x:v>
      </x:c>
      <x:c r="E32" s="538" t="n">
        <x:v>0.44</x:v>
      </x:c>
      <x:c r="F32" s="537" t="n">
        <x:v>2.8</x:v>
      </x:c>
      <x:c r="G32" s="537" t="n">
        <x:v>28</x:v>
      </x:c>
      <x:c r="H32" s="537" t="n">
        <x:v>82</x:v>
      </x:c>
      <x:c r="I32" s="537" t="n">
        <x:v>78</x:v>
      </x:c>
      <x:c r="J32" s="537" t="n">
        <x:v>85</x:v>
      </x:c>
      <x:c r="K32" s="424" t="n">
        <x:f>AVERAGE(H32:J32)</x:f>
        <x:v>81.66666666666667</x:v>
      </x:c>
      <x:c r="L32" s="345" t="str">
        <x:f>IF(K32&gt;=80,"Leader",IF(K32&gt;=65,"En progrès","Prioritaire"))</x:f>
        <x:v>Leader</x:v>
      </x:c>
      <x:c r="M32" s="345"/>
      <x:c r="N32" s="345"/>
      <x:c r="O32" s="345"/>
      <x:c r="P32" s="345"/>
      <x:c r="Q32" s="345"/>
      <x:c r="R32" s="345"/>
      <x:c r="S32" s="345"/>
      <x:c r="T32" s="345"/>
    </x:row>
    <x:row r="33">
      <x:c r="A33" s="345" t="str">
        <x:v>Filiale Espagne</x:v>
      </x:c>
      <x:c r="B33" s="537" t="n">
        <x:v>6800</x:v>
      </x:c>
      <x:c r="C33" s="538" t="n">
        <x:v>0.51</x:v>
      </x:c>
      <x:c r="D33" s="537" t="n">
        <x:v>18500</x:v>
      </x:c>
      <x:c r="E33" s="538" t="n">
        <x:v>0.41</x:v>
      </x:c>
      <x:c r="F33" s="537" t="n">
        <x:v>3.4</x:v>
      </x:c>
      <x:c r="G33" s="537" t="n">
        <x:v>25</x:v>
      </x:c>
      <x:c r="H33" s="537" t="n">
        <x:v>78</x:v>
      </x:c>
      <x:c r="I33" s="537" t="n">
        <x:v>74</x:v>
      </x:c>
      <x:c r="J33" s="537" t="n">
        <x:v>80</x:v>
      </x:c>
      <x:c r="K33" s="424" t="n">
        <x:f>AVERAGE(H33:J33)</x:f>
        <x:v>77.33333333333333</x:v>
      </x:c>
      <x:c r="L33" s="345" t="str">
        <x:f>IF(K33&gt;=80,"Leader",IF(K33&gt;=65,"En progrès","Prioritaire"))</x:f>
        <x:v>En progrès</x:v>
      </x:c>
      <x:c r="M33" s="345"/>
      <x:c r="N33" s="345"/>
      <x:c r="O33" s="345"/>
      <x:c r="P33" s="345"/>
      <x:c r="Q33" s="345"/>
      <x:c r="R33" s="345"/>
      <x:c r="S33" s="345"/>
      <x:c r="T33" s="345"/>
    </x:row>
    <x:row r="34">
      <x:c r="A34" s="345" t="str">
        <x:v>Filiale Maroc</x:v>
      </x:c>
      <x:c r="B34" s="537" t="n">
        <x:v>11800</x:v>
      </x:c>
      <x:c r="C34" s="538" t="n">
        <x:v>0.29</x:v>
      </x:c>
      <x:c r="D34" s="537" t="n">
        <x:v>39000</x:v>
      </x:c>
      <x:c r="E34" s="538" t="n">
        <x:v>0.32</x:v>
      </x:c>
      <x:c r="F34" s="537" t="n">
        <x:v>6.2</x:v>
      </x:c>
      <x:c r="G34" s="537" t="n">
        <x:v>18</x:v>
      </x:c>
      <x:c r="H34" s="537" t="n">
        <x:v>54</x:v>
      </x:c>
      <x:c r="I34" s="537" t="n">
        <x:v>58</x:v>
      </x:c>
      <x:c r="J34" s="537" t="n">
        <x:v>66</x:v>
      </x:c>
      <x:c r="K34" s="424" t="n">
        <x:f>AVERAGE(H34:J34)</x:f>
        <x:v>59.333333333333336</x:v>
      </x:c>
      <x:c r="L34" s="345" t="str">
        <x:f>IF(K34&gt;=80,"Leader",IF(K34&gt;=65,"En progrès","Prioritaire"))</x:f>
        <x:v>Prioritaire</x:v>
      </x:c>
      <x:c r="M34" s="345"/>
      <x:c r="N34" s="345"/>
      <x:c r="O34" s="345"/>
      <x:c r="P34" s="345"/>
      <x:c r="Q34" s="345"/>
      <x:c r="R34" s="345"/>
      <x:c r="S34" s="345"/>
      <x:c r="T34" s="345"/>
    </x:row>
    <x:row r="35">
      <x:c r="A35" s="345" t="str">
        <x:v>JV Canada</x:v>
      </x:c>
      <x:c r="B35" s="537" t="n">
        <x:v>6200</x:v>
      </x:c>
      <x:c r="C35" s="538" t="n">
        <x:v>0.62</x:v>
      </x:c>
      <x:c r="D35" s="537" t="n">
        <x:v>17500</x:v>
      </x:c>
      <x:c r="E35" s="538" t="n">
        <x:v>0.39</x:v>
      </x:c>
      <x:c r="F35" s="537" t="n">
        <x:v>3.1</x:v>
      </x:c>
      <x:c r="G35" s="537" t="n">
        <x:v>24</x:v>
      </x:c>
      <x:c r="H35" s="537" t="n">
        <x:v>84</x:v>
      </x:c>
      <x:c r="I35" s="537" t="n">
        <x:v>72</x:v>
      </x:c>
      <x:c r="J35" s="537" t="n">
        <x:v>78</x:v>
      </x:c>
      <x:c r="K35" s="424" t="n">
        <x:f>AVERAGE(H35:J35)</x:f>
        <x:v>78</x:v>
      </x:c>
      <x:c r="L35" s="345" t="str">
        <x:f>IF(K35&gt;=80,"Leader",IF(K35&gt;=65,"En progrès","Prioritaire"))</x:f>
        <x:v>En progrès</x:v>
      </x:c>
      <x:c r="M35" s="345"/>
      <x:c r="N35" s="345"/>
      <x:c r="O35" s="345"/>
      <x:c r="P35" s="345"/>
      <x:c r="Q35" s="345"/>
      <x:c r="R35" s="345"/>
      <x:c r="S35" s="345"/>
      <x:c r="T35" s="345"/>
    </x:row>
    <x:row r="36">
      <x:c r="A36" s="345" t="str">
        <x:v>Filiale UK</x:v>
      </x:c>
      <x:c r="B36" s="537" t="n">
        <x:v>8200</x:v>
      </x:c>
      <x:c r="C36" s="538" t="n">
        <x:v>0.55</x:v>
      </x:c>
      <x:c r="D36" s="537" t="n">
        <x:v>23000</x:v>
      </x:c>
      <x:c r="E36" s="538" t="n">
        <x:v>0.46</x:v>
      </x:c>
      <x:c r="F36" s="537" t="n">
        <x:v>3.8</x:v>
      </x:c>
      <x:c r="G36" s="537" t="n">
        <x:v>27</x:v>
      </x:c>
      <x:c r="H36" s="537" t="n">
        <x:v>80</x:v>
      </x:c>
      <x:c r="I36" s="537" t="n">
        <x:v>81</x:v>
      </x:c>
      <x:c r="J36" s="537" t="n">
        <x:v>84</x:v>
      </x:c>
      <x:c r="K36" s="424" t="n">
        <x:f>AVERAGE(H36:J36)</x:f>
        <x:v>81.66666666666667</x:v>
      </x:c>
      <x:c r="L36" s="345" t="str">
        <x:f>IF(K36&gt;=80,"Leader",IF(K36&gt;=65,"En progrès","Prioritaire"))</x:f>
        <x:v>Leader</x:v>
      </x:c>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ht="22" customHeight="1">
      <x:c r="A40" s="559" t="str">
        <x:v>Portefeuille d'initiatives ESG</x:v>
      </x:c>
      <x:c r="B40" s="559"/>
      <x:c r="C40" s="559"/>
      <x:c r="D40" s="559"/>
      <x:c r="E40" s="559"/>
      <x:c r="F40" s="559"/>
      <x:c r="G40" s="559"/>
      <x:c r="H40" s="559"/>
      <x:c r="I40" s="559"/>
      <x:c r="J40" s="559"/>
      <x:c r="K40" s="559"/>
      <x:c r="L40" s="559"/>
      <x:c r="M40" s="345"/>
      <x:c r="N40" s="345"/>
      <x:c r="O40" s="345"/>
      <x:c r="P40" s="345"/>
      <x:c r="Q40" s="345"/>
      <x:c r="R40" s="345"/>
      <x:c r="S40" s="345"/>
      <x:c r="T40" s="345"/>
    </x:row>
    <x:row r="41" ht="24" customHeight="1">
      <x:c r="A41" s="563" t="str">
        <x:v>Initiative</x:v>
      </x:c>
      <x:c r="B41" s="563" t="str">
        <x:v>Pilier</x:v>
      </x:c>
      <x:c r="C41" s="563" t="str">
        <x:v>Entité</x:v>
      </x:c>
      <x:c r="D41" s="563" t="str">
        <x:v>Budget</x:v>
      </x:c>
      <x:c r="E41" s="563" t="str">
        <x:v>Gain annuel</x:v>
      </x:c>
      <x:c r="F41" s="563" t="str">
        <x:v>Réduction CO₂</x:v>
      </x:c>
      <x:c r="G41" s="563" t="str">
        <x:v>Responsable</x:v>
      </x:c>
      <x:c r="H41" s="563" t="str">
        <x:v>Échéance</x:v>
      </x:c>
      <x:c r="I41" s="563" t="str">
        <x:v>Statut</x:v>
      </x:c>
      <x:c r="J41" s="563" t="str">
        <x:v>Avancement</x:v>
      </x:c>
      <x:c r="K41" s="563" t="str">
        <x:v>ROI</x:v>
      </x:c>
      <x:c r="L41" s="563" t="str">
        <x:v>Commentaire</x:v>
      </x:c>
      <x:c r="M41" s="345"/>
      <x:c r="N41" s="345"/>
      <x:c r="O41" s="345"/>
      <x:c r="P41" s="345"/>
      <x:c r="Q41" s="345"/>
      <x:c r="R41" s="345"/>
      <x:c r="S41" s="345"/>
      <x:c r="T41" s="345"/>
    </x:row>
    <x:row r="42">
      <x:c r="A42" s="345" t="str">
        <x:v>Installation photovoltaïque</x:v>
      </x:c>
      <x:c r="B42" s="537" t="str">
        <x:v>E</x:v>
      </x:c>
      <x:c r="C42" s="537" t="str">
        <x:v>Maroc</x:v>
      </x:c>
      <x:c r="D42" s="547" t="n">
        <x:v>240000</x:v>
      </x:c>
      <x:c r="E42" s="547" t="n">
        <x:v>65000</x:v>
      </x:c>
      <x:c r="F42" s="537" t="n">
        <x:v>2200</x:v>
      </x:c>
      <x:c r="G42" s="537" t="str">
        <x:v>Énergie</x:v>
      </x:c>
      <x:c r="H42" s="575" t="n">
        <x:v>46568</x:v>
      </x:c>
      <x:c r="I42" s="537" t="str">
        <x:v>En cours</x:v>
      </x:c>
      <x:c r="J42" s="538" t="n">
        <x:v>0.35</x:v>
      </x:c>
      <x:c r="K42" s="399" t="n">
        <x:f>IFERROR(E42/D42,0)</x:f>
        <x:v>0.2708333333333333</x:v>
      </x:c>
      <x:c r="L42" s="345" t="str"/>
      <x:c r="M42" s="345"/>
      <x:c r="N42" s="345"/>
      <x:c r="O42" s="345"/>
      <x:c r="P42" s="345"/>
      <x:c r="Q42" s="345"/>
      <x:c r="R42" s="345"/>
      <x:c r="S42" s="345"/>
      <x:c r="T42" s="345"/>
    </x:row>
    <x:row r="43">
      <x:c r="A43" s="345" t="str">
        <x:v>Optimisation flotte</x:v>
      </x:c>
      <x:c r="B43" s="537" t="str">
        <x:v>E</x:v>
      </x:c>
      <x:c r="C43" s="537" t="str">
        <x:v>France</x:v>
      </x:c>
      <x:c r="D43" s="547" t="n">
        <x:v>120000</x:v>
      </x:c>
      <x:c r="E43" s="547" t="n">
        <x:v>38000</x:v>
      </x:c>
      <x:c r="F43" s="537" t="n">
        <x:v>950</x:v>
      </x:c>
      <x:c r="G43" s="537" t="str">
        <x:v>Logistique</x:v>
      </x:c>
      <x:c r="H43" s="575" t="n">
        <x:v>46387</x:v>
      </x:c>
      <x:c r="I43" s="537" t="str">
        <x:v>Planifié</x:v>
      </x:c>
      <x:c r="J43" s="538" t="n">
        <x:v>0.15</x:v>
      </x:c>
      <x:c r="K43" s="399" t="n">
        <x:f>IFERROR(E43/D43,0)</x:f>
        <x:v>0.31666666666666665</x:v>
      </x:c>
      <x:c r="L43" s="345" t="str"/>
      <x:c r="M43" s="345"/>
      <x:c r="N43" s="345"/>
      <x:c r="O43" s="345"/>
      <x:c r="P43" s="345"/>
      <x:c r="Q43" s="345"/>
      <x:c r="R43" s="345"/>
      <x:c r="S43" s="345"/>
      <x:c r="T43" s="345"/>
    </x:row>
    <x:row r="44">
      <x:c r="A44" s="345" t="str">
        <x:v>Programme sécurité</x:v>
      </x:c>
      <x:c r="B44" s="537" t="str">
        <x:v>S</x:v>
      </x:c>
      <x:c r="C44" s="537" t="str">
        <x:v>Maroc</x:v>
      </x:c>
      <x:c r="D44" s="547" t="n">
        <x:v>45000</x:v>
      </x:c>
      <x:c r="E44" s="547" t="n">
        <x:v>15000</x:v>
      </x:c>
      <x:c r="F44" s="537" t="n">
        <x:v>0</x:v>
      </x:c>
      <x:c r="G44" s="537" t="str">
        <x:v>HSE</x:v>
      </x:c>
      <x:c r="H44" s="575" t="n">
        <x:v>46326</x:v>
      </x:c>
      <x:c r="I44" s="537" t="str">
        <x:v>En cours</x:v>
      </x:c>
      <x:c r="J44" s="538" t="n">
        <x:v>0.55</x:v>
      </x:c>
      <x:c r="K44" s="399" t="n">
        <x:f>IFERROR(E44/D44,0)</x:f>
        <x:v>0.3333333333333333</x:v>
      </x:c>
      <x:c r="L44" s="345" t="str"/>
      <x:c r="M44" s="345"/>
      <x:c r="N44" s="345"/>
      <x:c r="O44" s="345"/>
      <x:c r="P44" s="345"/>
      <x:c r="Q44" s="345"/>
      <x:c r="R44" s="345"/>
      <x:c r="S44" s="345"/>
      <x:c r="T44" s="345"/>
    </x:row>
    <x:row r="45">
      <x:c r="A45" s="345" t="str">
        <x:v>Leadership féminin</x:v>
      </x:c>
      <x:c r="B45" s="537" t="str">
        <x:v>S</x:v>
      </x:c>
      <x:c r="C45" s="537" t="str">
        <x:v>Groupe</x:v>
      </x:c>
      <x:c r="D45" s="547" t="n">
        <x:v>60000</x:v>
      </x:c>
      <x:c r="E45" s="547" t="n">
        <x:v>12000</x:v>
      </x:c>
      <x:c r="F45" s="537" t="n">
        <x:v>0</x:v>
      </x:c>
      <x:c r="G45" s="537" t="str">
        <x:v>RH</x:v>
      </x:c>
      <x:c r="H45" s="575" t="n">
        <x:v>46477</x:v>
      </x:c>
      <x:c r="I45" s="537" t="str">
        <x:v>Planifié</x:v>
      </x:c>
      <x:c r="J45" s="538" t="n">
        <x:v>0.2</x:v>
      </x:c>
      <x:c r="K45" s="399" t="n">
        <x:f>IFERROR(E45/D45,0)</x:f>
        <x:v>0.2</x:v>
      </x:c>
      <x:c r="L45" s="345" t="str"/>
      <x:c r="M45" s="345"/>
      <x:c r="N45" s="345"/>
      <x:c r="O45" s="345"/>
      <x:c r="P45" s="345"/>
      <x:c r="Q45" s="345"/>
      <x:c r="R45" s="345"/>
      <x:c r="S45" s="345"/>
      <x:c r="T45" s="345"/>
    </x:row>
    <x:row r="46">
      <x:c r="A46" s="345" t="str">
        <x:v>Évaluation fournisseurs</x:v>
      </x:c>
      <x:c r="B46" s="537" t="str">
        <x:v>G</x:v>
      </x:c>
      <x:c r="C46" s="537" t="str">
        <x:v>Groupe</x:v>
      </x:c>
      <x:c r="D46" s="547" t="n">
        <x:v>80000</x:v>
      </x:c>
      <x:c r="E46" s="547" t="n">
        <x:v>25000</x:v>
      </x:c>
      <x:c r="F46" s="537" t="n">
        <x:v>300</x:v>
      </x:c>
      <x:c r="G46" s="537" t="str">
        <x:v>Achats</x:v>
      </x:c>
      <x:c r="H46" s="575" t="n">
        <x:v>46371</x:v>
      </x:c>
      <x:c r="I46" s="537" t="str">
        <x:v>En cours</x:v>
      </x:c>
      <x:c r="J46" s="538" t="n">
        <x:v>0.4</x:v>
      </x:c>
      <x:c r="K46" s="399" t="n">
        <x:f>IFERROR(E46/D46,0)</x:f>
        <x:v>0.3125</x:v>
      </x:c>
      <x:c r="L46" s="345" t="str"/>
      <x:c r="M46" s="345"/>
      <x:c r="N46" s="345"/>
      <x:c r="O46" s="345"/>
      <x:c r="P46" s="345"/>
      <x:c r="Q46" s="345"/>
      <x:c r="R46" s="345"/>
      <x:c r="S46" s="345"/>
      <x:c r="T46" s="345"/>
    </x:row>
    <x:row r="47">
      <x:c r="A47" s="345" t="str">
        <x:v>Canal d'alerte éthique</x:v>
      </x:c>
      <x:c r="B47" s="537" t="str">
        <x:v>G</x:v>
      </x:c>
      <x:c r="C47" s="537" t="str">
        <x:v>Groupe</x:v>
      </x:c>
      <x:c r="D47" s="547" t="n">
        <x:v>35000</x:v>
      </x:c>
      <x:c r="E47" s="547" t="n">
        <x:v>8000</x:v>
      </x:c>
      <x:c r="F47" s="537" t="n">
        <x:v>0</x:v>
      </x:c>
      <x:c r="G47" s="537" t="str">
        <x:v>Compliance</x:v>
      </x:c>
      <x:c r="H47" s="575" t="n">
        <x:v>46295</x:v>
      </x:c>
      <x:c r="I47" s="537" t="str">
        <x:v>Terminé</x:v>
      </x:c>
      <x:c r="J47" s="538" t="n">
        <x:v>1</x:v>
      </x:c>
      <x:c r="K47" s="399" t="n">
        <x:f>IFERROR(E47/D47,0)</x:f>
        <x:v>0.22857142857142856</x:v>
      </x:c>
      <x:c r="L47" s="345" t="str"/>
      <x:c r="M47" s="345"/>
      <x:c r="N47" s="345"/>
      <x:c r="O47" s="345"/>
      <x:c r="P47" s="345"/>
      <x:c r="Q47" s="345"/>
      <x:c r="R47" s="345"/>
      <x:c r="S47" s="345"/>
      <x:c r="T47" s="345"/>
    </x:row>
    <x:row r="48">
      <x:c r="A48" s="345" t="str">
        <x:v>Réduction consommation d'eau</x:v>
      </x:c>
      <x:c r="B48" s="537" t="str">
        <x:v>E</x:v>
      </x:c>
      <x:c r="C48" s="537" t="str">
        <x:v>Espagne</x:v>
      </x:c>
      <x:c r="D48" s="547" t="n">
        <x:v>95000</x:v>
      </x:c>
      <x:c r="E48" s="547" t="n">
        <x:v>28000</x:v>
      </x:c>
      <x:c r="F48" s="537" t="n">
        <x:v>0</x:v>
      </x:c>
      <x:c r="G48" s="537" t="str">
        <x:v>Opérations</x:v>
      </x:c>
      <x:c r="H48" s="575" t="n">
        <x:v>46446</x:v>
      </x:c>
      <x:c r="I48" s="537" t="str">
        <x:v>À lancer</x:v>
      </x:c>
      <x:c r="J48" s="538" t="n">
        <x:v>0.05</x:v>
      </x:c>
      <x:c r="K48" s="399" t="n">
        <x:f>IFERROR(E48/D48,0)</x:f>
        <x:v>0.29473684210526313</x:v>
      </x:c>
      <x:c r="L48" s="345" t="str"/>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L2"/>
    <x:mergeCell ref="A3:L3"/>
    <x:mergeCell ref="A19:L19"/>
    <x:mergeCell ref="A30:L30"/>
    <x:mergeCell ref="A40:L40"/>
  </x:mergeCells>
  <x:conditionalFormatting sqref="I6:I15">
    <x:cfRule type="expression" dxfId="8" priority="1">
      <x:formula>I6="Conforme"</x:formula>
    </x:cfRule>
    <x:cfRule type="expression" dxfId="9" priority="2">
      <x:formula>I6="Vigilance"</x:formula>
    </x:cfRule>
    <x:cfRule type="expression" dxfId="10" priority="3">
      <x:formula>I6="Critique"</x:formula>
    </x:cfRule>
  </x:conditionalFormatting>
  <x:conditionalFormatting sqref="L32:L36">
    <x:cfRule type="expression" dxfId="24" priority="4">
      <x:formula>L32="Leader"</x:formula>
    </x:cfRule>
    <x:cfRule type="expression" dxfId="25" priority="5">
      <x:formula>L32="En progrès"</x:formula>
    </x:cfRule>
    <x:cfRule type="expression" dxfId="26" priority="6">
      <x:formula>L32="Prioritaire"</x:formula>
    </x:cfRule>
  </x:conditionalFormatting>
  <x:conditionalFormatting sqref="J42:J48">
    <x:cfRule type="dataBar" priority="7">
      <x:dataBar>
        <x:cfvo type="min"/>
        <x:cfvo type="max"/>
        <x:color rgb="FF70AD47"/>
      </x:dataBar>
      <x:extLst>
        <x:ext xmlns:x14="http://schemas.microsoft.com/office/spreadsheetml/2009/9/main" uri="{B025F937-C7B1-47D3-B67F-A62EFF666E3E}">
          <x14:id>{EC348E9A-4E7C-5DC3-DD91-CFE261A9D3FC}</x14:id>
        </x:ext>
      </x:extLst>
    </x:cfRule>
  </x:conditionalFormatting>
  <x:dataValidations count="1">
    <x:dataValidation type="list" sqref="I42:I48">
      <x:formula1>"À lancer,Planifié,En cours,Terminé"</x:formula1>
    </x:dataValidation>
  </x:dataValidations>
  <x:pageMargins left="0.7" right="0.7" top="0.75" bottom="0.75" header="0.3" footer="0.3"/>
  <x:extLst>
    <x:ext xmlns:x14="http://schemas.microsoft.com/office/spreadsheetml/2009/9/main" xmlns:xm="http://schemas.microsoft.com/office/excel/2006/main" uri="{78C0D931-6437-407d-A8EE-F0AAD7539E65}">
      <x14:conditionalFormattings>
        <x14:conditionalFormatting>
          <x14:cfRule type="dataBar" priority="7" id="{EC348E9A-4E7C-5DC3-DD91-CFE261A9D3FC}">
            <x14:dataBar gradient="1">
              <x14:cfvo type="min"/>
              <x14:cfvo type="max"/>
              <x14:fillColor rgb="FF70AD47"/>
            </x14:dataBar>
          </x14:cfRule>
          <xm:sqref>J42:J48</xm:sqref>
        </x14:conditionalFormatting>
      </x14:conditionalFormattings>
    </x:ext>
  </x:extLst>
</x:worksheet>
</file>

<file path=xl/worksheets/sheet9.xml><?xml version="1.0" encoding="utf-8"?>
<x:worksheet xmlns:x="http://schemas.openxmlformats.org/spreadsheetml/2006/main">
  <x:sheetFormatPr defaultRowHeight="15"/>
  <x:cols>
    <x:col min="1" max="1" width="17" hidden="0" customWidth="1"/>
    <x:col min="2" max="2" width="32" hidden="0" customWidth="1"/>
    <x:col min="3" max="3" width="17" hidden="0" customWidth="1"/>
    <x:col min="4" max="4" width="17" hidden="0" customWidth="1"/>
    <x:col min="5" max="5" width="17" hidden="0" customWidth="1"/>
    <x:col min="6" max="6" width="25" hidden="0" customWidth="1"/>
    <x:col min="7" max="7" width="17" hidden="0" customWidth="1"/>
    <x:col min="8" max="8" width="17" hidden="0" customWidth="1"/>
    <x:col min="9" max="9" width="17" hidden="0" customWidth="1"/>
    <x:col min="10" max="10" width="17" hidden="0" customWidth="1"/>
    <x:col min="11" max="11" width="28" hidden="0" customWidth="1"/>
  </x:cols>
  <x:sheetData>
    <x:row r="1" ht="30" customHeight="1">
      <x:c r="A1" s="319" t="str">
        <x:v>RISQUES, CONTRÔLES ET PISTE D'AUDIT</x:v>
      </x:c>
      <x:c r="B1" s="319"/>
      <x:c r="C1" s="319"/>
      <x:c r="D1" s="319"/>
      <x:c r="E1" s="319"/>
      <x:c r="F1" s="319"/>
      <x:c r="G1" s="319"/>
      <x:c r="H1" s="319"/>
      <x:c r="I1" s="319"/>
      <x:c r="J1" s="319"/>
      <x:c r="K1" s="319"/>
      <x:c r="L1" s="345"/>
      <x:c r="M1" s="345"/>
      <x:c r="N1" s="345"/>
      <x:c r="O1" s="345"/>
      <x:c r="P1" s="345"/>
      <x:c r="Q1" s="345"/>
      <x:c r="R1" s="345"/>
      <x:c r="S1" s="345"/>
      <x:c r="T1" s="345"/>
    </x:row>
    <x:row r="2" ht="30" customHeight="1">
      <x:c r="A2" s="319"/>
      <x:c r="B2" s="319"/>
      <x:c r="C2" s="319"/>
      <x:c r="D2" s="319"/>
      <x:c r="E2" s="319"/>
      <x:c r="F2" s="319"/>
      <x:c r="G2" s="319"/>
      <x:c r="H2" s="319"/>
      <x:c r="I2" s="319"/>
      <x:c r="J2" s="319"/>
      <x:c r="K2" s="319"/>
      <x:c r="L2" s="345"/>
      <x:c r="M2" s="345"/>
      <x:c r="N2" s="345"/>
      <x:c r="O2" s="345"/>
      <x:c r="P2" s="345"/>
      <x:c r="Q2" s="345"/>
      <x:c r="R2" s="345"/>
      <x:c r="S2" s="345"/>
      <x:c r="T2" s="345"/>
    </x:row>
    <x:row r="3" ht="22" customHeight="1">
      <x:c r="A3" s="346" t="str">
        <x:v>Risques IFRS, ESG, consolidation et budget</x:v>
      </x:c>
      <x:c r="B3" s="346"/>
      <x:c r="C3" s="346"/>
      <x:c r="D3" s="346"/>
      <x:c r="E3" s="346"/>
      <x:c r="F3" s="346"/>
      <x:c r="G3" s="346"/>
      <x:c r="H3" s="346"/>
      <x:c r="I3" s="346"/>
      <x:c r="J3" s="346"/>
      <x:c r="K3" s="346"/>
      <x:c r="L3" s="345"/>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427" t="str">
        <x:v>Domaine</x:v>
      </x:c>
      <x:c r="B5" s="427" t="str">
        <x:v>Risque</x:v>
      </x:c>
      <x:c r="C5" s="427" t="str">
        <x:v>Impact</x:v>
      </x:c>
      <x:c r="D5" s="427" t="str">
        <x:v>Probabilité</x:v>
      </x:c>
      <x:c r="E5" s="427" t="str">
        <x:v>Niveau</x:v>
      </x:c>
      <x:c r="F5" s="427" t="str">
        <x:v>Contrôle clé</x:v>
      </x:c>
      <x:c r="G5" s="427" t="str">
        <x:v>Fréquence</x:v>
      </x:c>
      <x:c r="H5" s="427" t="str">
        <x:v>Responsable</x:v>
      </x:c>
      <x:c r="I5" s="427" t="str">
        <x:v>Échéance</x:v>
      </x:c>
      <x:c r="J5" s="427" t="str">
        <x:v>Statut</x:v>
      </x:c>
      <x:c r="K5" s="427" t="str">
        <x:v>Commentaire</x:v>
      </x:c>
      <x:c r="L5" s="345"/>
      <x:c r="M5" s="345"/>
      <x:c r="N5" s="345"/>
      <x:c r="O5" s="345"/>
      <x:c r="P5" s="345"/>
      <x:c r="Q5" s="345"/>
      <x:c r="R5" s="345"/>
      <x:c r="S5" s="345"/>
      <x:c r="T5" s="345"/>
    </x:row>
    <x:row r="6">
      <x:c r="A6" s="345" t="str">
        <x:v>IFRS</x:v>
      </x:c>
      <x:c r="B6" s="345" t="str">
        <x:v>Mauvaise classification d'un instrument financier</x:v>
      </x:c>
      <x:c r="C6" s="369" t="str">
        <x:v>Élevé</x:v>
      </x:c>
      <x:c r="D6" s="369" t="str">
        <x:v>Moyenne</x:v>
      </x:c>
      <x:c r="E6" s="345" t="str">
        <x:f>IF(AND(C6="Élevé",OR(D6="Élevée",D6="Moyenne")),"Critique",IF(OR(C6="Élevé",D6="Élevée"),"Majeur",IF(AND(C6="Moyen",D6="Moyenne"),"Modéré","Faible")))</x:f>
        <x:v>Critique</x:v>
      </x:c>
      <x:c r="F6" s="369" t="str">
        <x:v>Revue IFRS 9</x:v>
      </x:c>
      <x:c r="G6" s="369" t="str">
        <x:v>Trimestrielle</x:v>
      </x:c>
      <x:c r="H6" s="369" t="str">
        <x:v>Finance</x:v>
      </x:c>
      <x:c r="I6" s="431" t="n">
        <x:v>46295</x:v>
      </x:c>
      <x:c r="J6" s="369" t="str">
        <x:v>En cours</x:v>
      </x:c>
      <x:c r="K6" s="369" t="str"/>
      <x:c r="L6" s="345"/>
      <x:c r="M6" s="345"/>
      <x:c r="N6" s="345"/>
      <x:c r="O6" s="345"/>
      <x:c r="P6" s="345"/>
      <x:c r="Q6" s="345"/>
      <x:c r="R6" s="345"/>
      <x:c r="S6" s="345"/>
      <x:c r="T6" s="345"/>
    </x:row>
    <x:row r="7">
      <x:c r="A7" s="345" t="str">
        <x:v>IFRS</x:v>
      </x:c>
      <x:c r="B7" s="345" t="str">
        <x:v>Test de dépréciation incomplet</x:v>
      </x:c>
      <x:c r="C7" s="369" t="str">
        <x:v>Élevé</x:v>
      </x:c>
      <x:c r="D7" s="369" t="str">
        <x:v>Faible</x:v>
      </x:c>
      <x:c r="E7" s="345" t="str">
        <x:f>IF(AND(C7="Élevé",OR(D7="Élevée",D7="Moyenne")),"Critique",IF(OR(C7="Élevé",D7="Élevée"),"Majeur",IF(AND(C7="Moyen",D7="Moyenne"),"Modéré","Faible")))</x:f>
        <x:v>Majeur</x:v>
      </x:c>
      <x:c r="F7" s="369" t="str">
        <x:v>Revue IAS 36</x:v>
      </x:c>
      <x:c r="G7" s="369" t="str">
        <x:v>Annuelle</x:v>
      </x:c>
      <x:c r="H7" s="369" t="str">
        <x:v>Consolidation</x:v>
      </x:c>
      <x:c r="I7" s="431" t="n">
        <x:v>46371</x:v>
      </x:c>
      <x:c r="J7" s="369" t="str">
        <x:v>Planifié</x:v>
      </x:c>
      <x:c r="K7" s="369" t="str"/>
      <x:c r="L7" s="345"/>
      <x:c r="M7" s="345"/>
      <x:c r="N7" s="345"/>
      <x:c r="O7" s="345"/>
      <x:c r="P7" s="345"/>
      <x:c r="Q7" s="345"/>
      <x:c r="R7" s="345"/>
      <x:c r="S7" s="345"/>
      <x:c r="T7" s="345"/>
    </x:row>
    <x:row r="8">
      <x:c r="A8" s="345" t="str">
        <x:v>Consolidation</x:v>
      </x:c>
      <x:c r="B8" s="345" t="str">
        <x:v>Écart interco non résolu</x:v>
      </x:c>
      <x:c r="C8" s="369" t="str">
        <x:v>Moyen</x:v>
      </x:c>
      <x:c r="D8" s="369" t="str">
        <x:v>Élevée</x:v>
      </x:c>
      <x:c r="E8" s="345" t="str">
        <x:f>IF(AND(C8="Élevé",OR(D8="Élevée",D8="Moyenne")),"Critique",IF(OR(C8="Élevé",D8="Élevée"),"Majeur",IF(AND(C8="Moyen",D8="Moyenne"),"Modéré","Faible")))</x:f>
        <x:v>Majeur</x:v>
      </x:c>
      <x:c r="F8" s="369" t="str">
        <x:v>Rapprochement interco</x:v>
      </x:c>
      <x:c r="G8" s="369" t="str">
        <x:v>Mensuelle</x:v>
      </x:c>
      <x:c r="H8" s="369" t="str">
        <x:v>Finance</x:v>
      </x:c>
      <x:c r="I8" s="431" t="n">
        <x:v>46265</x:v>
      </x:c>
      <x:c r="J8" s="369" t="str">
        <x:v>En cours</x:v>
      </x:c>
      <x:c r="K8" s="369" t="str"/>
      <x:c r="L8" s="345"/>
      <x:c r="M8" s="345"/>
      <x:c r="N8" s="345"/>
      <x:c r="O8" s="345"/>
      <x:c r="P8" s="345"/>
      <x:c r="Q8" s="345"/>
      <x:c r="R8" s="345"/>
      <x:c r="S8" s="345"/>
      <x:c r="T8" s="345"/>
    </x:row>
    <x:row r="9">
      <x:c r="A9" s="345" t="str">
        <x:v>Consolidation</x:v>
      </x:c>
      <x:c r="B9" s="345" t="str">
        <x:v>Taux de change erroné</x:v>
      </x:c>
      <x:c r="C9" s="369" t="str">
        <x:v>Élevé</x:v>
      </x:c>
      <x:c r="D9" s="369" t="str">
        <x:v>Faible</x:v>
      </x:c>
      <x:c r="E9" s="345" t="str">
        <x:f>IF(AND(C9="Élevé",OR(D9="Élevée",D9="Moyenne")),"Critique",IF(OR(C9="Élevé",D9="Élevée"),"Majeur",IF(AND(C9="Moyen",D9="Moyenne"),"Modéré","Faible")))</x:f>
        <x:v>Majeur</x:v>
      </x:c>
      <x:c r="F9" s="369" t="str">
        <x:v>Validation taux BCE</x:v>
      </x:c>
      <x:c r="G9" s="369" t="str">
        <x:v>Mensuelle</x:v>
      </x:c>
      <x:c r="H9" s="369" t="str">
        <x:v>Trésorerie</x:v>
      </x:c>
      <x:c r="I9" s="431" t="n">
        <x:v>46239</x:v>
      </x:c>
      <x:c r="J9" s="369" t="str">
        <x:v>Terminé</x:v>
      </x:c>
      <x:c r="K9" s="369" t="str"/>
      <x:c r="L9" s="345"/>
      <x:c r="M9" s="345"/>
      <x:c r="N9" s="345"/>
      <x:c r="O9" s="345"/>
      <x:c r="P9" s="345"/>
      <x:c r="Q9" s="345"/>
      <x:c r="R9" s="345"/>
      <x:c r="S9" s="345"/>
      <x:c r="T9" s="345"/>
    </x:row>
    <x:row r="10">
      <x:c r="A10" s="345" t="str">
        <x:v>Budget</x:v>
      </x:c>
      <x:c r="B10" s="345" t="str">
        <x:v>Forecast trop optimiste</x:v>
      </x:c>
      <x:c r="C10" s="369" t="str">
        <x:v>Moyen</x:v>
      </x:c>
      <x:c r="D10" s="369" t="str">
        <x:v>Moyenne</x:v>
      </x:c>
      <x:c r="E10" s="345" t="str">
        <x:f>IF(AND(C10="Élevé",OR(D10="Élevée",D10="Moyenne")),"Critique",IF(OR(C10="Élevé",D10="Élevée"),"Majeur",IF(AND(C10="Moyen",D10="Moyenne"),"Modéré","Faible")))</x:f>
        <x:v>Modéré</x:v>
      </x:c>
      <x:c r="F10" s="369" t="str">
        <x:v>Revue des hypothèses</x:v>
      </x:c>
      <x:c r="G10" s="369" t="str">
        <x:v>Mensuelle</x:v>
      </x:c>
      <x:c r="H10" s="369" t="str">
        <x:v>DAF</x:v>
      </x:c>
      <x:c r="I10" s="431" t="n">
        <x:v>46254</x:v>
      </x:c>
      <x:c r="J10" s="369" t="str">
        <x:v>En cours</x:v>
      </x:c>
      <x:c r="K10" s="369" t="str"/>
      <x:c r="L10" s="345"/>
      <x:c r="M10" s="345"/>
      <x:c r="N10" s="345"/>
      <x:c r="O10" s="345"/>
      <x:c r="P10" s="345"/>
      <x:c r="Q10" s="345"/>
      <x:c r="R10" s="345"/>
      <x:c r="S10" s="345"/>
      <x:c r="T10" s="345"/>
    </x:row>
    <x:row r="11">
      <x:c r="A11" s="345" t="str">
        <x:v>ESG</x:v>
      </x:c>
      <x:c r="B11" s="345" t="str">
        <x:v>Données carbone non traçables</x:v>
      </x:c>
      <x:c r="C11" s="369" t="str">
        <x:v>Élevé</x:v>
      </x:c>
      <x:c r="D11" s="369" t="str">
        <x:v>Moyenne</x:v>
      </x:c>
      <x:c r="E11" s="345" t="str">
        <x:f>IF(AND(C11="Élevé",OR(D11="Élevée",D11="Moyenne")),"Critique",IF(OR(C11="Élevé",D11="Élevée"),"Majeur",IF(AND(C11="Moyen",D11="Moyenne"),"Modéré","Faible")))</x:f>
        <x:v>Critique</x:v>
      </x:c>
      <x:c r="F11" s="369" t="str">
        <x:v>Contrôle des sources</x:v>
      </x:c>
      <x:c r="G11" s="369" t="str">
        <x:v>Trimestrielle</x:v>
      </x:c>
      <x:c r="H11" s="369" t="str">
        <x:v>ESG</x:v>
      </x:c>
      <x:c r="I11" s="431" t="n">
        <x:v>46310</x:v>
      </x:c>
      <x:c r="J11" s="369" t="str">
        <x:v>Planifié</x:v>
      </x:c>
      <x:c r="K11" s="369" t="str"/>
      <x:c r="L11" s="345"/>
      <x:c r="M11" s="345"/>
      <x:c r="N11" s="345"/>
      <x:c r="O11" s="345"/>
      <x:c r="P11" s="345"/>
      <x:c r="Q11" s="345"/>
      <x:c r="R11" s="345"/>
      <x:c r="S11" s="345"/>
      <x:c r="T11" s="345"/>
    </x:row>
    <x:row r="12">
      <x:c r="A12" s="345" t="str">
        <x:v>ESG</x:v>
      </x:c>
      <x:c r="B12" s="345" t="str">
        <x:v>Périmètre social incomplet</x:v>
      </x:c>
      <x:c r="C12" s="369" t="str">
        <x:v>Moyen</x:v>
      </x:c>
      <x:c r="D12" s="369" t="str">
        <x:v>Moyenne</x:v>
      </x:c>
      <x:c r="E12" s="345" t="str">
        <x:f>IF(AND(C12="Élevé",OR(D12="Élevée",D12="Moyenne")),"Critique",IF(OR(C12="Élevé",D12="Élevée"),"Majeur",IF(AND(C12="Moyen",D12="Moyenne"),"Modéré","Faible")))</x:f>
        <x:v>Modéré</x:v>
      </x:c>
      <x:c r="F12" s="369" t="str">
        <x:v>Rapprochement SIRH</x:v>
      </x:c>
      <x:c r="G12" s="369" t="str">
        <x:v>Trimestrielle</x:v>
      </x:c>
      <x:c r="H12" s="369" t="str">
        <x:v>RH</x:v>
      </x:c>
      <x:c r="I12" s="431" t="n">
        <x:v>46295</x:v>
      </x:c>
      <x:c r="J12" s="369" t="str">
        <x:v>Planifié</x:v>
      </x:c>
      <x:c r="K12" s="369" t="str"/>
      <x:c r="L12" s="345"/>
      <x:c r="M12" s="345"/>
      <x:c r="N12" s="345"/>
      <x:c r="O12" s="345"/>
      <x:c r="P12" s="345"/>
      <x:c r="Q12" s="345"/>
      <x:c r="R12" s="345"/>
      <x:c r="S12" s="345"/>
      <x:c r="T12" s="345"/>
    </x:row>
    <x:row r="13">
      <x:c r="A13" s="345" t="str">
        <x:v>Audit</x:v>
      </x:c>
      <x:c r="B13" s="345" t="str">
        <x:v>Absence de justificatif</x:v>
      </x:c>
      <x:c r="C13" s="369" t="str">
        <x:v>Élevé</x:v>
      </x:c>
      <x:c r="D13" s="369" t="str">
        <x:v>Faible</x:v>
      </x:c>
      <x:c r="E13" s="345" t="str">
        <x:f>IF(AND(C13="Élevé",OR(D13="Élevée",D13="Moyenne")),"Critique",IF(OR(C13="Élevé",D13="Élevée"),"Majeur",IF(AND(C13="Moyen",D13="Moyenne"),"Modéré","Faible")))</x:f>
        <x:v>Majeur</x:v>
      </x:c>
      <x:c r="F13" s="369" t="str">
        <x:v>Checklist de clôture</x:v>
      </x:c>
      <x:c r="G13" s="369" t="str">
        <x:v>Mensuelle</x:v>
      </x:c>
      <x:c r="H13" s="369" t="str">
        <x:v>Comptabilité</x:v>
      </x:c>
      <x:c r="I13" s="431" t="n">
        <x:v>46244</x:v>
      </x:c>
      <x:c r="J13" s="369" t="str">
        <x:v>En cours</x:v>
      </x:c>
      <x:c r="K13" s="369" t="str"/>
      <x:c r="L13" s="345"/>
      <x:c r="M13" s="345"/>
      <x:c r="N13" s="345"/>
      <x:c r="O13" s="345"/>
      <x:c r="P13" s="345"/>
      <x:c r="Q13" s="345"/>
      <x:c r="R13" s="345"/>
      <x:c r="S13" s="345"/>
      <x:c r="T13" s="345"/>
    </x:row>
    <x:row r="14">
      <x:c r="A14" s="345" t="str">
        <x:v>Liquidité</x:v>
      </x:c>
      <x:c r="B14" s="345" t="str">
        <x:v>Dette nette trop élevée</x:v>
      </x:c>
      <x:c r="C14" s="369" t="str">
        <x:v>Élevé</x:v>
      </x:c>
      <x:c r="D14" s="369" t="str">
        <x:v>Moyenne</x:v>
      </x:c>
      <x:c r="E14" s="345" t="str">
        <x:f>IF(AND(C14="Élevé",OR(D14="Élevée",D14="Moyenne")),"Critique",IF(OR(C14="Élevé",D14="Élevée"),"Majeur",IF(AND(C14="Moyen",D14="Moyenne"),"Modéré","Faible")))</x:f>
        <x:v>Critique</x:v>
      </x:c>
      <x:c r="F14" s="369" t="str">
        <x:v>Covenants et stress test</x:v>
      </x:c>
      <x:c r="G14" s="369" t="str">
        <x:v>Mensuelle</x:v>
      </x:c>
      <x:c r="H14" s="369" t="str">
        <x:v>Trésorerie</x:v>
      </x:c>
      <x:c r="I14" s="431" t="n">
        <x:v>46259</x:v>
      </x:c>
      <x:c r="J14" s="369" t="str">
        <x:v>À lancer</x:v>
      </x:c>
      <x:c r="K14" s="369" t="str"/>
      <x:c r="L14" s="345"/>
      <x:c r="M14" s="345"/>
      <x:c r="N14" s="345"/>
      <x:c r="O14" s="345"/>
      <x:c r="P14" s="345"/>
      <x:c r="Q14" s="345"/>
      <x:c r="R14" s="345"/>
      <x:c r="S14" s="345"/>
      <x:c r="T14" s="345"/>
    </x:row>
    <x:row r="15">
      <x:c r="A15" s="345" t="str">
        <x:v>Gouvernance</x:v>
      </x:c>
      <x:c r="B15" s="345" t="str">
        <x:v>Retard de validation</x:v>
      </x:c>
      <x:c r="C15" s="369" t="str">
        <x:v>Moyen</x:v>
      </x:c>
      <x:c r="D15" s="369" t="str">
        <x:v>Moyenne</x:v>
      </x:c>
      <x:c r="E15" s="345" t="str">
        <x:f>IF(AND(C15="Élevé",OR(D15="Élevée",D15="Moyenne")),"Critique",IF(OR(C15="Élevé",D15="Élevée"),"Majeur",IF(AND(C15="Moyen",D15="Moyenne"),"Modéré","Faible")))</x:f>
        <x:v>Modéré</x:v>
      </x:c>
      <x:c r="F15" s="369" t="str">
        <x:v>Workflow d'approbation</x:v>
      </x:c>
      <x:c r="G15" s="369" t="str">
        <x:v>Mensuelle</x:v>
      </x:c>
      <x:c r="H15" s="369" t="str">
        <x:v>Direction</x:v>
      </x:c>
      <x:c r="I15" s="431" t="n">
        <x:v>46249</x:v>
      </x:c>
      <x:c r="J15" s="369" t="str">
        <x:v>En cours</x:v>
      </x:c>
      <x:c r="K15" s="369" t="str"/>
      <x:c r="L15" s="345"/>
      <x:c r="M15" s="345"/>
      <x:c r="N15" s="345"/>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x:c r="A17" s="345"/>
      <x:c r="B17" s="345"/>
      <x:c r="C17" s="345"/>
      <x:c r="D17" s="345"/>
      <x:c r="E17" s="345"/>
      <x:c r="F17" s="345"/>
      <x:c r="G17" s="345"/>
      <x:c r="H17" s="345"/>
      <x:c r="I17" s="345"/>
      <x:c r="J17" s="345"/>
      <x:c r="K17" s="345"/>
      <x:c r="L17" s="345"/>
      <x:c r="M17" s="345"/>
      <x:c r="N17" s="345"/>
      <x:c r="O17" s="345"/>
      <x:c r="P17" s="345"/>
      <x:c r="Q17" s="345"/>
      <x:c r="R17" s="345"/>
      <x:c r="S17" s="345"/>
      <x:c r="T17" s="345"/>
    </x:row>
    <x:row r="18" ht="22" customHeight="1">
      <x:c r="A18" s="578" t="str">
        <x:v>Matrice de criticité</x:v>
      </x:c>
      <x:c r="B18" s="578"/>
      <x:c r="C18" s="578"/>
      <x:c r="D18" s="578"/>
      <x:c r="E18" s="578"/>
      <x:c r="F18" s="578"/>
      <x:c r="G18" s="578"/>
      <x:c r="H18" s="578"/>
      <x:c r="I18" s="578"/>
      <x:c r="J18" s="578"/>
      <x:c r="K18" s="578"/>
      <x:c r="L18" s="345"/>
      <x:c r="M18" s="345"/>
      <x:c r="N18" s="345"/>
      <x:c r="O18" s="345"/>
      <x:c r="P18" s="345"/>
      <x:c r="Q18" s="345"/>
      <x:c r="R18" s="345"/>
      <x:c r="S18" s="345"/>
      <x:c r="T18" s="345"/>
    </x:row>
    <x:row r="19" ht="24" customHeight="1">
      <x:c r="A19" s="582" t="str">
        <x:v>Probabilité / Impact</x:v>
      </x:c>
      <x:c r="B19" s="582" t="str">
        <x:v>Faible</x:v>
      </x:c>
      <x:c r="C19" s="582" t="str">
        <x:v>Moyen</x:v>
      </x:c>
      <x:c r="D19" s="582" t="str">
        <x:v>Élevé</x:v>
      </x:c>
      <x:c r="E19" s="582" t="str">
        <x:v>Critique</x:v>
      </x:c>
      <x:c r="F19" s="582" t="str">
        <x:v>Action</x:v>
      </x:c>
      <x:c r="G19" s="345"/>
      <x:c r="H19" s="345"/>
      <x:c r="I19" s="345"/>
      <x:c r="J19" s="345"/>
      <x:c r="K19" s="345"/>
      <x:c r="L19" s="345"/>
      <x:c r="M19" s="345"/>
      <x:c r="N19" s="345"/>
      <x:c r="O19" s="345"/>
      <x:c r="P19" s="345"/>
      <x:c r="Q19" s="345"/>
      <x:c r="R19" s="345"/>
      <x:c r="S19" s="345"/>
      <x:c r="T19" s="345"/>
    </x:row>
    <x:row r="20">
      <x:c r="A20" s="345" t="str">
        <x:v>Faible</x:v>
      </x:c>
      <x:c r="B20" s="586" t="str">
        <x:v>Acceptable</x:v>
      </x:c>
      <x:c r="C20" s="587" t="str">
        <x:v>Faible</x:v>
      </x:c>
      <x:c r="D20" s="588" t="str">
        <x:v>Modéré</x:v>
      </x:c>
      <x:c r="E20" s="588" t="str">
        <x:v>Majeur</x:v>
      </x:c>
      <x:c r="F20" s="585" t="str">
        <x:v>Surveillance</x:v>
      </x:c>
      <x:c r="G20" s="345"/>
      <x:c r="H20" s="345"/>
      <x:c r="I20" s="345"/>
      <x:c r="J20" s="345"/>
      <x:c r="K20" s="345"/>
      <x:c r="L20" s="345"/>
      <x:c r="M20" s="345"/>
      <x:c r="N20" s="345"/>
      <x:c r="O20" s="345"/>
      <x:c r="P20" s="345"/>
      <x:c r="Q20" s="345"/>
      <x:c r="R20" s="345"/>
      <x:c r="S20" s="345"/>
      <x:c r="T20" s="345"/>
    </x:row>
    <x:row r="21">
      <x:c r="A21" s="345" t="str">
        <x:v>Moyenne</x:v>
      </x:c>
      <x:c r="B21" s="586" t="str">
        <x:v>Faible</x:v>
      </x:c>
      <x:c r="C21" s="587" t="str">
        <x:v>Modéré</x:v>
      </x:c>
      <x:c r="D21" s="588" t="str">
        <x:v>Majeur</x:v>
      </x:c>
      <x:c r="E21" s="588" t="str">
        <x:v>Critique</x:v>
      </x:c>
      <x:c r="F21" s="585" t="str">
        <x:v>Plan d'action</x:v>
      </x:c>
      <x:c r="G21" s="345"/>
      <x:c r="H21" s="345"/>
      <x:c r="I21" s="345"/>
      <x:c r="J21" s="345"/>
      <x:c r="K21" s="345"/>
      <x:c r="L21" s="345"/>
      <x:c r="M21" s="345"/>
      <x:c r="N21" s="345"/>
      <x:c r="O21" s="345"/>
      <x:c r="P21" s="345"/>
      <x:c r="Q21" s="345"/>
      <x:c r="R21" s="345"/>
      <x:c r="S21" s="345"/>
      <x:c r="T21" s="345"/>
    </x:row>
    <x:row r="22">
      <x:c r="A22" s="345" t="str">
        <x:v>Élevée</x:v>
      </x:c>
      <x:c r="B22" s="586" t="str">
        <x:v>Modéré</x:v>
      </x:c>
      <x:c r="C22" s="587" t="str">
        <x:v>Majeur</x:v>
      </x:c>
      <x:c r="D22" s="588" t="str">
        <x:v>Critique</x:v>
      </x:c>
      <x:c r="E22" s="588" t="str">
        <x:v>Critique</x:v>
      </x:c>
      <x:c r="F22" s="585" t="str">
        <x:v>Action immédiate</x:v>
      </x:c>
      <x:c r="G22" s="345"/>
      <x:c r="H22" s="345"/>
      <x:c r="I22" s="345"/>
      <x:c r="J22" s="345"/>
      <x:c r="K22" s="345"/>
      <x:c r="L22" s="345"/>
      <x:c r="M22" s="345"/>
      <x:c r="N22" s="345"/>
      <x:c r="O22" s="345"/>
      <x:c r="P22" s="345"/>
      <x:c r="Q22" s="345"/>
      <x:c r="R22" s="345"/>
      <x:c r="S22" s="345"/>
      <x:c r="T22" s="345"/>
    </x:row>
    <x:row r="23">
      <x:c r="A23" s="345"/>
      <x:c r="B23" s="345"/>
      <x:c r="C23" s="345"/>
      <x:c r="D23" s="345"/>
      <x:c r="E23" s="345"/>
      <x:c r="F23" s="345"/>
      <x:c r="G23" s="345"/>
      <x:c r="H23" s="345"/>
      <x:c r="I23" s="345"/>
      <x:c r="J23" s="345"/>
      <x:c r="K23" s="345"/>
      <x:c r="L23" s="345"/>
      <x:c r="M23" s="345"/>
      <x:c r="N23" s="345"/>
      <x:c r="O23" s="345"/>
      <x:c r="P23" s="345"/>
      <x:c r="Q23" s="345"/>
      <x:c r="R23" s="345"/>
      <x:c r="S23" s="345"/>
      <x:c r="T23" s="345"/>
    </x:row>
    <x:row r="24">
      <x:c r="A24" s="345"/>
      <x:c r="B24" s="345"/>
      <x:c r="C24" s="345"/>
      <x:c r="D24" s="345"/>
      <x:c r="E24" s="345"/>
      <x:c r="F24" s="345"/>
      <x:c r="G24" s="345"/>
      <x:c r="H24" s="345"/>
      <x:c r="I24" s="345"/>
      <x:c r="J24" s="345"/>
      <x:c r="K24" s="345"/>
      <x:c r="L24" s="345"/>
      <x:c r="M24" s="345"/>
      <x:c r="N24" s="345"/>
      <x:c r="O24" s="345"/>
      <x:c r="P24" s="345"/>
      <x:c r="Q24" s="345"/>
      <x:c r="R24" s="345"/>
      <x:c r="S24" s="345"/>
      <x:c r="T24" s="345"/>
    </x:row>
    <x:row r="25">
      <x:c r="A25" s="345"/>
      <x:c r="B25" s="345"/>
      <x:c r="C25" s="345"/>
      <x:c r="D25" s="345"/>
      <x:c r="E25" s="345"/>
      <x:c r="F25" s="345"/>
      <x:c r="G25" s="345"/>
      <x:c r="H25" s="345"/>
      <x:c r="I25" s="345"/>
      <x:c r="J25" s="345"/>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ht="22" customHeight="1">
      <x:c r="A28" s="488" t="str">
        <x:v>Plan de remédiation des risques</x:v>
      </x:c>
      <x:c r="B28" s="488"/>
      <x:c r="C28" s="488"/>
      <x:c r="D28" s="488"/>
      <x:c r="E28" s="488"/>
      <x:c r="F28" s="488"/>
      <x:c r="G28" s="488"/>
      <x:c r="H28" s="488"/>
      <x:c r="I28" s="488"/>
      <x:c r="J28" s="488"/>
      <x:c r="K28" s="488"/>
      <x:c r="L28" s="345"/>
      <x:c r="M28" s="345"/>
      <x:c r="N28" s="345"/>
      <x:c r="O28" s="345"/>
      <x:c r="P28" s="345"/>
      <x:c r="Q28" s="345"/>
      <x:c r="R28" s="345"/>
      <x:c r="S28" s="345"/>
      <x:c r="T28" s="345"/>
    </x:row>
    <x:row r="29" ht="24" customHeight="1">
      <x:c r="A29" s="567" t="str">
        <x:v>Risque</x:v>
      </x:c>
      <x:c r="B29" s="567" t="str">
        <x:v>Action corrective</x:v>
      </x:c>
      <x:c r="C29" s="567" t="str">
        <x:v>Responsable</x:v>
      </x:c>
      <x:c r="D29" s="567" t="str">
        <x:v>Budget</x:v>
      </x:c>
      <x:c r="E29" s="567" t="str">
        <x:v>Gain / perte évitée</x:v>
      </x:c>
      <x:c r="F29" s="567" t="str">
        <x:v>Échéance</x:v>
      </x:c>
      <x:c r="G29" s="567" t="str">
        <x:v>Priorité</x:v>
      </x:c>
      <x:c r="H29" s="567" t="str">
        <x:v>Statut</x:v>
      </x:c>
      <x:c r="I29" s="567" t="str">
        <x:v>Avancement</x:v>
      </x:c>
      <x:c r="J29" s="567" t="str">
        <x:v>Preuve attendue</x:v>
      </x:c>
      <x:c r="K29" s="567" t="str">
        <x:v>Commentaire</x:v>
      </x:c>
      <x:c r="L29" s="345"/>
      <x:c r="M29" s="345"/>
      <x:c r="N29" s="345"/>
      <x:c r="O29" s="345"/>
      <x:c r="P29" s="345"/>
      <x:c r="Q29" s="345"/>
      <x:c r="R29" s="345"/>
      <x:c r="S29" s="345"/>
      <x:c r="T29" s="345"/>
    </x:row>
    <x:row r="30">
      <x:c r="A30" s="345" t="str">
        <x:v>Écart interco non résolu</x:v>
      </x:c>
      <x:c r="B30" s="345" t="str">
        <x:v>Automatiser le matching</x:v>
      </x:c>
      <x:c r="C30" s="537" t="str">
        <x:v>Finance</x:v>
      </x:c>
      <x:c r="D30" s="547" t="n">
        <x:v>45000</x:v>
      </x:c>
      <x:c r="E30" s="547" t="n">
        <x:v>120000</x:v>
      </x:c>
      <x:c r="F30" s="575" t="n">
        <x:v>46356</x:v>
      </x:c>
      <x:c r="G30" s="537" t="str">
        <x:v>Haute</x:v>
      </x:c>
      <x:c r="H30" s="537" t="str">
        <x:v>En cours</x:v>
      </x:c>
      <x:c r="I30" s="538" t="n">
        <x:v>0.45</x:v>
      </x:c>
      <x:c r="J30" s="537" t="str">
        <x:v>Rapport de rapprochement</x:v>
      </x:c>
      <x:c r="K30" s="345" t="str"/>
      <x:c r="L30" s="345"/>
      <x:c r="M30" s="345"/>
      <x:c r="N30" s="345"/>
      <x:c r="O30" s="345"/>
      <x:c r="P30" s="345"/>
      <x:c r="Q30" s="345"/>
      <x:c r="R30" s="345"/>
      <x:c r="S30" s="345"/>
      <x:c r="T30" s="345"/>
    </x:row>
    <x:row r="31">
      <x:c r="A31" s="345" t="str">
        <x:v>Données carbone non traçables</x:v>
      </x:c>
      <x:c r="B31" s="345" t="str">
        <x:v>Mettre en place une piste d'audit</x:v>
      </x:c>
      <x:c r="C31" s="537" t="str">
        <x:v>ESG</x:v>
      </x:c>
      <x:c r="D31" s="547" t="n">
        <x:v>60000</x:v>
      </x:c>
      <x:c r="E31" s="547" t="n">
        <x:v>90000</x:v>
      </x:c>
      <x:c r="F31" s="575" t="n">
        <x:v>46371</x:v>
      </x:c>
      <x:c r="G31" s="537" t="str">
        <x:v>Haute</x:v>
      </x:c>
      <x:c r="H31" s="537" t="str">
        <x:v>Planifié</x:v>
      </x:c>
      <x:c r="I31" s="538" t="n">
        <x:v>0.2</x:v>
      </x:c>
      <x:c r="J31" s="537" t="str">
        <x:v>Journal des sources</x:v>
      </x:c>
      <x:c r="K31" s="345" t="str"/>
      <x:c r="L31" s="345"/>
      <x:c r="M31" s="345"/>
      <x:c r="N31" s="345"/>
      <x:c r="O31" s="345"/>
      <x:c r="P31" s="345"/>
      <x:c r="Q31" s="345"/>
      <x:c r="R31" s="345"/>
      <x:c r="S31" s="345"/>
      <x:c r="T31" s="345"/>
    </x:row>
    <x:row r="32">
      <x:c r="A32" s="345" t="str">
        <x:v>Forecast optimiste</x:v>
      </x:c>
      <x:c r="B32" s="345" t="str">
        <x:v>Déployer un rolling forecast</x:v>
      </x:c>
      <x:c r="C32" s="537" t="str">
        <x:v>DAF</x:v>
      </x:c>
      <x:c r="D32" s="547" t="n">
        <x:v>35000</x:v>
      </x:c>
      <x:c r="E32" s="547" t="n">
        <x:v>150000</x:v>
      </x:c>
      <x:c r="F32" s="575" t="n">
        <x:v>46326</x:v>
      </x:c>
      <x:c r="G32" s="537" t="str">
        <x:v>Haute</x:v>
      </x:c>
      <x:c r="H32" s="537" t="str">
        <x:v>En cours</x:v>
      </x:c>
      <x:c r="I32" s="538" t="n">
        <x:v>0.35</x:v>
      </x:c>
      <x:c r="J32" s="537" t="str">
        <x:v>Forecast mensuel</x:v>
      </x:c>
      <x:c r="K32" s="345" t="str"/>
      <x:c r="L32" s="345"/>
      <x:c r="M32" s="345"/>
      <x:c r="N32" s="345"/>
      <x:c r="O32" s="345"/>
      <x:c r="P32" s="345"/>
      <x:c r="Q32" s="345"/>
      <x:c r="R32" s="345"/>
      <x:c r="S32" s="345"/>
      <x:c r="T32" s="345"/>
    </x:row>
    <x:row r="33">
      <x:c r="A33" s="345" t="str">
        <x:v>Test de dépréciation incomplet</x:v>
      </x:c>
      <x:c r="B33" s="345" t="str">
        <x:v>Formaliser le modèle IAS 36</x:v>
      </x:c>
      <x:c r="C33" s="537" t="str">
        <x:v>Consolidation</x:v>
      </x:c>
      <x:c r="D33" s="547" t="n">
        <x:v>25000</x:v>
      </x:c>
      <x:c r="E33" s="547" t="n">
        <x:v>200000</x:v>
      </x:c>
      <x:c r="F33" s="575" t="n">
        <x:v>46295</x:v>
      </x:c>
      <x:c r="G33" s="537" t="str">
        <x:v>Haute</x:v>
      </x:c>
      <x:c r="H33" s="537" t="str">
        <x:v>En cours</x:v>
      </x:c>
      <x:c r="I33" s="538" t="n">
        <x:v>0.6</x:v>
      </x:c>
      <x:c r="J33" s="537" t="str">
        <x:v>Modèle validé</x:v>
      </x:c>
      <x:c r="K33" s="345" t="str"/>
      <x:c r="L33" s="345"/>
      <x:c r="M33" s="345"/>
      <x:c r="N33" s="345"/>
      <x:c r="O33" s="345"/>
      <x:c r="P33" s="345"/>
      <x:c r="Q33" s="345"/>
      <x:c r="R33" s="345"/>
      <x:c r="S33" s="345"/>
      <x:c r="T33" s="345"/>
    </x:row>
    <x:row r="34">
      <x:c r="A34" s="345" t="str">
        <x:v>Taux de change erroné</x:v>
      </x:c>
      <x:c r="B34" s="345" t="str">
        <x:v>Connexion taux officiels</x:v>
      </x:c>
      <x:c r="C34" s="537" t="str">
        <x:v>Trésorerie</x:v>
      </x:c>
      <x:c r="D34" s="547" t="n">
        <x:v>15000</x:v>
      </x:c>
      <x:c r="E34" s="547" t="n">
        <x:v>50000</x:v>
      </x:c>
      <x:c r="F34" s="575" t="n">
        <x:v>46280</x:v>
      </x:c>
      <x:c r="G34" s="537" t="str">
        <x:v>Moyenne</x:v>
      </x:c>
      <x:c r="H34" s="537" t="str">
        <x:v>Planifié</x:v>
      </x:c>
      <x:c r="I34" s="538" t="n">
        <x:v>0.25</x:v>
      </x:c>
      <x:c r="J34" s="537" t="str">
        <x:v>Fichier taux signé</x:v>
      </x:c>
      <x:c r="K34" s="345" t="str"/>
      <x:c r="L34" s="345"/>
      <x:c r="M34" s="345"/>
      <x:c r="N34" s="345"/>
      <x:c r="O34" s="345"/>
      <x:c r="P34" s="345"/>
      <x:c r="Q34" s="345"/>
      <x:c r="R34" s="345"/>
      <x:c r="S34" s="345"/>
      <x:c r="T34" s="345"/>
    </x:row>
    <x:row r="35">
      <x:c r="A35" s="345" t="str">
        <x:v>Retard de validation</x:v>
      </x:c>
      <x:c r="B35" s="345" t="str">
        <x:v>Workflow d'approbation</x:v>
      </x:c>
      <x:c r="C35" s="537" t="str">
        <x:v>Direction</x:v>
      </x:c>
      <x:c r="D35" s="547" t="n">
        <x:v>20000</x:v>
      </x:c>
      <x:c r="E35" s="547" t="n">
        <x:v>70000</x:v>
      </x:c>
      <x:c r="F35" s="575" t="n">
        <x:v>46310</x:v>
      </x:c>
      <x:c r="G35" s="537" t="str">
        <x:v>Moyenne</x:v>
      </x:c>
      <x:c r="H35" s="537" t="str">
        <x:v>À lancer</x:v>
      </x:c>
      <x:c r="I35" s="538" t="n">
        <x:v>0.1</x:v>
      </x:c>
      <x:c r="J35" s="537" t="str">
        <x:v>Journal d'approbation</x:v>
      </x:c>
      <x:c r="K35" s="345" t="str"/>
      <x:c r="L35" s="345"/>
      <x:c r="M35" s="345"/>
      <x:c r="N35" s="345"/>
      <x:c r="O35" s="345"/>
      <x:c r="P35" s="345"/>
      <x:c r="Q35" s="345"/>
      <x:c r="R35" s="345"/>
      <x:c r="S35" s="345"/>
      <x:c r="T35" s="345"/>
    </x:row>
    <x:row r="36">
      <x:c r="A36" s="345" t="str">
        <x:v>Absence de justificatif</x:v>
      </x:c>
      <x:c r="B36" s="345" t="str">
        <x:v>Checklist documentaire</x:v>
      </x:c>
      <x:c r="C36" s="537" t="str">
        <x:v>Comptabilité</x:v>
      </x:c>
      <x:c r="D36" s="547" t="n">
        <x:v>12000</x:v>
      </x:c>
      <x:c r="E36" s="547" t="n">
        <x:v>80000</x:v>
      </x:c>
      <x:c r="F36" s="575" t="n">
        <x:v>46265</x:v>
      </x:c>
      <x:c r="G36" s="537" t="str">
        <x:v>Haute</x:v>
      </x:c>
      <x:c r="H36" s="537" t="str">
        <x:v>En cours</x:v>
      </x:c>
      <x:c r="I36" s="538" t="n">
        <x:v>0.7</x:v>
      </x:c>
      <x:c r="J36" s="537" t="str">
        <x:v>Dossier de clôture</x:v>
      </x:c>
      <x:c r="K36" s="345" t="str"/>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K2"/>
    <x:mergeCell ref="A3:K3"/>
    <x:mergeCell ref="A18:K18"/>
    <x:mergeCell ref="A28:K28"/>
  </x:mergeCells>
  <x:conditionalFormatting sqref="E6:E15">
    <x:cfRule type="expression" dxfId="11" priority="1">
      <x:formula>E6="Critique"</x:formula>
    </x:cfRule>
    <x:cfRule type="expression" dxfId="12" priority="2">
      <x:formula>E6="Majeur"</x:formula>
    </x:cfRule>
    <x:cfRule type="expression" dxfId="13" priority="3">
      <x:formula>E6="Modéré"</x:formula>
    </x:cfRule>
    <x:cfRule type="expression" dxfId="14" priority="4">
      <x:formula>E6="Faible"</x:formula>
    </x:cfRule>
  </x:conditionalFormatting>
  <x:conditionalFormatting sqref="I30:I36">
    <x:cfRule type="dataBar" priority="5">
      <x:dataBar>
        <x:cfvo type="min"/>
        <x:cfvo type="max"/>
        <x:color rgb="FFC00000"/>
      </x:dataBar>
      <x:extLst>
        <x:ext xmlns:x14="http://schemas.microsoft.com/office/spreadsheetml/2009/9/main" uri="{B025F937-C7B1-47D3-B67F-A62EFF666E3E}">
          <x14:id>{36EEA31B-0A33-9578-0D1D-6C81540F3499}</x14:id>
        </x:ext>
      </x:extLst>
    </x:cfRule>
  </x:conditionalFormatting>
  <x:dataValidations count="5">
    <x:dataValidation type="list" sqref="C6:C15">
      <x:formula1>"Faible,Moyen,Élevé"</x:formula1>
    </x:dataValidation>
    <x:dataValidation type="list" sqref="D6:D15">
      <x:formula1>"Faible,Moyenne,Élevée"</x:formula1>
    </x:dataValidation>
    <x:dataValidation type="list" sqref="J6:J15">
      <x:formula1>"À lancer,En cours,Planifié,Terminé"</x:formula1>
    </x:dataValidation>
    <x:dataValidation type="list" sqref="G30:G36">
      <x:formula1>"Haute,Moyenne,Basse"</x:formula1>
    </x:dataValidation>
    <x:dataValidation type="list" sqref="H30:H36">
      <x:formula1>"À lancer,Planifié,En cours,Terminé"</x:formula1>
    </x:dataValidation>
  </x:dataValidations>
  <x:pageMargins left="0.7" right="0.7" top="0.75" bottom="0.75" header="0.3" footer="0.3"/>
  <x:extLst>
    <x:ext xmlns:x14="http://schemas.microsoft.com/office/spreadsheetml/2009/9/main" xmlns:xm="http://schemas.microsoft.com/office/excel/2006/main" uri="{78C0D931-6437-407d-A8EE-F0AAD7539E65}">
      <x14:conditionalFormattings>
        <x14:conditionalFormatting>
          <x14:cfRule type="dataBar" priority="5" id="{36EEA31B-0A33-9578-0D1D-6C81540F3499}">
            <x14:dataBar gradient="1">
              <x14:cfvo type="min"/>
              <x14:cfvo type="max"/>
              <x14:fillColor rgb="FFC00000"/>
            </x14:dataBar>
          </x14:cfRule>
          <xm:sqref>I30:I36</xm:sqref>
        </x14:conditionalFormatting>
      </x14:conditionalFormattings>
    </x:ext>
  </x:extLst>
</x:worksheet>
</file>

<file path=xl/worksheets/sheet10.xml><?xml version="1.0" encoding="utf-8"?>
<x:worksheet xmlns:x="http://schemas.openxmlformats.org/spreadsheetml/2006/main">
  <x:sheetFormatPr defaultRowHeight="15"/>
  <x:cols>
    <x:col min="1" max="1" width="12" hidden="0" customWidth="1"/>
    <x:col min="2" max="2" width="12" hidden="0" customWidth="1"/>
    <x:col min="3" max="3" width="12" hidden="0" customWidth="1"/>
    <x:col min="4" max="4" width="12" hidden="0" customWidth="1"/>
    <x:col min="5" max="5" width="12" hidden="0" customWidth="1"/>
    <x:col min="6" max="6" width="12" hidden="0" customWidth="1"/>
    <x:col min="7" max="7" width="12" hidden="0" customWidth="1"/>
    <x:col min="8" max="8" width="12" hidden="0" customWidth="1"/>
    <x:col min="9" max="9" width="12" hidden="0" customWidth="1"/>
    <x:col min="10" max="10" width="12" hidden="0" customWidth="1"/>
    <x:col min="11" max="11" width="12" hidden="0" customWidth="1"/>
    <x:col min="12" max="12" width="12" hidden="0" customWidth="1"/>
    <x:col min="13" max="13" width="12" hidden="0" customWidth="1"/>
    <x:col min="14" max="14" width="12" hidden="0" customWidth="1"/>
  </x:cols>
  <x:sheetData>
    <x:row r="1" ht="30" customHeight="1">
      <x:c r="A1" s="319" t="str">
        <x:v>DASHBOARD EXÉCUTIF IFRS • ESG • CONSOLIDÉ • BUDGET</x:v>
      </x:c>
      <x:c r="B1" s="319"/>
      <x:c r="C1" s="319"/>
      <x:c r="D1" s="319"/>
      <x:c r="E1" s="319"/>
      <x:c r="F1" s="319"/>
      <x:c r="G1" s="319"/>
      <x:c r="H1" s="319"/>
      <x:c r="I1" s="319"/>
      <x:c r="J1" s="319"/>
      <x:c r="K1" s="319"/>
      <x:c r="L1" s="319"/>
      <x:c r="M1" s="319"/>
      <x:c r="N1" s="319"/>
      <x:c r="O1" s="345"/>
      <x:c r="P1" s="345"/>
      <x:c r="Q1" s="345"/>
      <x:c r="R1" s="345"/>
      <x:c r="S1" s="345"/>
      <x:c r="T1" s="345"/>
    </x:row>
    <x:row r="2" ht="30" customHeight="1">
      <x:c r="A2" s="319"/>
      <x:c r="B2" s="319"/>
      <x:c r="C2" s="319"/>
      <x:c r="D2" s="319"/>
      <x:c r="E2" s="319"/>
      <x:c r="F2" s="319"/>
      <x:c r="G2" s="319"/>
      <x:c r="H2" s="319"/>
      <x:c r="I2" s="319"/>
      <x:c r="J2" s="319"/>
      <x:c r="K2" s="319"/>
      <x:c r="L2" s="319"/>
      <x:c r="M2" s="319"/>
      <x:c r="N2" s="319"/>
      <x:c r="O2" s="345"/>
      <x:c r="P2" s="345"/>
      <x:c r="Q2" s="345"/>
      <x:c r="R2" s="345"/>
      <x:c r="S2" s="345"/>
      <x:c r="T2" s="345"/>
    </x:row>
    <x:row r="3" ht="22" customHeight="1">
      <x:c r="A3" s="346" t="str">
        <x:v>Vue groupe, performance, durabilité et risques</x:v>
      </x:c>
      <x:c r="B3" s="346"/>
      <x:c r="C3" s="346"/>
      <x:c r="D3" s="346"/>
      <x:c r="E3" s="346"/>
      <x:c r="F3" s="346"/>
      <x:c r="G3" s="346"/>
      <x:c r="H3" s="346"/>
      <x:c r="I3" s="346"/>
      <x:c r="J3" s="346"/>
      <x:c r="K3" s="346"/>
      <x:c r="L3" s="346"/>
      <x:c r="M3" s="346"/>
      <x:c r="N3" s="346"/>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x:c r="A5" s="353" t="str">
        <x:v>CA CONSOLIDÉ</x:v>
      </x:c>
      <x:c r="B5" s="353"/>
      <x:c r="C5" s="353"/>
      <x:c r="D5" s="417" t="str">
        <x:v>EBITDA CONSOLIDÉ</x:v>
      </x:c>
      <x:c r="E5" s="417"/>
      <x:c r="F5" s="417"/>
      <x:c r="G5" s="405" t="str">
        <x:v>RÉSULTAT NET</x:v>
      </x:c>
      <x:c r="H5" s="405"/>
      <x:c r="I5" s="405"/>
      <x:c r="J5" s="467" t="str">
        <x:v>TRÉSORERIE</x:v>
      </x:c>
      <x:c r="K5" s="467"/>
      <x:c r="L5" s="467"/>
      <x:c r="M5" s="345"/>
      <x:c r="N5" s="345"/>
      <x:c r="O5" s="345"/>
      <x:c r="P5" s="345"/>
      <x:c r="Q5" s="345"/>
      <x:c r="R5" s="345"/>
      <x:c r="S5" s="345"/>
      <x:c r="T5" s="345"/>
    </x:row>
    <x:row r="6">
      <x:c r="A6" s="353"/>
      <x:c r="B6" s="353"/>
      <x:c r="C6" s="353"/>
      <x:c r="D6" s="417"/>
      <x:c r="E6" s="417"/>
      <x:c r="F6" s="417"/>
      <x:c r="G6" s="405"/>
      <x:c r="H6" s="405"/>
      <x:c r="I6" s="405"/>
      <x:c r="J6" s="467"/>
      <x:c r="K6" s="467"/>
      <x:c r="L6" s="467"/>
      <x:c r="M6" s="345"/>
      <x:c r="N6" s="345"/>
      <x:c r="O6" s="345"/>
      <x:c r="P6" s="345"/>
      <x:c r="Q6" s="345"/>
      <x:c r="R6" s="345"/>
      <x:c r="S6" s="345"/>
      <x:c r="T6" s="345"/>
    </x:row>
    <x:row r="7">
      <x:c r="A7" s="468" t="n">
        <x:f>Consolidation!I6</x:f>
        <x:v>6039610</x:v>
      </x:c>
      <x:c r="B7" s="468"/>
      <x:c r="C7" s="468"/>
      <x:c r="D7" s="469" t="n">
        <x:f>Consolidation!I7</x:f>
        <x:v>946902</x:v>
      </x:c>
      <x:c r="E7" s="469"/>
      <x:c r="F7" s="469"/>
      <x:c r="G7" s="470" t="n">
        <x:f>Consolidation!I8</x:f>
        <x:v>569451</x:v>
      </x:c>
      <x:c r="H7" s="470"/>
      <x:c r="I7" s="470"/>
      <x:c r="J7" s="471" t="n">
        <x:f>Consolidation!I9</x:f>
        <x:v>940950</x:v>
      </x:c>
      <x:c r="K7" s="471"/>
      <x:c r="L7" s="471"/>
      <x:c r="M7" s="345"/>
      <x:c r="N7" s="345"/>
      <x:c r="O7" s="345"/>
      <x:c r="P7" s="345"/>
      <x:c r="Q7" s="345"/>
      <x:c r="R7" s="345"/>
      <x:c r="S7" s="345"/>
      <x:c r="T7" s="345"/>
    </x:row>
    <x:row r="8">
      <x:c r="A8" s="468"/>
      <x:c r="B8" s="468"/>
      <x:c r="C8" s="468"/>
      <x:c r="D8" s="469"/>
      <x:c r="E8" s="469"/>
      <x:c r="F8" s="469"/>
      <x:c r="G8" s="470"/>
      <x:c r="H8" s="470"/>
      <x:c r="I8" s="470"/>
      <x:c r="J8" s="471"/>
      <x:c r="K8" s="471"/>
      <x:c r="L8" s="471"/>
      <x:c r="M8" s="345"/>
      <x:c r="N8" s="345"/>
      <x:c r="O8" s="345"/>
      <x:c r="P8" s="345"/>
      <x:c r="Q8" s="345"/>
      <x:c r="R8" s="345"/>
      <x:c r="S8" s="345"/>
      <x:c r="T8" s="345"/>
    </x:row>
    <x:row r="9">
      <x:c r="A9" s="345"/>
      <x:c r="B9" s="345"/>
      <x:c r="C9" s="345"/>
      <x:c r="D9" s="345"/>
      <x:c r="E9" s="345"/>
      <x:c r="F9" s="345"/>
      <x:c r="G9" s="345"/>
      <x:c r="H9" s="345"/>
      <x:c r="I9" s="345"/>
      <x:c r="J9" s="345"/>
      <x:c r="K9" s="345"/>
      <x:c r="L9" s="345"/>
      <x:c r="M9" s="345"/>
      <x:c r="N9" s="345"/>
      <x:c r="O9" s="345"/>
      <x:c r="P9" s="345"/>
      <x:c r="Q9" s="345"/>
      <x:c r="R9" s="345"/>
      <x:c r="S9" s="345"/>
      <x:c r="T9" s="345"/>
    </x:row>
    <x:row r="10">
      <x:c r="A10" s="354" t="str">
        <x:v>MARGE EBITDA</x:v>
      </x:c>
      <x:c r="B10" s="354"/>
      <x:c r="C10" s="354"/>
      <x:c r="D10" s="427" t="str">
        <x:v>DETTE NETTE / EBITDA</x:v>
      </x:c>
      <x:c r="E10" s="427"/>
      <x:c r="F10" s="427"/>
      <x:c r="G10" s="387" t="str">
        <x:v>OBJECTIFS ESG CONFORMES</x:v>
      </x:c>
      <x:c r="H10" s="387"/>
      <x:c r="I10" s="387"/>
      <x:c r="J10" s="415" t="str">
        <x:v>RISQUES CRITIQUES</x:v>
      </x:c>
      <x:c r="K10" s="415"/>
      <x:c r="L10" s="415"/>
      <x:c r="M10" s="345"/>
      <x:c r="N10" s="345"/>
      <x:c r="O10" s="345"/>
      <x:c r="P10" s="345"/>
      <x:c r="Q10" s="345"/>
      <x:c r="R10" s="345"/>
      <x:c r="S10" s="345"/>
      <x:c r="T10" s="345"/>
    </x:row>
    <x:row r="11">
      <x:c r="A11" s="354"/>
      <x:c r="B11" s="354"/>
      <x:c r="C11" s="354"/>
      <x:c r="D11" s="427"/>
      <x:c r="E11" s="427"/>
      <x:c r="F11" s="427"/>
      <x:c r="G11" s="387"/>
      <x:c r="H11" s="387"/>
      <x:c r="I11" s="387"/>
      <x:c r="J11" s="415"/>
      <x:c r="K11" s="415"/>
      <x:c r="L11" s="415"/>
      <x:c r="M11" s="345"/>
      <x:c r="N11" s="345"/>
      <x:c r="O11" s="345"/>
      <x:c r="P11" s="345"/>
      <x:c r="Q11" s="345"/>
      <x:c r="R11" s="345"/>
      <x:c r="S11" s="345"/>
      <x:c r="T11" s="345"/>
    </x:row>
    <x:row r="12">
      <x:c r="A12" s="472" t="n">
        <x:f>Consolidation!I12</x:f>
        <x:v>0.15678197764425186</x:v>
      </x:c>
      <x:c r="B12" s="472"/>
      <x:c r="C12" s="472"/>
      <x:c r="D12" s="473" t="n">
        <x:f>Consolidation!I14</x:f>
        <x:v>2.51066108213944</x:v>
      </x:c>
      <x:c r="E12" s="473"/>
      <x:c r="F12" s="473"/>
      <x:c r="G12" s="474" t="n">
        <x:f>COUNTIF(ESG!I6:I15,"Conforme")</x:f>
        <x:v>4</x:v>
      </x:c>
      <x:c r="H12" s="474"/>
      <x:c r="I12" s="474"/>
      <x:c r="J12" s="475" t="n">
        <x:f>COUNTIF('Risques &amp; Contrôles'!E6:E15,"Critique")</x:f>
        <x:v>3</x:v>
      </x:c>
      <x:c r="K12" s="475"/>
      <x:c r="L12" s="475"/>
      <x:c r="M12" s="345"/>
      <x:c r="N12" s="345"/>
      <x:c r="O12" s="345"/>
      <x:c r="P12" s="345"/>
      <x:c r="Q12" s="345"/>
      <x:c r="R12" s="345"/>
      <x:c r="S12" s="345"/>
      <x:c r="T12" s="345"/>
    </x:row>
    <x:row r="13">
      <x:c r="A13" s="472"/>
      <x:c r="B13" s="472"/>
      <x:c r="C13" s="472"/>
      <x:c r="D13" s="473"/>
      <x:c r="E13" s="473"/>
      <x:c r="F13" s="473"/>
      <x:c r="G13" s="474"/>
      <x:c r="H13" s="474"/>
      <x:c r="I13" s="474"/>
      <x:c r="J13" s="475"/>
      <x:c r="K13" s="475"/>
      <x:c r="L13" s="475"/>
      <x:c r="M13" s="345"/>
      <x:c r="N13" s="345"/>
      <x:c r="O13" s="345"/>
      <x:c r="P13" s="345"/>
      <x:c r="Q13" s="345"/>
      <x:c r="R13" s="345"/>
      <x:c r="S13" s="345"/>
      <x:c r="T13" s="345"/>
    </x:row>
    <x:row r="14">
      <x:c r="A14" s="345"/>
      <x:c r="B14" s="345"/>
      <x:c r="C14" s="345"/>
      <x:c r="D14" s="345"/>
      <x:c r="E14" s="345"/>
      <x:c r="F14" s="345"/>
      <x:c r="G14" s="345"/>
      <x:c r="H14" s="345"/>
      <x:c r="I14" s="345"/>
      <x:c r="J14" s="345"/>
      <x:c r="K14" s="345"/>
      <x:c r="L14" s="345"/>
      <x:c r="M14" s="345"/>
      <x:c r="N14" s="345"/>
      <x:c r="O14" s="345"/>
      <x:c r="P14" s="345"/>
      <x:c r="Q14" s="345"/>
      <x:c r="R14" s="345"/>
      <x:c r="S14" s="345"/>
      <x:c r="T14" s="345"/>
    </x:row>
    <x:row r="15">
      <x:c r="A15" s="345"/>
      <x:c r="B15" s="345"/>
      <x:c r="C15" s="345"/>
      <x:c r="D15" s="345"/>
      <x:c r="E15" s="345"/>
      <x:c r="F15" s="345"/>
      <x:c r="G15" s="345"/>
      <x:c r="H15" s="345"/>
      <x:c r="I15" s="345"/>
      <x:c r="J15" s="345"/>
      <x:c r="K15" s="345"/>
      <x:c r="L15" s="345"/>
      <x:c r="M15" s="345"/>
      <x:c r="N15" s="345"/>
      <x:c r="O15" s="345"/>
      <x:c r="P15" s="345"/>
      <x:c r="Q15" s="345"/>
      <x:c r="R15" s="345"/>
      <x:c r="S15" s="345"/>
      <x:c r="T15" s="345"/>
    </x:row>
    <x:row r="16" ht="24" customHeight="1">
      <x:c r="A16" s="353" t="str">
        <x:v>Entité</x:v>
      </x:c>
      <x:c r="B16" s="353" t="str">
        <x:v>CA EUR</x:v>
      </x:c>
      <x:c r="C16" s="353" t="str">
        <x:v>EBITDA EUR</x:v>
      </x:c>
      <x:c r="D16" s="353" t="str">
        <x:v>Résultat net EUR</x:v>
      </x:c>
      <x:c r="E16" s="353" t="str">
        <x:v>Trésorerie EUR</x:v>
      </x:c>
      <x:c r="F16" s="353" t="str">
        <x:v>Marge EBITDA</x:v>
      </x:c>
      <x:c r="G16" s="345"/>
      <x:c r="H16" s="345"/>
      <x:c r="I16" s="345"/>
      <x:c r="J16" s="345"/>
      <x:c r="K16" s="345"/>
      <x:c r="L16" s="345"/>
      <x:c r="M16" s="345"/>
      <x:c r="N16" s="345"/>
      <x:c r="O16" s="345"/>
      <x:c r="P16" s="345"/>
      <x:c r="Q16" s="345"/>
      <x:c r="R16" s="345"/>
      <x:c r="S16" s="345"/>
      <x:c r="T16" s="345"/>
    </x:row>
    <x:row r="17">
      <x:c r="A17" s="345" t="str">
        <x:v>Holding France</x:v>
      </x:c>
      <x:c r="B17" s="384" t="n">
        <x:f>'Données filiales'!K6</x:f>
        <x:v>1800000</x:v>
      </x:c>
      <x:c r="C17" s="384" t="n">
        <x:f>'Données filiales'!L6</x:f>
        <x:v>320000</x:v>
      </x:c>
      <x:c r="D17" s="384" t="n">
        <x:f>'Données filiales'!M6</x:f>
        <x:v>190000</x:v>
      </x:c>
      <x:c r="E17" s="384" t="n">
        <x:f>'Données filiales'!N6</x:f>
        <x:v>280000</x:v>
      </x:c>
      <x:c r="F17" s="399" t="n">
        <x:f>IFERROR(C17/B17,0)</x:f>
        <x:v>0.17777777777777778</x:v>
      </x:c>
      <x:c r="G17" s="345"/>
      <x:c r="H17" s="345"/>
      <x:c r="I17" s="345"/>
      <x:c r="J17" s="345"/>
      <x:c r="K17" s="345"/>
      <x:c r="L17" s="345"/>
      <x:c r="M17" s="345"/>
      <x:c r="N17" s="345"/>
      <x:c r="O17" s="345"/>
      <x:c r="P17" s="345"/>
      <x:c r="Q17" s="345"/>
      <x:c r="R17" s="345"/>
      <x:c r="S17" s="345"/>
      <x:c r="T17" s="345"/>
    </x:row>
    <x:row r="18">
      <x:c r="A18" s="345" t="str">
        <x:v>Filiale Espagne</x:v>
      </x:c>
      <x:c r="B18" s="384" t="n">
        <x:f>'Données filiales'!K7</x:f>
        <x:v>1250000</x:v>
      </x:c>
      <x:c r="C18" s="384" t="n">
        <x:f>'Données filiales'!L7</x:f>
        <x:v>200000</x:v>
      </x:c>
      <x:c r="D18" s="384" t="n">
        <x:f>'Données filiales'!M7</x:f>
        <x:v>118000</x:v>
      </x:c>
      <x:c r="E18" s="384" t="n">
        <x:f>'Données filiales'!N7</x:f>
        <x:v>175000</x:v>
      </x:c>
      <x:c r="F18" s="399" t="n">
        <x:f>IFERROR(C18/B18,0)</x:f>
        <x:v>0.16</x:v>
      </x:c>
      <x:c r="G18" s="345"/>
      <x:c r="H18" s="345"/>
      <x:c r="I18" s="345"/>
      <x:c r="J18" s="345"/>
      <x:c r="K18" s="345"/>
      <x:c r="L18" s="345"/>
      <x:c r="M18" s="345"/>
      <x:c r="N18" s="345"/>
      <x:c r="O18" s="345"/>
      <x:c r="P18" s="345"/>
      <x:c r="Q18" s="345"/>
      <x:c r="R18" s="345"/>
      <x:c r="S18" s="345"/>
      <x:c r="T18" s="345"/>
    </x:row>
    <x:row r="19">
      <x:c r="A19" s="345" t="str">
        <x:v>Filiale Maroc</x:v>
      </x:c>
      <x:c r="B19" s="384" t="n">
        <x:f>'Données filiales'!K8</x:f>
        <x:v>901600</x:v>
      </x:c>
      <x:c r="C19" s="384" t="n">
        <x:f>'Données filiales'!L8</x:f>
        <x:v>142600</x:v>
      </x:c>
      <x:c r="D19" s="384" t="n">
        <x:f>'Données filiales'!M8</x:f>
        <x:v>84640</x:v>
      </x:c>
      <x:c r="E19" s="384" t="n">
        <x:f>'Données filiales'!N8</x:f>
        <x:v>115000</x:v>
      </x:c>
      <x:c r="F19" s="399" t="n">
        <x:f>IFERROR(C19/B19,0)</x:f>
        <x:v>0.15816326530612246</x:v>
      </x:c>
      <x:c r="G19" s="345"/>
      <x:c r="H19" s="345"/>
      <x:c r="I19" s="345"/>
      <x:c r="J19" s="345"/>
      <x:c r="K19" s="345"/>
      <x:c r="L19" s="345"/>
      <x:c r="M19" s="345"/>
      <x:c r="N19" s="345"/>
      <x:c r="O19" s="345"/>
      <x:c r="P19" s="345"/>
      <x:c r="Q19" s="345"/>
      <x:c r="R19" s="345"/>
      <x:c r="S19" s="345"/>
      <x:c r="T19" s="345"/>
    </x:row>
    <x:row r="20">
      <x:c r="A20" s="345" t="str">
        <x:v>JV Canada</x:v>
      </x:c>
      <x:c r="B20" s="384" t="n">
        <x:f>'Données filiales'!K9</x:f>
        <x:v>1088000</x:v>
      </x:c>
      <x:c r="C20" s="384" t="n">
        <x:f>'Données filiales'!L9</x:f>
        <x:v>142800</x:v>
      </x:c>
      <x:c r="D20" s="384" t="n">
        <x:f>'Données filiales'!M9</x:f>
        <x:v>85000</x:v>
      </x:c>
      <x:c r="E20" s="384" t="n">
        <x:f>'Données filiales'!N9</x:f>
        <x:v>142800</x:v>
      </x:c>
      <x:c r="F20" s="399" t="n">
        <x:f>IFERROR(C20/B20,0)</x:f>
        <x:v>0.13125</x:v>
      </x:c>
      <x:c r="G20" s="345"/>
      <x:c r="H20" s="345"/>
      <x:c r="I20" s="345"/>
      <x:c r="J20" s="345"/>
      <x:c r="K20" s="345"/>
      <x:c r="L20" s="345"/>
      <x:c r="M20" s="345"/>
      <x:c r="N20" s="345"/>
      <x:c r="O20" s="345"/>
      <x:c r="P20" s="345"/>
      <x:c r="Q20" s="345"/>
      <x:c r="R20" s="345"/>
      <x:c r="S20" s="345"/>
      <x:c r="T20" s="345"/>
    </x:row>
    <x:row r="21">
      <x:c r="A21" s="345" t="str">
        <x:v>Filiale UK</x:v>
      </x:c>
      <x:c r="B21" s="384" t="n">
        <x:f>'Données filiales'!K10</x:f>
        <x:v>1696500</x:v>
      </x:c>
      <x:c r="C21" s="384" t="n">
        <x:f>'Données filiales'!L10</x:f>
        <x:v>280800</x:v>
      </x:c>
      <x:c r="D21" s="384" t="n">
        <x:f>'Données filiales'!M10</x:f>
        <x:v>161460</x:v>
      </x:c>
      <x:c r="E21" s="384" t="n">
        <x:f>'Données filiales'!N10</x:f>
        <x:v>228150</x:v>
      </x:c>
      <x:c r="F21" s="399" t="n">
        <x:f>IFERROR(C21/B21,0)</x:f>
        <x:v>0.16551724137931034</x:v>
      </x:c>
      <x:c r="G21" s="345"/>
      <x:c r="H21" s="345"/>
      <x:c r="I21" s="345"/>
      <x:c r="J21" s="345"/>
      <x:c r="K21" s="345"/>
      <x:c r="L21" s="345"/>
      <x:c r="M21" s="345"/>
      <x:c r="N21" s="345"/>
      <x:c r="O21" s="345"/>
      <x:c r="P21" s="345"/>
      <x:c r="Q21" s="345"/>
      <x:c r="R21" s="345"/>
      <x:c r="S21" s="345"/>
      <x:c r="T21" s="345"/>
    </x:row>
    <x:row r="22">
      <x:c r="A22" s="345"/>
      <x:c r="B22" s="345"/>
      <x:c r="C22" s="345"/>
      <x:c r="D22" s="345"/>
      <x:c r="E22" s="345"/>
      <x:c r="F22" s="345"/>
      <x:c r="G22" s="345"/>
      <x:c r="H22" s="345"/>
      <x:c r="I22" s="345"/>
      <x:c r="J22" s="345"/>
      <x:c r="K22" s="345"/>
      <x:c r="L22" s="345"/>
      <x:c r="M22" s="345"/>
      <x:c r="N22" s="345"/>
      <x:c r="O22" s="345"/>
      <x:c r="P22" s="345"/>
      <x:c r="Q22" s="345"/>
      <x:c r="R22" s="345"/>
      <x:c r="S22" s="345"/>
      <x:c r="T22" s="345"/>
    </x:row>
    <x:row r="23">
      <x:c r="A23" s="345"/>
      <x:c r="B23" s="345"/>
      <x:c r="C23" s="345"/>
      <x:c r="D23" s="345"/>
      <x:c r="E23" s="345"/>
      <x:c r="F23" s="345"/>
      <x:c r="G23" s="345"/>
      <x:c r="H23" s="345"/>
      <x:c r="I23" s="345"/>
      <x:c r="J23" s="345"/>
      <x:c r="K23" s="345"/>
      <x:c r="L23" s="345"/>
      <x:c r="M23" s="345"/>
      <x:c r="N23" s="345"/>
      <x:c r="O23" s="345"/>
      <x:c r="P23" s="345"/>
      <x:c r="Q23" s="345"/>
      <x:c r="R23" s="345"/>
      <x:c r="S23" s="345"/>
      <x:c r="T23" s="345"/>
    </x:row>
    <x:row r="24">
      <x:c r="A24" s="345"/>
      <x:c r="B24" s="345"/>
      <x:c r="C24" s="345"/>
      <x:c r="D24" s="345"/>
      <x:c r="E24" s="345"/>
      <x:c r="F24" s="345"/>
      <x:c r="G24" s="345"/>
      <x:c r="H24" s="345"/>
      <x:c r="I24" s="345"/>
      <x:c r="J24" s="345"/>
      <x:c r="K24" s="345"/>
      <x:c r="L24" s="345"/>
      <x:c r="M24" s="345"/>
      <x:c r="N24" s="345"/>
      <x:c r="O24" s="345"/>
      <x:c r="P24" s="345"/>
      <x:c r="Q24" s="345"/>
      <x:c r="R24" s="345"/>
      <x:c r="S24" s="345"/>
      <x:c r="T24" s="345"/>
    </x:row>
    <x:row r="25">
      <x:c r="A25" s="345"/>
      <x:c r="B25" s="345"/>
      <x:c r="C25" s="345"/>
      <x:c r="D25" s="345"/>
      <x:c r="E25" s="345"/>
      <x:c r="F25" s="345"/>
      <x:c r="G25" s="345"/>
      <x:c r="H25" s="345"/>
      <x:c r="I25" s="345"/>
      <x:c r="J25" s="345"/>
      <x:c r="K25" s="345"/>
      <x:c r="L25" s="345"/>
      <x:c r="M25" s="345"/>
      <x:c r="N25" s="345"/>
      <x:c r="O25" s="345"/>
      <x:c r="P25" s="345"/>
      <x:c r="Q25" s="345"/>
      <x:c r="R25" s="345"/>
      <x:c r="S25" s="345"/>
      <x:c r="T25" s="345"/>
    </x:row>
    <x:row r="26">
      <x:c r="A26" s="345"/>
      <x:c r="B26" s="345"/>
      <x:c r="C26" s="345"/>
      <x:c r="D26" s="345"/>
      <x:c r="E26" s="345"/>
      <x:c r="F26" s="345"/>
      <x:c r="G26" s="345"/>
      <x:c r="H26" s="345"/>
      <x:c r="I26" s="345"/>
      <x:c r="J26" s="345"/>
      <x:c r="K26" s="345"/>
      <x:c r="L26" s="345"/>
      <x:c r="M26" s="345"/>
      <x:c r="N26" s="345"/>
      <x:c r="O26" s="345"/>
      <x:c r="P26" s="345"/>
      <x:c r="Q26" s="345"/>
      <x:c r="R26" s="345"/>
      <x:c r="S26" s="345"/>
      <x:c r="T26" s="345"/>
    </x:row>
    <x:row r="27">
      <x:c r="A27" s="345"/>
      <x:c r="B27" s="345"/>
      <x:c r="C27" s="345"/>
      <x:c r="D27" s="345"/>
      <x:c r="E27" s="345"/>
      <x:c r="F27" s="345"/>
      <x:c r="G27" s="345"/>
      <x:c r="H27" s="345"/>
      <x:c r="I27" s="345"/>
      <x:c r="J27" s="345"/>
      <x:c r="K27" s="345"/>
      <x:c r="L27" s="345"/>
      <x:c r="M27" s="345"/>
      <x:c r="N27" s="345"/>
      <x:c r="O27" s="345"/>
      <x:c r="P27" s="345"/>
      <x:c r="Q27" s="345"/>
      <x:c r="R27" s="345"/>
      <x:c r="S27" s="345"/>
      <x:c r="T27" s="345"/>
    </x:row>
    <x:row r="28">
      <x:c r="A28" s="345"/>
      <x:c r="B28" s="345"/>
      <x:c r="C28" s="345"/>
      <x:c r="D28" s="345"/>
      <x:c r="E28" s="345"/>
      <x:c r="F28" s="345"/>
      <x:c r="G28" s="345"/>
      <x:c r="H28" s="345"/>
      <x:c r="I28" s="345"/>
      <x:c r="J28" s="345"/>
      <x:c r="K28" s="345"/>
      <x:c r="L28" s="345"/>
      <x:c r="M28" s="345"/>
      <x:c r="N28" s="345"/>
      <x:c r="O28" s="345"/>
      <x:c r="P28" s="345"/>
      <x:c r="Q28" s="345"/>
      <x:c r="R28" s="345"/>
      <x:c r="S28" s="345"/>
      <x:c r="T28" s="345"/>
    </x:row>
    <x:row r="29">
      <x:c r="A29" s="345"/>
      <x:c r="B29" s="345"/>
      <x:c r="C29" s="345"/>
      <x:c r="D29" s="345"/>
      <x:c r="E29" s="345"/>
      <x:c r="F29" s="345"/>
      <x:c r="G29" s="345"/>
      <x:c r="H29" s="345"/>
      <x:c r="I29" s="345"/>
      <x:c r="J29" s="345"/>
      <x:c r="K29" s="345"/>
      <x:c r="L29" s="345"/>
      <x:c r="M29" s="345"/>
      <x:c r="N29" s="345"/>
      <x:c r="O29" s="345"/>
      <x:c r="P29" s="345"/>
      <x:c r="Q29" s="345"/>
      <x:c r="R29" s="345"/>
      <x:c r="S29" s="345"/>
      <x:c r="T29" s="345"/>
    </x:row>
    <x:row r="30">
      <x:c r="A30" s="345"/>
      <x:c r="B30" s="345"/>
      <x:c r="C30" s="345"/>
      <x:c r="D30" s="345"/>
      <x:c r="E30" s="345"/>
      <x:c r="F30" s="345"/>
      <x:c r="G30" s="345"/>
      <x:c r="H30" s="345"/>
      <x:c r="I30" s="345"/>
      <x:c r="J30" s="345"/>
      <x:c r="K30" s="345"/>
      <x:c r="L30" s="345"/>
      <x:c r="M30" s="345"/>
      <x:c r="N30" s="345"/>
      <x:c r="O30" s="345"/>
      <x:c r="P30" s="345"/>
      <x:c r="Q30" s="345"/>
      <x:c r="R30" s="345"/>
      <x:c r="S30" s="345"/>
      <x:c r="T30" s="345"/>
    </x:row>
    <x:row r="31" ht="22" customHeight="1">
      <x:c r="A31" s="345"/>
      <x:c r="B31" s="345"/>
      <x:c r="C31" s="345"/>
      <x:c r="D31" s="345"/>
      <x:c r="E31" s="345"/>
      <x:c r="F31" s="345"/>
      <x:c r="G31" s="345"/>
      <x:c r="H31" s="367" t="str">
        <x:v>Diagnostic automatique</x:v>
      </x:c>
      <x:c r="I31" s="367"/>
      <x:c r="J31" s="367"/>
      <x:c r="K31" s="367"/>
      <x:c r="L31" s="367"/>
      <x:c r="M31" s="367"/>
      <x:c r="N31" s="367"/>
      <x:c r="O31" s="345"/>
      <x:c r="P31" s="345"/>
      <x:c r="Q31" s="345"/>
      <x:c r="R31" s="345"/>
      <x:c r="S31" s="345"/>
      <x:c r="T31" s="345"/>
    </x:row>
    <x:row r="32">
      <x:c r="A32" s="345"/>
      <x:c r="B32" s="345"/>
      <x:c r="C32" s="345"/>
      <x:c r="D32" s="345"/>
      <x:c r="E32" s="345"/>
      <x:c r="F32" s="345"/>
      <x:c r="G32" s="345"/>
      <x:c r="H32" s="449" t="str">
        <x:f>"Le chiffre d’affaires consolidé atteint "&amp;TEXT(Consolidation!I6,"#,##0 €")&amp;" avec une marge EBITDA de "&amp;TEXT(Consolidation!I12,"0.0%")&amp;". "&amp;"La dette nette représente "&amp;TEXT(Consolidation!I14,"0.0x")&amp;" l’EBITDA. "&amp;"Le reporting ESG compte "&amp;COUNTIF(ESG!I6:I15,"Conforme")&amp;" indicateurs conformes sur 10. "&amp;"Le budget présente "&amp;COUNTIF('Budget &amp; Forecast'!H6:H15,"Critique")&amp;" écarts critiques et "&amp;COUNTIF('Risques &amp; Contrôles'!E6:E15,"Critique")&amp;" risques critiques."</x:f>
        <x:v>Le chiffre d’affaires consolidé atteint 6,039,610 € avec une marge EBITDA de 15.7%. La dette nette représente 2.5x l’EBITDA. Le reporting ESG compte 4 indicateurs conformes sur 10. Le budget présente 0 écarts critiques et 3 risques critiques.</x:v>
      </x:c>
      <x:c r="I32" s="449"/>
      <x:c r="J32" s="449"/>
      <x:c r="K32" s="449"/>
      <x:c r="L32" s="449"/>
      <x:c r="M32" s="449"/>
      <x:c r="N32" s="449"/>
      <x:c r="O32" s="345"/>
      <x:c r="P32" s="345"/>
      <x:c r="Q32" s="345"/>
      <x:c r="R32" s="345"/>
      <x:c r="S32" s="345"/>
      <x:c r="T32" s="345"/>
    </x:row>
    <x:row r="33">
      <x:c r="A33" s="345"/>
      <x:c r="B33" s="345"/>
      <x:c r="C33" s="345"/>
      <x:c r="D33" s="345"/>
      <x:c r="E33" s="345"/>
      <x:c r="F33" s="345"/>
      <x:c r="G33" s="345"/>
      <x:c r="H33" s="449"/>
      <x:c r="I33" s="449"/>
      <x:c r="J33" s="449"/>
      <x:c r="K33" s="449"/>
      <x:c r="L33" s="449"/>
      <x:c r="M33" s="449"/>
      <x:c r="N33" s="449"/>
      <x:c r="O33" s="345"/>
      <x:c r="P33" s="345"/>
      <x:c r="Q33" s="345"/>
      <x:c r="R33" s="345"/>
      <x:c r="S33" s="345"/>
      <x:c r="T33" s="345"/>
    </x:row>
    <x:row r="34">
      <x:c r="A34" s="345"/>
      <x:c r="B34" s="345"/>
      <x:c r="C34" s="345"/>
      <x:c r="D34" s="345"/>
      <x:c r="E34" s="345"/>
      <x:c r="F34" s="345"/>
      <x:c r="G34" s="345"/>
      <x:c r="H34" s="449"/>
      <x:c r="I34" s="449"/>
      <x:c r="J34" s="449"/>
      <x:c r="K34" s="449"/>
      <x:c r="L34" s="449"/>
      <x:c r="M34" s="449"/>
      <x:c r="N34" s="449"/>
      <x:c r="O34" s="345"/>
      <x:c r="P34" s="345"/>
      <x:c r="Q34" s="345"/>
      <x:c r="R34" s="345"/>
      <x:c r="S34" s="345"/>
      <x:c r="T34" s="345"/>
    </x:row>
    <x:row r="35">
      <x:c r="A35" s="345"/>
      <x:c r="B35" s="345"/>
      <x:c r="C35" s="345"/>
      <x:c r="D35" s="345"/>
      <x:c r="E35" s="345"/>
      <x:c r="F35" s="345"/>
      <x:c r="G35" s="345"/>
      <x:c r="H35" s="449"/>
      <x:c r="I35" s="449"/>
      <x:c r="J35" s="449"/>
      <x:c r="K35" s="449"/>
      <x:c r="L35" s="449"/>
      <x:c r="M35" s="449"/>
      <x:c r="N35" s="449"/>
      <x:c r="O35" s="345"/>
      <x:c r="P35" s="345"/>
      <x:c r="Q35" s="345"/>
      <x:c r="R35" s="345"/>
      <x:c r="S35" s="345"/>
      <x:c r="T35" s="345"/>
    </x:row>
    <x:row r="36">
      <x:c r="A36" s="345"/>
      <x:c r="B36" s="345"/>
      <x:c r="C36" s="345"/>
      <x:c r="D36" s="345"/>
      <x:c r="E36" s="345"/>
      <x:c r="F36" s="345"/>
      <x:c r="G36" s="345"/>
      <x:c r="H36" s="449"/>
      <x:c r="I36" s="449"/>
      <x:c r="J36" s="449"/>
      <x:c r="K36" s="449"/>
      <x:c r="L36" s="449"/>
      <x:c r="M36" s="449"/>
      <x:c r="N36" s="449"/>
      <x:c r="O36" s="345"/>
      <x:c r="P36" s="345"/>
      <x:c r="Q36" s="345"/>
      <x:c r="R36" s="345"/>
      <x:c r="S36" s="345"/>
      <x:c r="T36" s="345"/>
    </x:row>
    <x:row r="37">
      <x:c r="A37" s="345"/>
      <x:c r="B37" s="345"/>
      <x:c r="C37" s="345"/>
      <x:c r="D37" s="345"/>
      <x:c r="E37" s="345"/>
      <x:c r="F37" s="345"/>
      <x:c r="G37" s="345"/>
      <x:c r="H37" s="449"/>
      <x:c r="I37" s="449"/>
      <x:c r="J37" s="449"/>
      <x:c r="K37" s="449"/>
      <x:c r="L37" s="449"/>
      <x:c r="M37" s="449"/>
      <x:c r="N37" s="449"/>
      <x:c r="O37" s="345"/>
      <x:c r="P37" s="345"/>
      <x:c r="Q37" s="345"/>
      <x:c r="R37" s="345"/>
      <x:c r="S37" s="345"/>
      <x:c r="T37" s="345"/>
    </x:row>
    <x:row r="38">
      <x:c r="A38" s="345"/>
      <x:c r="B38" s="345"/>
      <x:c r="C38" s="345"/>
      <x:c r="D38" s="345"/>
      <x:c r="E38" s="345"/>
      <x:c r="F38" s="345"/>
      <x:c r="G38" s="345"/>
      <x:c r="H38" s="449"/>
      <x:c r="I38" s="449"/>
      <x:c r="J38" s="449"/>
      <x:c r="K38" s="449"/>
      <x:c r="L38" s="449"/>
      <x:c r="M38" s="449"/>
      <x:c r="N38" s="449"/>
      <x:c r="O38" s="345"/>
      <x:c r="P38" s="345"/>
      <x:c r="Q38" s="345"/>
      <x:c r="R38" s="345"/>
      <x:c r="S38" s="345"/>
      <x:c r="T38" s="345"/>
    </x:row>
    <x:row r="39">
      <x:c r="A39" s="345"/>
      <x:c r="B39" s="345"/>
      <x:c r="C39" s="345"/>
      <x:c r="D39" s="345"/>
      <x:c r="E39" s="345"/>
      <x:c r="F39" s="345"/>
      <x:c r="G39" s="345"/>
      <x:c r="H39" s="449"/>
      <x:c r="I39" s="449"/>
      <x:c r="J39" s="449"/>
      <x:c r="K39" s="449"/>
      <x:c r="L39" s="449"/>
      <x:c r="M39" s="449"/>
      <x:c r="N39" s="449"/>
      <x:c r="O39" s="345"/>
      <x:c r="P39" s="345"/>
      <x:c r="Q39" s="345"/>
      <x:c r="R39" s="345"/>
      <x:c r="S39" s="345"/>
      <x:c r="T39" s="345"/>
    </x:row>
    <x:row r="40">
      <x:c r="A40" s="345"/>
      <x:c r="B40" s="345"/>
      <x:c r="C40" s="345"/>
      <x:c r="D40" s="345"/>
      <x:c r="E40" s="345"/>
      <x:c r="F40" s="345"/>
      <x:c r="G40" s="345"/>
      <x:c r="H40" s="449"/>
      <x:c r="I40" s="449"/>
      <x:c r="J40" s="449"/>
      <x:c r="K40" s="449"/>
      <x:c r="L40" s="449"/>
      <x:c r="M40" s="449"/>
      <x:c r="N40" s="449"/>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ht="22" customHeight="1">
      <x:c r="A42" s="488" t="str">
        <x:v>Synthèse budgétaire et ESG</x:v>
      </x:c>
      <x:c r="B42" s="488"/>
      <x:c r="C42" s="488"/>
      <x:c r="D42" s="488"/>
      <x:c r="E42" s="488"/>
      <x:c r="F42" s="488"/>
      <x:c r="G42" s="488"/>
      <x:c r="H42" s="488"/>
      <x:c r="I42" s="488"/>
      <x:c r="J42" s="488"/>
      <x:c r="K42" s="488"/>
      <x:c r="L42" s="488"/>
      <x:c r="M42" s="488"/>
      <x:c r="N42" s="488"/>
      <x:c r="O42" s="345"/>
      <x:c r="P42" s="345"/>
      <x:c r="Q42" s="345"/>
      <x:c r="R42" s="345"/>
      <x:c r="S42" s="345"/>
      <x:c r="T42" s="345"/>
    </x:row>
    <x:row r="43" ht="22" customHeight="1">
      <x:c r="A43" s="567" t="str">
        <x:v>Indicateur</x:v>
      </x:c>
      <x:c r="B43" s="567" t="str">
        <x:v>Budget</x:v>
      </x:c>
      <x:c r="C43" s="567" t="str">
        <x:v>Réalisé</x:v>
      </x:c>
      <x:c r="D43" s="567" t="str">
        <x:v>Écart</x:v>
      </x:c>
      <x:c r="E43" s="567" t="str">
        <x:v>Objectif</x:v>
      </x:c>
      <x:c r="F43" s="567" t="str">
        <x:v>Statut</x:v>
      </x:c>
      <x:c r="G43" s="567" t="str">
        <x:v>Commentaire</x:v>
      </x:c>
      <x:c r="H43" s="345"/>
      <x:c r="I43" s="559" t="str">
        <x:v>Plan d'action prioritaire</x:v>
      </x:c>
      <x:c r="J43" s="559"/>
      <x:c r="K43" s="559"/>
      <x:c r="L43" s="559"/>
      <x:c r="M43" s="559"/>
      <x:c r="N43" s="559"/>
      <x:c r="O43" s="345"/>
      <x:c r="P43" s="345"/>
      <x:c r="Q43" s="345"/>
      <x:c r="R43" s="345"/>
      <x:c r="S43" s="345"/>
      <x:c r="T43" s="345"/>
    </x:row>
    <x:row r="44" ht="24" customHeight="1">
      <x:c r="A44" s="345" t="str">
        <x:v>Chiffre d'affaires</x:v>
      </x:c>
      <x:c r="B44" s="384" t="n">
        <x:f>'Budget &amp; Forecast'!B6</x:f>
        <x:v>5000000</x:v>
      </x:c>
      <x:c r="C44" s="384" t="n">
        <x:f>'Budget &amp; Forecast'!C6</x:f>
        <x:v>6039610</x:v>
      </x:c>
      <x:c r="D44" s="384" t="n">
        <x:f>C44-B44</x:f>
        <x:v>1039610</x:v>
      </x:c>
      <x:c r="E44" s="345" t="n">
        <x:v>0.08</x:v>
      </x:c>
      <x:c r="F44" s="345" t="str">
        <x:f>IF(OR(A44="Émissions CO₂",A44="Risques critiques",A44="Écarts intercos &gt; 90 jours"),IF(C44&lt;=E44,"Conforme","À surveiller"),IF(C44&gt;=E44,"Conforme","À surveiller"))</x:f>
        <x:v>Conforme</x:v>
      </x:c>
      <x:c r="G44" s="345" t="str"/>
      <x:c r="H44" s="345"/>
      <x:c r="I44" s="563" t="str">
        <x:v>Action</x:v>
      </x:c>
      <x:c r="J44" s="563" t="str">
        <x:v>Pilier</x:v>
      </x:c>
      <x:c r="K44" s="563" t="str">
        <x:v>Responsable</x:v>
      </x:c>
      <x:c r="L44" s="563" t="str">
        <x:v>Échéance</x:v>
      </x:c>
      <x:c r="M44" s="563" t="str">
        <x:v>Avancement</x:v>
      </x:c>
      <x:c r="N44" s="563" t="str">
        <x:v>Statut</x:v>
      </x:c>
      <x:c r="O44" s="345"/>
      <x:c r="P44" s="345"/>
      <x:c r="Q44" s="345"/>
      <x:c r="R44" s="345"/>
      <x:c r="S44" s="345"/>
      <x:c r="T44" s="345"/>
    </x:row>
    <x:row r="45">
      <x:c r="A45" s="345" t="str">
        <x:v>EBITDA</x:v>
      </x:c>
      <x:c r="B45" s="384" t="n">
        <x:f>'Budget &amp; Forecast'!B7</x:f>
        <x:v>800000</x:v>
      </x:c>
      <x:c r="C45" s="384" t="n">
        <x:f>'Budget &amp; Forecast'!C7</x:f>
        <x:v>946902</x:v>
      </x:c>
      <x:c r="D45" s="384" t="n">
        <x:f>C45-B45</x:f>
        <x:v>146902</x:v>
      </x:c>
      <x:c r="E45" s="345" t="n">
        <x:v>0.16</x:v>
      </x:c>
      <x:c r="F45" s="345" t="str">
        <x:f>IF(OR(A45="Émissions CO₂",A45="Risques critiques",A45="Écarts intercos &gt; 90 jours"),IF(C45&lt;=E45,"Conforme","À surveiller"),IF(C45&gt;=E45,"Conforme","À surveiller"))</x:f>
        <x:v>Conforme</x:v>
      </x:c>
      <x:c r="G45" s="345" t="str"/>
      <x:c r="H45" s="345"/>
      <x:c r="I45" s="345" t="str">
        <x:v>Résoudre les écarts intercos</x:v>
      </x:c>
      <x:c r="J45" s="345" t="str">
        <x:v>Consolidation</x:v>
      </x:c>
      <x:c r="K45" s="537" t="str">
        <x:v>Finance</x:v>
      </x:c>
      <x:c r="L45" s="575" t="n">
        <x:v>46265</x:v>
      </x:c>
      <x:c r="M45" s="538" t="n">
        <x:v>0.6</x:v>
      </x:c>
      <x:c r="N45" s="537" t="str">
        <x:v>En cours</x:v>
      </x:c>
      <x:c r="O45" s="345"/>
      <x:c r="P45" s="345"/>
      <x:c r="Q45" s="345"/>
      <x:c r="R45" s="345"/>
      <x:c r="S45" s="345"/>
      <x:c r="T45" s="345"/>
    </x:row>
    <x:row r="46">
      <x:c r="A46" s="345" t="str">
        <x:v>Émissions CO₂</x:v>
      </x:c>
      <x:c r="B46" s="384" t="n">
        <x:v>42000</x:v>
      </x:c>
      <x:c r="C46" s="384" t="n">
        <x:f>ESG!E6+ESG!E7</x:f>
        <x:v>39700</x:v>
      </x:c>
      <x:c r="D46" s="384" t="n">
        <x:f>C46-B46</x:f>
        <x:v>-2300</x:v>
      </x:c>
      <x:c r="E46" s="345" t="n">
        <x:v>-0.1</x:v>
      </x:c>
      <x:c r="F46" s="345" t="str">
        <x:f>IF(OR(A46="Émissions CO₂",A46="Risques critiques",A46="Écarts intercos &gt; 90 jours"),IF(C46&lt;=E46,"Conforme","À surveiller"),IF(C46&gt;=E46,"Conforme","À surveiller"))</x:f>
        <x:v>À surveiller</x:v>
      </x:c>
      <x:c r="G46" s="345" t="str"/>
      <x:c r="H46" s="345"/>
      <x:c r="I46" s="345" t="str">
        <x:v>Finaliser le test IAS 36</x:v>
      </x:c>
      <x:c r="J46" s="345" t="str">
        <x:v>IFRS</x:v>
      </x:c>
      <x:c r="K46" s="537" t="str">
        <x:v>Consolidation</x:v>
      </x:c>
      <x:c r="L46" s="575" t="n">
        <x:v>46295</x:v>
      </x:c>
      <x:c r="M46" s="538" t="n">
        <x:v>0.55</x:v>
      </x:c>
      <x:c r="N46" s="537" t="str">
        <x:v>En cours</x:v>
      </x:c>
      <x:c r="O46" s="345"/>
      <x:c r="P46" s="345"/>
      <x:c r="Q46" s="345"/>
      <x:c r="R46" s="345"/>
      <x:c r="S46" s="345"/>
      <x:c r="T46" s="345"/>
    </x:row>
    <x:row r="47">
      <x:c r="A47" s="345" t="str">
        <x:v>Énergie renouvelable</x:v>
      </x:c>
      <x:c r="B47" s="399" t="n">
        <x:v>0.4</x:v>
      </x:c>
      <x:c r="C47" s="399" t="n">
        <x:f>ESG!E8</x:f>
        <x:v>0.46</x:v>
      </x:c>
      <x:c r="D47" s="399" t="n">
        <x:f>C47-B47</x:f>
        <x:v>0.06</x:v>
      </x:c>
      <x:c r="E47" s="399" t="n">
        <x:v>0.45</x:v>
      </x:c>
      <x:c r="F47" s="345" t="str">
        <x:f>IF(OR(A47="Émissions CO₂",A47="Risques critiques",A47="Écarts intercos &gt; 90 jours"),IF(C47&lt;=E47,"Conforme","À surveiller"),IF(C47&gt;=E47,"Conforme","À surveiller"))</x:f>
        <x:v>Conforme</x:v>
      </x:c>
      <x:c r="G47" s="345" t="str"/>
      <x:c r="H47" s="345"/>
      <x:c r="I47" s="345" t="str">
        <x:v>Réduire les émissions Scope 2</x:v>
      </x:c>
      <x:c r="J47" s="345" t="str">
        <x:v>ESG</x:v>
      </x:c>
      <x:c r="K47" s="537" t="str">
        <x:v>Énergie</x:v>
      </x:c>
      <x:c r="L47" s="575" t="n">
        <x:v>46387</x:v>
      </x:c>
      <x:c r="M47" s="538" t="n">
        <x:v>0.35</x:v>
      </x:c>
      <x:c r="N47" s="537" t="str">
        <x:v>Planifié</x:v>
      </x:c>
      <x:c r="O47" s="345"/>
      <x:c r="P47" s="345"/>
      <x:c r="Q47" s="345"/>
      <x:c r="R47" s="345"/>
      <x:c r="S47" s="345"/>
      <x:c r="T47" s="345"/>
    </x:row>
    <x:row r="48">
      <x:c r="A48" s="345" t="str">
        <x:v>Risques critiques</x:v>
      </x:c>
      <x:c r="B48" s="345" t="n">
        <x:v>0</x:v>
      </x:c>
      <x:c r="C48" s="345" t="n">
        <x:f>COUNTIF('Risques &amp; Contrôles'!E6:E15,"Critique")</x:f>
        <x:v>3</x:v>
      </x:c>
      <x:c r="D48" s="345" t="n">
        <x:f>C48-B48</x:f>
        <x:v>3</x:v>
      </x:c>
      <x:c r="E48" s="345" t="n">
        <x:v>0</x:v>
      </x:c>
      <x:c r="F48" s="345" t="str">
        <x:f>IF(OR(A48="Émissions CO₂",A48="Risques critiques",A48="Écarts intercos &gt; 90 jours"),IF(C48&lt;=E48,"Conforme","À surveiller"),IF(C48&gt;=E48,"Conforme","À surveiller"))</x:f>
        <x:v>À surveiller</x:v>
      </x:c>
      <x:c r="G48" s="345" t="str"/>
      <x:c r="H48" s="345"/>
      <x:c r="I48" s="345" t="str">
        <x:v>Réviser le forecast</x:v>
      </x:c>
      <x:c r="J48" s="345" t="str">
        <x:v>Budget</x:v>
      </x:c>
      <x:c r="K48" s="537" t="str">
        <x:v>DAF</x:v>
      </x:c>
      <x:c r="L48" s="575" t="n">
        <x:v>46254</x:v>
      </x:c>
      <x:c r="M48" s="538" t="n">
        <x:v>0.7</x:v>
      </x:c>
      <x:c r="N48" s="537" t="str">
        <x:v>En cours</x:v>
      </x:c>
      <x:c r="O48" s="345"/>
      <x:c r="P48" s="345"/>
      <x:c r="Q48" s="345"/>
      <x:c r="R48" s="345"/>
      <x:c r="S48" s="345"/>
      <x:c r="T48" s="345"/>
    </x:row>
    <x:row r="49">
      <x:c r="A49" s="345" t="str">
        <x:v>Écarts intercos &gt; 90 jours</x:v>
      </x:c>
      <x:c r="B49" s="345" t="n">
        <x:v>0</x:v>
      </x:c>
      <x:c r="C49" s="345" t="n">
        <x:f>Intercos!F23</x:f>
        <x:v>0</x:v>
      </x:c>
      <x:c r="D49" s="345" t="n">
        <x:f>C49-B49</x:f>
        <x:v>0</x:v>
      </x:c>
      <x:c r="E49" s="345" t="n">
        <x:v>0</x:v>
      </x:c>
      <x:c r="F49" s="345" t="str">
        <x:f>IF(OR(A49="Émissions CO₂",A49="Risques critiques",A49="Écarts intercos &gt; 90 jours"),IF(C49&lt;=E49,"Conforme","À surveiller"),IF(C49&gt;=E49,"Conforme","À surveiller"))</x:f>
        <x:v>Conforme</x:v>
      </x:c>
      <x:c r="G49" s="345" t="str"/>
      <x:c r="H49" s="345"/>
      <x:c r="I49" s="345" t="str">
        <x:v>Sécuriser la dette nette</x:v>
      </x:c>
      <x:c r="J49" s="345" t="str">
        <x:v>Finance</x:v>
      </x:c>
      <x:c r="K49" s="537" t="str">
        <x:v>Trésorerie</x:v>
      </x:c>
      <x:c r="L49" s="575" t="n">
        <x:v>46326</x:v>
      </x:c>
      <x:c r="M49" s="538" t="n">
        <x:v>0.2</x:v>
      </x:c>
      <x:c r="N49" s="537" t="str">
        <x:v>À lancer</x:v>
      </x:c>
      <x:c r="O49" s="345"/>
      <x:c r="P49" s="345"/>
      <x:c r="Q49" s="345"/>
      <x:c r="R49" s="345"/>
      <x:c r="S49" s="345"/>
      <x:c r="T49" s="345"/>
    </x:row>
    <x:row r="50">
      <x:c r="A50" s="345"/>
      <x:c r="B50" s="345"/>
      <x:c r="C50" s="345"/>
      <x:c r="D50" s="345"/>
      <x:c r="E50" s="345"/>
      <x:c r="F50" s="345"/>
      <x:c r="G50" s="345"/>
      <x:c r="H50" s="345"/>
      <x:c r="I50" s="345" t="str">
        <x:v>Clôturer les risques critiques</x:v>
      </x:c>
      <x:c r="J50" s="345" t="str">
        <x:v>Audit</x:v>
      </x:c>
      <x:c r="K50" s="537" t="str">
        <x:v>Audit interne</x:v>
      </x:c>
      <x:c r="L50" s="575" t="n">
        <x:v>46280</x:v>
      </x:c>
      <x:c r="M50" s="538" t="n">
        <x:v>0.4</x:v>
      </x:c>
      <x:c r="N50" s="537" t="str">
        <x:v>En cours</x:v>
      </x:c>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N2"/>
    <x:mergeCell ref="A3:N3"/>
    <x:mergeCell ref="A5:C6"/>
    <x:mergeCell ref="A7:C8"/>
    <x:mergeCell ref="D5:F6"/>
    <x:mergeCell ref="D7:F8"/>
    <x:mergeCell ref="G5:I6"/>
    <x:mergeCell ref="G7:I8"/>
    <x:mergeCell ref="J5:L6"/>
    <x:mergeCell ref="J7:L8"/>
    <x:mergeCell ref="A10:C11"/>
    <x:mergeCell ref="A12:C13"/>
    <x:mergeCell ref="D10:F11"/>
    <x:mergeCell ref="D12:F13"/>
    <x:mergeCell ref="G10:I11"/>
    <x:mergeCell ref="G12:I13"/>
    <x:mergeCell ref="J10:L11"/>
    <x:mergeCell ref="J12:L13"/>
    <x:mergeCell ref="H31:N31"/>
    <x:mergeCell ref="H32:N40"/>
    <x:mergeCell ref="A42:N42"/>
    <x:mergeCell ref="I43:N43"/>
  </x:mergeCells>
  <x:conditionalFormatting sqref="F44:F49">
    <x:cfRule type="expression" dxfId="27" priority="1">
      <x:formula>F44="Conforme"</x:formula>
    </x:cfRule>
    <x:cfRule type="expression" dxfId="28" priority="2">
      <x:formula>F44="À surveiller"</x:formula>
    </x:cfRule>
  </x:conditionalFormatting>
  <x:conditionalFormatting sqref="M45:M50">
    <x:cfRule type="dataBar" priority="3">
      <x:dataBar>
        <x:cfvo type="min"/>
        <x:cfvo type="max"/>
        <x:color rgb="FF7030A0"/>
      </x:dataBar>
      <x:extLst>
        <x:ext xmlns:x14="http://schemas.microsoft.com/office/spreadsheetml/2009/9/main" uri="{B025F937-C7B1-47D3-B67F-A62EFF666E3E}">
          <x14:id>{169BE573-5479-287D-BE93-74B15E11EBFA}</x14:id>
        </x:ext>
      </x:extLst>
    </x:cfRule>
  </x:conditionalFormatting>
  <x:dataValidations count="1">
    <x:dataValidation type="list" sqref="N45:N50">
      <x:formula1>"À lancer,Planifié,En cours,Terminé"</x:formula1>
    </x:dataValidation>
  </x:dataValidations>
  <x:pageMargins left="0.7" right="0.7" top="0.75" bottom="0.75" header="0.3" footer="0.3"/>
  <x:drawing xmlns:r="http://schemas.openxmlformats.org/officeDocument/2006/relationships" r:id="R86aa5937d3ca47f3"/>
  <x:extLst>
    <x:ext xmlns:x14="http://schemas.microsoft.com/office/spreadsheetml/2009/9/main" xmlns:xm="http://schemas.microsoft.com/office/excel/2006/main" uri="{78C0D931-6437-407d-A8EE-F0AAD7539E65}">
      <x14:conditionalFormattings>
        <x14:conditionalFormatting>
          <x14:cfRule type="dataBar" priority="3" id="{169BE573-5479-287D-BE93-74B15E11EBFA}">
            <x14:dataBar gradient="1">
              <x14:cfvo type="min"/>
              <x14:cfvo type="max"/>
              <x14:fillColor rgb="FF7030A0"/>
            </x14:dataBar>
          </x14:cfRule>
          <xm:sqref>M45:M50</xm:sqref>
        </x14:conditionalFormatting>
      </x14:conditionalFormattings>
    </x:ext>
  </x:extLst>
</x:worksheet>
</file>

<file path=xl/worksheets/sheet11.xml><?xml version="1.0" encoding="utf-8"?>
<x:worksheet xmlns:x="http://schemas.openxmlformats.org/spreadsheetml/2006/main">
  <x:sheetFormatPr defaultRowHeight="15"/>
  <x:cols>
    <x:col min="1" max="1" width="18" hidden="0" customWidth="1"/>
    <x:col min="2" max="2" width="30" hidden="0" customWidth="1"/>
    <x:col min="3" max="3" width="18" hidden="0" customWidth="1"/>
    <x:col min="4" max="4" width="28" hidden="0" customWidth="1"/>
    <x:col min="5" max="5" width="18" hidden="0" customWidth="1"/>
    <x:col min="6" max="6" width="18" hidden="0" customWidth="1"/>
    <x:col min="7" max="7" width="18" hidden="0" customWidth="1"/>
    <x:col min="8" max="8" width="18" hidden="0" customWidth="1"/>
    <x:col min="9" max="9" width="32" hidden="0" customWidth="1"/>
  </x:cols>
  <x:sheetData>
    <x:row r="1" ht="30" customHeight="1">
      <x:c r="A1" s="319" t="str">
        <x:v>GUIDE D'UTILISATION</x:v>
      </x:c>
      <x:c r="B1" s="319"/>
      <x:c r="C1" s="319"/>
      <x:c r="D1" s="319"/>
      <x:c r="E1" s="319"/>
      <x:c r="F1" s="319"/>
      <x:c r="G1" s="319"/>
      <x:c r="H1" s="319"/>
      <x:c r="I1" s="319"/>
      <x:c r="J1" s="345"/>
      <x:c r="K1" s="345"/>
      <x:c r="L1" s="345"/>
      <x:c r="M1" s="345"/>
      <x:c r="N1" s="345"/>
      <x:c r="O1" s="345"/>
      <x:c r="P1" s="345"/>
      <x:c r="Q1" s="345"/>
      <x:c r="R1" s="345"/>
      <x:c r="S1" s="345"/>
      <x:c r="T1" s="345"/>
    </x:row>
    <x:row r="2" ht="30" customHeight="1">
      <x:c r="A2" s="319"/>
      <x:c r="B2" s="319"/>
      <x:c r="C2" s="319"/>
      <x:c r="D2" s="319"/>
      <x:c r="E2" s="319"/>
      <x:c r="F2" s="319"/>
      <x:c r="G2" s="319"/>
      <x:c r="H2" s="319"/>
      <x:c r="I2" s="319"/>
      <x:c r="J2" s="345"/>
      <x:c r="K2" s="345"/>
      <x:c r="L2" s="345"/>
      <x:c r="M2" s="345"/>
      <x:c r="N2" s="345"/>
      <x:c r="O2" s="345"/>
      <x:c r="P2" s="345"/>
      <x:c r="Q2" s="345"/>
      <x:c r="R2" s="345"/>
      <x:c r="S2" s="345"/>
      <x:c r="T2" s="345"/>
    </x:row>
    <x:row r="3" ht="22" customHeight="1">
      <x:c r="A3" s="346" t="str">
        <x:v>Méthode de mise à jour du reporting groupe</x:v>
      </x:c>
      <x:c r="B3" s="346"/>
      <x:c r="C3" s="346"/>
      <x:c r="D3" s="346"/>
      <x:c r="E3" s="346"/>
      <x:c r="F3" s="346"/>
      <x:c r="G3" s="346"/>
      <x:c r="H3" s="346"/>
      <x:c r="I3" s="346"/>
      <x:c r="J3" s="345"/>
      <x:c r="K3" s="345"/>
      <x:c r="L3" s="345"/>
      <x:c r="M3" s="345"/>
      <x:c r="N3" s="345"/>
      <x:c r="O3" s="345"/>
      <x:c r="P3" s="345"/>
      <x:c r="Q3" s="345"/>
      <x:c r="R3" s="345"/>
      <x:c r="S3" s="345"/>
      <x:c r="T3" s="345"/>
    </x:row>
    <x:row r="4">
      <x:c r="A4" s="345"/>
      <x:c r="B4" s="345"/>
      <x:c r="C4" s="345"/>
      <x:c r="D4" s="345"/>
      <x:c r="E4" s="345"/>
      <x:c r="F4" s="345"/>
      <x:c r="G4" s="345"/>
      <x:c r="H4" s="345"/>
      <x:c r="I4" s="345"/>
      <x:c r="J4" s="345"/>
      <x:c r="K4" s="345"/>
      <x:c r="L4" s="345"/>
      <x:c r="M4" s="345"/>
      <x:c r="N4" s="345"/>
      <x:c r="O4" s="345"/>
      <x:c r="P4" s="345"/>
      <x:c r="Q4" s="345"/>
      <x:c r="R4" s="345"/>
      <x:c r="S4" s="345"/>
      <x:c r="T4" s="345"/>
    </x:row>
    <x:row r="5" ht="24" customHeight="1">
      <x:c r="A5" s="427" t="str">
        <x:v>Étape</x:v>
      </x:c>
      <x:c r="B5" s="427" t="str">
        <x:v>Action</x:v>
      </x:c>
      <x:c r="C5" s="427" t="str">
        <x:v>Feuille</x:v>
      </x:c>
      <x:c r="D5" s="427" t="str">
        <x:v>Données à mettre à jour</x:v>
      </x:c>
      <x:c r="E5" s="427" t="str">
        <x:v>Fréquence</x:v>
      </x:c>
      <x:c r="F5" s="427" t="str">
        <x:v>Responsable</x:v>
      </x:c>
      <x:c r="G5" s="427" t="str">
        <x:v>Contrôle</x:v>
      </x:c>
      <x:c r="H5" s="427" t="str">
        <x:v>Livrable</x:v>
      </x:c>
      <x:c r="I5" s="427" t="str">
        <x:v>Conseil</x:v>
      </x:c>
      <x:c r="J5" s="345"/>
      <x:c r="K5" s="345"/>
      <x:c r="L5" s="345"/>
      <x:c r="M5" s="345"/>
      <x:c r="N5" s="345"/>
      <x:c r="O5" s="345"/>
      <x:c r="P5" s="345"/>
      <x:c r="Q5" s="345"/>
      <x:c r="R5" s="345"/>
      <x:c r="S5" s="345"/>
      <x:c r="T5" s="345"/>
    </x:row>
    <x:row r="6">
      <x:c r="A6" s="345" t="n">
        <x:v>1</x:v>
      </x:c>
      <x:c r="B6" s="345" t="str">
        <x:v>Définir le périmètre</x:v>
      </x:c>
      <x:c r="C6" s="345" t="str">
        <x:v>Paramètres</x:v>
      </x:c>
      <x:c r="D6" s="345" t="str">
        <x:v>Entités, détention, devises</x:v>
      </x:c>
      <x:c r="E6" s="345" t="str">
        <x:v>Annuelle</x:v>
      </x:c>
      <x:c r="F6" s="345" t="str">
        <x:v>Consolidation</x:v>
      </x:c>
      <x:c r="G6" s="345" t="str">
        <x:v>Validation juridique</x:v>
      </x:c>
      <x:c r="H6" s="345" t="str">
        <x:v>Périmètre validé</x:v>
      </x:c>
      <x:c r="I6" s="345" t="str">
        <x:v>Documenter les changements</x:v>
      </x:c>
      <x:c r="J6" s="345"/>
      <x:c r="K6" s="345"/>
      <x:c r="L6" s="345"/>
      <x:c r="M6" s="345"/>
      <x:c r="N6" s="345"/>
      <x:c r="O6" s="345"/>
      <x:c r="P6" s="345"/>
      <x:c r="Q6" s="345"/>
      <x:c r="R6" s="345"/>
      <x:c r="S6" s="345"/>
      <x:c r="T6" s="345"/>
    </x:row>
    <x:row r="7">
      <x:c r="A7" s="345" t="n">
        <x:v>2</x:v>
      </x:c>
      <x:c r="B7" s="345" t="str">
        <x:v>Charger les données filiales</x:v>
      </x:c>
      <x:c r="C7" s="345" t="str">
        <x:v>Données filiales</x:v>
      </x:c>
      <x:c r="D7" s="345" t="str">
        <x:v>CA, EBITDA, actifs, dettes</x:v>
      </x:c>
      <x:c r="E7" s="345" t="str">
        <x:v>Mensuelle</x:v>
      </x:c>
      <x:c r="F7" s="345" t="str">
        <x:v>Finance locale</x:v>
      </x:c>
      <x:c r="G7" s="345" t="str">
        <x:v>Rapprochement balance</x:v>
      </x:c>
      <x:c r="H7" s="345" t="str">
        <x:v>Package filiale</x:v>
      </x:c>
      <x:c r="I7" s="345" t="str">
        <x:v>Utiliser une date de clôture commune</x:v>
      </x:c>
      <x:c r="J7" s="345"/>
      <x:c r="K7" s="345"/>
      <x:c r="L7" s="345"/>
      <x:c r="M7" s="345"/>
      <x:c r="N7" s="345"/>
      <x:c r="O7" s="345"/>
      <x:c r="P7" s="345"/>
      <x:c r="Q7" s="345"/>
      <x:c r="R7" s="345"/>
      <x:c r="S7" s="345"/>
      <x:c r="T7" s="345"/>
    </x:row>
    <x:row r="8">
      <x:c r="A8" s="345" t="n">
        <x:v>3</x:v>
      </x:c>
      <x:c r="B8" s="345" t="str">
        <x:v>Rapprocher les intercos</x:v>
      </x:c>
      <x:c r="C8" s="345" t="str">
        <x:v>Intercos</x:v>
      </x:c>
      <x:c r="D8" s="345" t="str">
        <x:v>Créances, dettes, ventes internes</x:v>
      </x:c>
      <x:c r="E8" s="345" t="str">
        <x:v>Mensuelle</x:v>
      </x:c>
      <x:c r="F8" s="345" t="str">
        <x:v>Finance</x:v>
      </x:c>
      <x:c r="G8" s="345" t="str">
        <x:v>Écart &lt; seuil</x:v>
      </x:c>
      <x:c r="H8" s="345" t="str">
        <x:v>Matrice interco</x:v>
      </x:c>
      <x:c r="I8" s="345" t="str">
        <x:v>Traiter les écarts avant consolidation</x:v>
      </x:c>
      <x:c r="J8" s="345"/>
      <x:c r="K8" s="345"/>
      <x:c r="L8" s="345"/>
      <x:c r="M8" s="345"/>
      <x:c r="N8" s="345"/>
      <x:c r="O8" s="345"/>
      <x:c r="P8" s="345"/>
      <x:c r="Q8" s="345"/>
      <x:c r="R8" s="345"/>
      <x:c r="S8" s="345"/>
      <x:c r="T8" s="345"/>
    </x:row>
    <x:row r="9">
      <x:c r="A9" s="345" t="n">
        <x:v>4</x:v>
      </x:c>
      <x:c r="B9" s="345" t="str">
        <x:v>Lancer la consolidation</x:v>
      </x:c>
      <x:c r="C9" s="345" t="str">
        <x:v>Consolidation</x:v>
      </x:c>
      <x:c r="D9" s="345" t="str">
        <x:v>Conversions et éliminations</x:v>
      </x:c>
      <x:c r="E9" s="345" t="str">
        <x:v>Mensuelle</x:v>
      </x:c>
      <x:c r="F9" s="345" t="str">
        <x:v>Consolidation</x:v>
      </x:c>
      <x:c r="G9" s="345" t="str">
        <x:v>Contrôle sous-total</x:v>
      </x:c>
      <x:c r="H9" s="345" t="str">
        <x:v>États consolidés</x:v>
      </x:c>
      <x:c r="I9" s="345" t="str">
        <x:v>Vérifier les taux de change</x:v>
      </x:c>
      <x:c r="J9" s="345"/>
      <x:c r="K9" s="345"/>
      <x:c r="L9" s="345"/>
      <x:c r="M9" s="345"/>
      <x:c r="N9" s="345"/>
      <x:c r="O9" s="345"/>
      <x:c r="P9" s="345"/>
      <x:c r="Q9" s="345"/>
      <x:c r="R9" s="345"/>
      <x:c r="S9" s="345"/>
      <x:c r="T9" s="345"/>
    </x:row>
    <x:row r="10">
      <x:c r="A10" s="345" t="n">
        <x:v>5</x:v>
      </x:c>
      <x:c r="B10" s="345" t="str">
        <x:v>Mettre à jour le budget</x:v>
      </x:c>
      <x:c r="C10" s="345" t="str">
        <x:v>Budget &amp; Forecast</x:v>
      </x:c>
      <x:c r="D10" s="345" t="str">
        <x:v>Budget, réalisé, forecast</x:v>
      </x:c>
      <x:c r="E10" s="345" t="str">
        <x:v>Mensuelle</x:v>
      </x:c>
      <x:c r="F10" s="345" t="str">
        <x:v>DAF</x:v>
      </x:c>
      <x:c r="G10" s="345" t="str">
        <x:v>Analyse des écarts</x:v>
      </x:c>
      <x:c r="H10" s="345" t="str">
        <x:v>Atterrissage</x:v>
      </x:c>
      <x:c r="I10" s="345" t="str">
        <x:v>Commenter les écarts majeurs</x:v>
      </x:c>
      <x:c r="J10" s="345"/>
      <x:c r="K10" s="345"/>
      <x:c r="L10" s="345"/>
      <x:c r="M10" s="345"/>
      <x:c r="N10" s="345"/>
      <x:c r="O10" s="345"/>
      <x:c r="P10" s="345"/>
      <x:c r="Q10" s="345"/>
      <x:c r="R10" s="345"/>
      <x:c r="S10" s="345"/>
      <x:c r="T10" s="345"/>
    </x:row>
    <x:row r="11">
      <x:c r="A11" s="345" t="n">
        <x:v>6</x:v>
      </x:c>
      <x:c r="B11" s="345" t="str">
        <x:v>Compléter IFRS</x:v>
      </x:c>
      <x:c r="C11" s="345" t="str">
        <x:v>IFRS</x:v>
      </x:c>
      <x:c r="D11" s="345" t="str">
        <x:v>Notes, classifications et risques</x:v>
      </x:c>
      <x:c r="E11" s="345" t="str">
        <x:v>Trimestrielle</x:v>
      </x:c>
      <x:c r="F11" s="345" t="str">
        <x:v>Finance</x:v>
      </x:c>
      <x:c r="G11" s="345" t="str">
        <x:v>Checklist IFRS</x:v>
      </x:c>
      <x:c r="H11" s="345" t="str">
        <x:v>États IFRS</x:v>
      </x:c>
      <x:c r="I11" s="345" t="str">
        <x:v>Conserver une piste d'audit</x:v>
      </x:c>
      <x:c r="J11" s="345"/>
      <x:c r="K11" s="345"/>
      <x:c r="L11" s="345"/>
      <x:c r="M11" s="345"/>
      <x:c r="N11" s="345"/>
      <x:c r="O11" s="345"/>
      <x:c r="P11" s="345"/>
      <x:c r="Q11" s="345"/>
      <x:c r="R11" s="345"/>
      <x:c r="S11" s="345"/>
      <x:c r="T11" s="345"/>
    </x:row>
    <x:row r="12">
      <x:c r="A12" s="345" t="n">
        <x:v>7</x:v>
      </x:c>
      <x:c r="B12" s="345" t="str">
        <x:v>Actualiser ESG</x:v>
      </x:c>
      <x:c r="C12" s="345" t="str">
        <x:v>ESG</x:v>
      </x:c>
      <x:c r="D12" s="345" t="str">
        <x:v>Indicateurs, objectifs, sources</x:v>
      </x:c>
      <x:c r="E12" s="345" t="str">
        <x:v>Trimestrielle</x:v>
      </x:c>
      <x:c r="F12" s="345" t="str">
        <x:v>ESG</x:v>
      </x:c>
      <x:c r="G12" s="345" t="str">
        <x:v>Contrôle des sources</x:v>
      </x:c>
      <x:c r="H12" s="345" t="str">
        <x:v>Reporting ESG</x:v>
      </x:c>
      <x:c r="I12" s="345" t="str">
        <x:v>Citer la source interne</x:v>
      </x:c>
      <x:c r="J12" s="345"/>
      <x:c r="K12" s="345"/>
      <x:c r="L12" s="345"/>
      <x:c r="M12" s="345"/>
      <x:c r="N12" s="345"/>
      <x:c r="O12" s="345"/>
      <x:c r="P12" s="345"/>
      <x:c r="Q12" s="345"/>
      <x:c r="R12" s="345"/>
      <x:c r="S12" s="345"/>
      <x:c r="T12" s="345"/>
    </x:row>
    <x:row r="13">
      <x:c r="A13" s="345" t="n">
        <x:v>8</x:v>
      </x:c>
      <x:c r="B13" s="345" t="str">
        <x:v>Mettre à jour les risques</x:v>
      </x:c>
      <x:c r="C13" s="345" t="str">
        <x:v>Risques &amp; Contrôles</x:v>
      </x:c>
      <x:c r="D13" s="345" t="str">
        <x:v>Risques, contrôles, statut</x:v>
      </x:c>
      <x:c r="E13" s="345" t="str">
        <x:v>Mensuelle</x:v>
      </x:c>
      <x:c r="F13" s="345" t="str">
        <x:v>Audit interne</x:v>
      </x:c>
      <x:c r="G13" s="345" t="str">
        <x:v>Revue des échéances</x:v>
      </x:c>
      <x:c r="H13" s="345" t="str">
        <x:v>Plan de contrôle</x:v>
      </x:c>
      <x:c r="I13" s="345" t="str">
        <x:v>Prioriser les risques critiques</x:v>
      </x:c>
      <x:c r="J13" s="345"/>
      <x:c r="K13" s="345"/>
      <x:c r="L13" s="345"/>
      <x:c r="M13" s="345"/>
      <x:c r="N13" s="345"/>
      <x:c r="O13" s="345"/>
      <x:c r="P13" s="345"/>
      <x:c r="Q13" s="345"/>
      <x:c r="R13" s="345"/>
      <x:c r="S13" s="345"/>
      <x:c r="T13" s="345"/>
    </x:row>
    <x:row r="14">
      <x:c r="A14" s="345" t="n">
        <x:v>9</x:v>
      </x:c>
      <x:c r="B14" s="345" t="str">
        <x:v>Présenter le dashboard</x:v>
      </x:c>
      <x:c r="C14" s="345" t="str">
        <x:v>Dashboard</x:v>
      </x:c>
      <x:c r="D14" s="345" t="str">
        <x:v>Lecture automatique</x:v>
      </x:c>
      <x:c r="E14" s="345" t="str">
        <x:v>Mensuelle</x:v>
      </x:c>
      <x:c r="F14" s="345" t="str">
        <x:v>Direction</x:v>
      </x:c>
      <x:c r="G14" s="345" t="str">
        <x:v>Validation DAF</x:v>
      </x:c>
      <x:c r="H14" s="345" t="str">
        <x:v>Comité financier</x:v>
      </x:c>
      <x:c r="I14" s="345" t="str">
        <x:v>Préparer 3 décisions clés</x:v>
      </x:c>
      <x:c r="J14" s="345"/>
      <x:c r="K14" s="345"/>
      <x:c r="L14" s="345"/>
      <x:c r="M14" s="345"/>
      <x:c r="N14" s="345"/>
      <x:c r="O14" s="345"/>
      <x:c r="P14" s="345"/>
      <x:c r="Q14" s="345"/>
      <x:c r="R14" s="345"/>
      <x:c r="S14" s="345"/>
      <x:c r="T14" s="345"/>
    </x:row>
    <x:row r="15">
      <x:c r="A15" s="345" t="n">
        <x:v>10</x:v>
      </x:c>
      <x:c r="B15" s="345" t="str">
        <x:v>Archiver le reporting</x:v>
      </x:c>
      <x:c r="C15" s="345" t="str">
        <x:v>Toutes</x:v>
      </x:c>
      <x:c r="D15" s="345" t="str">
        <x:v>Version finale</x:v>
      </x:c>
      <x:c r="E15" s="345" t="str">
        <x:v>Mensuelle</x:v>
      </x:c>
      <x:c r="F15" s="345" t="str">
        <x:v>Finance</x:v>
      </x:c>
      <x:c r="G15" s="345" t="str">
        <x:v>Nom de version</x:v>
      </x:c>
      <x:c r="H15" s="345" t="str">
        <x:v>Archive</x:v>
      </x:c>
      <x:c r="I15" s="345" t="str">
        <x:v>Verrouiller la version diffusée</x:v>
      </x:c>
      <x:c r="J15" s="345"/>
      <x:c r="K15" s="345"/>
      <x:c r="L15" s="345"/>
      <x:c r="M15" s="345"/>
      <x:c r="N15" s="345"/>
      <x:c r="O15" s="345"/>
      <x:c r="P15" s="345"/>
      <x:c r="Q15" s="345"/>
      <x:c r="R15" s="345"/>
      <x:c r="S15" s="345"/>
      <x:c r="T15" s="345"/>
    </x:row>
    <x:row r="16">
      <x:c r="A16" s="345"/>
      <x:c r="B16" s="345"/>
      <x:c r="C16" s="345"/>
      <x:c r="D16" s="345"/>
      <x:c r="E16" s="345"/>
      <x:c r="F16" s="345"/>
      <x:c r="G16" s="345"/>
      <x:c r="H16" s="345"/>
      <x:c r="I16" s="345"/>
      <x:c r="J16" s="345"/>
      <x:c r="K16" s="345"/>
      <x:c r="L16" s="345"/>
      <x:c r="M16" s="345"/>
      <x:c r="N16" s="345"/>
      <x:c r="O16" s="345"/>
      <x:c r="P16" s="345"/>
      <x:c r="Q16" s="345"/>
      <x:c r="R16" s="345"/>
      <x:c r="S16" s="345"/>
      <x:c r="T16" s="345"/>
    </x:row>
    <x:row r="17">
      <x:c r="A17" s="345"/>
      <x:c r="B17" s="345"/>
      <x:c r="C17" s="345"/>
      <x:c r="D17" s="345"/>
      <x:c r="E17" s="345"/>
      <x:c r="F17" s="345"/>
      <x:c r="G17" s="345"/>
      <x:c r="H17" s="345"/>
      <x:c r="I17" s="345"/>
      <x:c r="J17" s="345"/>
      <x:c r="K17" s="345"/>
      <x:c r="L17" s="345"/>
      <x:c r="M17" s="345"/>
      <x:c r="N17" s="345"/>
      <x:c r="O17" s="345"/>
      <x:c r="P17" s="345"/>
      <x:c r="Q17" s="345"/>
      <x:c r="R17" s="345"/>
      <x:c r="S17" s="345"/>
      <x:c r="T17" s="345"/>
    </x:row>
    <x:row r="18" ht="22" customHeight="1">
      <x:c r="A18" s="488" t="str">
        <x:v>Calendrier type de clôture J+10</x:v>
      </x:c>
      <x:c r="B18" s="488"/>
      <x:c r="C18" s="488"/>
      <x:c r="D18" s="488"/>
      <x:c r="E18" s="488"/>
      <x:c r="F18" s="488"/>
      <x:c r="G18" s="488"/>
      <x:c r="H18" s="488"/>
      <x:c r="I18" s="488"/>
      <x:c r="J18" s="345"/>
      <x:c r="K18" s="345"/>
      <x:c r="L18" s="345"/>
      <x:c r="M18" s="345"/>
      <x:c r="N18" s="345"/>
      <x:c r="O18" s="345"/>
      <x:c r="P18" s="345"/>
      <x:c r="Q18" s="345"/>
      <x:c r="R18" s="345"/>
      <x:c r="S18" s="345"/>
      <x:c r="T18" s="345"/>
    </x:row>
    <x:row r="19" ht="24" customHeight="1">
      <x:c r="A19" s="567" t="str">
        <x:v>Jour</x:v>
      </x:c>
      <x:c r="B19" s="567" t="str">
        <x:v>Étape</x:v>
      </x:c>
      <x:c r="C19" s="567" t="str">
        <x:v>Livrable</x:v>
      </x:c>
      <x:c r="D19" s="567" t="str">
        <x:v>Responsable</x:v>
      </x:c>
      <x:c r="E19" s="567" t="str">
        <x:v>Dépendance</x:v>
      </x:c>
      <x:c r="F19" s="567" t="str">
        <x:v>Contrôle</x:v>
      </x:c>
      <x:c r="G19" s="567" t="str">
        <x:v>Statut</x:v>
      </x:c>
      <x:c r="H19" s="567" t="str">
        <x:v>Avancement</x:v>
      </x:c>
      <x:c r="I19" s="567" t="str">
        <x:v>Commentaire</x:v>
      </x:c>
      <x:c r="J19" s="345"/>
      <x:c r="K19" s="345"/>
      <x:c r="L19" s="345"/>
      <x:c r="M19" s="345"/>
      <x:c r="N19" s="345"/>
      <x:c r="O19" s="345"/>
      <x:c r="P19" s="345"/>
      <x:c r="Q19" s="345"/>
      <x:c r="R19" s="345"/>
      <x:c r="S19" s="345"/>
      <x:c r="T19" s="345"/>
    </x:row>
    <x:row r="20">
      <x:c r="A20" s="345" t="str">
        <x:v>J</x:v>
      </x:c>
      <x:c r="B20" s="345" t="str">
        <x:v>Arrêt des systèmes</x:v>
      </x:c>
      <x:c r="C20" s="345" t="str">
        <x:v>Exports locaux</x:v>
      </x:c>
      <x:c r="D20" s="537" t="str">
        <x:v>IT / Finance</x:v>
      </x:c>
      <x:c r="E20" s="537" t="str">
        <x:v>Aucune</x:v>
      </x:c>
      <x:c r="F20" s="537" t="str">
        <x:v>Complet</x:v>
      </x:c>
      <x:c r="G20" s="537" t="str">
        <x:v>Terminé</x:v>
      </x:c>
      <x:c r="H20" s="538" t="n">
        <x:v>1</x:v>
      </x:c>
      <x:c r="I20" s="537" t="str"/>
      <x:c r="J20" s="345"/>
      <x:c r="K20" s="345"/>
      <x:c r="L20" s="345"/>
      <x:c r="M20" s="345"/>
      <x:c r="N20" s="345"/>
      <x:c r="O20" s="345"/>
      <x:c r="P20" s="345"/>
      <x:c r="Q20" s="345"/>
      <x:c r="R20" s="345"/>
      <x:c r="S20" s="345"/>
      <x:c r="T20" s="345"/>
    </x:row>
    <x:row r="21">
      <x:c r="A21" s="345" t="str">
        <x:v>J+1</x:v>
      </x:c>
      <x:c r="B21" s="345" t="str">
        <x:v>Rapprochements bancaires</x:v>
      </x:c>
      <x:c r="C21" s="345" t="str">
        <x:v>Soldes bancaires</x:v>
      </x:c>
      <x:c r="D21" s="537" t="str">
        <x:v>Trésorerie</x:v>
      </x:c>
      <x:c r="E21" s="537" t="str">
        <x:v>Exports</x:v>
      </x:c>
      <x:c r="F21" s="537" t="str">
        <x:v>Écart nul</x:v>
      </x:c>
      <x:c r="G21" s="537" t="str">
        <x:v>Terminé</x:v>
      </x:c>
      <x:c r="H21" s="538" t="n">
        <x:v>1</x:v>
      </x:c>
      <x:c r="I21" s="537" t="str"/>
      <x:c r="J21" s="345"/>
      <x:c r="K21" s="345"/>
      <x:c r="L21" s="345"/>
      <x:c r="M21" s="345"/>
      <x:c r="N21" s="345"/>
      <x:c r="O21" s="345"/>
      <x:c r="P21" s="345"/>
      <x:c r="Q21" s="345"/>
      <x:c r="R21" s="345"/>
      <x:c r="S21" s="345"/>
      <x:c r="T21" s="345"/>
    </x:row>
    <x:row r="22">
      <x:c r="A22" s="345" t="str">
        <x:v>J+2</x:v>
      </x:c>
      <x:c r="B22" s="345" t="str">
        <x:v>Clôture achats / ventes</x:v>
      </x:c>
      <x:c r="C22" s="345" t="str">
        <x:v>Cut-off</x:v>
      </x:c>
      <x:c r="D22" s="537" t="str">
        <x:v>Comptabilité</x:v>
      </x:c>
      <x:c r="E22" s="537" t="str">
        <x:v>Factures</x:v>
      </x:c>
      <x:c r="F22" s="537" t="str">
        <x:v>Revue cut-off</x:v>
      </x:c>
      <x:c r="G22" s="537" t="str">
        <x:v>Terminé</x:v>
      </x:c>
      <x:c r="H22" s="538" t="n">
        <x:v>1</x:v>
      </x:c>
      <x:c r="I22" s="537" t="str"/>
      <x:c r="J22" s="345"/>
      <x:c r="K22" s="345"/>
      <x:c r="L22" s="345"/>
      <x:c r="M22" s="345"/>
      <x:c r="N22" s="345"/>
      <x:c r="O22" s="345"/>
      <x:c r="P22" s="345"/>
      <x:c r="Q22" s="345"/>
      <x:c r="R22" s="345"/>
      <x:c r="S22" s="345"/>
      <x:c r="T22" s="345"/>
    </x:row>
    <x:row r="23">
      <x:c r="A23" s="345" t="str">
        <x:v>J+3</x:v>
      </x:c>
      <x:c r="B23" s="345" t="str">
        <x:v>Packages filiales</x:v>
      </x:c>
      <x:c r="C23" s="345" t="str">
        <x:v>Packages reçus</x:v>
      </x:c>
      <x:c r="D23" s="537" t="str">
        <x:v>Finance locale</x:v>
      </x:c>
      <x:c r="E23" s="537" t="str">
        <x:v>Clôture locale</x:v>
      </x:c>
      <x:c r="F23" s="537" t="str">
        <x:v>Contrôle format</x:v>
      </x:c>
      <x:c r="G23" s="537" t="str">
        <x:v>En cours</x:v>
      </x:c>
      <x:c r="H23" s="538" t="n">
        <x:v>0.8</x:v>
      </x:c>
      <x:c r="I23" s="537" t="str"/>
      <x:c r="J23" s="345"/>
      <x:c r="K23" s="345"/>
      <x:c r="L23" s="345"/>
      <x:c r="M23" s="345"/>
      <x:c r="N23" s="345"/>
      <x:c r="O23" s="345"/>
      <x:c r="P23" s="345"/>
      <x:c r="Q23" s="345"/>
      <x:c r="R23" s="345"/>
      <x:c r="S23" s="345"/>
      <x:c r="T23" s="345"/>
    </x:row>
    <x:row r="24">
      <x:c r="A24" s="345" t="str">
        <x:v>J+4</x:v>
      </x:c>
      <x:c r="B24" s="345" t="str">
        <x:v>Rapprochement intercos</x:v>
      </x:c>
      <x:c r="C24" s="345" t="str">
        <x:v>Matrice interco</x:v>
      </x:c>
      <x:c r="D24" s="537" t="str">
        <x:v>Consolidation</x:v>
      </x:c>
      <x:c r="E24" s="537" t="str">
        <x:v>Packages</x:v>
      </x:c>
      <x:c r="F24" s="537" t="str">
        <x:v>Écart &lt; seuil</x:v>
      </x:c>
      <x:c r="G24" s="537" t="str">
        <x:v>En cours</x:v>
      </x:c>
      <x:c r="H24" s="538" t="n">
        <x:v>0.65</x:v>
      </x:c>
      <x:c r="I24" s="537" t="str"/>
      <x:c r="J24" s="345"/>
      <x:c r="K24" s="345"/>
      <x:c r="L24" s="345"/>
      <x:c r="M24" s="345"/>
      <x:c r="N24" s="345"/>
      <x:c r="O24" s="345"/>
      <x:c r="P24" s="345"/>
      <x:c r="Q24" s="345"/>
      <x:c r="R24" s="345"/>
      <x:c r="S24" s="345"/>
      <x:c r="T24" s="345"/>
    </x:row>
    <x:row r="25">
      <x:c r="A25" s="345" t="str">
        <x:v>J+5</x:v>
      </x:c>
      <x:c r="B25" s="345" t="str">
        <x:v>Conversion devises</x:v>
      </x:c>
      <x:c r="C25" s="345" t="str">
        <x:v>États convertis</x:v>
      </x:c>
      <x:c r="D25" s="537" t="str">
        <x:v>Trésorerie</x:v>
      </x:c>
      <x:c r="E25" s="537" t="str">
        <x:v>Taux validés</x:v>
      </x:c>
      <x:c r="F25" s="537" t="str">
        <x:v>Double contrôle</x:v>
      </x:c>
      <x:c r="G25" s="537" t="str">
        <x:v>Planifié</x:v>
      </x:c>
      <x:c r="H25" s="538" t="n">
        <x:v>0.4</x:v>
      </x:c>
      <x:c r="I25" s="537" t="str"/>
      <x:c r="J25" s="345"/>
      <x:c r="K25" s="345"/>
      <x:c r="L25" s="345"/>
      <x:c r="M25" s="345"/>
      <x:c r="N25" s="345"/>
      <x:c r="O25" s="345"/>
      <x:c r="P25" s="345"/>
      <x:c r="Q25" s="345"/>
      <x:c r="R25" s="345"/>
      <x:c r="S25" s="345"/>
      <x:c r="T25" s="345"/>
    </x:row>
    <x:row r="26">
      <x:c r="A26" s="345" t="str">
        <x:v>J+6</x:v>
      </x:c>
      <x:c r="B26" s="345" t="str">
        <x:v>Retraitements IFRS</x:v>
      </x:c>
      <x:c r="C26" s="345" t="str">
        <x:v>Journal IFRS</x:v>
      </x:c>
      <x:c r="D26" s="537" t="str">
        <x:v>Consolidation</x:v>
      </x:c>
      <x:c r="E26" s="537" t="str">
        <x:v>Conversion</x:v>
      </x:c>
      <x:c r="F26" s="537" t="str">
        <x:v>Checklist IFRS</x:v>
      </x:c>
      <x:c r="G26" s="537" t="str">
        <x:v>Planifié</x:v>
      </x:c>
      <x:c r="H26" s="538" t="n">
        <x:v>0.25</x:v>
      </x:c>
      <x:c r="I26" s="537" t="str"/>
      <x:c r="J26" s="345"/>
      <x:c r="K26" s="345"/>
      <x:c r="L26" s="345"/>
      <x:c r="M26" s="345"/>
      <x:c r="N26" s="345"/>
      <x:c r="O26" s="345"/>
      <x:c r="P26" s="345"/>
      <x:c r="Q26" s="345"/>
      <x:c r="R26" s="345"/>
      <x:c r="S26" s="345"/>
      <x:c r="T26" s="345"/>
    </x:row>
    <x:row r="27">
      <x:c r="A27" s="345" t="str">
        <x:v>J+7</x:v>
      </x:c>
      <x:c r="B27" s="345" t="str">
        <x:v>Consolidation</x:v>
      </x:c>
      <x:c r="C27" s="345" t="str">
        <x:v>États consolidés</x:v>
      </x:c>
      <x:c r="D27" s="537" t="str">
        <x:v>Consolidation</x:v>
      </x:c>
      <x:c r="E27" s="537" t="str">
        <x:v>Retraitements</x:v>
      </x:c>
      <x:c r="F27" s="537" t="str">
        <x:v>Contrôle bilan</x:v>
      </x:c>
      <x:c r="G27" s="537" t="str">
        <x:v>À lancer</x:v>
      </x:c>
      <x:c r="H27" s="538" t="n">
        <x:v>0.1</x:v>
      </x:c>
      <x:c r="I27" s="537" t="str"/>
      <x:c r="J27" s="345"/>
      <x:c r="K27" s="345"/>
      <x:c r="L27" s="345"/>
      <x:c r="M27" s="345"/>
      <x:c r="N27" s="345"/>
      <x:c r="O27" s="345"/>
      <x:c r="P27" s="345"/>
      <x:c r="Q27" s="345"/>
      <x:c r="R27" s="345"/>
      <x:c r="S27" s="345"/>
      <x:c r="T27" s="345"/>
    </x:row>
    <x:row r="28">
      <x:c r="A28" s="345" t="str">
        <x:v>J+8</x:v>
      </x:c>
      <x:c r="B28" s="345" t="str">
        <x:v>Budget &amp; ESG</x:v>
      </x:c>
      <x:c r="C28" s="345" t="str">
        <x:v>Analyse écarts</x:v>
      </x:c>
      <x:c r="D28" s="537" t="str">
        <x:v>DAF / ESG</x:v>
      </x:c>
      <x:c r="E28" s="537" t="str">
        <x:v>Consolidation</x:v>
      </x:c>
      <x:c r="F28" s="537" t="str">
        <x:v>Commentaires</x:v>
      </x:c>
      <x:c r="G28" s="537" t="str">
        <x:v>À lancer</x:v>
      </x:c>
      <x:c r="H28" s="538" t="n">
        <x:v>0</x:v>
      </x:c>
      <x:c r="I28" s="537" t="str"/>
      <x:c r="J28" s="345"/>
      <x:c r="K28" s="345"/>
      <x:c r="L28" s="345"/>
      <x:c r="M28" s="345"/>
      <x:c r="N28" s="345"/>
      <x:c r="O28" s="345"/>
      <x:c r="P28" s="345"/>
      <x:c r="Q28" s="345"/>
      <x:c r="R28" s="345"/>
      <x:c r="S28" s="345"/>
      <x:c r="T28" s="345"/>
    </x:row>
    <x:row r="29">
      <x:c r="A29" s="345" t="str">
        <x:v>J+9</x:v>
      </x:c>
      <x:c r="B29" s="345" t="str">
        <x:v>Revue direction</x:v>
      </x:c>
      <x:c r="C29" s="345" t="str">
        <x:v>Pack exécutif</x:v>
      </x:c>
      <x:c r="D29" s="537" t="str">
        <x:v>DAF</x:v>
      </x:c>
      <x:c r="E29" s="537" t="str">
        <x:v>Analyse</x:v>
      </x:c>
      <x:c r="F29" s="537" t="str">
        <x:v>Sign-off</x:v>
      </x:c>
      <x:c r="G29" s="537" t="str">
        <x:v>À lancer</x:v>
      </x:c>
      <x:c r="H29" s="538" t="n">
        <x:v>0</x:v>
      </x:c>
      <x:c r="I29" s="537" t="str"/>
      <x:c r="J29" s="345"/>
      <x:c r="K29" s="345"/>
      <x:c r="L29" s="345"/>
      <x:c r="M29" s="345"/>
      <x:c r="N29" s="345"/>
      <x:c r="O29" s="345"/>
      <x:c r="P29" s="345"/>
      <x:c r="Q29" s="345"/>
      <x:c r="R29" s="345"/>
      <x:c r="S29" s="345"/>
      <x:c r="T29" s="345"/>
    </x:row>
    <x:row r="30">
      <x:c r="A30" s="345" t="str">
        <x:v>J+10</x:v>
      </x:c>
      <x:c r="B30" s="345" t="str">
        <x:v>Diffusion</x:v>
      </x:c>
      <x:c r="C30" s="345" t="str">
        <x:v>Reporting final</x:v>
      </x:c>
      <x:c r="D30" s="537" t="str">
        <x:v>Direction</x:v>
      </x:c>
      <x:c r="E30" s="537" t="str">
        <x:v>Sign-off</x:v>
      </x:c>
      <x:c r="F30" s="537" t="str">
        <x:v>Version verrouillée</x:v>
      </x:c>
      <x:c r="G30" s="537" t="str">
        <x:v>À lancer</x:v>
      </x:c>
      <x:c r="H30" s="538" t="n">
        <x:v>0</x:v>
      </x:c>
      <x:c r="I30" s="537" t="str"/>
      <x:c r="J30" s="345"/>
      <x:c r="K30" s="345"/>
      <x:c r="L30" s="345"/>
      <x:c r="M30" s="345"/>
      <x:c r="N30" s="345"/>
      <x:c r="O30" s="345"/>
      <x:c r="P30" s="345"/>
      <x:c r="Q30" s="345"/>
      <x:c r="R30" s="345"/>
      <x:c r="S30" s="345"/>
      <x:c r="T30" s="345"/>
    </x:row>
    <x:row r="31">
      <x:c r="A31" s="345"/>
      <x:c r="B31" s="345"/>
      <x:c r="C31" s="345"/>
      <x:c r="D31" s="345"/>
      <x:c r="E31" s="345"/>
      <x:c r="F31" s="345"/>
      <x:c r="G31" s="345"/>
      <x:c r="H31" s="345"/>
      <x:c r="I31" s="345"/>
      <x:c r="J31" s="345"/>
      <x:c r="K31" s="345"/>
      <x:c r="L31" s="345"/>
      <x:c r="M31" s="345"/>
      <x:c r="N31" s="345"/>
      <x:c r="O31" s="345"/>
      <x:c r="P31" s="345"/>
      <x:c r="Q31" s="345"/>
      <x:c r="R31" s="345"/>
      <x:c r="S31" s="345"/>
      <x:c r="T31" s="345"/>
    </x:row>
    <x:row r="32">
      <x:c r="A32" s="345"/>
      <x:c r="B32" s="345"/>
      <x:c r="C32" s="345"/>
      <x:c r="D32" s="345"/>
      <x:c r="E32" s="345"/>
      <x:c r="F32" s="345"/>
      <x:c r="G32" s="345"/>
      <x:c r="H32" s="345"/>
      <x:c r="I32" s="345"/>
      <x:c r="J32" s="345"/>
      <x:c r="K32" s="345"/>
      <x:c r="L32" s="345"/>
      <x:c r="M32" s="345"/>
      <x:c r="N32" s="345"/>
      <x:c r="O32" s="345"/>
      <x:c r="P32" s="345"/>
      <x:c r="Q32" s="345"/>
      <x:c r="R32" s="345"/>
      <x:c r="S32" s="345"/>
      <x:c r="T32" s="345"/>
    </x:row>
    <x:row r="33">
      <x:c r="A33" s="345"/>
      <x:c r="B33" s="345"/>
      <x:c r="C33" s="345"/>
      <x:c r="D33" s="345"/>
      <x:c r="E33" s="345"/>
      <x:c r="F33" s="345"/>
      <x:c r="G33" s="345"/>
      <x:c r="H33" s="345"/>
      <x:c r="I33" s="345"/>
      <x:c r="J33" s="345"/>
      <x:c r="K33" s="345"/>
      <x:c r="L33" s="345"/>
      <x:c r="M33" s="345"/>
      <x:c r="N33" s="345"/>
      <x:c r="O33" s="345"/>
      <x:c r="P33" s="345"/>
      <x:c r="Q33" s="345"/>
      <x:c r="R33" s="345"/>
      <x:c r="S33" s="345"/>
      <x:c r="T33" s="345"/>
    </x:row>
    <x:row r="34">
      <x:c r="A34" s="345"/>
      <x:c r="B34" s="345"/>
      <x:c r="C34" s="345"/>
      <x:c r="D34" s="345"/>
      <x:c r="E34" s="345"/>
      <x:c r="F34" s="345"/>
      <x:c r="G34" s="345"/>
      <x:c r="H34" s="345"/>
      <x:c r="I34" s="345"/>
      <x:c r="J34" s="345"/>
      <x:c r="K34" s="345"/>
      <x:c r="L34" s="345"/>
      <x:c r="M34" s="345"/>
      <x:c r="N34" s="345"/>
      <x:c r="O34" s="345"/>
      <x:c r="P34" s="345"/>
      <x:c r="Q34" s="345"/>
      <x:c r="R34" s="345"/>
      <x:c r="S34" s="345"/>
      <x:c r="T34" s="345"/>
    </x:row>
    <x:row r="35">
      <x:c r="A35" s="345"/>
      <x:c r="B35" s="345"/>
      <x:c r="C35" s="345"/>
      <x:c r="D35" s="345"/>
      <x:c r="E35" s="345"/>
      <x:c r="F35" s="345"/>
      <x:c r="G35" s="345"/>
      <x:c r="H35" s="345"/>
      <x:c r="I35" s="345"/>
      <x:c r="J35" s="345"/>
      <x:c r="K35" s="345"/>
      <x:c r="L35" s="345"/>
      <x:c r="M35" s="345"/>
      <x:c r="N35" s="345"/>
      <x:c r="O35" s="345"/>
      <x:c r="P35" s="345"/>
      <x:c r="Q35" s="345"/>
      <x:c r="R35" s="345"/>
      <x:c r="S35" s="345"/>
      <x:c r="T35" s="345"/>
    </x:row>
    <x:row r="36">
      <x:c r="A36" s="345"/>
      <x:c r="B36" s="345"/>
      <x:c r="C36" s="345"/>
      <x:c r="D36" s="345"/>
      <x:c r="E36" s="345"/>
      <x:c r="F36" s="345"/>
      <x:c r="G36" s="345"/>
      <x:c r="H36" s="345"/>
      <x:c r="I36" s="345"/>
      <x:c r="J36" s="345"/>
      <x:c r="K36" s="345"/>
      <x:c r="L36" s="345"/>
      <x:c r="M36" s="345"/>
      <x:c r="N36" s="345"/>
      <x:c r="O36" s="345"/>
      <x:c r="P36" s="345"/>
      <x:c r="Q36" s="345"/>
      <x:c r="R36" s="345"/>
      <x:c r="S36" s="345"/>
      <x:c r="T36" s="345"/>
    </x:row>
    <x:row r="37">
      <x:c r="A37" s="345"/>
      <x:c r="B37" s="345"/>
      <x:c r="C37" s="345"/>
      <x:c r="D37" s="345"/>
      <x:c r="E37" s="345"/>
      <x:c r="F37" s="345"/>
      <x:c r="G37" s="345"/>
      <x:c r="H37" s="345"/>
      <x:c r="I37" s="345"/>
      <x:c r="J37" s="345"/>
      <x:c r="K37" s="345"/>
      <x:c r="L37" s="345"/>
      <x:c r="M37" s="345"/>
      <x:c r="N37" s="345"/>
      <x:c r="O37" s="345"/>
      <x:c r="P37" s="345"/>
      <x:c r="Q37" s="345"/>
      <x:c r="R37" s="345"/>
      <x:c r="S37" s="345"/>
      <x:c r="T37" s="345"/>
    </x:row>
    <x:row r="38">
      <x:c r="A38" s="345"/>
      <x:c r="B38" s="345"/>
      <x:c r="C38" s="345"/>
      <x:c r="D38" s="345"/>
      <x:c r="E38" s="345"/>
      <x:c r="F38" s="345"/>
      <x:c r="G38" s="345"/>
      <x:c r="H38" s="345"/>
      <x:c r="I38" s="345"/>
      <x:c r="J38" s="345"/>
      <x:c r="K38" s="345"/>
      <x:c r="L38" s="345"/>
      <x:c r="M38" s="345"/>
      <x:c r="N38" s="345"/>
      <x:c r="O38" s="345"/>
      <x:c r="P38" s="345"/>
      <x:c r="Q38" s="345"/>
      <x:c r="R38" s="345"/>
      <x:c r="S38" s="345"/>
      <x:c r="T38" s="345"/>
    </x:row>
    <x:row r="39">
      <x:c r="A39" s="345"/>
      <x:c r="B39" s="345"/>
      <x:c r="C39" s="345"/>
      <x:c r="D39" s="345"/>
      <x:c r="E39" s="345"/>
      <x:c r="F39" s="345"/>
      <x:c r="G39" s="345"/>
      <x:c r="H39" s="345"/>
      <x:c r="I39" s="345"/>
      <x:c r="J39" s="345"/>
      <x:c r="K39" s="345"/>
      <x:c r="L39" s="345"/>
      <x:c r="M39" s="345"/>
      <x:c r="N39" s="345"/>
      <x:c r="O39" s="345"/>
      <x:c r="P39" s="345"/>
      <x:c r="Q39" s="345"/>
      <x:c r="R39" s="345"/>
      <x:c r="S39" s="345"/>
      <x:c r="T39" s="345"/>
    </x:row>
    <x:row r="40">
      <x:c r="A40" s="345"/>
      <x:c r="B40" s="345"/>
      <x:c r="C40" s="345"/>
      <x:c r="D40" s="345"/>
      <x:c r="E40" s="345"/>
      <x:c r="F40" s="345"/>
      <x:c r="G40" s="345"/>
      <x:c r="H40" s="345"/>
      <x:c r="I40" s="345"/>
      <x:c r="J40" s="345"/>
      <x:c r="K40" s="345"/>
      <x:c r="L40" s="345"/>
      <x:c r="M40" s="345"/>
      <x:c r="N40" s="345"/>
      <x:c r="O40" s="345"/>
      <x:c r="P40" s="345"/>
      <x:c r="Q40" s="345"/>
      <x:c r="R40" s="345"/>
      <x:c r="S40" s="345"/>
      <x:c r="T40" s="345"/>
    </x:row>
    <x:row r="41">
      <x:c r="A41" s="345"/>
      <x:c r="B41" s="345"/>
      <x:c r="C41" s="345"/>
      <x:c r="D41" s="345"/>
      <x:c r="E41" s="345"/>
      <x:c r="F41" s="345"/>
      <x:c r="G41" s="345"/>
      <x:c r="H41" s="345"/>
      <x:c r="I41" s="345"/>
      <x:c r="J41" s="345"/>
      <x:c r="K41" s="345"/>
      <x:c r="L41" s="345"/>
      <x:c r="M41" s="345"/>
      <x:c r="N41" s="345"/>
      <x:c r="O41" s="345"/>
      <x:c r="P41" s="345"/>
      <x:c r="Q41" s="345"/>
      <x:c r="R41" s="345"/>
      <x:c r="S41" s="345"/>
      <x:c r="T41" s="345"/>
    </x:row>
    <x:row r="42">
      <x:c r="A42" s="345"/>
      <x:c r="B42" s="345"/>
      <x:c r="C42" s="345"/>
      <x:c r="D42" s="345"/>
      <x:c r="E42" s="345"/>
      <x:c r="F42" s="345"/>
      <x:c r="G42" s="345"/>
      <x:c r="H42" s="345"/>
      <x:c r="I42" s="345"/>
      <x:c r="J42" s="345"/>
      <x:c r="K42" s="345"/>
      <x:c r="L42" s="345"/>
      <x:c r="M42" s="345"/>
      <x:c r="N42" s="345"/>
      <x:c r="O42" s="345"/>
      <x:c r="P42" s="345"/>
      <x:c r="Q42" s="345"/>
      <x:c r="R42" s="345"/>
      <x:c r="S42" s="345"/>
      <x:c r="T42" s="345"/>
    </x:row>
    <x:row r="43">
      <x:c r="A43" s="345"/>
      <x:c r="B43" s="345"/>
      <x:c r="C43" s="345"/>
      <x:c r="D43" s="345"/>
      <x:c r="E43" s="345"/>
      <x:c r="F43" s="345"/>
      <x:c r="G43" s="345"/>
      <x:c r="H43" s="345"/>
      <x:c r="I43" s="345"/>
      <x:c r="J43" s="345"/>
      <x:c r="K43" s="345"/>
      <x:c r="L43" s="345"/>
      <x:c r="M43" s="345"/>
      <x:c r="N43" s="345"/>
      <x:c r="O43" s="345"/>
      <x:c r="P43" s="345"/>
      <x:c r="Q43" s="345"/>
      <x:c r="R43" s="345"/>
      <x:c r="S43" s="345"/>
      <x:c r="T43" s="345"/>
    </x:row>
    <x:row r="44">
      <x:c r="A44" s="345"/>
      <x:c r="B44" s="345"/>
      <x:c r="C44" s="345"/>
      <x:c r="D44" s="345"/>
      <x:c r="E44" s="345"/>
      <x:c r="F44" s="345"/>
      <x:c r="G44" s="345"/>
      <x:c r="H44" s="345"/>
      <x:c r="I44" s="345"/>
      <x:c r="J44" s="345"/>
      <x:c r="K44" s="345"/>
      <x:c r="L44" s="345"/>
      <x:c r="M44" s="345"/>
      <x:c r="N44" s="345"/>
      <x:c r="O44" s="345"/>
      <x:c r="P44" s="345"/>
      <x:c r="Q44" s="345"/>
      <x:c r="R44" s="345"/>
      <x:c r="S44" s="345"/>
      <x:c r="T44" s="345"/>
    </x:row>
    <x:row r="45">
      <x:c r="A45" s="345"/>
      <x:c r="B45" s="345"/>
      <x:c r="C45" s="345"/>
      <x:c r="D45" s="345"/>
      <x:c r="E45" s="345"/>
      <x:c r="F45" s="345"/>
      <x:c r="G45" s="345"/>
      <x:c r="H45" s="345"/>
      <x:c r="I45" s="345"/>
      <x:c r="J45" s="345"/>
      <x:c r="K45" s="345"/>
      <x:c r="L45" s="345"/>
      <x:c r="M45" s="345"/>
      <x:c r="N45" s="345"/>
      <x:c r="O45" s="345"/>
      <x:c r="P45" s="345"/>
      <x:c r="Q45" s="345"/>
      <x:c r="R45" s="345"/>
      <x:c r="S45" s="345"/>
      <x:c r="T45" s="345"/>
    </x:row>
    <x:row r="46">
      <x:c r="A46" s="345"/>
      <x:c r="B46" s="345"/>
      <x:c r="C46" s="345"/>
      <x:c r="D46" s="345"/>
      <x:c r="E46" s="345"/>
      <x:c r="F46" s="345"/>
      <x:c r="G46" s="345"/>
      <x:c r="H46" s="345"/>
      <x:c r="I46" s="345"/>
      <x:c r="J46" s="345"/>
      <x:c r="K46" s="345"/>
      <x:c r="L46" s="345"/>
      <x:c r="M46" s="345"/>
      <x:c r="N46" s="345"/>
      <x:c r="O46" s="345"/>
      <x:c r="P46" s="345"/>
      <x:c r="Q46" s="345"/>
      <x:c r="R46" s="345"/>
      <x:c r="S46" s="345"/>
      <x:c r="T46" s="345"/>
    </x:row>
    <x:row r="47">
      <x:c r="A47" s="345"/>
      <x:c r="B47" s="345"/>
      <x:c r="C47" s="345"/>
      <x:c r="D47" s="345"/>
      <x:c r="E47" s="345"/>
      <x:c r="F47" s="345"/>
      <x:c r="G47" s="345"/>
      <x:c r="H47" s="345"/>
      <x:c r="I47" s="345"/>
      <x:c r="J47" s="345"/>
      <x:c r="K47" s="345"/>
      <x:c r="L47" s="345"/>
      <x:c r="M47" s="345"/>
      <x:c r="N47" s="345"/>
      <x:c r="O47" s="345"/>
      <x:c r="P47" s="345"/>
      <x:c r="Q47" s="345"/>
      <x:c r="R47" s="345"/>
      <x:c r="S47" s="345"/>
      <x:c r="T47" s="345"/>
    </x:row>
    <x:row r="48">
      <x:c r="A48" s="345"/>
      <x:c r="B48" s="345"/>
      <x:c r="C48" s="345"/>
      <x:c r="D48" s="345"/>
      <x:c r="E48" s="345"/>
      <x:c r="F48" s="345"/>
      <x:c r="G48" s="345"/>
      <x:c r="H48" s="345"/>
      <x:c r="I48" s="345"/>
      <x:c r="J48" s="345"/>
      <x:c r="K48" s="345"/>
      <x:c r="L48" s="345"/>
      <x:c r="M48" s="345"/>
      <x:c r="N48" s="345"/>
      <x:c r="O48" s="345"/>
      <x:c r="P48" s="345"/>
      <x:c r="Q48" s="345"/>
      <x:c r="R48" s="345"/>
      <x:c r="S48" s="345"/>
      <x:c r="T48" s="345"/>
    </x:row>
    <x:row r="49">
      <x:c r="A49" s="345"/>
      <x:c r="B49" s="345"/>
      <x:c r="C49" s="345"/>
      <x:c r="D49" s="345"/>
      <x:c r="E49" s="345"/>
      <x:c r="F49" s="345"/>
      <x:c r="G49" s="345"/>
      <x:c r="H49" s="345"/>
      <x:c r="I49" s="345"/>
      <x:c r="J49" s="345"/>
      <x:c r="K49" s="345"/>
      <x:c r="L49" s="345"/>
      <x:c r="M49" s="345"/>
      <x:c r="N49" s="345"/>
      <x:c r="O49" s="345"/>
      <x:c r="P49" s="345"/>
      <x:c r="Q49" s="345"/>
      <x:c r="R49" s="345"/>
      <x:c r="S49" s="345"/>
      <x:c r="T49" s="345"/>
    </x:row>
    <x:row r="50">
      <x:c r="A50" s="345"/>
      <x:c r="B50" s="345"/>
      <x:c r="C50" s="345"/>
      <x:c r="D50" s="345"/>
      <x:c r="E50" s="345"/>
      <x:c r="F50" s="345"/>
      <x:c r="G50" s="345"/>
      <x:c r="H50" s="345"/>
      <x:c r="I50" s="345"/>
      <x:c r="J50" s="345"/>
      <x:c r="K50" s="345"/>
      <x:c r="L50" s="345"/>
      <x:c r="M50" s="345"/>
      <x:c r="N50" s="345"/>
      <x:c r="O50" s="345"/>
      <x:c r="P50" s="345"/>
      <x:c r="Q50" s="345"/>
      <x:c r="R50" s="345"/>
      <x:c r="S50" s="345"/>
      <x:c r="T50" s="345"/>
    </x:row>
    <x:row r="51">
      <x:c r="A51" s="345"/>
      <x:c r="B51" s="345"/>
      <x:c r="C51" s="345"/>
      <x:c r="D51" s="345"/>
      <x:c r="E51" s="345"/>
      <x:c r="F51" s="345"/>
      <x:c r="G51" s="345"/>
      <x:c r="H51" s="345"/>
      <x:c r="I51" s="345"/>
      <x:c r="J51" s="345"/>
      <x:c r="K51" s="345"/>
      <x:c r="L51" s="345"/>
      <x:c r="M51" s="345"/>
      <x:c r="N51" s="345"/>
      <x:c r="O51" s="345"/>
      <x:c r="P51" s="345"/>
      <x:c r="Q51" s="345"/>
      <x:c r="R51" s="345"/>
      <x:c r="S51" s="345"/>
      <x:c r="T51" s="345"/>
    </x:row>
    <x:row r="52">
      <x:c r="A52" s="345"/>
      <x:c r="B52" s="345"/>
      <x:c r="C52" s="345"/>
      <x:c r="D52" s="345"/>
      <x:c r="E52" s="345"/>
      <x:c r="F52" s="345"/>
      <x:c r="G52" s="345"/>
      <x:c r="H52" s="345"/>
      <x:c r="I52" s="345"/>
      <x:c r="J52" s="345"/>
      <x:c r="K52" s="345"/>
      <x:c r="L52" s="345"/>
      <x:c r="M52" s="345"/>
      <x:c r="N52" s="345"/>
      <x:c r="O52" s="345"/>
      <x:c r="P52" s="345"/>
      <x:c r="Q52" s="345"/>
      <x:c r="R52" s="345"/>
      <x:c r="S52" s="345"/>
      <x:c r="T52" s="345"/>
    </x:row>
    <x:row r="53">
      <x:c r="A53" s="345"/>
      <x:c r="B53" s="345"/>
      <x:c r="C53" s="345"/>
      <x:c r="D53" s="345"/>
      <x:c r="E53" s="345"/>
      <x:c r="F53" s="345"/>
      <x:c r="G53" s="345"/>
      <x:c r="H53" s="345"/>
      <x:c r="I53" s="345"/>
      <x:c r="J53" s="345"/>
      <x:c r="K53" s="345"/>
      <x:c r="L53" s="345"/>
      <x:c r="M53" s="345"/>
      <x:c r="N53" s="345"/>
      <x:c r="O53" s="345"/>
      <x:c r="P53" s="345"/>
      <x:c r="Q53" s="345"/>
      <x:c r="R53" s="345"/>
      <x:c r="S53" s="345"/>
      <x:c r="T53" s="345"/>
    </x:row>
    <x:row r="54">
      <x:c r="A54" s="345"/>
      <x:c r="B54" s="345"/>
      <x:c r="C54" s="345"/>
      <x:c r="D54" s="345"/>
      <x:c r="E54" s="345"/>
      <x:c r="F54" s="345"/>
      <x:c r="G54" s="345"/>
      <x:c r="H54" s="345"/>
      <x:c r="I54" s="345"/>
      <x:c r="J54" s="345"/>
      <x:c r="K54" s="345"/>
      <x:c r="L54" s="345"/>
      <x:c r="M54" s="345"/>
      <x:c r="N54" s="345"/>
      <x:c r="O54" s="345"/>
      <x:c r="P54" s="345"/>
      <x:c r="Q54" s="345"/>
      <x:c r="R54" s="345"/>
      <x:c r="S54" s="345"/>
      <x:c r="T54" s="345"/>
    </x:row>
    <x:row r="55">
      <x:c r="A55" s="345"/>
      <x:c r="B55" s="345"/>
      <x:c r="C55" s="345"/>
      <x:c r="D55" s="345"/>
      <x:c r="E55" s="345"/>
      <x:c r="F55" s="345"/>
      <x:c r="G55" s="345"/>
      <x:c r="H55" s="345"/>
      <x:c r="I55" s="345"/>
      <x:c r="J55" s="345"/>
      <x:c r="K55" s="345"/>
      <x:c r="L55" s="345"/>
      <x:c r="M55" s="345"/>
      <x:c r="N55" s="345"/>
      <x:c r="O55" s="345"/>
      <x:c r="P55" s="345"/>
      <x:c r="Q55" s="345"/>
      <x:c r="R55" s="345"/>
      <x:c r="S55" s="345"/>
      <x:c r="T55" s="345"/>
    </x:row>
    <x:row r="56">
      <x:c r="A56" s="345"/>
      <x:c r="B56" s="345"/>
      <x:c r="C56" s="345"/>
      <x:c r="D56" s="345"/>
      <x:c r="E56" s="345"/>
      <x:c r="F56" s="345"/>
      <x:c r="G56" s="345"/>
      <x:c r="H56" s="345"/>
      <x:c r="I56" s="345"/>
      <x:c r="J56" s="345"/>
      <x:c r="K56" s="345"/>
      <x:c r="L56" s="345"/>
      <x:c r="M56" s="345"/>
      <x:c r="N56" s="345"/>
      <x:c r="O56" s="345"/>
      <x:c r="P56" s="345"/>
      <x:c r="Q56" s="345"/>
      <x:c r="R56" s="345"/>
      <x:c r="S56" s="345"/>
      <x:c r="T56" s="345"/>
    </x:row>
    <x:row r="57">
      <x:c r="A57" s="345"/>
      <x:c r="B57" s="345"/>
      <x:c r="C57" s="345"/>
      <x:c r="D57" s="345"/>
      <x:c r="E57" s="345"/>
      <x:c r="F57" s="345"/>
      <x:c r="G57" s="345"/>
      <x:c r="H57" s="345"/>
      <x:c r="I57" s="345"/>
      <x:c r="J57" s="345"/>
      <x:c r="K57" s="345"/>
      <x:c r="L57" s="345"/>
      <x:c r="M57" s="345"/>
      <x:c r="N57" s="345"/>
      <x:c r="O57" s="345"/>
      <x:c r="P57" s="345"/>
      <x:c r="Q57" s="345"/>
      <x:c r="R57" s="345"/>
      <x:c r="S57" s="345"/>
      <x:c r="T57" s="345"/>
    </x:row>
    <x:row r="58">
      <x:c r="A58" s="345"/>
      <x:c r="B58" s="345"/>
      <x:c r="C58" s="345"/>
      <x:c r="D58" s="345"/>
      <x:c r="E58" s="345"/>
      <x:c r="F58" s="345"/>
      <x:c r="G58" s="345"/>
      <x:c r="H58" s="345"/>
      <x:c r="I58" s="345"/>
      <x:c r="J58" s="345"/>
      <x:c r="K58" s="345"/>
      <x:c r="L58" s="345"/>
      <x:c r="M58" s="345"/>
      <x:c r="N58" s="345"/>
      <x:c r="O58" s="345"/>
      <x:c r="P58" s="345"/>
      <x:c r="Q58" s="345"/>
      <x:c r="R58" s="345"/>
      <x:c r="S58" s="345"/>
      <x:c r="T58" s="345"/>
    </x:row>
    <x:row r="59">
      <x:c r="A59" s="345"/>
      <x:c r="B59" s="345"/>
      <x:c r="C59" s="345"/>
      <x:c r="D59" s="345"/>
      <x:c r="E59" s="345"/>
      <x:c r="F59" s="345"/>
      <x:c r="G59" s="345"/>
      <x:c r="H59" s="345"/>
      <x:c r="I59" s="345"/>
      <x:c r="J59" s="345"/>
      <x:c r="K59" s="345"/>
      <x:c r="L59" s="345"/>
      <x:c r="M59" s="345"/>
      <x:c r="N59" s="345"/>
      <x:c r="O59" s="345"/>
      <x:c r="P59" s="345"/>
      <x:c r="Q59" s="345"/>
      <x:c r="R59" s="345"/>
      <x:c r="S59" s="345"/>
      <x:c r="T59" s="345"/>
    </x:row>
    <x:row r="60">
      <x:c r="A60" s="345"/>
      <x:c r="B60" s="345"/>
      <x:c r="C60" s="345"/>
      <x:c r="D60" s="345"/>
      <x:c r="E60" s="345"/>
      <x:c r="F60" s="345"/>
      <x:c r="G60" s="345"/>
      <x:c r="H60" s="345"/>
      <x:c r="I60" s="345"/>
      <x:c r="J60" s="345"/>
      <x:c r="K60" s="345"/>
      <x:c r="L60" s="345"/>
      <x:c r="M60" s="345"/>
      <x:c r="N60" s="345"/>
      <x:c r="O60" s="345"/>
      <x:c r="P60" s="345"/>
      <x:c r="Q60" s="345"/>
      <x:c r="R60" s="345"/>
      <x:c r="S60" s="345"/>
      <x:c r="T60" s="345"/>
    </x:row>
    <x:row r="61">
      <x:c r="A61" s="345"/>
      <x:c r="B61" s="345"/>
      <x:c r="C61" s="345"/>
      <x:c r="D61" s="345"/>
      <x:c r="E61" s="345"/>
      <x:c r="F61" s="345"/>
      <x:c r="G61" s="345"/>
      <x:c r="H61" s="345"/>
      <x:c r="I61" s="345"/>
      <x:c r="J61" s="345"/>
      <x:c r="K61" s="345"/>
      <x:c r="L61" s="345"/>
      <x:c r="M61" s="345"/>
      <x:c r="N61" s="345"/>
      <x:c r="O61" s="345"/>
      <x:c r="P61" s="345"/>
      <x:c r="Q61" s="345"/>
      <x:c r="R61" s="345"/>
      <x:c r="S61" s="345"/>
      <x:c r="T61" s="345"/>
    </x:row>
    <x:row r="62">
      <x:c r="A62" s="345"/>
      <x:c r="B62" s="345"/>
      <x:c r="C62" s="345"/>
      <x:c r="D62" s="345"/>
      <x:c r="E62" s="345"/>
      <x:c r="F62" s="345"/>
      <x:c r="G62" s="345"/>
      <x:c r="H62" s="345"/>
      <x:c r="I62" s="345"/>
      <x:c r="J62" s="345"/>
      <x:c r="K62" s="345"/>
      <x:c r="L62" s="345"/>
      <x:c r="M62" s="345"/>
      <x:c r="N62" s="345"/>
      <x:c r="O62" s="345"/>
      <x:c r="P62" s="345"/>
      <x:c r="Q62" s="345"/>
      <x:c r="R62" s="345"/>
      <x:c r="S62" s="345"/>
      <x:c r="T62" s="345"/>
    </x:row>
    <x:row r="63">
      <x:c r="A63" s="345"/>
      <x:c r="B63" s="345"/>
      <x:c r="C63" s="345"/>
      <x:c r="D63" s="345"/>
      <x:c r="E63" s="345"/>
      <x:c r="F63" s="345"/>
      <x:c r="G63" s="345"/>
      <x:c r="H63" s="345"/>
      <x:c r="I63" s="345"/>
      <x:c r="J63" s="345"/>
      <x:c r="K63" s="345"/>
      <x:c r="L63" s="345"/>
      <x:c r="M63" s="345"/>
      <x:c r="N63" s="345"/>
      <x:c r="O63" s="345"/>
      <x:c r="P63" s="345"/>
      <x:c r="Q63" s="345"/>
      <x:c r="R63" s="345"/>
      <x:c r="S63" s="345"/>
      <x:c r="T63" s="345"/>
    </x:row>
    <x:row r="64">
      <x:c r="A64" s="345"/>
      <x:c r="B64" s="345"/>
      <x:c r="C64" s="345"/>
      <x:c r="D64" s="345"/>
      <x:c r="E64" s="345"/>
      <x:c r="F64" s="345"/>
      <x:c r="G64" s="345"/>
      <x:c r="H64" s="345"/>
      <x:c r="I64" s="345"/>
      <x:c r="J64" s="345"/>
      <x:c r="K64" s="345"/>
      <x:c r="L64" s="345"/>
      <x:c r="M64" s="345"/>
      <x:c r="N64" s="345"/>
      <x:c r="O64" s="345"/>
      <x:c r="P64" s="345"/>
      <x:c r="Q64" s="345"/>
      <x:c r="R64" s="345"/>
      <x:c r="S64" s="345"/>
      <x:c r="T64" s="345"/>
    </x:row>
    <x:row r="65">
      <x:c r="A65" s="345"/>
      <x:c r="B65" s="345"/>
      <x:c r="C65" s="345"/>
      <x:c r="D65" s="345"/>
      <x:c r="E65" s="345"/>
      <x:c r="F65" s="345"/>
      <x:c r="G65" s="345"/>
      <x:c r="H65" s="345"/>
      <x:c r="I65" s="345"/>
      <x:c r="J65" s="345"/>
      <x:c r="K65" s="345"/>
      <x:c r="L65" s="345"/>
      <x:c r="M65" s="345"/>
      <x:c r="N65" s="345"/>
      <x:c r="O65" s="345"/>
      <x:c r="P65" s="345"/>
      <x:c r="Q65" s="345"/>
      <x:c r="R65" s="345"/>
      <x:c r="S65" s="345"/>
      <x:c r="T65" s="345"/>
    </x:row>
    <x:row r="66">
      <x:c r="A66" s="345"/>
      <x:c r="B66" s="345"/>
      <x:c r="C66" s="345"/>
      <x:c r="D66" s="345"/>
      <x:c r="E66" s="345"/>
      <x:c r="F66" s="345"/>
      <x:c r="G66" s="345"/>
      <x:c r="H66" s="345"/>
      <x:c r="I66" s="345"/>
      <x:c r="J66" s="345"/>
      <x:c r="K66" s="345"/>
      <x:c r="L66" s="345"/>
      <x:c r="M66" s="345"/>
      <x:c r="N66" s="345"/>
      <x:c r="O66" s="345"/>
      <x:c r="P66" s="345"/>
      <x:c r="Q66" s="345"/>
      <x:c r="R66" s="345"/>
      <x:c r="S66" s="345"/>
      <x:c r="T66" s="345"/>
    </x:row>
    <x:row r="67">
      <x:c r="A67" s="345"/>
      <x:c r="B67" s="345"/>
      <x:c r="C67" s="345"/>
      <x:c r="D67" s="345"/>
      <x:c r="E67" s="345"/>
      <x:c r="F67" s="345"/>
      <x:c r="G67" s="345"/>
      <x:c r="H67" s="345"/>
      <x:c r="I67" s="345"/>
      <x:c r="J67" s="345"/>
      <x:c r="K67" s="345"/>
      <x:c r="L67" s="345"/>
      <x:c r="M67" s="345"/>
      <x:c r="N67" s="345"/>
      <x:c r="O67" s="345"/>
      <x:c r="P67" s="345"/>
      <x:c r="Q67" s="345"/>
      <x:c r="R67" s="345"/>
      <x:c r="S67" s="345"/>
      <x:c r="T67" s="345"/>
    </x:row>
    <x:row r="68">
      <x:c r="A68" s="345"/>
      <x:c r="B68" s="345"/>
      <x:c r="C68" s="345"/>
      <x:c r="D68" s="345"/>
      <x:c r="E68" s="345"/>
      <x:c r="F68" s="345"/>
      <x:c r="G68" s="345"/>
      <x:c r="H68" s="345"/>
      <x:c r="I68" s="345"/>
      <x:c r="J68" s="345"/>
      <x:c r="K68" s="345"/>
      <x:c r="L68" s="345"/>
      <x:c r="M68" s="345"/>
      <x:c r="N68" s="345"/>
      <x:c r="O68" s="345"/>
      <x:c r="P68" s="345"/>
      <x:c r="Q68" s="345"/>
      <x:c r="R68" s="345"/>
      <x:c r="S68" s="345"/>
      <x:c r="T68" s="345"/>
    </x:row>
    <x:row r="69">
      <x:c r="A69" s="345"/>
      <x:c r="B69" s="345"/>
      <x:c r="C69" s="345"/>
      <x:c r="D69" s="345"/>
      <x:c r="E69" s="345"/>
      <x:c r="F69" s="345"/>
      <x:c r="G69" s="345"/>
      <x:c r="H69" s="345"/>
      <x:c r="I69" s="345"/>
      <x:c r="J69" s="345"/>
      <x:c r="K69" s="345"/>
      <x:c r="L69" s="345"/>
      <x:c r="M69" s="345"/>
      <x:c r="N69" s="345"/>
      <x:c r="O69" s="345"/>
      <x:c r="P69" s="345"/>
      <x:c r="Q69" s="345"/>
      <x:c r="R69" s="345"/>
      <x:c r="S69" s="345"/>
      <x:c r="T69" s="345"/>
    </x:row>
    <x:row r="70">
      <x:c r="A70" s="345"/>
      <x:c r="B70" s="345"/>
      <x:c r="C70" s="345"/>
      <x:c r="D70" s="345"/>
      <x:c r="E70" s="345"/>
      <x:c r="F70" s="345"/>
      <x:c r="G70" s="345"/>
      <x:c r="H70" s="345"/>
      <x:c r="I70" s="345"/>
      <x:c r="J70" s="345"/>
      <x:c r="K70" s="345"/>
      <x:c r="L70" s="345"/>
      <x:c r="M70" s="345"/>
      <x:c r="N70" s="345"/>
      <x:c r="O70" s="345"/>
      <x:c r="P70" s="345"/>
      <x:c r="Q70" s="345"/>
      <x:c r="R70" s="345"/>
      <x:c r="S70" s="345"/>
      <x:c r="T70" s="345"/>
    </x:row>
    <x:row r="71">
      <x:c r="A71" s="345"/>
      <x:c r="B71" s="345"/>
      <x:c r="C71" s="345"/>
      <x:c r="D71" s="345"/>
      <x:c r="E71" s="345"/>
      <x:c r="F71" s="345"/>
      <x:c r="G71" s="345"/>
      <x:c r="H71" s="345"/>
      <x:c r="I71" s="345"/>
      <x:c r="J71" s="345"/>
      <x:c r="K71" s="345"/>
      <x:c r="L71" s="345"/>
      <x:c r="M71" s="345"/>
      <x:c r="N71" s="345"/>
      <x:c r="O71" s="345"/>
      <x:c r="P71" s="345"/>
      <x:c r="Q71" s="345"/>
      <x:c r="R71" s="345"/>
      <x:c r="S71" s="345"/>
      <x:c r="T71" s="345"/>
    </x:row>
    <x:row r="72">
      <x:c r="A72" s="345"/>
      <x:c r="B72" s="345"/>
      <x:c r="C72" s="345"/>
      <x:c r="D72" s="345"/>
      <x:c r="E72" s="345"/>
      <x:c r="F72" s="345"/>
      <x:c r="G72" s="345"/>
      <x:c r="H72" s="345"/>
      <x:c r="I72" s="345"/>
      <x:c r="J72" s="345"/>
      <x:c r="K72" s="345"/>
      <x:c r="L72" s="345"/>
      <x:c r="M72" s="345"/>
      <x:c r="N72" s="345"/>
      <x:c r="O72" s="345"/>
      <x:c r="P72" s="345"/>
      <x:c r="Q72" s="345"/>
      <x:c r="R72" s="345"/>
      <x:c r="S72" s="345"/>
      <x:c r="T72" s="345"/>
    </x:row>
    <x:row r="73">
      <x:c r="A73" s="345"/>
      <x:c r="B73" s="345"/>
      <x:c r="C73" s="345"/>
      <x:c r="D73" s="345"/>
      <x:c r="E73" s="345"/>
      <x:c r="F73" s="345"/>
      <x:c r="G73" s="345"/>
      <x:c r="H73" s="345"/>
      <x:c r="I73" s="345"/>
      <x:c r="J73" s="345"/>
      <x:c r="K73" s="345"/>
      <x:c r="L73" s="345"/>
      <x:c r="M73" s="345"/>
      <x:c r="N73" s="345"/>
      <x:c r="O73" s="345"/>
      <x:c r="P73" s="345"/>
      <x:c r="Q73" s="345"/>
      <x:c r="R73" s="345"/>
      <x:c r="S73" s="345"/>
      <x:c r="T73" s="345"/>
    </x:row>
    <x:row r="74">
      <x:c r="A74" s="345"/>
      <x:c r="B74" s="345"/>
      <x:c r="C74" s="345"/>
      <x:c r="D74" s="345"/>
      <x:c r="E74" s="345"/>
      <x:c r="F74" s="345"/>
      <x:c r="G74" s="345"/>
      <x:c r="H74" s="345"/>
      <x:c r="I74" s="345"/>
      <x:c r="J74" s="345"/>
      <x:c r="K74" s="345"/>
      <x:c r="L74" s="345"/>
      <x:c r="M74" s="345"/>
      <x:c r="N74" s="345"/>
      <x:c r="O74" s="345"/>
      <x:c r="P74" s="345"/>
      <x:c r="Q74" s="345"/>
      <x:c r="R74" s="345"/>
      <x:c r="S74" s="345"/>
      <x:c r="T74" s="345"/>
    </x:row>
    <x:row r="75">
      <x:c r="A75" s="345"/>
      <x:c r="B75" s="345"/>
      <x:c r="C75" s="345"/>
      <x:c r="D75" s="345"/>
      <x:c r="E75" s="345"/>
      <x:c r="F75" s="345"/>
      <x:c r="G75" s="345"/>
      <x:c r="H75" s="345"/>
      <x:c r="I75" s="345"/>
      <x:c r="J75" s="345"/>
      <x:c r="K75" s="345"/>
      <x:c r="L75" s="345"/>
      <x:c r="M75" s="345"/>
      <x:c r="N75" s="345"/>
      <x:c r="O75" s="345"/>
      <x:c r="P75" s="345"/>
      <x:c r="Q75" s="345"/>
      <x:c r="R75" s="345"/>
      <x:c r="S75" s="345"/>
      <x:c r="T75" s="345"/>
    </x:row>
    <x:row r="76">
      <x:c r="A76" s="345"/>
      <x:c r="B76" s="345"/>
      <x:c r="C76" s="345"/>
      <x:c r="D76" s="345"/>
      <x:c r="E76" s="345"/>
      <x:c r="F76" s="345"/>
      <x:c r="G76" s="345"/>
      <x:c r="H76" s="345"/>
      <x:c r="I76" s="345"/>
      <x:c r="J76" s="345"/>
      <x:c r="K76" s="345"/>
      <x:c r="L76" s="345"/>
      <x:c r="M76" s="345"/>
      <x:c r="N76" s="345"/>
      <x:c r="O76" s="345"/>
      <x:c r="P76" s="345"/>
      <x:c r="Q76" s="345"/>
      <x:c r="R76" s="345"/>
      <x:c r="S76" s="345"/>
      <x:c r="T76" s="345"/>
    </x:row>
    <x:row r="77">
      <x:c r="A77" s="345"/>
      <x:c r="B77" s="345"/>
      <x:c r="C77" s="345"/>
      <x:c r="D77" s="345"/>
      <x:c r="E77" s="345"/>
      <x:c r="F77" s="345"/>
      <x:c r="G77" s="345"/>
      <x:c r="H77" s="345"/>
      <x:c r="I77" s="345"/>
      <x:c r="J77" s="345"/>
      <x:c r="K77" s="345"/>
      <x:c r="L77" s="345"/>
      <x:c r="M77" s="345"/>
      <x:c r="N77" s="345"/>
      <x:c r="O77" s="345"/>
      <x:c r="P77" s="345"/>
      <x:c r="Q77" s="345"/>
      <x:c r="R77" s="345"/>
      <x:c r="S77" s="345"/>
      <x:c r="T77" s="345"/>
    </x:row>
    <x:row r="78">
      <x:c r="A78" s="345"/>
      <x:c r="B78" s="345"/>
      <x:c r="C78" s="345"/>
      <x:c r="D78" s="345"/>
      <x:c r="E78" s="345"/>
      <x:c r="F78" s="345"/>
      <x:c r="G78" s="345"/>
      <x:c r="H78" s="345"/>
      <x:c r="I78" s="345"/>
      <x:c r="J78" s="345"/>
      <x:c r="K78" s="345"/>
      <x:c r="L78" s="345"/>
      <x:c r="M78" s="345"/>
      <x:c r="N78" s="345"/>
      <x:c r="O78" s="345"/>
      <x:c r="P78" s="345"/>
      <x:c r="Q78" s="345"/>
      <x:c r="R78" s="345"/>
      <x:c r="S78" s="345"/>
      <x:c r="T78" s="345"/>
    </x:row>
    <x:row r="79">
      <x:c r="A79" s="345"/>
      <x:c r="B79" s="345"/>
      <x:c r="C79" s="345"/>
      <x:c r="D79" s="345"/>
      <x:c r="E79" s="345"/>
      <x:c r="F79" s="345"/>
      <x:c r="G79" s="345"/>
      <x:c r="H79" s="345"/>
      <x:c r="I79" s="345"/>
      <x:c r="J79" s="345"/>
      <x:c r="K79" s="345"/>
      <x:c r="L79" s="345"/>
      <x:c r="M79" s="345"/>
      <x:c r="N79" s="345"/>
      <x:c r="O79" s="345"/>
      <x:c r="P79" s="345"/>
      <x:c r="Q79" s="345"/>
      <x:c r="R79" s="345"/>
      <x:c r="S79" s="345"/>
      <x:c r="T79" s="345"/>
    </x:row>
    <x:row r="80">
      <x:c r="A80" s="345"/>
      <x:c r="B80" s="345"/>
      <x:c r="C80" s="345"/>
      <x:c r="D80" s="345"/>
      <x:c r="E80" s="345"/>
      <x:c r="F80" s="345"/>
      <x:c r="G80" s="345"/>
      <x:c r="H80" s="345"/>
      <x:c r="I80" s="345"/>
      <x:c r="J80" s="345"/>
      <x:c r="K80" s="345"/>
      <x:c r="L80" s="345"/>
      <x:c r="M80" s="345"/>
      <x:c r="N80" s="345"/>
      <x:c r="O80" s="345"/>
      <x:c r="P80" s="345"/>
      <x:c r="Q80" s="345"/>
      <x:c r="R80" s="345"/>
      <x:c r="S80" s="345"/>
      <x:c r="T80" s="345"/>
    </x:row>
  </x:sheetData>
  <x:mergeCells>
    <x:mergeCell ref="A1:I2"/>
    <x:mergeCell ref="A3:I3"/>
    <x:mergeCell ref="A18:I18"/>
  </x:mergeCells>
  <x:conditionalFormatting sqref="H20:H30">
    <x:cfRule type="dataBar" priority="1">
      <x:dataBar>
        <x:cfvo type="min"/>
        <x:cfvo type="max"/>
        <x:color rgb="FF4472C4"/>
      </x:dataBar>
      <x:extLst>
        <x:ext xmlns:x14="http://schemas.microsoft.com/office/spreadsheetml/2009/9/main" uri="{B025F937-C7B1-47D3-B67F-A62EFF666E3E}">
          <x14:id>{22C2BFF0-D995-5A89-6968-A9234AE30CBD}</x14:id>
        </x:ext>
      </x:extLst>
    </x:cfRule>
  </x:conditionalFormatting>
  <x:dataValidations count="1">
    <x:dataValidation type="list" sqref="G20:G30">
      <x:formula1>"À lancer,Planifié,En cours,Terminé"</x:formula1>
    </x:dataValidation>
  </x:dataValidations>
  <x:pageMargins left="0.7" right="0.7" top="0.75" bottom="0.75" header="0.3" footer="0.3"/>
  <x:extLst>
    <x:ext xmlns:x14="http://schemas.microsoft.com/office/spreadsheetml/2009/9/main" xmlns:xm="http://schemas.microsoft.com/office/excel/2006/main" uri="{78C0D931-6437-407d-A8EE-F0AAD7539E65}">
      <x14:conditionalFormattings>
        <x14:conditionalFormatting>
          <x14:cfRule type="dataBar" priority="1" id="{22C2BFF0-D995-5A89-6968-A9234AE30CBD}">
            <x14:dataBar gradient="1">
              <x14:cfvo type="min"/>
              <x14:cfvo type="max"/>
              <x14:fillColor rgb="FF4472C4"/>
            </x14:dataBar>
          </x14:cfRule>
          <xm:sqref>H20:H30</xm:sqref>
        </x14:conditionalFormatting>
      </x14:conditionalFormattings>
    </x:ext>
  </x:extLst>
</x:worksheet>
</file>