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2.xml" ContentType="application/vnd.openxmlformats-officedocument.drawing+xml"/>
  <Override PartName="/xl/drawings/charts/chart4.xml" ContentType="application/vnd.openxmlformats-officedocument.drawingml.char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4352b8b20444de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0304916b9ac4446a"/>
    <x:sheet xmlns:r="http://schemas.openxmlformats.org/officeDocument/2006/relationships" name="Hypothèses" sheetId="2" r:id="R26a77163ae824723"/>
    <x:sheet xmlns:r="http://schemas.openxmlformats.org/officeDocument/2006/relationships" name="Revenus &amp; MRR" sheetId="3" r:id="R71d271352504490e"/>
    <x:sheet xmlns:r="http://schemas.openxmlformats.org/officeDocument/2006/relationships" name="Clients &amp; churn" sheetId="4" r:id="Re24bd8320b9b4853"/>
    <x:sheet xmlns:r="http://schemas.openxmlformats.org/officeDocument/2006/relationships" name="Unit economics" sheetId="5" r:id="Rf06e9ceb7a5745a1"/>
    <x:sheet xmlns:r="http://schemas.openxmlformats.org/officeDocument/2006/relationships" name="Équipe &amp; recrutements" sheetId="6" r:id="R591ed9023398409a"/>
    <x:sheet xmlns:r="http://schemas.openxmlformats.org/officeDocument/2006/relationships" name="Opex" sheetId="7" r:id="R31cf9d1bc0e541a1"/>
    <x:sheet xmlns:r="http://schemas.openxmlformats.org/officeDocument/2006/relationships" name="Levée &amp; cap table" sheetId="8" r:id="R616b581cedc74805"/>
    <x:sheet xmlns:r="http://schemas.openxmlformats.org/officeDocument/2006/relationships" name="Cash runway" sheetId="9" r:id="R4425baf60c874940"/>
    <x:sheet xmlns:r="http://schemas.openxmlformats.org/officeDocument/2006/relationships" name="Compte de résultat" sheetId="10" r:id="Rdcd9f081eff14701"/>
    <x:sheet xmlns:r="http://schemas.openxmlformats.org/officeDocument/2006/relationships" name="Projection 3 ans" sheetId="11" r:id="Rd4defa226bb3470a"/>
    <x:sheet xmlns:r="http://schemas.openxmlformats.org/officeDocument/2006/relationships" name="Scénarios" sheetId="12" r:id="Rffe3120fea9a4fc5"/>
    <x:sheet xmlns:r="http://schemas.openxmlformats.org/officeDocument/2006/relationships" name="Sources &amp; aide" sheetId="13" r:id="R7f840f87c868462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.00 &quot;€&quot;;[Red](#,##0.00 &quot;€&quot;);-"/>
    <x:numFmt numFmtId="201" formatCode="0.0%;[Red](0.0%);-"/>
    <x:numFmt numFmtId="202" formatCode="#,##0;[Red](#,##0);-"/>
    <x:numFmt numFmtId="203" formatCode="0.0x;[Red](0.0x);-"/>
  </x:numFmts>
  <x:fonts count="10">
    <x:font>
      <x:sz val="11"/>
      <x:name val="Carlito"/>
    </x:font>
    <x:font>
      <x:b/>
      <x:sz val="18"/>
      <x:color rgb="FFFFFFFF"/>
      <x:name val="Carlito"/>
    </x:font>
    <x:font>
      <x:b/>
      <x:sz val="11"/>
      <x:color rgb="FFFFFFFF"/>
      <x:name val="Carlito"/>
    </x:font>
    <x:font>
      <x:sz val="11"/>
      <x:color rgb="FF0000FF"/>
      <x:name val="Carlito"/>
    </x:font>
    <x:font>
      <x:sz val="11"/>
      <x:color rgb="FF008000"/>
      <x:name val="Carlito"/>
    </x:font>
    <x:font>
      <x:b/>
      <x:sz val="11"/>
      <x:name val="Carlito"/>
    </x:font>
    <x:font>
      <x:b/>
      <x:sz val="11"/>
      <x:color rgb="FF008000"/>
      <x:name val="Carlito"/>
    </x:font>
    <x:font>
      <x:b/>
      <x:sz val="20"/>
      <x:color rgb="FFFFFFFF"/>
      <x:name val="Carlito"/>
    </x:font>
    <x:font>
      <x:b/>
      <x:sz val="11"/>
      <x:color rgb="FF0F2747"/>
      <x:name val="Carlito"/>
    </x:font>
    <x:font>
      <x:b/>
      <x:sz val="18"/>
      <x:color rgb="FF0F2747"/>
      <x:name val="Carlito"/>
    </x:font>
  </x:fonts>
  <x:fills count="17">
    <x:fill>
      <x:patternFill patternType="none"/>
    </x:fill>
    <x:fill>
      <x:patternFill patternType="gray125"/>
    </x:fill>
    <x:fill>
      <x:patternFill patternType="solid">
        <x:fgColor rgb="FF0F2747"/>
      </x:patternFill>
    </x:fill>
    <x:fill>
      <x:patternFill patternType="solid">
        <x:fgColor rgb="FF2F75B5"/>
      </x:patternFill>
    </x:fill>
    <x:fill>
      <x:patternFill patternType="solid">
        <x:fgColor rgb="FFFFF200"/>
      </x:patternFill>
    </x:fill>
    <x:fill>
      <x:patternFill patternType="solid">
        <x:fgColor rgb="FFF2F2F2"/>
      </x:patternFill>
    </x:fill>
    <x:fill>
      <x:patternFill patternType="solid">
        <x:fgColor rgb="FF00A6A6"/>
      </x:patternFill>
    </x:fill>
    <x:fill>
      <x:patternFill patternType="solid">
        <x:fgColor rgb="FFD9EAF7"/>
      </x:patternFill>
    </x:fill>
    <x:fill>
      <x:patternFill patternType="solid">
        <x:fgColor rgb="FF7030A0"/>
      </x:patternFill>
    </x:fill>
    <x:fill>
      <x:patternFill patternType="solid">
        <x:fgColor rgb="FFE4DFEC"/>
      </x:patternFill>
    </x:fill>
    <x:fill>
      <x:patternFill patternType="solid">
        <x:fgColor rgb="FFED7D31"/>
      </x:patternFill>
    </x:fill>
    <x:fill>
      <x:patternFill patternType="solid">
        <x:fgColor rgb="FFFCE4D6"/>
      </x:patternFill>
    </x:fill>
    <x:fill>
      <x:patternFill patternType="solid">
        <x:fgColor rgb="FF70AD47"/>
      </x:patternFill>
    </x:fill>
    <x:fill>
      <x:patternFill patternType="solid">
        <x:fgColor rgb="FFE2F0D9"/>
      </x:patternFill>
    </x:fill>
    <x:fill>
      <x:patternFill patternType="solid">
        <x:fgColor rgb="FFFFFFFF"/>
      </x:patternFill>
    </x:fill>
    <x:fill>
      <x:patternFill patternType="solid">
        <x:fgColor rgb="FFC00000"/>
      </x:patternFill>
    </x:fill>
    <x:fill>
      <x:patternFill patternType="solid">
        <x:fgColor rgb="FF44546A"/>
      </x:patternFill>
    </x:fill>
  </x:fills>
  <x:borders count="2">
    <x:border/>
    <x:border/>
  </x:borders>
  <x:cellStyleXfs count="1">
    <x:xf numFmtId="0" fontId="0" fillId="0" borderId="0"/>
  </x:cellStyleXfs>
  <x:cellXfs count="32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200" fontId="3" fillId="4" borderId="0" xfId="0" applyNumberFormat="1" applyFont="1" applyFill="1" applyBorder="1"/>
    <x:xf numFmtId="200" fontId="3" fillId="4" borderId="1" xfId="0" applyNumberFormat="1" applyFont="1" applyFill="1" applyBorder="1"/>
    <x:xf numFmtId="201" fontId="3" fillId="4" borderId="0" xfId="0" applyNumberFormat="1" applyFont="1" applyFill="1" applyBorder="1"/>
    <x:xf numFmtId="201" fontId="3" fillId="4" borderId="1" xfId="0" applyNumberFormat="1" applyFont="1" applyFill="1" applyBorder="1"/>
    <x:xf numFmtId="202" fontId="3" fillId="4" borderId="0" xfId="0" applyNumberFormat="1" applyFont="1" applyFill="1" applyBorder="1"/>
    <x:xf numFmtId="202" fontId="3" fillId="4" borderId="1" xfId="0" applyNumberFormat="1" applyFont="1" applyFill="1" applyBorder="1"/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 vertical="center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4" fillId="0" borderId="0" xfId="0" applyNumberFormat="1" applyFont="1" applyFill="1" applyBorder="1"/>
    <x:xf numFmtId="201" fontId="4" fillId="0" borderId="0" xfId="0" applyNumberFormat="1" applyFont="1" applyFill="1" applyBorder="1"/>
    <x:xf numFmtId="202" fontId="4" fillId="0" borderId="1" xfId="0" applyNumberFormat="1" applyFont="1" applyFill="1" applyBorder="1"/>
    <x:xf numFmtId="201" fontId="4" fillId="0" borderId="1" xfId="0" applyNumberFormat="1" applyFont="1" applyFill="1" applyBorder="1"/>
    <x:xf numFmtId="0" fontId="0" fillId="0" borderId="0" xfId="0" applyNumberFormat="1" applyFont="1" applyFill="1" applyBorder="1"/>
    <x:xf numFmtId="0" fontId="0" fillId="7" borderId="0" xfId="0" applyNumberFormat="1" applyFont="1" applyFill="1" applyBorder="1"/>
    <x:xf numFmtId="202" fontId="4" fillId="7" borderId="0" xfId="0" applyNumberFormat="1" applyFont="1" applyFill="1" applyBorder="1"/>
    <x:xf numFmtId="0" fontId="5" fillId="7" borderId="0" xfId="0" applyNumberFormat="1" applyFont="1" applyFill="1" applyBorder="1"/>
    <x:xf numFmtId="202" fontId="6" fillId="7" borderId="0" xfId="0" applyNumberFormat="1" applyFont="1" applyFill="1" applyBorder="1"/>
    <x:xf numFmtId="0" fontId="0" fillId="7" borderId="1" xfId="0" applyNumberFormat="1" applyFont="1" applyFill="1" applyBorder="1"/>
    <x:xf numFmtId="202" fontId="4" fillId="7" borderId="1" xfId="0" applyNumberFormat="1" applyFont="1" applyFill="1" applyBorder="1"/>
    <x:xf numFmtId="0" fontId="5" fillId="7" borderId="1" xfId="0" applyNumberFormat="1" applyFont="1" applyFill="1" applyBorder="1"/>
    <x:xf numFmtId="202" fontId="6" fillId="7" borderId="1" xfId="0" applyNumberFormat="1" applyFont="1" applyFill="1" applyBorder="1"/>
    <x:xf numFmtId="0" fontId="0" fillId="8" borderId="0" xfId="0" applyNumberFormat="1" applyFont="1" applyFill="1" applyBorder="1"/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center"/>
    </x:xf>
    <x:xf numFmtId="0" fontId="1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1" fillId="8" borderId="1" xfId="0" applyNumberFormat="1" applyFont="1" applyFill="1" applyBorder="1"/>
    <x:xf numFmtId="0" fontId="1" fillId="8" borderId="1" xfId="0" applyNumberFormat="1" applyFont="1" applyFill="1" applyBorder="1" applyAlignment="1">
      <x:alignment horizontal="center"/>
    </x:xf>
    <x:xf numFmtId="0" fontId="1" fillId="8" borderId="1" xfId="0" applyNumberFormat="1" applyFont="1" applyFill="1" applyBorder="1" applyAlignment="1">
      <x:alignment horizontal="center" vertical="center"/>
    </x:xf>
    <x:xf numFmtId="0" fontId="2" fillId="3" borderId="0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0" fontId="4" fillId="0" borderId="0" xfId="0" applyNumberFormat="1" applyFont="1" applyFill="1" applyBorder="1"/>
    <x:xf numFmtId="200" fontId="4" fillId="0" borderId="1" xfId="0" applyNumberFormat="1" applyFont="1" applyFill="1" applyBorder="1"/>
    <x:xf numFmtId="0" fontId="0" fillId="9" borderId="0" xfId="0" applyNumberFormat="1" applyFont="1" applyFill="1" applyBorder="1"/>
    <x:xf numFmtId="200" fontId="4" fillId="9" borderId="0" xfId="0" applyNumberFormat="1" applyFont="1" applyFill="1" applyBorder="1"/>
    <x:xf numFmtId="0" fontId="5" fillId="9" borderId="0" xfId="0" applyNumberFormat="1" applyFont="1" applyFill="1" applyBorder="1"/>
    <x:xf numFmtId="200" fontId="6" fillId="9" borderId="0" xfId="0" applyNumberFormat="1" applyFont="1" applyFill="1" applyBorder="1"/>
    <x:xf numFmtId="0" fontId="0" fillId="9" borderId="1" xfId="0" applyNumberFormat="1" applyFont="1" applyFill="1" applyBorder="1"/>
    <x:xf numFmtId="200" fontId="4" fillId="9" borderId="1" xfId="0" applyNumberFormat="1" applyFont="1" applyFill="1" applyBorder="1"/>
    <x:xf numFmtId="0" fontId="5" fillId="9" borderId="1" xfId="0" applyNumberFormat="1" applyFont="1" applyFill="1" applyBorder="1"/>
    <x:xf numFmtId="200" fontId="6" fillId="9" borderId="1" xfId="0" applyNumberFormat="1" applyFont="1" applyFill="1" applyBorder="1"/>
    <x:xf numFmtId="200" fontId="4" fillId="7" borderId="0" xfId="0" applyNumberFormat="1" applyFont="1" applyFill="1" applyBorder="1"/>
    <x:xf numFmtId="200" fontId="6" fillId="7" borderId="0" xfId="0" applyNumberFormat="1" applyFont="1" applyFill="1" applyBorder="1"/>
    <x:xf numFmtId="200" fontId="4" fillId="7" borderId="1" xfId="0" applyNumberFormat="1" applyFont="1" applyFill="1" applyBorder="1"/>
    <x:xf numFmtId="200" fontId="6" fillId="7" borderId="1" xfId="0" applyNumberFormat="1" applyFont="1" applyFill="1" applyBorder="1"/>
    <x:xf numFmtId="200" fontId="0" fillId="7" borderId="0" xfId="0" applyNumberFormat="1" applyFont="1" applyFill="1" applyBorder="1"/>
    <x:xf numFmtId="200" fontId="5" fillId="7" borderId="0" xfId="0" applyNumberFormat="1" applyFont="1" applyFill="1" applyBorder="1"/>
    <x:xf numFmtId="200" fontId="0" fillId="7" borderId="1" xfId="0" applyNumberFormat="1" applyFont="1" applyFill="1" applyBorder="1"/>
    <x:xf numFmtId="200" fontId="5" fillId="7" borderId="1" xfId="0" applyNumberFormat="1" applyFont="1" applyFill="1" applyBorder="1"/>
    <x:xf numFmtId="0" fontId="0" fillId="10" borderId="0" xfId="0" applyNumberFormat="1" applyFont="1" applyFill="1" applyBorder="1"/>
    <x:xf numFmtId="0" fontId="1" fillId="10" borderId="0" xfId="0" applyNumberFormat="1" applyFont="1" applyFill="1" applyBorder="1"/>
    <x:xf numFmtId="0" fontId="1" fillId="10" borderId="0" xfId="0" applyNumberFormat="1" applyFont="1" applyFill="1" applyBorder="1" applyAlignment="1">
      <x:alignment horizontal="center"/>
    </x:xf>
    <x:xf numFmtId="0" fontId="1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1" fillId="10" borderId="1" xfId="0" applyNumberFormat="1" applyFont="1" applyFill="1" applyBorder="1"/>
    <x:xf numFmtId="0" fontId="1" fillId="10" borderId="1" xfId="0" applyNumberFormat="1" applyFont="1" applyFill="1" applyBorder="1" applyAlignment="1">
      <x:alignment horizontal="center"/>
    </x:xf>
    <x:xf numFmtId="0" fontId="1" fillId="10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200" fontId="0" fillId="11" borderId="0" xfId="0" applyNumberFormat="1" applyFont="1" applyFill="1" applyBorder="1"/>
    <x:xf numFmtId="0" fontId="5" fillId="11" borderId="0" xfId="0" applyNumberFormat="1" applyFont="1" applyFill="1" applyBorder="1"/>
    <x:xf numFmtId="200" fontId="5" fillId="11" borderId="0" xfId="0" applyNumberFormat="1" applyFont="1" applyFill="1" applyBorder="1"/>
    <x:xf numFmtId="0" fontId="0" fillId="11" borderId="1" xfId="0" applyNumberFormat="1" applyFont="1" applyFill="1" applyBorder="1"/>
    <x:xf numFmtId="200" fontId="0" fillId="11" borderId="1" xfId="0" applyNumberFormat="1" applyFont="1" applyFill="1" applyBorder="1"/>
    <x:xf numFmtId="0" fontId="5" fillId="11" borderId="1" xfId="0" applyNumberFormat="1" applyFont="1" applyFill="1" applyBorder="1"/>
    <x:xf numFmtId="200" fontId="5" fillId="11" borderId="1" xfId="0" applyNumberFormat="1" applyFont="1" applyFill="1" applyBorder="1"/>
    <x:xf numFmtId="0" fontId="0" fillId="12" borderId="0" xfId="0" applyNumberFormat="1" applyFont="1" applyFill="1" applyBorder="1"/>
    <x:xf numFmtId="0" fontId="1" fillId="12" borderId="0" xfId="0" applyNumberFormat="1" applyFont="1" applyFill="1" applyBorder="1"/>
    <x:xf numFmtId="0" fontId="1" fillId="12" borderId="0" xfId="0" applyNumberFormat="1" applyFont="1" applyFill="1" applyBorder="1" applyAlignment="1">
      <x:alignment horizontal="center"/>
    </x:xf>
    <x:xf numFmtId="0" fontId="1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1" fillId="12" borderId="1" xfId="0" applyNumberFormat="1" applyFont="1" applyFill="1" applyBorder="1"/>
    <x:xf numFmtId="0" fontId="1" fillId="12" borderId="1" xfId="0" applyNumberFormat="1" applyFont="1" applyFill="1" applyBorder="1" applyAlignment="1">
      <x:alignment horizontal="center"/>
    </x:xf>
    <x:xf numFmtId="0" fontId="1" fillId="12" borderId="1" xfId="0" applyNumberFormat="1" applyFont="1" applyFill="1" applyBorder="1" applyAlignment="1">
      <x:alignment horizontal="center" vertical="center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0" fillId="13" borderId="0" xfId="0" applyNumberFormat="1" applyFont="1" applyFill="1" applyBorder="1"/>
    <x:xf numFmtId="200" fontId="0" fillId="13" borderId="0" xfId="0" applyNumberFormat="1" applyFont="1" applyFill="1" applyBorder="1"/>
    <x:xf numFmtId="203" fontId="0" fillId="13" borderId="0" xfId="0" applyNumberFormat="1" applyFont="1" applyFill="1" applyBorder="1"/>
    <x:xf numFmtId="202" fontId="0" fillId="13" borderId="0" xfId="0" applyNumberFormat="1" applyFont="1" applyFill="1" applyBorder="1"/>
    <x:xf numFmtId="0" fontId="0" fillId="13" borderId="1" xfId="0" applyNumberFormat="1" applyFont="1" applyFill="1" applyBorder="1"/>
    <x:xf numFmtId="200" fontId="0" fillId="13" borderId="1" xfId="0" applyNumberFormat="1" applyFont="1" applyFill="1" applyBorder="1"/>
    <x:xf numFmtId="203" fontId="0" fillId="13" borderId="1" xfId="0" applyNumberFormat="1" applyFont="1" applyFill="1" applyBorder="1"/>
    <x:xf numFmtId="202" fontId="0" fillId="13" borderId="1" xfId="0" applyNumberFormat="1" applyFont="1" applyFill="1" applyBorder="1"/>
    <x:xf numFmtId="201" fontId="0" fillId="9" borderId="0" xfId="0" applyNumberFormat="1" applyFont="1" applyFill="1" applyBorder="1"/>
    <x:xf numFmtId="201" fontId="5" fillId="9" borderId="0" xfId="0" applyNumberFormat="1" applyFont="1" applyFill="1" applyBorder="1"/>
    <x:xf numFmtId="201" fontId="0" fillId="9" borderId="1" xfId="0" applyNumberFormat="1" applyFont="1" applyFill="1" applyBorder="1"/>
    <x:xf numFmtId="201" fontId="5" fillId="9" borderId="1" xfId="0" applyNumberFormat="1" applyFont="1" applyFill="1" applyBorder="1"/>
    <x:xf numFmtId="200" fontId="4" fillId="13" borderId="0" xfId="0" applyNumberFormat="1" applyFont="1" applyFill="1" applyBorder="1"/>
    <x:xf numFmtId="0" fontId="5" fillId="13" borderId="0" xfId="0" applyNumberFormat="1" applyFont="1" applyFill="1" applyBorder="1"/>
    <x:xf numFmtId="200" fontId="6" fillId="13" borderId="0" xfId="0" applyNumberFormat="1" applyFont="1" applyFill="1" applyBorder="1"/>
    <x:xf numFmtId="200" fontId="4" fillId="13" borderId="1" xfId="0" applyNumberFormat="1" applyFont="1" applyFill="1" applyBorder="1"/>
    <x:xf numFmtId="0" fontId="5" fillId="13" borderId="1" xfId="0" applyNumberFormat="1" applyFont="1" applyFill="1" applyBorder="1"/>
    <x:xf numFmtId="200" fontId="6" fillId="13" borderId="1" xfId="0" applyNumberFormat="1" applyFont="1" applyFill="1" applyBorder="1"/>
    <x:xf numFmtId="200" fontId="4" fillId="11" borderId="0" xfId="0" applyNumberFormat="1" applyFont="1" applyFill="1" applyBorder="1"/>
    <x:xf numFmtId="200" fontId="6" fillId="11" borderId="0" xfId="0" applyNumberFormat="1" applyFont="1" applyFill="1" applyBorder="1"/>
    <x:xf numFmtId="200" fontId="4" fillId="11" borderId="1" xfId="0" applyNumberFormat="1" applyFont="1" applyFill="1" applyBorder="1"/>
    <x:xf numFmtId="200" fontId="6" fillId="11" borderId="1" xfId="0" applyNumberFormat="1" applyFont="1" applyFill="1" applyBorder="1"/>
    <x:xf numFmtId="202" fontId="4" fillId="9" borderId="0" xfId="0" applyNumberFormat="1" applyFont="1" applyFill="1" applyBorder="1"/>
    <x:xf numFmtId="202" fontId="6" fillId="9" borderId="0" xfId="0" applyNumberFormat="1" applyFont="1" applyFill="1" applyBorder="1"/>
    <x:xf numFmtId="202" fontId="4" fillId="9" borderId="1" xfId="0" applyNumberFormat="1" applyFont="1" applyFill="1" applyBorder="1"/>
    <x:xf numFmtId="202" fontId="6" fillId="9" borderId="1" xfId="0" applyNumberFormat="1" applyFont="1" applyFill="1" applyBorder="1"/>
    <x:xf numFmtId="202" fontId="0" fillId="11" borderId="0" xfId="0" applyNumberFormat="1" applyFont="1" applyFill="1" applyBorder="1"/>
    <x:xf numFmtId="201" fontId="0" fillId="11" borderId="0" xfId="0" applyNumberFormat="1" applyFont="1" applyFill="1" applyBorder="1"/>
    <x:xf numFmtId="200" fontId="3" fillId="11" borderId="0" xfId="0" applyNumberFormat="1" applyFont="1" applyFill="1" applyBorder="1"/>
    <x:xf numFmtId="202" fontId="3" fillId="11" borderId="0" xfId="0" applyNumberFormat="1" applyFont="1" applyFill="1" applyBorder="1"/>
    <x:xf numFmtId="201" fontId="3" fillId="11" borderId="0" xfId="0" applyNumberFormat="1" applyFont="1" applyFill="1" applyBorder="1"/>
    <x:xf numFmtId="202" fontId="0" fillId="11" borderId="1" xfId="0" applyNumberFormat="1" applyFont="1" applyFill="1" applyBorder="1"/>
    <x:xf numFmtId="201" fontId="0" fillId="11" borderId="1" xfId="0" applyNumberFormat="1" applyFont="1" applyFill="1" applyBorder="1"/>
    <x:xf numFmtId="200" fontId="3" fillId="11" borderId="1" xfId="0" applyNumberFormat="1" applyFont="1" applyFill="1" applyBorder="1"/>
    <x:xf numFmtId="202" fontId="3" fillId="11" borderId="1" xfId="0" applyNumberFormat="1" applyFont="1" applyFill="1" applyBorder="1"/>
    <x:xf numFmtId="201" fontId="3" fillId="11" borderId="1" xfId="0" applyNumberFormat="1" applyFont="1" applyFill="1" applyBorder="1"/>
    <x:xf numFmtId="0" fontId="7" fillId="2" borderId="0" xfId="0" applyNumberFormat="1" applyFont="1" applyFill="1" applyBorder="1"/>
    <x:xf numFmtId="0" fontId="7" fillId="2" borderId="0" xfId="0" applyNumberFormat="1" applyFont="1" applyFill="1" applyBorder="1" applyAlignment="1">
      <x:alignment horizontal="center"/>
    </x:xf>
    <x:xf numFmtId="0" fontId="7" fillId="2" borderId="0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/>
    <x:xf numFmtId="0" fontId="7" fillId="2" borderId="1" xfId="0" applyNumberFormat="1" applyFont="1" applyFill="1" applyBorder="1" applyAlignment="1">
      <x:alignment horizontal="center"/>
    </x:xf>
    <x:xf numFmtId="0" fontId="7" fillId="2" borderId="1" xfId="0" applyNumberFormat="1" applyFont="1" applyFill="1" applyBorder="1" applyAlignment="1">
      <x:alignment horizontal="center" vertical="center"/>
    </x:xf>
    <x:xf numFmtId="0" fontId="8" fillId="7" borderId="0" xfId="0" applyNumberFormat="1" applyFont="1" applyFill="1" applyBorder="1"/>
    <x:xf numFmtId="0" fontId="8" fillId="7" borderId="0" xfId="0" applyNumberFormat="1" applyFont="1" applyFill="1" applyBorder="1" applyAlignment="1">
      <x:alignment horizontal="center"/>
    </x:xf>
    <x:xf numFmtId="0" fontId="8" fillId="7" borderId="1" xfId="0" applyNumberFormat="1" applyFont="1" applyFill="1" applyBorder="1"/>
    <x:xf numFmtId="0" fontId="8" fillId="7" borderId="1" xfId="0" applyNumberFormat="1" applyFont="1" applyFill="1" applyBorder="1" applyAlignment="1">
      <x:alignment horizontal="center"/>
    </x:xf>
    <x:xf numFmtId="0" fontId="2" fillId="6" borderId="0" xfId="0" applyNumberFormat="1" applyFont="1" applyFill="1" applyBorder="1"/>
    <x:xf numFmtId="0" fontId="2" fillId="6" borderId="0" xfId="0" applyNumberFormat="1" applyFont="1" applyFill="1" applyBorder="1" applyAlignment="1">
      <x:alignment horizontal="center"/>
    </x:xf>
    <x:xf numFmtId="0" fontId="2" fillId="6" borderId="0" xfId="0" applyNumberFormat="1" applyFont="1" applyFill="1" applyBorder="1" applyAlignment="1">
      <x:alignment horizontal="center" vertical="center"/>
    </x:xf>
    <x:xf numFmtId="0" fontId="2" fillId="6" borderId="1" xfId="0" applyNumberFormat="1" applyFont="1" applyFill="1" applyBorder="1"/>
    <x:xf numFmtId="0" fontId="2" fillId="6" borderId="1" xfId="0" applyNumberFormat="1" applyFont="1" applyFill="1" applyBorder="1" applyAlignment="1">
      <x:alignment horizontal="center"/>
    </x:xf>
    <x:xf numFmtId="0" fontId="2" fillId="6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9" fillId="14" borderId="0" xfId="0" applyNumberFormat="1" applyFont="1" applyFill="1" applyBorder="1"/>
    <x:xf numFmtId="0" fontId="9" fillId="14" borderId="0" xfId="0" applyNumberFormat="1" applyFont="1" applyFill="1" applyBorder="1" applyAlignment="1">
      <x:alignment horizontal="center"/>
    </x:xf>
    <x:xf numFmtId="0" fontId="9" fillId="14" borderId="0" xfId="0" applyNumberFormat="1" applyFont="1" applyFill="1" applyBorder="1" applyAlignment="1">
      <x:alignment horizontal="center" vertical="center"/>
    </x:xf>
    <x:xf numFmtId="0" fontId="0" fillId="14" borderId="1" xfId="0" applyNumberFormat="1" applyFont="1" applyFill="1" applyBorder="1"/>
    <x:xf numFmtId="0" fontId="9" fillId="14" borderId="1" xfId="0" applyNumberFormat="1" applyFont="1" applyFill="1" applyBorder="1"/>
    <x:xf numFmtId="0" fontId="9" fillId="14" borderId="1" xfId="0" applyNumberFormat="1" applyFont="1" applyFill="1" applyBorder="1" applyAlignment="1">
      <x:alignment horizontal="center"/>
    </x:xf>
    <x:xf numFmtId="0" fontId="9" fillId="14" borderId="1" xfId="0" applyNumberFormat="1" applyFont="1" applyFill="1" applyBorder="1" applyAlignment="1">
      <x:alignment horizontal="center" vertical="center"/>
    </x:xf>
    <x:xf numFmtId="200" fontId="9" fillId="14" borderId="0" xfId="0" applyNumberFormat="1" applyFont="1" applyFill="1" applyBorder="1" applyAlignment="1">
      <x:alignment horizontal="center" vertical="center"/>
    </x:xf>
    <x:xf numFmtId="200" fontId="9" fillId="14" borderId="1" xfId="0" applyNumberFormat="1" applyFont="1" applyFill="1" applyBorder="1" applyAlignment="1">
      <x:alignment horizontal="center" vertical="center"/>
    </x:xf>
    <x:xf numFmtId="0" fontId="2" fillId="12" borderId="0" xfId="0" applyNumberFormat="1" applyFont="1" applyFill="1" applyBorder="1"/>
    <x:xf numFmtId="0" fontId="2" fillId="12" borderId="0" xfId="0" applyNumberFormat="1" applyFont="1" applyFill="1" applyBorder="1" applyAlignment="1">
      <x:alignment horizontal="center"/>
    </x:xf>
    <x:xf numFmtId="0" fontId="2" fillId="12" borderId="0" xfId="0" applyNumberFormat="1" applyFont="1" applyFill="1" applyBorder="1" applyAlignment="1">
      <x:alignment horizontal="center" vertical="center"/>
    </x:xf>
    <x:xf numFmtId="0" fontId="2" fillId="12" borderId="1" xfId="0" applyNumberFormat="1" applyFont="1" applyFill="1" applyBorder="1"/>
    <x:xf numFmtId="0" fontId="2" fillId="12" borderId="1" xfId="0" applyNumberFormat="1" applyFont="1" applyFill="1" applyBorder="1" applyAlignment="1">
      <x:alignment horizontal="center"/>
    </x:xf>
    <x:xf numFmtId="0" fontId="2" fillId="12" borderId="1" xfId="0" applyNumberFormat="1" applyFont="1" applyFill="1" applyBorder="1" applyAlignment="1">
      <x:alignment horizontal="center" vertic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2" fillId="10" borderId="0" xfId="0" applyNumberFormat="1" applyFont="1" applyFill="1" applyBorder="1"/>
    <x:xf numFmtId="0" fontId="2" fillId="10" borderId="0" xfId="0" applyNumberFormat="1" applyFont="1" applyFill="1" applyBorder="1" applyAlignment="1">
      <x:alignment horizontal="center"/>
    </x:xf>
    <x:xf numFmtId="0" fontId="2" fillId="10" borderId="0" xfId="0" applyNumberFormat="1" applyFont="1" applyFill="1" applyBorder="1" applyAlignment="1">
      <x:alignment horizontal="center" vertical="center"/>
    </x:xf>
    <x:xf numFmtId="0" fontId="2" fillId="10" borderId="1" xfId="0" applyNumberFormat="1" applyFont="1" applyFill="1" applyBorder="1"/>
    <x:xf numFmtId="0" fontId="2" fillId="10" borderId="1" xfId="0" applyNumberFormat="1" applyFont="1" applyFill="1" applyBorder="1" applyAlignment="1">
      <x:alignment horizontal="center"/>
    </x:xf>
    <x:xf numFmtId="0" fontId="2" fillId="10" borderId="1" xfId="0" applyNumberFormat="1" applyFont="1" applyFill="1" applyBorder="1" applyAlignment="1">
      <x:alignment horizontal="center" vertical="center"/>
    </x:xf>
    <x:xf numFmtId="202" fontId="9" fillId="14" borderId="0" xfId="0" applyNumberFormat="1" applyFont="1" applyFill="1" applyBorder="1" applyAlignment="1">
      <x:alignment horizontal="center" vertical="center"/>
    </x:xf>
    <x:xf numFmtId="202" fontId="9" fillId="14" borderId="1" xfId="0" applyNumberFormat="1" applyFont="1" applyFill="1" applyBorder="1" applyAlignment="1">
      <x:alignment horizontal="center" vertical="center"/>
    </x:xf>
    <x:xf numFmtId="0" fontId="2" fillId="8" borderId="0" xfId="0" applyNumberFormat="1" applyFont="1" applyFill="1" applyBorder="1"/>
    <x:xf numFmtId="0" fontId="2" fillId="8" borderId="0" xfId="0" applyNumberFormat="1" applyFont="1" applyFill="1" applyBorder="1" applyAlignment="1">
      <x:alignment horizontal="center"/>
    </x:xf>
    <x:xf numFmtId="0" fontId="2" fillId="8" borderId="1" xfId="0" applyNumberFormat="1" applyFont="1" applyFill="1" applyBorder="1"/>
    <x:xf numFmtId="0" fontId="2" fillId="8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2" fillId="15" borderId="0" xfId="0" applyNumberFormat="1" applyFont="1" applyFill="1" applyBorder="1"/>
    <x:xf numFmtId="0" fontId="2" fillId="15" borderId="0" xfId="0" applyNumberFormat="1" applyFont="1" applyFill="1" applyBorder="1" applyAlignment="1">
      <x:alignment horizontal="center"/>
    </x:xf>
    <x:xf numFmtId="0" fontId="0" fillId="15" borderId="1" xfId="0" applyNumberFormat="1" applyFont="1" applyFill="1" applyBorder="1"/>
    <x:xf numFmtId="0" fontId="2" fillId="15" borderId="1" xfId="0" applyNumberFormat="1" applyFont="1" applyFill="1" applyBorder="1"/>
    <x:xf numFmtId="0" fontId="2" fillId="15" borderId="1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/>
    <x:xf numFmtId="0" fontId="8" fillId="4" borderId="0" xfId="0" applyNumberFormat="1" applyFont="1" applyFill="1" applyBorder="1" applyAlignment="1">
      <x:alignment wrapText="1"/>
    </x:xf>
    <x:xf numFmtId="0" fontId="8" fillId="4" borderId="0" xfId="0" applyNumberFormat="1" applyFont="1" applyFill="1" applyBorder="1" applyAlignment="1">
      <x:alignment horizontal="center" wrapText="1"/>
    </x:xf>
    <x:xf numFmtId="0" fontId="8" fillId="4" borderId="0" xfId="0" applyNumberFormat="1" applyFont="1" applyFill="1" applyBorder="1" applyAlignment="1">
      <x:alignment horizontal="center" vertical="center" wrapText="1"/>
    </x:xf>
    <x:xf numFmtId="0" fontId="8" fillId="4" borderId="1" xfId="0" applyNumberFormat="1" applyFont="1" applyFill="1" applyBorder="1"/>
    <x:xf numFmtId="0" fontId="8" fillId="4" borderId="1" xfId="0" applyNumberFormat="1" applyFont="1" applyFill="1" applyBorder="1" applyAlignment="1">
      <x:alignment wrapText="1"/>
    </x:xf>
    <x:xf numFmtId="0" fontId="8" fillId="4" borderId="1" xfId="0" applyNumberFormat="1" applyFont="1" applyFill="1" applyBorder="1" applyAlignment="1">
      <x:alignment horizontal="center" wrapText="1"/>
    </x:xf>
    <x:xf numFmtId="0" fontId="8" fillId="4" borderId="1" xfId="0" applyNumberFormat="1" applyFont="1" applyFill="1" applyBorder="1" applyAlignment="1">
      <x:alignment horizontal="center" vertical="center" wrapText="1"/>
    </x:xf>
    <x:xf numFmtId="0" fontId="0" fillId="16" borderId="0" xfId="0" applyNumberFormat="1" applyFont="1" applyFill="1" applyBorder="1"/>
    <x:xf numFmtId="0" fontId="1" fillId="16" borderId="0" xfId="0" applyNumberFormat="1" applyFont="1" applyFill="1" applyBorder="1"/>
    <x:xf numFmtId="0" fontId="1" fillId="16" borderId="0" xfId="0" applyNumberFormat="1" applyFont="1" applyFill="1" applyBorder="1" applyAlignment="1">
      <x:alignment horizontal="center"/>
    </x:xf>
    <x:xf numFmtId="0" fontId="1" fillId="16" borderId="0" xfId="0" applyNumberFormat="1" applyFont="1" applyFill="1" applyBorder="1" applyAlignment="1">
      <x:alignment horizontal="center" vertical="center"/>
    </x:xf>
    <x:xf numFmtId="0" fontId="0" fillId="16" borderId="1" xfId="0" applyNumberFormat="1" applyFont="1" applyFill="1" applyBorder="1"/>
    <x:xf numFmtId="0" fontId="1" fillId="16" borderId="1" xfId="0" applyNumberFormat="1" applyFont="1" applyFill="1" applyBorder="1"/>
    <x:xf numFmtId="0" fontId="1" fillId="16" borderId="1" xfId="0" applyNumberFormat="1" applyFont="1" applyFill="1" applyBorder="1" applyAlignment="1">
      <x:alignment horizontal="center"/>
    </x:xf>
    <x:xf numFmtId="0" fontId="1" fillId="16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8" fillId="7" borderId="0" xfId="0" applyNumberFormat="1" applyFont="1" applyFill="1" applyBorder="1" applyAlignment="1">
      <x:alignment wrapText="1"/>
    </x:xf>
    <x:xf numFmtId="0" fontId="8" fillId="7" borderId="0" xfId="0" applyNumberFormat="1" applyFont="1" applyFill="1" applyBorder="1" applyAlignment="1">
      <x:alignment vertical="center" wrapText="1"/>
    </x:xf>
    <x:xf numFmtId="0" fontId="8" fillId="7" borderId="1" xfId="0" applyNumberFormat="1" applyFont="1" applyFill="1" applyBorder="1" applyAlignment="1">
      <x:alignment wrapText="1"/>
    </x:xf>
    <x:xf numFmtId="0" fontId="8" fillId="7" borderId="1" xfId="0" applyNumberFormat="1" applyFont="1" applyFill="1" applyBorder="1" applyAlignment="1">
      <x:alignment vertical="center" wrapText="1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4" fillId="0" borderId="0" xfId="0" applyNumberFormat="1" applyFont="1" applyFill="1" applyBorder="1"/>
    <x:xf numFmtId="0" fontId="4" fillId="0" borderId="1" xfId="0" applyNumberFormat="1" applyFont="1" applyFill="1" applyBorder="1"/>
    <x:xf numFmtId="0" fontId="7" fillId="2" borderId="0" xfId="0" applyNumberFormat="1" applyFont="1" applyFill="1" applyBorder="1" applyAlignment="1">
      <x:alignment horizontal="center" vertical="center" wrapText="1"/>
    </x:xf>
    <x:xf numFmtId="0" fontId="8" fillId="7" borderId="0" xfId="0" applyNumberFormat="1" applyFont="1" applyFill="1" applyBorder="1" applyAlignment="1">
      <x:alignment horizontal="center" wrapText="1"/>
    </x:xf>
    <x:xf numFmtId="0" fontId="2" fillId="6" borderId="0" xfId="0" applyNumberFormat="1" applyFont="1" applyFill="1" applyBorder="1" applyAlignment="1">
      <x:alignment horizontal="center" vertical="center" wrapText="1"/>
    </x:xf>
    <x:xf numFmtId="0" fontId="2" fillId="12" borderId="0" xfId="0" applyNumberFormat="1" applyFont="1" applyFill="1" applyBorder="1" applyAlignment="1">
      <x:alignment horizontal="center" vertical="center" wrapText="1"/>
    </x:xf>
    <x:xf numFmtId="0" fontId="2" fillId="10" borderId="0" xfId="0" applyNumberFormat="1" applyFont="1" applyFill="1" applyBorder="1" applyAlignment="1">
      <x:alignment horizontal="center" vertical="center" wrapText="1"/>
    </x:xf>
    <x:xf numFmtId="200" fontId="9" fillId="14" borderId="0" xfId="0" applyNumberFormat="1" applyFont="1" applyFill="1" applyBorder="1" applyAlignment="1">
      <x:alignment horizontal="center" vertical="center" wrapText="1"/>
    </x:xf>
    <x:xf numFmtId="202" fontId="9" fillId="14" borderId="0" xfId="0" applyNumberFormat="1" applyFont="1" applyFill="1" applyBorder="1" applyAlignment="1">
      <x:alignment horizontal="center" vertical="center" wrapText="1"/>
    </x:xf>
    <x:xf numFmtId="0" fontId="2" fillId="8" borderId="0" xfId="0" applyNumberFormat="1" applyFont="1" applyFill="1" applyBorder="1" applyAlignment="1">
      <x:alignment horizontal="center" wrapText="1"/>
    </x:xf>
    <x:xf numFmtId="0" fontId="2" fillId="10" borderId="0" xfId="0" applyNumberFormat="1" applyFont="1" applyFill="1" applyBorder="1" applyAlignment="1">
      <x:alignment horizontal="center" wrapText="1"/>
    </x:xf>
    <x:xf numFmtId="0" fontId="5" fillId="9" borderId="0" xfId="0" applyNumberFormat="1" applyFont="1" applyFill="1" applyBorder="1" applyAlignment="1">
      <x:alignment wrapText="1"/>
    </x:xf>
    <x:xf numFmtId="0" fontId="5" fillId="11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0" fontId="2" fillId="15" borderId="0" xfId="0" applyNumberFormat="1" applyFont="1" applyFill="1" applyBorder="1" applyAlignment="1">
      <x:alignment horizontal="center" wrapText="1"/>
    </x:xf>
    <x:xf numFmtId="0" fontId="7" fillId="2" borderId="1" xfId="0" applyNumberFormat="1" applyFont="1" applyFill="1" applyBorder="1" applyAlignment="1">
      <x:alignment horizontal="center" vertical="center" wrapText="1"/>
    </x:xf>
    <x:xf numFmtId="0" fontId="8" fillId="7" borderId="1" xfId="0" applyNumberFormat="1" applyFont="1" applyFill="1" applyBorder="1" applyAlignment="1">
      <x:alignment horizontal="center" wrapText="1"/>
    </x:xf>
    <x:xf numFmtId="0" fontId="2" fillId="6" borderId="1" xfId="0" applyNumberFormat="1" applyFont="1" applyFill="1" applyBorder="1" applyAlignment="1">
      <x:alignment horizontal="center" vertical="center" wrapText="1"/>
    </x:xf>
    <x:xf numFmtId="0" fontId="2" fillId="12" borderId="1" xfId="0" applyNumberFormat="1" applyFont="1" applyFill="1" applyBorder="1" applyAlignment="1">
      <x:alignment horizontal="center" vertical="center" wrapText="1"/>
    </x:xf>
    <x:xf numFmtId="0" fontId="2" fillId="10" borderId="1" xfId="0" applyNumberFormat="1" applyFont="1" applyFill="1" applyBorder="1" applyAlignment="1">
      <x:alignment horizontal="center" vertical="center" wrapText="1"/>
    </x:xf>
    <x:xf numFmtId="200" fontId="9" fillId="14" borderId="1" xfId="0" applyNumberFormat="1" applyFont="1" applyFill="1" applyBorder="1" applyAlignment="1">
      <x:alignment horizontal="center" vertical="center" wrapText="1"/>
    </x:xf>
    <x:xf numFmtId="202" fontId="9" fillId="14" borderId="1" xfId="0" applyNumberFormat="1" applyFont="1" applyFill="1" applyBorder="1" applyAlignment="1">
      <x:alignment horizontal="center" vertical="center" wrapText="1"/>
    </x:xf>
    <x:xf numFmtId="0" fontId="2" fillId="8" borderId="1" xfId="0" applyNumberFormat="1" applyFont="1" applyFill="1" applyBorder="1" applyAlignment="1">
      <x:alignment horizontal="center" wrapText="1"/>
    </x:xf>
    <x:xf numFmtId="0" fontId="2" fillId="10" borderId="1" xfId="0" applyNumberFormat="1" applyFont="1" applyFill="1" applyBorder="1" applyAlignment="1">
      <x:alignment horizontal="center" wrapText="1"/>
    </x:xf>
    <x:xf numFmtId="0" fontId="5" fillId="9" borderId="1" xfId="0" applyNumberFormat="1" applyFont="1" applyFill="1" applyBorder="1" applyAlignment="1">
      <x:alignment wrapText="1"/>
    </x:xf>
    <x:xf numFmtId="0" fontId="5" fillId="11" borderId="1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2" fillId="15" borderId="1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3" fillId="4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wrapText="1"/>
    </x:xf>
    <x:xf numFmtId="200" fontId="3" fillId="4" borderId="0" xfId="0" applyNumberFormat="1" applyFont="1" applyFill="1" applyBorder="1" applyAlignment="1">
      <x:alignment wrapText="1"/>
    </x:xf>
    <x:xf numFmtId="201" fontId="3" fillId="4" borderId="0" xfId="0" applyNumberFormat="1" applyFont="1" applyFill="1" applyBorder="1" applyAlignment="1">
      <x:alignment wrapText="1"/>
    </x:xf>
    <x:xf numFmtId="202" fontId="3" fillId="4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3" fillId="4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wrapText="1"/>
    </x:xf>
    <x:xf numFmtId="200" fontId="3" fillId="4" borderId="1" xfId="0" applyNumberFormat="1" applyFont="1" applyFill="1" applyBorder="1" applyAlignment="1">
      <x:alignment wrapText="1"/>
    </x:xf>
    <x:xf numFmtId="201" fontId="3" fillId="4" borderId="1" xfId="0" applyNumberFormat="1" applyFont="1" applyFill="1" applyBorder="1" applyAlignment="1">
      <x:alignment wrapText="1"/>
    </x:xf>
    <x:xf numFmtId="202" fontId="3" fillId="4" borderId="1" xfId="0" applyNumberFormat="1" applyFont="1" applyFill="1" applyBorder="1" applyAlignment="1">
      <x:alignment wrapText="1"/>
    </x:xf>
    <x:xf numFmtId="0" fontId="1" fillId="8" borderId="0" xfId="0" applyNumberFormat="1" applyFont="1" applyFill="1" applyBorder="1" applyAlignment="1">
      <x:alignment horizontal="center" vertical="center" wrapText="1"/>
    </x:xf>
    <x:xf numFmtId="202" fontId="4" fillId="0" borderId="0" xfId="0" applyNumberFormat="1" applyFont="1" applyFill="1" applyBorder="1" applyAlignment="1">
      <x:alignment wrapText="1"/>
    </x:xf>
    <x:xf numFmtId="200" fontId="4" fillId="0" borderId="0" xfId="0" applyNumberFormat="1" applyFont="1" applyFill="1" applyBorder="1" applyAlignment="1">
      <x:alignment wrapText="1"/>
    </x:xf>
    <x:xf numFmtId="200" fontId="6" fillId="9" borderId="0" xfId="0" applyNumberFormat="1" applyFont="1" applyFill="1" applyBorder="1" applyAlignment="1">
      <x:alignment wrapText="1"/>
    </x:xf>
    <x:xf numFmtId="0" fontId="5" fillId="7" borderId="0" xfId="0" applyNumberFormat="1" applyFont="1" applyFill="1" applyBorder="1" applyAlignment="1">
      <x:alignment wrapText="1"/>
    </x:xf>
    <x:xf numFmtId="200" fontId="6" fillId="7" borderId="0" xfId="0" applyNumberFormat="1" applyFont="1" applyFill="1" applyBorder="1" applyAlignment="1">
      <x:alignment wrapText="1"/>
    </x:xf>
    <x:xf numFmtId="0" fontId="1" fillId="8" borderId="1" xfId="0" applyNumberFormat="1" applyFont="1" applyFill="1" applyBorder="1" applyAlignment="1">
      <x:alignment horizontal="center" vertical="center" wrapText="1"/>
    </x:xf>
    <x:xf numFmtId="202" fontId="4" fillId="0" borderId="1" xfId="0" applyNumberFormat="1" applyFont="1" applyFill="1" applyBorder="1" applyAlignment="1">
      <x:alignment wrapText="1"/>
    </x:xf>
    <x:xf numFmtId="200" fontId="4" fillId="0" borderId="1" xfId="0" applyNumberFormat="1" applyFont="1" applyFill="1" applyBorder="1" applyAlignment="1">
      <x:alignment wrapText="1"/>
    </x:xf>
    <x:xf numFmtId="200" fontId="6" fillId="9" borderId="1" xfId="0" applyNumberFormat="1" applyFont="1" applyFill="1" applyBorder="1" applyAlignment="1">
      <x:alignment wrapText="1"/>
    </x:xf>
    <x:xf numFmtId="0" fontId="5" fillId="7" borderId="1" xfId="0" applyNumberFormat="1" applyFont="1" applyFill="1" applyBorder="1" applyAlignment="1">
      <x:alignment wrapText="1"/>
    </x:xf>
    <x:xf numFmtId="200" fontId="6" fillId="7" borderId="1" xfId="0" applyNumberFormat="1" applyFont="1" applyFill="1" applyBorder="1" applyAlignment="1">
      <x:alignment wrapText="1"/>
    </x:xf>
    <x:xf numFmtId="0" fontId="1" fillId="6" borderId="0" xfId="0" applyNumberFormat="1" applyFont="1" applyFill="1" applyBorder="1" applyAlignment="1">
      <x:alignment horizontal="center" vertical="center" wrapText="1"/>
    </x:xf>
    <x:xf numFmtId="202" fontId="6" fillId="7" borderId="0" xfId="0" applyNumberFormat="1" applyFont="1" applyFill="1" applyBorder="1" applyAlignment="1">
      <x:alignment wrapText="1"/>
    </x:xf>
    <x:xf numFmtId="201" fontId="4" fillId="0" borderId="0" xfId="0" applyNumberFormat="1" applyFont="1" applyFill="1" applyBorder="1" applyAlignment="1">
      <x:alignment wrapText="1"/>
    </x:xf>
    <x:xf numFmtId="0" fontId="1" fillId="6" borderId="1" xfId="0" applyNumberFormat="1" applyFont="1" applyFill="1" applyBorder="1" applyAlignment="1">
      <x:alignment horizontal="center" vertical="center" wrapText="1"/>
    </x:xf>
    <x:xf numFmtId="202" fontId="6" fillId="7" borderId="1" xfId="0" applyNumberFormat="1" applyFont="1" applyFill="1" applyBorder="1" applyAlignment="1">
      <x:alignment wrapText="1"/>
    </x:xf>
    <x:xf numFmtId="201" fontId="4" fillId="0" borderId="1" xfId="0" applyNumberFormat="1" applyFont="1" applyFill="1" applyBorder="1" applyAlignment="1">
      <x:alignment wrapText="1"/>
    </x:xf>
    <x:xf numFmtId="0" fontId="1" fillId="12" borderId="0" xfId="0" applyNumberFormat="1" applyFont="1" applyFill="1" applyBorder="1" applyAlignment="1">
      <x:alignment horizontal="center" vertical="center" wrapText="1"/>
    </x:xf>
    <x:xf numFmtId="0" fontId="0" fillId="13" borderId="0" xfId="0" applyNumberFormat="1" applyFont="1" applyFill="1" applyBorder="1" applyAlignment="1">
      <x:alignment wrapText="1"/>
    </x:xf>
    <x:xf numFmtId="200" fontId="0" fillId="13" borderId="0" xfId="0" applyNumberFormat="1" applyFont="1" applyFill="1" applyBorder="1" applyAlignment="1">
      <x:alignment wrapText="1"/>
    </x:xf>
    <x:xf numFmtId="203" fontId="0" fillId="13" borderId="0" xfId="0" applyNumberFormat="1" applyFont="1" applyFill="1" applyBorder="1" applyAlignment="1">
      <x:alignment wrapText="1"/>
    </x:xf>
    <x:xf numFmtId="202" fontId="0" fillId="13" borderId="0" xfId="0" applyNumberFormat="1" applyFont="1" applyFill="1" applyBorder="1" applyAlignment="1">
      <x:alignment wrapText="1"/>
    </x:xf>
    <x:xf numFmtId="0" fontId="1" fillId="12" borderId="1" xfId="0" applyNumberFormat="1" applyFont="1" applyFill="1" applyBorder="1" applyAlignment="1">
      <x:alignment horizontal="center" vertical="center" wrapText="1"/>
    </x:xf>
    <x:xf numFmtId="0" fontId="0" fillId="13" borderId="1" xfId="0" applyNumberFormat="1" applyFont="1" applyFill="1" applyBorder="1" applyAlignment="1">
      <x:alignment wrapText="1"/>
    </x:xf>
    <x:xf numFmtId="200" fontId="0" fillId="13" borderId="1" xfId="0" applyNumberFormat="1" applyFont="1" applyFill="1" applyBorder="1" applyAlignment="1">
      <x:alignment wrapText="1"/>
    </x:xf>
    <x:xf numFmtId="203" fontId="0" fillId="13" borderId="1" xfId="0" applyNumberFormat="1" applyFont="1" applyFill="1" applyBorder="1" applyAlignment="1">
      <x:alignment wrapText="1"/>
    </x:xf>
    <x:xf numFmtId="202" fontId="0" fillId="13" borderId="1" xfId="0" applyNumberFormat="1" applyFont="1" applyFill="1" applyBorder="1" applyAlignment="1">
      <x:alignment wrapText="1"/>
    </x:xf>
    <x:xf numFmtId="200" fontId="5" fillId="7" borderId="0" xfId="0" applyNumberFormat="1" applyFont="1" applyFill="1" applyBorder="1" applyAlignment="1">
      <x:alignment wrapText="1"/>
    </x:xf>
    <x:xf numFmtId="200" fontId="5" fillId="7" borderId="1" xfId="0" applyNumberFormat="1" applyFont="1" applyFill="1" applyBorder="1" applyAlignment="1">
      <x:alignment wrapText="1"/>
    </x:xf>
    <x:xf numFmtId="0" fontId="1" fillId="10" borderId="0" xfId="0" applyNumberFormat="1" applyFont="1" applyFill="1" applyBorder="1" applyAlignment="1">
      <x:alignment horizontal="center" vertical="center" wrapText="1"/>
    </x:xf>
    <x:xf numFmtId="200" fontId="5" fillId="11" borderId="0" xfId="0" applyNumberFormat="1" applyFont="1" applyFill="1" applyBorder="1" applyAlignment="1">
      <x:alignment wrapText="1"/>
    </x:xf>
    <x:xf numFmtId="0" fontId="1" fillId="10" borderId="1" xfId="0" applyNumberFormat="1" applyFont="1" applyFill="1" applyBorder="1" applyAlignment="1">
      <x:alignment horizontal="center" vertical="center" wrapText="1"/>
    </x:xf>
    <x:xf numFmtId="200" fontId="5" fillId="11" borderId="1" xfId="0" applyNumberFormat="1" applyFont="1" applyFill="1" applyBorder="1" applyAlignment="1">
      <x:alignment wrapText="1"/>
    </x:xf>
    <x:xf numFmtId="201" fontId="5" fillId="9" borderId="0" xfId="0" applyNumberFormat="1" applyFont="1" applyFill="1" applyBorder="1" applyAlignment="1">
      <x:alignment wrapText="1"/>
    </x:xf>
    <x:xf numFmtId="201" fontId="5" fillId="9" borderId="1" xfId="0" applyNumberFormat="1" applyFont="1" applyFill="1" applyBorder="1" applyAlignment="1">
      <x:alignment wrapText="1"/>
    </x:xf>
    <x:xf numFmtId="202" fontId="6" fillId="9" borderId="0" xfId="0" applyNumberFormat="1" applyFont="1" applyFill="1" applyBorder="1" applyAlignment="1">
      <x:alignment wrapText="1"/>
    </x:xf>
    <x:xf numFmtId="202" fontId="6" fillId="9" borderId="1" xfId="0" applyNumberFormat="1" applyFont="1" applyFill="1" applyBorder="1" applyAlignment="1">
      <x:alignment wrapText="1"/>
    </x:xf>
    <x:xf numFmtId="0" fontId="5" fillId="13" borderId="0" xfId="0" applyNumberFormat="1" applyFont="1" applyFill="1" applyBorder="1" applyAlignment="1">
      <x:alignment wrapText="1"/>
    </x:xf>
    <x:xf numFmtId="200" fontId="6" fillId="13" borderId="0" xfId="0" applyNumberFormat="1" applyFont="1" applyFill="1" applyBorder="1" applyAlignment="1">
      <x:alignment wrapText="1"/>
    </x:xf>
    <x:xf numFmtId="200" fontId="6" fillId="11" borderId="0" xfId="0" applyNumberFormat="1" applyFont="1" applyFill="1" applyBorder="1" applyAlignment="1">
      <x:alignment wrapText="1"/>
    </x:xf>
    <x:xf numFmtId="0" fontId="5" fillId="13" borderId="1" xfId="0" applyNumberFormat="1" applyFont="1" applyFill="1" applyBorder="1" applyAlignment="1">
      <x:alignment wrapText="1"/>
    </x:xf>
    <x:xf numFmtId="200" fontId="6" fillId="13" borderId="1" xfId="0" applyNumberFormat="1" applyFont="1" applyFill="1" applyBorder="1" applyAlignment="1">
      <x:alignment wrapText="1"/>
    </x:xf>
    <x:xf numFmtId="200" fontId="6" fillId="11" borderId="1" xfId="0" applyNumberFormat="1" applyFont="1" applyFill="1" applyBorder="1" applyAlignment="1">
      <x:alignment wrapText="1"/>
    </x:xf>
    <x:xf numFmtId="200" fontId="3" fillId="11" borderId="0" xfId="0" applyNumberFormat="1" applyFont="1" applyFill="1" applyBorder="1" applyAlignment="1">
      <x:alignment wrapText="1"/>
    </x:xf>
    <x:xf numFmtId="202" fontId="3" fillId="11" borderId="0" xfId="0" applyNumberFormat="1" applyFont="1" applyFill="1" applyBorder="1" applyAlignment="1">
      <x:alignment wrapText="1"/>
    </x:xf>
    <x:xf numFmtId="201" fontId="3" fillId="11" borderId="0" xfId="0" applyNumberFormat="1" applyFont="1" applyFill="1" applyBorder="1" applyAlignment="1">
      <x:alignment wrapText="1"/>
    </x:xf>
    <x:xf numFmtId="200" fontId="3" fillId="11" borderId="1" xfId="0" applyNumberFormat="1" applyFont="1" applyFill="1" applyBorder="1" applyAlignment="1">
      <x:alignment wrapText="1"/>
    </x:xf>
    <x:xf numFmtId="202" fontId="3" fillId="11" borderId="1" xfId="0" applyNumberFormat="1" applyFont="1" applyFill="1" applyBorder="1" applyAlignment="1">
      <x:alignment wrapText="1"/>
    </x:xf>
    <x:xf numFmtId="201" fontId="3" fillId="11" borderId="1" xfId="0" applyNumberFormat="1" applyFont="1" applyFill="1" applyBorder="1" applyAlignment="1">
      <x:alignment wrapText="1"/>
    </x:xf>
    <x:xf numFmtId="0" fontId="1" fillId="16" borderId="0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 applyAlignment="1">
      <x:alignment horizontal="center" wrapText="1"/>
    </x:xf>
    <x:xf numFmtId="0" fontId="4" fillId="0" borderId="0" xfId="0" applyNumberFormat="1" applyFont="1" applyFill="1" applyBorder="1" applyAlignment="1">
      <x:alignment wrapText="1"/>
    </x:xf>
  </x:cellXfs>
  <x:cellStyles count="1">
    <x:cellStyle name="Normal" xfId="0"/>
  </x:cellStyles>
  <x:dxfs count="7">
    <x:dxf>
      <x:font>
        <x:b/>
        <x:color rgb="FFC00000"/>
      </x:font>
      <x:fill>
        <x:patternFill patternType="solid">
          <x:bgColor rgb="FFF4CCCC"/>
        </x:patternFill>
      </x:fill>
    </x:dxf>
    <x:dxf>
      <x:font>
        <x:b/>
        <x:color rgb="FF274E13"/>
      </x:font>
      <x:fill>
        <x:patternFill patternType="solid">
          <x:bgColor rgb="FFD9EAD3"/>
        </x:patternFill>
      </x:fill>
    </x:dxf>
    <x:dxf>
      <x:font>
        <x:color rgb="FFC00000"/>
      </x:font>
      <x:fill>
        <x:patternFill patternType="solid">
          <x:bgColor rgb="FFF4CCCC"/>
        </x:patternFill>
      </x:fill>
    </x:dxf>
    <x:dxf>
      <x:font>
        <x:b/>
        <x:color rgb="FFC00000"/>
      </x:font>
      <x:fill>
        <x:patternFill patternType="solid">
          <x:bgColor rgb="FFF4CCCC"/>
        </x:patternFill>
      </x:fill>
    </x:dxf>
    <x:dxf>
      <x:font>
        <x:b/>
        <x:color rgb="FFC00000"/>
      </x:font>
      <x:fill>
        <x:patternFill patternType="solid">
          <x:bgColor rgb="FFF4CCCC"/>
        </x:patternFill>
      </x:fill>
    </x:dxf>
    <x:dxf>
      <x:font>
        <x:b/>
        <x:color rgb="FF274E13"/>
      </x:font>
      <x:fill>
        <x:patternFill patternType="solid">
          <x:bgColor rgb="FFD9EAD3"/>
        </x:patternFill>
      </x:fill>
    </x:dxf>
    <x:dxf>
      <x:font>
        <x:b/>
        <x:color rgb="FF990000"/>
      </x:font>
      <x:fill>
        <x:patternFill patternType="solid">
          <x:bgColor rgb="FFF4CCC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29b069526504c39" /><Relationship Type="http://schemas.openxmlformats.org/officeDocument/2006/relationships/theme" Target="/xl/theme/theme1.xml" Id="R67b6dcbf226f4b3f" /><Relationship Type="http://schemas.openxmlformats.org/officeDocument/2006/relationships/sharedStrings" Target="/xl/sharedStrings.xml" Id="R14f11533d6a04b5c" /><Relationship Type="http://schemas.openxmlformats.org/officeDocument/2006/relationships/worksheet" Target="/xl/worksheets/sheet1.xml" Id="R0304916b9ac4446a" /><Relationship Type="http://schemas.openxmlformats.org/officeDocument/2006/relationships/worksheet" Target="/xl/worksheets/sheet2.xml" Id="R26a77163ae824723" /><Relationship Type="http://schemas.openxmlformats.org/officeDocument/2006/relationships/worksheet" Target="/xl/worksheets/sheet3.xml" Id="R71d271352504490e" /><Relationship Type="http://schemas.openxmlformats.org/officeDocument/2006/relationships/worksheet" Target="/xl/worksheets/sheet4.xml" Id="Re24bd8320b9b4853" /><Relationship Type="http://schemas.openxmlformats.org/officeDocument/2006/relationships/worksheet" Target="/xl/worksheets/sheet5.xml" Id="Rf06e9ceb7a5745a1" /><Relationship Type="http://schemas.openxmlformats.org/officeDocument/2006/relationships/worksheet" Target="/xl/worksheets/sheet6.xml" Id="R591ed9023398409a" /><Relationship Type="http://schemas.openxmlformats.org/officeDocument/2006/relationships/worksheet" Target="/xl/worksheets/sheet7.xml" Id="R31cf9d1bc0e541a1" /><Relationship Type="http://schemas.openxmlformats.org/officeDocument/2006/relationships/worksheet" Target="/xl/worksheets/sheet8.xml" Id="R616b581cedc74805" /><Relationship Type="http://schemas.openxmlformats.org/officeDocument/2006/relationships/worksheet" Target="/xl/worksheets/sheet9.xml" Id="R4425baf60c874940" /><Relationship Type="http://schemas.openxmlformats.org/officeDocument/2006/relationships/worksheet" Target="/xl/worksheets/sheet10.xml" Id="Rdcd9f081eff14701" /><Relationship Type="http://schemas.openxmlformats.org/officeDocument/2006/relationships/worksheet" Target="/xl/worksheets/sheet11.xml" Id="Rd4defa226bb3470a" /><Relationship Type="http://schemas.openxmlformats.org/officeDocument/2006/relationships/worksheet" Target="/xl/worksheets/sheet12.xml" Id="Rffe3120fea9a4fc5" /><Relationship Type="http://schemas.openxmlformats.org/officeDocument/2006/relationships/worksheet" Target="/xl/worksheets/sheet13.xml" Id="R7f840f87c868462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de748de44d1749b4" /><Relationship Type="http://schemas.openxmlformats.org/officeDocument/2006/relationships/chart" Target="/xl/drawings/charts/chart2.xml" Id="R606fb53e0feb43f0" /><Relationship Type="http://schemas.openxmlformats.org/officeDocument/2006/relationships/chart" Target="/xl/drawings/charts/chart3.xml" Id="R0bf27bbbd49e4e7c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4.xml" Id="Re79a9b51c8bf4c8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du MRR net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Février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MRR'!$C$5:$C$10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Mars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MRR'!$D$5:$D$10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Avril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MRR'!$E$5:$E$10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Mai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MRR'!$F$5:$F$10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Juin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MRR'!$G$5:$G$10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5"/>
          <c:order val="5"/>
          <c:tx>
            <c:v>Juillet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MRR'!$H$5:$H$10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6"/>
          <c:order val="6"/>
          <c:tx>
            <c:v>Août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MRR'!$I$5:$I$10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7"/>
          <c:order val="7"/>
          <c:tx>
            <c:v>Septembre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MRR'!$J$5:$J$10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8"/>
          <c:order val="8"/>
          <c:tx>
            <c:v>Octobre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MRR'!$K$5:$K$10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9"/>
          <c:order val="9"/>
          <c:tx>
            <c:v>Novembre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MRR'!$L$5:$L$10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10"/>
          <c:order val="10"/>
          <c:tx>
            <c:v>Décembre</c:v>
          </c:tx>
          <c:cat>
            <c:strRef>
              <c:f>'Revenus &amp; MRR'!$B$5:$B$10</c:f>
              <c:strCache>
                <c:ptCount val="0"/>
              </c:strCache>
            </c:strRef>
          </c:cat>
          <c:val>
            <c:numRef>
              <c:f>'Revenus &amp; MRR'!$M$5:$M$10</c:f>
              <c:numCache>
                <c:formatCode>#,##0;[Red](#,##0);-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Croissance des clients actifs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Février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churn'!$C$5:$C$8</c:f>
              <c:numCache>
                <c:formatCode>#,##0;[Red](#,##0);-</c:formatCode>
                <c:ptCount val="0"/>
              </c:numCache>
            </c:numRef>
          </c:val>
        </c:ser>
        <c:ser>
          <c:idx val="1"/>
          <c:order val="1"/>
          <c:tx>
            <c:v>Mars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churn'!$D$5:$D$8</c:f>
              <c:numCache>
                <c:formatCode>#,##0;[Red](#,##0);-</c:formatCode>
                <c:ptCount val="0"/>
              </c:numCache>
            </c:numRef>
          </c:val>
        </c:ser>
        <c:ser>
          <c:idx val="2"/>
          <c:order val="2"/>
          <c:tx>
            <c:v>Avril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churn'!$E$5:$E$8</c:f>
              <c:numCache>
                <c:formatCode>#,##0;[Red](#,##0);-</c:formatCode>
                <c:ptCount val="0"/>
              </c:numCache>
            </c:numRef>
          </c:val>
        </c:ser>
        <c:ser>
          <c:idx val="3"/>
          <c:order val="3"/>
          <c:tx>
            <c:v>Mai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churn'!$F$5:$F$8</c:f>
              <c:numCache>
                <c:formatCode>#,##0;[Red](#,##0);-</c:formatCode>
                <c:ptCount val="0"/>
              </c:numCache>
            </c:numRef>
          </c:val>
        </c:ser>
        <c:ser>
          <c:idx val="4"/>
          <c:order val="4"/>
          <c:tx>
            <c:v>Juin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churn'!$G$5:$G$8</c:f>
              <c:numCache>
                <c:formatCode>#,##0;[Red](#,##0);-</c:formatCode>
                <c:ptCount val="0"/>
              </c:numCache>
            </c:numRef>
          </c:val>
        </c:ser>
        <c:ser>
          <c:idx val="5"/>
          <c:order val="5"/>
          <c:tx>
            <c:v>Juillet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churn'!$H$5:$H$8</c:f>
              <c:numCache>
                <c:formatCode>#,##0;[Red](#,##0);-</c:formatCode>
                <c:ptCount val="0"/>
              </c:numCache>
            </c:numRef>
          </c:val>
        </c:ser>
        <c:ser>
          <c:idx val="6"/>
          <c:order val="6"/>
          <c:tx>
            <c:v>Août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churn'!$I$5:$I$8</c:f>
              <c:numCache>
                <c:formatCode>#,##0;[Red](#,##0);-</c:formatCode>
                <c:ptCount val="0"/>
              </c:numCache>
            </c:numRef>
          </c:val>
        </c:ser>
        <c:ser>
          <c:idx val="7"/>
          <c:order val="7"/>
          <c:tx>
            <c:v>Septembre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churn'!$J$5:$J$8</c:f>
              <c:numCache>
                <c:formatCode>#,##0;[Red](#,##0);-</c:formatCode>
                <c:ptCount val="0"/>
              </c:numCache>
            </c:numRef>
          </c:val>
        </c:ser>
        <c:ser>
          <c:idx val="8"/>
          <c:order val="8"/>
          <c:tx>
            <c:v>Octobre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churn'!$K$5:$K$8</c:f>
              <c:numCache>
                <c:formatCode>#,##0;[Red](#,##0);-</c:formatCode>
                <c:ptCount val="0"/>
              </c:numCache>
            </c:numRef>
          </c:val>
        </c:ser>
        <c:ser>
          <c:idx val="9"/>
          <c:order val="9"/>
          <c:tx>
            <c:v>Novembre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churn'!$L$5:$L$8</c:f>
              <c:numCache>
                <c:formatCode>#,##0;[Red](#,##0);-</c:formatCode>
                <c:ptCount val="0"/>
              </c:numCache>
            </c:numRef>
          </c:val>
        </c:ser>
        <c:ser>
          <c:idx val="10"/>
          <c:order val="10"/>
          <c:tx>
            <c:v>Décembre</c:v>
          </c:tx>
          <c:cat>
            <c:strRef>
              <c:f>'Clients &amp; churn'!$B$5:$B$8</c:f>
              <c:strCache>
                <c:ptCount val="0"/>
              </c:strCache>
            </c:strRef>
          </c:cat>
          <c:val>
            <c:numRef>
              <c:f>'Clients &amp; churn'!$M$5:$M$8</c:f>
              <c:numCache>
                <c:formatCode>#,##0;[Red](#,##0);-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Trajectoire de cash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Février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runway'!$C$5:$C$12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Mars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runway'!$D$5:$D$12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Avril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runway'!$E$5:$E$12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Mai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runway'!$F$5:$F$12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Juin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runway'!$G$5:$G$12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ser>
          <c:idx val="5"/>
          <c:order val="5"/>
          <c:tx>
            <c:v>Juillet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runway'!$H$5:$H$12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ser>
          <c:idx val="6"/>
          <c:order val="6"/>
          <c:tx>
            <c:v>Août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runway'!$I$5:$I$12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ser>
          <c:idx val="7"/>
          <c:order val="7"/>
          <c:tx>
            <c:v>Septembre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runway'!$J$5:$J$12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ser>
          <c:idx val="8"/>
          <c:order val="8"/>
          <c:tx>
            <c:v>Octobre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runway'!$K$5:$K$12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ser>
          <c:idx val="9"/>
          <c:order val="9"/>
          <c:tx>
            <c:v>Novembre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runway'!$L$5:$L$12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ser>
          <c:idx val="10"/>
          <c:order val="10"/>
          <c:tx>
            <c:v>Décembre</c:v>
          </c:tx>
          <c:cat>
            <c:strRef>
              <c:f>'Cash runway'!$B$5:$B$12</c:f>
              <c:strCache>
                <c:ptCount val="0"/>
              </c:strCache>
            </c:strRef>
          </c:cat>
          <c:val>
            <c:numRef>
              <c:f>'Cash runway'!$M$5:$M$12</c:f>
              <c:numCache>
                <c:formatCode>#,##0.00 "€";[Red](#,##0.00 "€");-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Croissance et EBITDA sur 3 ans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Année 1</c:v>
          </c:tx>
          <c:cat>
            <c:strRef>
              <c:f>'Projection 3 ans'!$A$5:$A$12</c:f>
              <c:strCache>
                <c:ptCount val="0"/>
              </c:strCache>
            </c:strRef>
          </c:cat>
          <c:val>
            <c:numRef>
              <c:f>'Projection 3 ans'!$B$5:$B$12</c:f>
              <c:numCache>
                <c:formatCode>#,##0;[Red](#,##0);-</c:formatCode>
                <c:ptCount val="0"/>
              </c:numCache>
            </c:numRef>
          </c:val>
        </c:ser>
        <c:ser>
          <c:idx val="1"/>
          <c:order val="1"/>
          <c:tx>
            <c:v>Année 2</c:v>
          </c:tx>
          <c:cat>
            <c:strRef>
              <c:f>'Projection 3 ans'!$A$5:$A$12</c:f>
              <c:strCache>
                <c:ptCount val="0"/>
              </c:strCache>
            </c:strRef>
          </c:cat>
          <c:val>
            <c:numRef>
              <c:f>'Projection 3 ans'!$C$5:$C$12</c:f>
              <c:numCache>
                <c:formatCode>#,##0;[Red](#,##0);-</c:formatCode>
                <c:ptCount val="0"/>
              </c:numCache>
            </c:numRef>
          </c:val>
        </c:ser>
        <c:ser>
          <c:idx val="2"/>
          <c:order val="2"/>
          <c:tx>
            <c:v>Année 3</c:v>
          </c:tx>
          <c:cat>
            <c:strRef>
              <c:f>'Projection 3 ans'!$A$5:$A$12</c:f>
              <c:strCache>
                <c:ptCount val="0"/>
              </c:strCache>
            </c:strRef>
          </c:cat>
          <c:val>
            <c:numRef>
              <c:f>'Projection 3 ans'!$D$5:$D$12</c:f>
              <c:numCache>
                <c:formatCode>#,##0;[Red](#,##0);-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6</xdr:col>
      <xdr:colOff>0</xdr:colOff>
      <xdr:row>9</xdr:row>
      <xdr:rowOff>0</xdr:rowOff>
    </xdr:from>
    <xdr:to>
      <xdr:col>12</xdr:col>
      <xdr:colOff>0</xdr:colOff>
      <xdr:row>24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e748de44d1749b4"/>
        </a:graphicData>
      </a:graphic>
    </xdr:graphicFrame>
    <xdr:clientData/>
  </xdr:twoCellAnchor>
  <xdr:twoCellAnchor>
    <xdr:from>
      <xdr:col>0</xdr:col>
      <xdr:colOff>0</xdr:colOff>
      <xdr:row>20</xdr:row>
      <xdr:rowOff>0</xdr:rowOff>
    </xdr:from>
    <xdr:to>
      <xdr:col>6</xdr:col>
      <xdr:colOff>0</xdr:colOff>
      <xdr:row>36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06fb53e0feb43f0"/>
        </a:graphicData>
      </a:graphic>
    </xdr:graphicFrame>
    <xdr:clientData/>
  </xdr:twoCellAnchor>
  <xdr:twoCellAnchor>
    <xdr:from>
      <xdr:col>6</xdr:col>
      <xdr:colOff>0</xdr:colOff>
      <xdr:row>25</xdr:row>
      <xdr:rowOff>0</xdr:rowOff>
    </xdr:from>
    <xdr:to>
      <xdr:col>12</xdr:col>
      <xdr:colOff>0</xdr:colOff>
      <xdr:row>40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bf27bbbd49e4e7c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79a9b51c8bf4c8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2927389c90b54d26" /></Relationships>
</file>

<file path=xl/worksheets/_rels/sheet11.xml.rels>&#65279;<?xml version="1.0" encoding="utf-8"?><Relationships xmlns="http://schemas.openxmlformats.org/package/2006/relationships"><Relationship Type="http://schemas.openxmlformats.org/officeDocument/2006/relationships/drawing" Target="/xl/drawings/drawing2.xml" Id="R4ad2a48a036f4d0c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</x:cols>
  <x:sheetData>
    <x:row r="1">
      <x:c r="A1" s="231" t="str">
        <x:v>DASHBOARD — PRÉVISIONNEL FINANCIER STARTUP</x:v>
      </x:c>
      <x:c r="B1" s="231"/>
      <x:c r="C1" s="231"/>
      <x:c r="D1" s="231"/>
      <x:c r="E1" s="231"/>
      <x:c r="F1" s="231"/>
      <x:c r="G1" s="231"/>
      <x:c r="H1" s="231"/>
      <x:c r="I1" s="231"/>
      <x:c r="J1" s="231"/>
      <x:c r="K1" s="231"/>
      <x:c r="L1" s="231"/>
      <x:c r="M1" s="219"/>
      <x:c r="N1" s="219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231"/>
      <x:c r="B2" s="231"/>
      <x:c r="C2" s="231"/>
      <x:c r="D2" s="231"/>
      <x:c r="E2" s="231"/>
      <x:c r="F2" s="231"/>
      <x:c r="G2" s="231"/>
      <x:c r="H2" s="231"/>
      <x:c r="I2" s="231"/>
      <x:c r="J2" s="231"/>
      <x:c r="K2" s="231"/>
      <x:c r="L2" s="231"/>
      <x:c r="M2" s="219"/>
      <x:c r="N2" s="219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32" t="str">
        <x:v>MRR, ARR, clients, churn, CAC, LTV, burn rate, runway, levée de fonds et dilution</x:v>
      </x:c>
      <x:c r="B3" s="232"/>
      <x:c r="C3" s="232"/>
      <x:c r="D3" s="232"/>
      <x:c r="E3" s="232"/>
      <x:c r="F3" s="232"/>
      <x:c r="G3" s="232"/>
      <x:c r="H3" s="232"/>
      <x:c r="I3" s="232"/>
      <x:c r="J3" s="232"/>
      <x:c r="K3" s="232"/>
      <x:c r="L3" s="232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219"/>
      <x:c r="B4" s="219"/>
      <x:c r="C4" s="219"/>
      <x:c r="D4" s="219"/>
      <x:c r="E4" s="219"/>
      <x:c r="F4" s="219"/>
      <x:c r="G4" s="219"/>
      <x:c r="H4" s="219"/>
      <x:c r="I4" s="219"/>
      <x:c r="J4" s="219"/>
      <x:c r="K4" s="219"/>
      <x:c r="L4" s="219"/>
      <x:c r="M4" s="219"/>
      <x:c r="N4" s="219"/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33" t="str">
        <x:v>MRR FIN D'ANNÉE</x:v>
      </x:c>
      <x:c r="B5" s="233"/>
      <x:c r="C5" s="233"/>
      <x:c r="D5" s="234" t="str">
        <x:v>ARR FIN D'ANNÉE</x:v>
      </x:c>
      <x:c r="E5" s="234"/>
      <x:c r="F5" s="234"/>
      <x:c r="G5" s="14" t="str">
        <x:v>CASH FIN D'ANNÉE</x:v>
      </x:c>
      <x:c r="H5" s="14"/>
      <x:c r="I5" s="14"/>
      <x:c r="J5" s="235" t="str">
        <x:v>RUNWAY ESTIMÉ</x:v>
      </x:c>
      <x:c r="K5" s="235"/>
      <x:c r="L5" s="235"/>
      <x:c r="M5" s="219"/>
      <x:c r="N5" s="219"/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36" t="n">
        <x:f>'Revenus &amp; MRR'!M10</x:f>
        <x:v>16737.405485585277</x:v>
      </x:c>
      <x:c r="B6" s="236"/>
      <x:c r="C6" s="236"/>
      <x:c r="D6" s="236" t="n">
        <x:f>'Revenus &amp; MRR'!M11</x:f>
        <x:v>200848.86582702334</x:v>
      </x:c>
      <x:c r="E6" s="236"/>
      <x:c r="F6" s="236"/>
      <x:c r="G6" s="236" t="n">
        <x:f>'Cash runway'!M12</x:f>
        <x:v>-222528.8921048225</x:v>
      </x:c>
      <x:c r="H6" s="236"/>
      <x:c r="I6" s="236"/>
      <x:c r="J6" s="237" t="n">
        <x:f>'Cash runway'!M14</x:f>
        <x:v>-2.727937110129346</x:v>
      </x:c>
      <x:c r="K6" s="237"/>
      <x:c r="L6" s="237"/>
      <x:c r="M6" s="219"/>
      <x:c r="N6" s="219"/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36"/>
      <x:c r="B7" s="236"/>
      <x:c r="C7" s="236"/>
      <x:c r="D7" s="236"/>
      <x:c r="E7" s="236"/>
      <x:c r="F7" s="236"/>
      <x:c r="G7" s="236"/>
      <x:c r="H7" s="236"/>
      <x:c r="I7" s="236"/>
      <x:c r="J7" s="237"/>
      <x:c r="K7" s="237"/>
      <x:c r="L7" s="237"/>
      <x:c r="M7" s="219"/>
      <x:c r="N7" s="219"/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36"/>
      <x:c r="B8" s="236"/>
      <x:c r="C8" s="236"/>
      <x:c r="D8" s="236"/>
      <x:c r="E8" s="236"/>
      <x:c r="F8" s="236"/>
      <x:c r="G8" s="236"/>
      <x:c r="H8" s="236"/>
      <x:c r="I8" s="236"/>
      <x:c r="J8" s="237"/>
      <x:c r="K8" s="237"/>
      <x:c r="L8" s="237"/>
      <x:c r="M8" s="219"/>
      <x:c r="N8" s="219"/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/>
      <x:c r="B9" s="219"/>
      <x:c r="C9" s="219"/>
      <x:c r="D9" s="219"/>
      <x:c r="E9" s="219"/>
      <x:c r="F9" s="219"/>
      <x:c r="G9" s="219"/>
      <x:c r="H9" s="219"/>
      <x:c r="I9" s="219"/>
      <x:c r="J9" s="219"/>
      <x:c r="K9" s="219"/>
      <x:c r="L9" s="219"/>
      <x:c r="M9" s="219"/>
      <x:c r="N9" s="219"/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38" t="str">
        <x:v>INDICATEURS CLÉS</x:v>
      </x:c>
      <x:c r="B10" s="238"/>
      <x:c r="C10" s="238"/>
      <x:c r="D10" s="239" t="str">
        <x:v>DIAGNOSTIC AUTOMATIQUE</x:v>
      </x:c>
      <x:c r="E10" s="239"/>
      <x:c r="F10" s="239"/>
      <x:c r="G10" s="219"/>
      <x:c r="H10" s="219"/>
      <x:c r="I10" s="219"/>
      <x:c r="J10" s="219"/>
      <x:c r="K10" s="219"/>
      <x:c r="L10" s="219"/>
      <x:c r="M10" s="219"/>
      <x:c r="N10" s="219"/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40" t="str">
        <x:v>Indicateur</x:v>
      </x:c>
      <x:c r="B11" s="240" t="str">
        <x:v>Valeur</x:v>
      </x:c>
      <x:c r="C11" s="240" t="str">
        <x:v>Lecture</x:v>
      </x:c>
      <x:c r="D11" s="241" t="str">
        <x:v>Contrôle</x:v>
      </x:c>
      <x:c r="E11" s="241" t="str">
        <x:v>Valeur</x:v>
      </x:c>
      <x:c r="F11" s="241" t="str">
        <x:v>Diagnostic</x:v>
      </x:c>
      <x:c r="G11" s="219"/>
      <x:c r="H11" s="219"/>
      <x:c r="I11" s="219"/>
      <x:c r="J11" s="219"/>
      <x:c r="K11" s="219"/>
      <x:c r="L11" s="219"/>
      <x:c r="M11" s="219"/>
      <x:c r="N11" s="219"/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19" t="str">
        <x:v>Clients fin d'année</x:v>
      </x:c>
      <x:c r="B12" s="242" t="n">
        <x:f>'Clients &amp; churn'!M8</x:f>
        <x:v>226.77126780238564</x:v>
      </x:c>
      <x:c r="C12" s="219" t="str">
        <x:v>Base active</x:v>
      </x:c>
      <x:c r="D12" s="219" t="str">
        <x:v>Runway</x:v>
      </x:c>
      <x:c r="E12" s="242" t="n">
        <x:f>'Cash runway'!M14</x:f>
        <x:v>-2.727937110129346</x:v>
      </x:c>
      <x:c r="F12" s="219" t="str">
        <x:f>IF(E12&gt;='Hypothèses'!B25,"Runway cible atteint","Runway insuffisant")</x:f>
        <x:v>Runway insuffisant</x:v>
      </x:c>
      <x:c r="G12" s="219"/>
      <x:c r="H12" s="219"/>
      <x:c r="I12" s="219"/>
      <x:c r="J12" s="219"/>
      <x:c r="K12" s="219"/>
      <x:c r="L12" s="219"/>
      <x:c r="M12" s="219"/>
      <x:c r="N12" s="219"/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19" t="str">
        <x:v>Churn moyen</x:v>
      </x:c>
      <x:c r="B13" s="243" t="n">
        <x:f>'Clients &amp; churn'!N9</x:f>
        <x:v>0.03</x:v>
      </x:c>
      <x:c r="C13" s="219" t="str">
        <x:v>Rétention</x:v>
      </x:c>
      <x:c r="D13" s="219" t="str">
        <x:v>LTV / CAC</x:v>
      </x:c>
      <x:c r="E13" s="244" t="n">
        <x:f>'Unit economics'!B11</x:f>
        <x:v>3.565128205128205</x:v>
      </x:c>
      <x:c r="F13" s="219" t="str">
        <x:f>IF(E13&gt;=3,"Unit economics solides","LTV/CAC à améliorer")</x:f>
        <x:v>Unit economics solides</x:v>
      </x:c>
      <x:c r="G13" s="219"/>
      <x:c r="H13" s="219"/>
      <x:c r="I13" s="219"/>
      <x:c r="J13" s="219"/>
      <x:c r="K13" s="219"/>
      <x:c r="L13" s="219"/>
      <x:c r="M13" s="219"/>
      <x:c r="N13" s="219"/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19" t="str">
        <x:v>CAC</x:v>
      </x:c>
      <x:c r="B14" s="245" t="n">
        <x:f>'Unit economics'!B7</x:f>
        <x:v>650</x:v>
      </x:c>
      <x:c r="C14" s="219" t="str">
        <x:v>Acquisition</x:v>
      </x:c>
      <x:c r="D14" s="219" t="str">
        <x:v>Churn</x:v>
      </x:c>
      <x:c r="E14" s="243" t="n">
        <x:f>'Clients &amp; churn'!N9</x:f>
        <x:v>0.03</x:v>
      </x:c>
      <x:c r="F14" s="219" t="str">
        <x:f>IF(E14&lt;=0.03,"Churn maîtrisé","Churn élevé")</x:f>
        <x:v>Churn maîtrisé</x:v>
      </x:c>
      <x:c r="G14" s="219"/>
      <x:c r="H14" s="219"/>
      <x:c r="I14" s="219"/>
      <x:c r="J14" s="219"/>
      <x:c r="K14" s="219"/>
      <x:c r="L14" s="219"/>
      <x:c r="M14" s="219"/>
      <x:c r="N14" s="219"/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 t="str">
        <x:v>LTV</x:v>
      </x:c>
      <x:c r="B15" s="245" t="n">
        <x:f>'Unit economics'!B10</x:f>
        <x:v>2317.3333333333335</x:v>
      </x:c>
      <x:c r="C15" s="219" t="str">
        <x:v>Valeur client</x:v>
      </x:c>
      <x:c r="D15" s="219" t="str">
        <x:v>Cash minimum</x:v>
      </x:c>
      <x:c r="E15" s="245" t="n">
        <x:f>MIN('Cash runway'!B12:M12)</x:f>
        <x:v>-222528.8921048225</x:v>
      </x:c>
      <x:c r="F15" s="219" t="str">
        <x:f>IF(E15&gt;=0,"Cash positif","Risque de rupture de cash")</x:f>
        <x:v>Risque de rupture de cash</x:v>
      </x:c>
      <x:c r="G15" s="219"/>
      <x:c r="H15" s="219"/>
      <x:c r="I15" s="219"/>
      <x:c r="J15" s="219"/>
      <x:c r="K15" s="219"/>
      <x:c r="L15" s="219"/>
      <x:c r="M15" s="219"/>
      <x:c r="N15" s="219"/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 t="str">
        <x:v>LTV / CAC</x:v>
      </x:c>
      <x:c r="B16" s="244" t="n">
        <x:f>'Unit economics'!B11</x:f>
        <x:v>3.565128205128205</x:v>
      </x:c>
      <x:c r="C16" s="219" t="str">
        <x:v>Qualité économique</x:v>
      </x:c>
      <x:c r="D16" s="219" t="str">
        <x:v>EBITDA annuel</x:v>
      </x:c>
      <x:c r="E16" s="245" t="n">
        <x:f>'Compte de résultat'!N11</x:f>
        <x:v>-887528.8921048223</x:v>
      </x:c>
      <x:c r="F16" s="219" t="str">
        <x:f>IF(E16&gt;=0,"EBITDA positif","Croissance encore financée par le cash")</x:f>
        <x:v>Croissance encore financée par le cash</x:v>
      </x:c>
      <x:c r="G16" s="219"/>
      <x:c r="H16" s="219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 t="str">
        <x:v>Payback CAC</x:v>
      </x:c>
      <x:c r="B17" s="242" t="n">
        <x:f>'Unit economics'!B12</x:f>
        <x:v>9.349827387802073</x:v>
      </x:c>
      <x:c r="C17" s="219" t="str">
        <x:v>Mois</x:v>
      </x:c>
      <x:c r="D17" s="219"/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 t="str">
        <x:v>Dilution levée</x:v>
      </x:c>
      <x:c r="B18" s="243" t="n">
        <x:f>'Levée &amp; cap table'!B10</x:f>
        <x:v>0.16666666666666666</x:v>
      </x:c>
      <x:c r="C18" s="219" t="str">
        <x:v>Part investisseurs</x:v>
      </x:c>
      <x:c r="D18" s="219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46" t="str">
        <x:v>ALERTE FINANCEMENT</x:v>
      </x:c>
      <x:c r="B38" s="246"/>
      <x:c r="C38" s="246"/>
      <x:c r="D38" s="246"/>
      <x:c r="E38" s="246"/>
      <x:c r="F38" s="246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06" t="str">
        <x:f>IF(MIN('Cash runway'!B12:M12)&lt;0,"Risque de rupture de trésorerie avant la fin de l’année.",IF('Cash runway'!M14&lt;'Hypothèses'!B25,"Le runway reste inférieur à l’objectif fixé.","Le scénario central conserve un niveau de financement cohérent."))</x:f>
        <x:v>Risque de rupture de trésorerie avant la fin de l’année.</x:v>
      </x:c>
      <x:c r="B39" s="206"/>
      <x:c r="C39" s="206"/>
      <x:c r="D39" s="206"/>
      <x:c r="E39" s="206"/>
      <x:c r="F39" s="206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06"/>
      <x:c r="B40" s="206"/>
      <x:c r="C40" s="206"/>
      <x:c r="D40" s="206"/>
      <x:c r="E40" s="206"/>
      <x:c r="F40" s="206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06"/>
      <x:c r="B41" s="206"/>
      <x:c r="C41" s="206"/>
      <x:c r="D41" s="206"/>
      <x:c r="E41" s="206"/>
      <x:c r="F41" s="206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L2"/>
    <x:mergeCell ref="A3:L3"/>
    <x:mergeCell ref="A5:C5"/>
    <x:mergeCell ref="A6:C8"/>
    <x:mergeCell ref="D5:F5"/>
    <x:mergeCell ref="D6:F8"/>
    <x:mergeCell ref="G5:I5"/>
    <x:mergeCell ref="G6:I8"/>
    <x:mergeCell ref="J5:L5"/>
    <x:mergeCell ref="J6:L8"/>
    <x:mergeCell ref="A10:C10"/>
    <x:mergeCell ref="D10:F10"/>
    <x:mergeCell ref="A38:F38"/>
    <x:mergeCell ref="A39:F41"/>
  </x:mergeCells>
  <x:conditionalFormatting sqref="F12:F16">
    <x:cfRule type="expression" dxfId="5" priority="1">
      <x:formula>OR(F12="Runway cible atteint",F12="Unit economics solides",F12="Churn maîtrisé",F12="Cash positif",F12="EBITDA positif")</x:formula>
    </x:cfRule>
    <x:cfRule type="expression" dxfId="6" priority="2">
      <x:formula>OR(F12="Runway insuffisant",F12="LTV/CAC à améliorer",F12="Churn élevé",F12="Risque de rupture de cash",F12="Croissance encore financée par le cash")</x:formula>
    </x:cfRule>
  </x:conditionalFormatting>
  <x:pageMargins left="0.7" right="0.7" top="0.75" bottom="0.75" header="0.3" footer="0.3"/>
  <x:drawing xmlns:r="http://schemas.openxmlformats.org/officeDocument/2006/relationships" r:id="R2927389c90b54d26"/>
</x:worksheet>
</file>

<file path=xl/worksheets/sheet2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8" hidden="0" customWidth="1"/>
    <x:col min="3" max="3" width="18" hidden="0" customWidth="1"/>
    <x:col min="4" max="4" width="38" hidden="0" customWidth="1"/>
    <x:col min="5" max="5" width="16" hidden="0" customWidth="1"/>
    <x:col min="6" max="6" width="16" hidden="0" customWidth="1"/>
    <x:col min="7" max="7" width="16" hidden="0" customWidth="1"/>
    <x:col min="8" max="8" width="34" hidden="0" customWidth="1"/>
  </x:cols>
  <x:sheetData>
    <x:row r="1">
      <x:c r="A1" s="263" t="str">
        <x:v>PRÉVISIONNEL STARTUP — HYPOTHÈSES STRATÉGIQUES</x:v>
      </x:c>
      <x:c r="B1" s="263"/>
      <x:c r="C1" s="263"/>
      <x:c r="D1" s="263"/>
      <x:c r="E1" s="263"/>
      <x:c r="F1" s="263"/>
      <x:c r="G1" s="263"/>
      <x:c r="H1" s="263"/>
      <x:c r="I1" s="219"/>
      <x:c r="J1" s="219"/>
      <x:c r="K1" s="219"/>
      <x:c r="L1" s="219"/>
      <x:c r="M1" s="219"/>
      <x:c r="N1" s="219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263"/>
      <x:c r="B2" s="263"/>
      <x:c r="C2" s="263"/>
      <x:c r="D2" s="263"/>
      <x:c r="E2" s="263"/>
      <x:c r="F2" s="263"/>
      <x:c r="G2" s="263"/>
      <x:c r="H2" s="263"/>
      <x:c r="I2" s="219"/>
      <x:c r="J2" s="219"/>
      <x:c r="K2" s="219"/>
      <x:c r="L2" s="219"/>
      <x:c r="M2" s="219"/>
      <x:c r="N2" s="219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4" t="str">
        <x:v>Paramètre</x:v>
      </x:c>
      <x:c r="B4" s="14" t="str">
        <x:v>Valeur</x:v>
      </x:c>
      <x:c r="C4" s="14" t="str">
        <x:v>Unité / choix</x:v>
      </x:c>
      <x:c r="D4" s="14" t="str">
        <x:v>Description</x:v>
      </x:c>
      <x:c r="E4" s="14" t="str">
        <x:v>Prudent</x:v>
      </x:c>
      <x:c r="F4" s="14" t="str">
        <x:v>Central</x:v>
      </x:c>
      <x:c r="G4" s="14" t="str">
        <x:v>Ambitieux</x:v>
      </x:c>
      <x:c r="H4" s="14" t="str">
        <x:v>Source / remarque</x:v>
      </x:c>
      <x:c r="I4" s="219"/>
      <x:c r="J4" s="219"/>
      <x:c r="K4" s="219"/>
      <x:c r="L4" s="219"/>
      <x:c r="M4" s="219"/>
      <x:c r="N4" s="219"/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Nom de la startup</x:v>
      </x:c>
      <x:c r="B5" s="264" t="str">
        <x:v>Startup Exemple</x:v>
      </x:c>
      <x:c r="C5" s="219" t="str">
        <x:v>Texte</x:v>
      </x:c>
      <x:c r="D5" s="219" t="str">
        <x:v>À personnaliser</x:v>
      </x:c>
      <x:c r="E5" s="265" t="str"/>
      <x:c r="F5" s="265" t="str"/>
      <x:c r="G5" s="265" t="str"/>
      <x:c r="H5" s="219" t="str"/>
      <x:c r="I5" s="219"/>
      <x:c r="J5" s="219"/>
      <x:c r="K5" s="219"/>
      <x:c r="L5" s="219"/>
      <x:c r="M5" s="219"/>
      <x:c r="N5" s="219"/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Business model</x:v>
      </x:c>
      <x:c r="B6" s="264" t="str">
        <x:v>SaaS B2B</x:v>
      </x:c>
      <x:c r="C6" s="219" t="str">
        <x:v>Choix</x:v>
      </x:c>
      <x:c r="D6" s="219" t="str">
        <x:v>SaaS B2B / SaaS B2C / Marketplace / E-commerce / App mobile</x:v>
      </x:c>
      <x:c r="E6" s="265" t="str"/>
      <x:c r="F6" s="265" t="str"/>
      <x:c r="G6" s="265" t="str"/>
      <x:c r="H6" s="219" t="str"/>
      <x:c r="I6" s="219"/>
      <x:c r="J6" s="219"/>
      <x:c r="K6" s="219"/>
      <x:c r="L6" s="219"/>
      <x:c r="M6" s="219"/>
      <x:c r="N6" s="219"/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19" t="str">
        <x:v>Prix mensuel moyen par client</x:v>
      </x:c>
      <x:c r="B7" s="266" t="n">
        <x:v>79</x:v>
      </x:c>
      <x:c r="C7" s="219" t="str">
        <x:v>€ / mois</x:v>
      </x:c>
      <x:c r="D7" s="219" t="str">
        <x:v>ARPA initial</x:v>
      </x:c>
      <x:c r="E7" s="265" t="n">
        <x:v>59</x:v>
      </x:c>
      <x:c r="F7" s="265" t="n">
        <x:v>79</x:v>
      </x:c>
      <x:c r="G7" s="265" t="n">
        <x:v>99</x:v>
      </x:c>
      <x:c r="H7" s="219" t="str"/>
      <x:c r="I7" s="219"/>
      <x:c r="J7" s="219"/>
      <x:c r="K7" s="219"/>
      <x:c r="L7" s="219"/>
      <x:c r="M7" s="219"/>
      <x:c r="N7" s="219"/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19" t="str">
        <x:v>Clients actifs au démarrage</x:v>
      </x:c>
      <x:c r="B8" s="266" t="n">
        <x:v>40</x:v>
      </x:c>
      <x:c r="C8" s="219" t="str">
        <x:v>clients</x:v>
      </x:c>
      <x:c r="D8" s="219" t="str">
        <x:v>Base initiale</x:v>
      </x:c>
      <x:c r="E8" s="265" t="n">
        <x:v>20</x:v>
      </x:c>
      <x:c r="F8" s="265" t="n">
        <x:v>40</x:v>
      </x:c>
      <x:c r="G8" s="265" t="n">
        <x:v>70</x:v>
      </x:c>
      <x:c r="H8" s="219" t="str"/>
      <x:c r="I8" s="219"/>
      <x:c r="J8" s="219"/>
      <x:c r="K8" s="219"/>
      <x:c r="L8" s="219"/>
      <x:c r="M8" s="219"/>
      <x:c r="N8" s="219"/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Nouveaux clients M1</x:v>
      </x:c>
      <x:c r="B9" s="266" t="n">
        <x:v>12</x:v>
      </x:c>
      <x:c r="C9" s="219" t="str">
        <x:v>clients</x:v>
      </x:c>
      <x:c r="D9" s="219" t="str">
        <x:v>Acquisition du premier mois</x:v>
      </x:c>
      <x:c r="E9" s="265" t="n">
        <x:v>6</x:v>
      </x:c>
      <x:c r="F9" s="265" t="n">
        <x:v>12</x:v>
      </x:c>
      <x:c r="G9" s="265" t="n">
        <x:v>20</x:v>
      </x:c>
      <x:c r="H9" s="219" t="str"/>
      <x:c r="I9" s="219"/>
      <x:c r="J9" s="219"/>
      <x:c r="K9" s="219"/>
      <x:c r="L9" s="219"/>
      <x:c r="M9" s="219"/>
      <x:c r="N9" s="219"/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19" t="str">
        <x:v>Croissance mensuelle acquisition</x:v>
      </x:c>
      <x:c r="B10" s="267" t="n">
        <x:v>0.08</x:v>
      </x:c>
      <x:c r="C10" s="219" t="str">
        <x:v>%</x:v>
      </x:c>
      <x:c r="D10" s="219" t="str">
        <x:v>Progression des nouveaux clients</x:v>
      </x:c>
      <x:c r="E10" s="265" t="n">
        <x:v>0.03</x:v>
      </x:c>
      <x:c r="F10" s="265" t="n">
        <x:v>0.08</x:v>
      </x:c>
      <x:c r="G10" s="265" t="n">
        <x:v>0.15</x:v>
      </x:c>
      <x:c r="H10" s="219" t="str"/>
      <x:c r="I10" s="219"/>
      <x:c r="J10" s="219"/>
      <x:c r="K10" s="219"/>
      <x:c r="L10" s="219"/>
      <x:c r="M10" s="219"/>
      <x:c r="N10" s="219"/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19" t="str">
        <x:v>Churn mensuel logo</x:v>
      </x:c>
      <x:c r="B11" s="267" t="n">
        <x:v>0.03</x:v>
      </x:c>
      <x:c r="C11" s="219" t="str">
        <x:v>% clients</x:v>
      </x:c>
      <x:c r="D11" s="219" t="str">
        <x:v>Clients perdus chaque mois</x:v>
      </x:c>
      <x:c r="E11" s="265" t="n">
        <x:v>0.05</x:v>
      </x:c>
      <x:c r="F11" s="265" t="n">
        <x:v>0.03</x:v>
      </x:c>
      <x:c r="G11" s="265" t="n">
        <x:v>0.015</x:v>
      </x:c>
      <x:c r="H11" s="219" t="str"/>
      <x:c r="I11" s="219"/>
      <x:c r="J11" s="219"/>
      <x:c r="K11" s="219"/>
      <x:c r="L11" s="219"/>
      <x:c r="M11" s="219"/>
      <x:c r="N11" s="219"/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19" t="str">
        <x:v>Expansion MRR mensuelle</x:v>
      </x:c>
      <x:c r="B12" s="267" t="n">
        <x:v>0.01</x:v>
      </x:c>
      <x:c r="C12" s="219" t="str">
        <x:v>% MRR</x:v>
      </x:c>
      <x:c r="D12" s="219" t="str">
        <x:v>Upsell / cross-sell</x:v>
      </x:c>
      <x:c r="E12" s="265" t="n">
        <x:v>0</x:v>
      </x:c>
      <x:c r="F12" s="265" t="n">
        <x:v>0.01</x:v>
      </x:c>
      <x:c r="G12" s="265" t="n">
        <x:v>0.025</x:v>
      </x:c>
      <x:c r="H12" s="219" t="str"/>
      <x:c r="I12" s="219"/>
      <x:c r="J12" s="219"/>
      <x:c r="K12" s="219"/>
      <x:c r="L12" s="219"/>
      <x:c r="M12" s="219"/>
      <x:c r="N12" s="219"/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19" t="str">
        <x:v>Taux d'encaissement</x:v>
      </x:c>
      <x:c r="B13" s="267" t="n">
        <x:v>0.98</x:v>
      </x:c>
      <x:c r="C13" s="219" t="str">
        <x:v>% facturé</x:v>
      </x:c>
      <x:c r="D13" s="219" t="str">
        <x:v>Impayés et retards</x:v>
      </x:c>
      <x:c r="E13" s="265" t="n">
        <x:v>0.94</x:v>
      </x:c>
      <x:c r="F13" s="265" t="n">
        <x:v>0.98</x:v>
      </x:c>
      <x:c r="G13" s="265" t="n">
        <x:v>0.995</x:v>
      </x:c>
      <x:c r="H13" s="219" t="str"/>
      <x:c r="I13" s="219"/>
      <x:c r="J13" s="219"/>
      <x:c r="K13" s="219"/>
      <x:c r="L13" s="219"/>
      <x:c r="M13" s="219"/>
      <x:c r="N13" s="219"/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19" t="str">
        <x:v>Coût variable service</x:v>
      </x:c>
      <x:c r="B14" s="267" t="n">
        <x:v>0.12</x:v>
      </x:c>
      <x:c r="C14" s="219" t="str">
        <x:v>% CA</x:v>
      </x:c>
      <x:c r="D14" s="219" t="str">
        <x:v>Cloud, API, support variable</x:v>
      </x:c>
      <x:c r="E14" s="265" t="n">
        <x:v>0.18</x:v>
      </x:c>
      <x:c r="F14" s="265" t="n">
        <x:v>0.12</x:v>
      </x:c>
      <x:c r="G14" s="265" t="n">
        <x:v>0.08</x:v>
      </x:c>
      <x:c r="H14" s="219" t="str"/>
      <x:c r="I14" s="219"/>
      <x:c r="J14" s="219"/>
      <x:c r="K14" s="219"/>
      <x:c r="L14" s="219"/>
      <x:c r="M14" s="219"/>
      <x:c r="N14" s="219"/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 t="str">
        <x:v>CAC moyen</x:v>
      </x:c>
      <x:c r="B15" s="266" t="n">
        <x:v>650</x:v>
      </x:c>
      <x:c r="C15" s="219" t="str">
        <x:v>€ / client</x:v>
      </x:c>
      <x:c r="D15" s="219" t="str">
        <x:v>Coût acquisition client</x:v>
      </x:c>
      <x:c r="E15" s="265" t="n">
        <x:v>900</x:v>
      </x:c>
      <x:c r="F15" s="265" t="n">
        <x:v>650</x:v>
      </x:c>
      <x:c r="G15" s="265" t="n">
        <x:v>450</x:v>
      </x:c>
      <x:c r="H15" s="219" t="str"/>
      <x:c r="I15" s="219"/>
      <x:c r="J15" s="219"/>
      <x:c r="K15" s="219"/>
      <x:c r="L15" s="219"/>
      <x:c r="M15" s="219"/>
      <x:c r="N15" s="219"/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 t="str">
        <x:v>Budget marketing M1</x:v>
      </x:c>
      <x:c r="B16" s="266" t="n">
        <x:v>10000</x:v>
      </x:c>
      <x:c r="C16" s="219" t="str">
        <x:v>€</x:v>
      </x:c>
      <x:c r="D16" s="219" t="str">
        <x:v>Marketing initial</x:v>
      </x:c>
      <x:c r="E16" s="265" t="n">
        <x:v>7000</x:v>
      </x:c>
      <x:c r="F16" s="265" t="n">
        <x:v>10000</x:v>
      </x:c>
      <x:c r="G16" s="265" t="n">
        <x:v>16000</x:v>
      </x:c>
      <x:c r="H16" s="219" t="str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 t="str">
        <x:v>Croissance budget marketing</x:v>
      </x:c>
      <x:c r="B17" s="266" t="n">
        <x:v>0.05</x:v>
      </x:c>
      <x:c r="C17" s="219" t="str">
        <x:v>% / mois</x:v>
      </x:c>
      <x:c r="D17" s="219" t="str">
        <x:v>Évolution mensuelle</x:v>
      </x:c>
      <x:c r="E17" s="265" t="n">
        <x:v>0.02</x:v>
      </x:c>
      <x:c r="F17" s="265" t="n">
        <x:v>0.05</x:v>
      </x:c>
      <x:c r="G17" s="265" t="n">
        <x:v>0.1</x:v>
      </x:c>
      <x:c r="H17" s="219" t="str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 t="str">
        <x:v>Trésorerie initiale</x:v>
      </x:c>
      <x:c r="B18" s="267" t="n">
        <x:v>180000</x:v>
      </x:c>
      <x:c r="C18" s="219" t="str">
        <x:v>€</x:v>
      </x:c>
      <x:c r="D18" s="219" t="str">
        <x:v>Cash disponible au départ</x:v>
      </x:c>
      <x:c r="E18" s="265" t="str"/>
      <x:c r="F18" s="265" t="str"/>
      <x:c r="G18" s="265" t="str"/>
      <x:c r="H18" s="219" t="str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 t="str">
        <x:v>Montant levée prévue</x:v>
      </x:c>
      <x:c r="B19" s="266" t="n">
        <x:v>500000</x:v>
      </x:c>
      <x:c r="C19" s="219" t="str">
        <x:v>€</x:v>
      </x:c>
      <x:c r="D19" s="219" t="str">
        <x:v>Seed / pré-seed</x:v>
      </x:c>
      <x:c r="E19" s="265" t="str"/>
      <x:c r="F19" s="265" t="str"/>
      <x:c r="G19" s="265" t="str"/>
      <x:c r="H19" s="219" t="str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 t="str">
        <x:v>Mois de la levée</x:v>
      </x:c>
      <x:c r="B20" s="268" t="n">
        <x:v>6</x:v>
      </x:c>
      <x:c r="C20" s="219" t="str">
        <x:v>mois</x:v>
      </x:c>
      <x:c r="D20" s="219" t="str">
        <x:v>1 = janvier</x:v>
      </x:c>
      <x:c r="E20" s="265" t="str"/>
      <x:c r="F20" s="265" t="str"/>
      <x:c r="G20" s="265" t="str"/>
      <x:c r="H20" s="219" t="str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 t="str">
        <x:v>Valorisation pre-money</x:v>
      </x:c>
      <x:c r="B21" s="266" t="n">
        <x:v>2500000</x:v>
      </x:c>
      <x:c r="C21" s="219" t="str">
        <x:v>€</x:v>
      </x:c>
      <x:c r="D21" s="219" t="str">
        <x:v>Avant levée</x:v>
      </x:c>
      <x:c r="E21" s="265" t="str"/>
      <x:c r="F21" s="265" t="str"/>
      <x:c r="G21" s="265" t="str"/>
      <x:c r="H21" s="219" t="str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 t="str">
        <x:v>Commission / frais levée</x:v>
      </x:c>
      <x:c r="B22" s="266" t="n">
        <x:v>0.03</x:v>
      </x:c>
      <x:c r="C22" s="219" t="str">
        <x:v>% levée</x:v>
      </x:c>
      <x:c r="D22" s="219" t="str">
        <x:v>Juridique, conseil, plateforme</x:v>
      </x:c>
      <x:c r="E22" s="265" t="str"/>
      <x:c r="F22" s="265" t="str"/>
      <x:c r="G22" s="265" t="str"/>
      <x:c r="H22" s="219" t="str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 t="str">
        <x:v>Taux d'impôt estimé</x:v>
      </x:c>
      <x:c r="B23" s="267" t="n">
        <x:v>0.25</x:v>
      </x:c>
      <x:c r="C23" s="219" t="str">
        <x:v>% résultat positif</x:v>
      </x:c>
      <x:c r="D23" s="219" t="str">
        <x:v>Simulation simplifiée</x:v>
      </x:c>
      <x:c r="E23" s="265" t="str"/>
      <x:c r="F23" s="265" t="str"/>
      <x:c r="G23" s="265" t="str"/>
      <x:c r="H23" s="219" t="str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 t="str">
        <x:v>Délai d'encaissement</x:v>
      </x:c>
      <x:c r="B24" s="268" t="n">
        <x:v>15</x:v>
      </x:c>
      <x:c r="C24" s="219" t="str">
        <x:v>jours</x:v>
      </x:c>
      <x:c r="D24" s="219" t="str">
        <x:v>Délai moyen client</x:v>
      </x:c>
      <x:c r="E24" s="265" t="str"/>
      <x:c r="F24" s="265" t="str"/>
      <x:c r="G24" s="265" t="str"/>
      <x:c r="H24" s="219" t="str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 t="str">
        <x:v>Objectif runway</x:v>
      </x:c>
      <x:c r="B25" s="268" t="n">
        <x:v>18</x:v>
      </x:c>
      <x:c r="C25" s="219" t="str">
        <x:v>mois</x:v>
      </x:c>
      <x:c r="D25" s="219" t="str">
        <x:v>Seuil de sécurité</x:v>
      </x:c>
      <x:c r="E25" s="265" t="str"/>
      <x:c r="F25" s="265" t="str"/>
      <x:c r="G25" s="265" t="str"/>
      <x:c r="H25" s="219" t="str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 t="str">
        <x:v>Taux annuel inflation salaires</x:v>
      </x:c>
      <x:c r="B26" s="267" t="n">
        <x:v>0.05</x:v>
      </x:c>
      <x:c r="C26" s="219" t="str">
        <x:v>%</x:v>
      </x:c>
      <x:c r="D26" s="219" t="str">
        <x:v>Projection 3 ans</x:v>
      </x:c>
      <x:c r="E26" s="265" t="str"/>
      <x:c r="F26" s="265" t="str"/>
      <x:c r="G26" s="265" t="str"/>
      <x:c r="H26" s="219" t="str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 t="str">
        <x:v>Taux annuel inflation opex</x:v>
      </x:c>
      <x:c r="B27" s="267" t="n">
        <x:v>0.04</x:v>
      </x:c>
      <x:c r="C27" s="219" t="str">
        <x:v>%</x:v>
      </x:c>
      <x:c r="D27" s="219" t="str">
        <x:v>Projection 3 ans</x:v>
      </x:c>
      <x:c r="E27" s="265" t="str"/>
      <x:c r="F27" s="265" t="str"/>
      <x:c r="G27" s="265" t="str"/>
      <x:c r="H27" s="219" t="str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 t="str">
        <x:v>Croissance annuelle clients</x:v>
      </x:c>
      <x:c r="B28" s="267" t="n">
        <x:v>0.7</x:v>
      </x:c>
      <x:c r="C28" s="219" t="str">
        <x:v>%</x:v>
      </x:c>
      <x:c r="D28" s="219" t="str">
        <x:v>Projection 3 ans</x:v>
      </x:c>
      <x:c r="E28" s="265" t="str"/>
      <x:c r="F28" s="265" t="str"/>
      <x:c r="G28" s="265" t="str"/>
      <x:c r="H28" s="219" t="str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 t="str">
        <x:v>Croissance annuelle ARPA</x:v>
      </x:c>
      <x:c r="B29" s="267" t="n">
        <x:v>0.1</x:v>
      </x:c>
      <x:c r="C29" s="219" t="str">
        <x:v>%</x:v>
      </x:c>
      <x:c r="D29" s="219" t="str">
        <x:v>Projection 3 ans</x:v>
      </x:c>
      <x:c r="E29" s="265" t="str"/>
      <x:c r="F29" s="265" t="str"/>
      <x:c r="G29" s="265" t="str"/>
      <x:c r="H29" s="219" t="str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H2"/>
  </x:mergeCells>
  <x:dataValidations count="1">
    <x:dataValidation type="list" sqref="B6">
      <x:formula1>"SaaS B2B,SaaS B2C,Marketplace,E-commerce,App mobile"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</x:cols>
  <x:sheetData>
    <x:row r="1">
      <x:c r="A1" s="275" t="str">
        <x:v>REVENUS RÉCURRENTS, MRR ET ARR</x:v>
      </x:c>
      <x:c r="B1" s="275"/>
      <x:c r="C1" s="275"/>
      <x:c r="D1" s="275"/>
      <x:c r="E1" s="275"/>
      <x:c r="F1" s="275"/>
      <x:c r="G1" s="275"/>
      <x:c r="H1" s="275"/>
      <x:c r="I1" s="275"/>
      <x:c r="J1" s="275"/>
      <x:c r="K1" s="275"/>
      <x:c r="L1" s="275"/>
      <x:c r="M1" s="275"/>
      <x:c r="N1" s="275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275"/>
      <x:c r="B2" s="275"/>
      <x:c r="C2" s="275"/>
      <x:c r="D2" s="275"/>
      <x:c r="E2" s="275"/>
      <x:c r="F2" s="275"/>
      <x:c r="G2" s="275"/>
      <x:c r="H2" s="275"/>
      <x:c r="I2" s="275"/>
      <x:c r="J2" s="275"/>
      <x:c r="K2" s="275"/>
      <x:c r="L2" s="275"/>
      <x:c r="M2" s="275"/>
      <x:c r="N2" s="275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Indicateur</x:v>
      </x:c>
      <x:c r="B4" s="13" t="str">
        <x:v>Janvier</x:v>
      </x:c>
      <x:c r="C4" s="13" t="str">
        <x:v>Février</x:v>
      </x:c>
      <x:c r="D4" s="13" t="str">
        <x:v>Mars</x:v>
      </x:c>
      <x:c r="E4" s="13" t="str">
        <x:v>Avril</x:v>
      </x:c>
      <x:c r="F4" s="13" t="str">
        <x:v>Mai</x:v>
      </x:c>
      <x:c r="G4" s="13" t="str">
        <x:v>Juin</x:v>
      </x:c>
      <x:c r="H4" s="13" t="str">
        <x:v>Juillet</x:v>
      </x:c>
      <x:c r="I4" s="13" t="str">
        <x:v>Août</x:v>
      </x:c>
      <x:c r="J4" s="13" t="str">
        <x:v>Septembre</x:v>
      </x:c>
      <x:c r="K4" s="13" t="str">
        <x:v>Octobre</x:v>
      </x:c>
      <x:c r="L4" s="13" t="str">
        <x:v>Novembre</x:v>
      </x:c>
      <x:c r="M4" s="13" t="str">
        <x:v>Décembre</x:v>
      </x:c>
      <x:c r="N4" s="13" t="str">
        <x:v>Total / fin d'année</x:v>
      </x:c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Clients moyens</x:v>
      </x:c>
      <x:c r="B5" s="276" t="n">
        <x:f>AVERAGE('Clients &amp; churn'!B5,'Clients &amp; churn'!B8)</x:f>
        <x:v>45.4</x:v>
      </x:c>
      <x:c r="C5" s="276" t="n">
        <x:f>AVERAGE('Clients &amp; churn'!C5,'Clients &amp; churn'!C8)</x:f>
        <x:v>56.518</x:v>
      </x:c>
      <x:c r="D5" s="276" t="n">
        <x:f>AVERAGE('Clients &amp; churn'!D5,'Clients &amp; churn'!D8)</x:f>
        <x:v>68.30086</x:v>
      </x:c>
      <x:c r="E5" s="276" t="n">
        <x:f>AVERAGE('Clients &amp; churn'!E5,'Clients &amp; churn'!E8)</x:f>
        <x:v>80.8085062</x:v>
      </x:c>
      <x:c r="F5" s="276" t="n">
        <x:f>AVERAGE('Clients &amp; churn'!F5,'Clients &amp; churn'!F8)</x:f>
        <x:v>94.105456774</x:v>
      </x:c>
      <x:c r="G5" s="276" t="n">
        <x:f>AVERAGE('Clients &amp; churn'!G5,'Clients &amp; churn'!G8)</x:f>
        <x:v>108.26119529158</x:v>
      </x:c>
      <x:c r="H5" s="276" t="n">
        <x:f>AVERAGE('Clients &amp; churn'!H5,'Clients &amp; churn'!H8)</x:f>
        <x:v>123.3505738312966</x:v>
      </x:c>
      <x:c r="I5" s="276" t="n">
        <x:f>AVERAGE('Clients &amp; churn'!I5,'Clients &amp; churn'!I8)</x:f>
        <x:v>139.45424816669885</x:v>
      </x:c>
      <x:c r="J5" s="276" t="n">
        <x:f>AVERAGE('Clients &amp; churn'!J5,'Clients &amp; churn'!J8)</x:f>
        <x:v>156.6591475960663</x:v>
      </x:c>
      <x:c r="K5" s="276" t="n">
        <x:f>AVERAGE('Clients &amp; churn'!K5,'Clients &amp; churn'!K8)</x:f>
        <x:v>175.05898219250219</x:v>
      </x:c>
      <x:c r="L5" s="276" t="n">
        <x:f>AVERAGE('Clients &amp; churn'!L5,'Clients &amp; churn'!L8)</x:f>
        <x:v>194.75479047299046</x:v>
      </x:c>
      <x:c r="M5" s="276" t="n">
        <x:f>AVERAGE('Clients &amp; churn'!M5,'Clients &amp; churn'!M8)</x:f>
        <x:v>215.85553072476515</x:v>
      </x:c>
      <x:c r="N5" s="276" t="n">
        <x:f>AVERAGE(B5:M5)</x:f>
        <x:v>121.54394093749163</x:v>
      </x:c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ARPA mensuel</x:v>
      </x:c>
      <x:c r="B6" s="277" t="n">
        <x:f>'Hypothèses'!$B$7</x:f>
        <x:v>79</x:v>
      </x:c>
      <x:c r="C6" s="277" t="n">
        <x:f>'Hypothèses'!$B$7</x:f>
        <x:v>79</x:v>
      </x:c>
      <x:c r="D6" s="277" t="n">
        <x:f>'Hypothèses'!$B$7</x:f>
        <x:v>79</x:v>
      </x:c>
      <x:c r="E6" s="277" t="n">
        <x:f>'Hypothèses'!$B$7</x:f>
        <x:v>79</x:v>
      </x:c>
      <x:c r="F6" s="277" t="n">
        <x:f>'Hypothèses'!$B$7</x:f>
        <x:v>79</x:v>
      </x:c>
      <x:c r="G6" s="277" t="n">
        <x:f>'Hypothèses'!$B$7</x:f>
        <x:v>79</x:v>
      </x:c>
      <x:c r="H6" s="277" t="n">
        <x:f>'Hypothèses'!$B$7</x:f>
        <x:v>79</x:v>
      </x:c>
      <x:c r="I6" s="277" t="n">
        <x:f>'Hypothèses'!$B$7</x:f>
        <x:v>79</x:v>
      </x:c>
      <x:c r="J6" s="277" t="n">
        <x:f>'Hypothèses'!$B$7</x:f>
        <x:v>79</x:v>
      </x:c>
      <x:c r="K6" s="277" t="n">
        <x:f>'Hypothèses'!$B$7</x:f>
        <x:v>79</x:v>
      </x:c>
      <x:c r="L6" s="277" t="n">
        <x:f>'Hypothèses'!$B$7</x:f>
        <x:v>79</x:v>
      </x:c>
      <x:c r="M6" s="277" t="n">
        <x:f>'Hypothèses'!$B$7</x:f>
        <x:v>79</x:v>
      </x:c>
      <x:c r="N6" s="277" t="n">
        <x:f>AVERAGE(B6:M6)</x:f>
        <x:v>79</x:v>
      </x:c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19" t="str">
        <x:v>MRR brut</x:v>
      </x:c>
      <x:c r="B7" s="277" t="n">
        <x:f>B5*B6</x:f>
        <x:v>3586.6</x:v>
      </x:c>
      <x:c r="C7" s="277" t="n">
        <x:f>C5*C6</x:f>
        <x:v>4464.9220000000005</x:v>
      </x:c>
      <x:c r="D7" s="277" t="n">
        <x:f>D5*D6</x:f>
        <x:v>5395.76794</x:v>
      </x:c>
      <x:c r="E7" s="277" t="n">
        <x:f>E5*E6</x:f>
        <x:v>6383.8719898</x:v>
      </x:c>
      <x:c r="F7" s="277" t="n">
        <x:f>F5*F6</x:f>
        <x:v>7434.331085146</x:v>
      </x:c>
      <x:c r="G7" s="277" t="n">
        <x:f>G5*G6</x:f>
        <x:v>8552.63442803482</x:v>
      </x:c>
      <x:c r="H7" s="277" t="n">
        <x:f>H5*H6</x:f>
        <x:v>9744.69533267243</x:v>
      </x:c>
      <x:c r="I7" s="277" t="n">
        <x:f>I5*I6</x:f>
        <x:v>11016.88560516921</x:v>
      </x:c>
      <x:c r="J7" s="277" t="n">
        <x:f>J5*J6</x:f>
        <x:v>12376.072660089238</x:v>
      </x:c>
      <x:c r="K7" s="277" t="n">
        <x:f>K5*K6</x:f>
        <x:v>13829.659593207673</x:v>
      </x:c>
      <x:c r="L7" s="277" t="n">
        <x:f>L5*L6</x:f>
        <x:v>15385.628447366247</x:v>
      </x:c>
      <x:c r="M7" s="277" t="n">
        <x:f>M5*M6</x:f>
        <x:v>17052.586927256445</x:v>
      </x:c>
      <x:c r="N7" s="277" t="n">
        <x:f>SUM(B7:M7)</x:f>
        <x:v>115223.65600874208</x:v>
      </x:c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19" t="str">
        <x:v>Expansion MRR</x:v>
      </x:c>
      <x:c r="B8" s="277" t="n">
        <x:f>B7*'Hypothèses'!$B$12</x:f>
        <x:v>35.866</x:v>
      </x:c>
      <x:c r="C8" s="277" t="n">
        <x:f>C7*'Hypothèses'!$B$12</x:f>
        <x:v>44.64922000000001</x:v>
      </x:c>
      <x:c r="D8" s="277" t="n">
        <x:f>D7*'Hypothèses'!$B$12</x:f>
        <x:v>53.957679399999996</x:v>
      </x:c>
      <x:c r="E8" s="277" t="n">
        <x:f>E7*'Hypothèses'!$B$12</x:f>
        <x:v>63.838719898</x:v>
      </x:c>
      <x:c r="F8" s="277" t="n">
        <x:f>F7*'Hypothèses'!$B$12</x:f>
        <x:v>74.34331085146</x:v>
      </x:c>
      <x:c r="G8" s="277" t="n">
        <x:f>G7*'Hypothèses'!$B$12</x:f>
        <x:v>85.5263442803482</x:v>
      </x:c>
      <x:c r="H8" s="277" t="n">
        <x:f>H7*'Hypothèses'!$B$12</x:f>
        <x:v>97.44695332672431</x:v>
      </x:c>
      <x:c r="I8" s="277" t="n">
        <x:f>I7*'Hypothèses'!$B$12</x:f>
        <x:v>110.16885605169209</x:v>
      </x:c>
      <x:c r="J8" s="277" t="n">
        <x:f>J7*'Hypothèses'!$B$12</x:f>
        <x:v>123.76072660089238</x:v>
      </x:c>
      <x:c r="K8" s="277" t="n">
        <x:f>K7*'Hypothèses'!$B$12</x:f>
        <x:v>138.29659593207674</x:v>
      </x:c>
      <x:c r="L8" s="277" t="n">
        <x:f>L7*'Hypothèses'!$B$12</x:f>
        <x:v>153.85628447366247</x:v>
      </x:c>
      <x:c r="M8" s="277" t="n">
        <x:f>M7*'Hypothèses'!$B$12</x:f>
        <x:v>170.52586927256445</x:v>
      </x:c>
      <x:c r="N8" s="277" t="n">
        <x:f>SUM(B8:M8)</x:f>
        <x:v>1152.2365600874207</x:v>
      </x:c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MRR churné</x:v>
      </x:c>
      <x:c r="B9" s="277" t="n">
        <x:f>'Clients &amp; churn'!B7*B6</x:f>
        <x:v>94.8</x:v>
      </x:c>
      <x:c r="C9" s="277" t="n">
        <x:f>'Clients &amp; churn'!C7*C6</x:f>
        <x:v>120.39599999999999</x:v>
      </x:c>
      <x:c r="D9" s="277" t="n">
        <x:f>'Clients &amp; churn'!D7*D6</x:f>
        <x:v>147.49931999999998</x:v>
      </x:c>
      <x:c r="E9" s="277" t="n">
        <x:f>'Clients &amp; churn'!E7*E6</x:f>
        <x:v>176.24675639999998</x:v>
      </x:c>
      <x:c r="F9" s="277" t="n">
        <x:f>'Clients &amp; churn'!F7*F6</x:f>
        <x:v>206.78556298799998</x:v>
      </x:c>
      <x:c r="G9" s="277" t="n">
        <x:f>'Clients &amp; churn'!G7*G6</x:f>
        <x:v>239.27430212075998</x:v>
      </x:c>
      <x:c r="H9" s="277" t="n">
        <x:f>'Clients &amp; churn'!H7*H6</x:f>
        <x:v>273.88376356132915</x:v>
      </x:c>
      <x:c r="I9" s="277" t="n">
        <x:f>'Clients &amp; churn'!I7*I6</x:f>
        <x:v>310.7979563990167</x:v>
      </x:c>
      <x:c r="J9" s="277" t="n">
        <x:f>'Clients &amp; churn'!J7*J6</x:f>
        <x:v>350.21517991113575</x:v>
      </x:c>
      <x:c r="K9" s="277" t="n">
        <x:f>'Clients &amp; churn'!K7*K6</x:f>
        <x:v>392.34917969421844</x:v>
      </x:c>
      <x:c r="L9" s="277" t="n">
        <x:f>'Clients &amp; churn'!L7*L6</x:f>
        <x:v>437.43039589824195</x:v>
      </x:c>
      <x:c r="M9" s="277" t="n">
        <x:f>'Clients &amp; churn'!M7*M6</x:f>
        <x:v>485.7073109437328</x:v>
      </x:c>
      <x:c r="N9" s="277" t="n">
        <x:f>SUM(B9:M9)</x:f>
        <x:v>3235.3857279164345</x:v>
      </x:c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40" t="str">
        <x:v>MRR net</x:v>
      </x:c>
      <x:c r="B10" s="278" t="n">
        <x:f>B7+B8-B9</x:f>
        <x:v>3527.6659999999997</x:v>
      </x:c>
      <x:c r="C10" s="278" t="n">
        <x:f>C7+C8-C9</x:f>
        <x:v>4389.175220000001</x:v>
      </x:c>
      <x:c r="D10" s="278" t="n">
        <x:f>D7+D8-D9</x:f>
        <x:v>5302.2262994</x:v>
      </x:c>
      <x:c r="E10" s="278" t="n">
        <x:f>E7+E8-E9</x:f>
        <x:v>6271.463953298</x:v>
      </x:c>
      <x:c r="F10" s="278" t="n">
        <x:f>F7+F8-F9</x:f>
        <x:v>7301.8888330094605</x:v>
      </x:c>
      <x:c r="G10" s="278" t="n">
        <x:f>G7+G8-G9</x:f>
        <x:v>8398.886470194408</x:v>
      </x:c>
      <x:c r="H10" s="278" t="n">
        <x:f>H7+H8-H9</x:f>
        <x:v>9568.258522437825</x:v>
      </x:c>
      <x:c r="I10" s="278" t="n">
        <x:f>I7+I8-I9</x:f>
        <x:v>10816.256504821884</x:v>
      </x:c>
      <x:c r="J10" s="278" t="n">
        <x:f>J7+J8-J9</x:f>
        <x:v>12149.618206778994</x:v>
      </x:c>
      <x:c r="K10" s="278" t="n">
        <x:f>K7+K8-K9</x:f>
        <x:v>13575.607009445532</x:v>
      </x:c>
      <x:c r="L10" s="278" t="n">
        <x:f>L7+L8-L9</x:f>
        <x:v>15102.054335941668</x:v>
      </x:c>
      <x:c r="M10" s="278" t="n">
        <x:f>M7+M8-M9</x:f>
        <x:v>16737.405485585277</x:v>
      </x:c>
      <x:c r="N10" s="278" t="n">
        <x:f>SUM(B10:M10)</x:f>
        <x:v>113140.50684091305</x:v>
      </x:c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79" t="str">
        <x:v>ARR annualisé</x:v>
      </x:c>
      <x:c r="B11" s="280" t="n">
        <x:f>B10*12</x:f>
        <x:v>42331.992</x:v>
      </x:c>
      <x:c r="C11" s="280" t="n">
        <x:f>C10*12</x:f>
        <x:v>52670.10264000001</x:v>
      </x:c>
      <x:c r="D11" s="280" t="n">
        <x:f>D10*12</x:f>
        <x:v>63626.7155928</x:v>
      </x:c>
      <x:c r="E11" s="280" t="n">
        <x:f>E10*12</x:f>
        <x:v>75257.567439576</x:v>
      </x:c>
      <x:c r="F11" s="280" t="n">
        <x:f>F10*12</x:f>
        <x:v>87622.66599611353</x:v>
      </x:c>
      <x:c r="G11" s="280" t="n">
        <x:f>G10*12</x:f>
        <x:v>100786.63764233289</x:v>
      </x:c>
      <x:c r="H11" s="280" t="n">
        <x:f>H10*12</x:f>
        <x:v>114819.1022692539</x:v>
      </x:c>
      <x:c r="I11" s="280" t="n">
        <x:f>I10*12</x:f>
        <x:v>129795.07805786261</x:v>
      </x:c>
      <x:c r="J11" s="280" t="n">
        <x:f>J10*12</x:f>
        <x:v>145795.41848134794</x:v>
      </x:c>
      <x:c r="K11" s="280" t="n">
        <x:f>K10*12</x:f>
        <x:v>162907.28411334637</x:v>
      </x:c>
      <x:c r="L11" s="280" t="n">
        <x:f>L10*12</x:f>
        <x:v>181224.6520313</x:v>
      </x:c>
      <x:c r="M11" s="280" t="n">
        <x:f>M10*12</x:f>
        <x:v>200848.86582702334</x:v>
      </x:c>
      <x:c r="N11" s="280" t="n">
        <x:f>M11</x:f>
        <x:v>200848.86582702334</x:v>
      </x:c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19" t="str">
        <x:v>Revenus encaissés</x:v>
      </x:c>
      <x:c r="B12" s="277" t="n">
        <x:f>B10*'Hypothèses'!$B$13</x:f>
        <x:v>3457.1126799999997</x:v>
      </x:c>
      <x:c r="C12" s="277" t="n">
        <x:f>C10*'Hypothèses'!$B$13</x:f>
        <x:v>4301.391715600001</x:v>
      </x:c>
      <x:c r="D12" s="277" t="n">
        <x:f>D10*'Hypothèses'!$B$13</x:f>
        <x:v>5196.181773412</x:v>
      </x:c>
      <x:c r="E12" s="277" t="n">
        <x:f>E10*'Hypothèses'!$B$13</x:f>
        <x:v>6146.03467423204</x:v>
      </x:c>
      <x:c r="F12" s="277" t="n">
        <x:f>F10*'Hypothèses'!$B$13</x:f>
        <x:v>7155.851056349271</x:v>
      </x:c>
      <x:c r="G12" s="277" t="n">
        <x:f>G10*'Hypothèses'!$B$13</x:f>
        <x:v>8230.908740790519</x:v>
      </x:c>
      <x:c r="H12" s="277" t="n">
        <x:f>H10*'Hypothèses'!$B$13</x:f>
        <x:v>9376.893351989069</x:v>
      </x:c>
      <x:c r="I12" s="277" t="n">
        <x:f>I10*'Hypothèses'!$B$13</x:f>
        <x:v>10599.931374725445</x:v>
      </x:c>
      <x:c r="J12" s="277" t="n">
        <x:f>J10*'Hypothèses'!$B$13</x:f>
        <x:v>11906.625842643414</x:v>
      </x:c>
      <x:c r="K12" s="277" t="n">
        <x:f>K10*'Hypothèses'!$B$13</x:f>
        <x:v>13304.094869256622</x:v>
      </x:c>
      <x:c r="L12" s="277" t="n">
        <x:f>L10*'Hypothèses'!$B$13</x:f>
        <x:v>14800.013249222835</x:v>
      </x:c>
      <x:c r="M12" s="277" t="n">
        <x:f>M10*'Hypothèses'!$B$13</x:f>
        <x:v>16402.657375873572</x:v>
      </x:c>
      <x:c r="N12" s="277" t="n">
        <x:f>SUM(B12:M12)</x:f>
        <x:v>110877.6967040948</x:v>
      </x:c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19"/>
      <x:c r="B13" s="219"/>
      <x:c r="C13" s="219"/>
      <x:c r="D13" s="219"/>
      <x:c r="E13" s="219"/>
      <x:c r="F13" s="219"/>
      <x:c r="G13" s="219"/>
      <x:c r="H13" s="219"/>
      <x:c r="I13" s="219"/>
      <x:c r="J13" s="219"/>
      <x:c r="K13" s="219"/>
      <x:c r="L13" s="219"/>
      <x:c r="M13" s="219"/>
      <x:c r="N13" s="219"/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19"/>
      <x:c r="B14" s="219"/>
      <x:c r="C14" s="219"/>
      <x:c r="D14" s="219"/>
      <x:c r="E14" s="219"/>
      <x:c r="F14" s="219"/>
      <x:c r="G14" s="219"/>
      <x:c r="H14" s="219"/>
      <x:c r="I14" s="219"/>
      <x:c r="J14" s="219"/>
      <x:c r="K14" s="219"/>
      <x:c r="L14" s="219"/>
      <x:c r="M14" s="219"/>
      <x:c r="N14" s="219"/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/>
      <x:c r="B15" s="219"/>
      <x:c r="C15" s="219"/>
      <x:c r="D15" s="219"/>
      <x:c r="E15" s="219"/>
      <x:c r="F15" s="219"/>
      <x:c r="G15" s="219"/>
      <x:c r="H15" s="219"/>
      <x:c r="I15" s="219"/>
      <x:c r="J15" s="219"/>
      <x:c r="K15" s="219"/>
      <x:c r="L15" s="219"/>
      <x:c r="M15" s="219"/>
      <x:c r="N15" s="219"/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/>
      <x:c r="B16" s="219"/>
      <x:c r="C16" s="219"/>
      <x:c r="D16" s="219"/>
      <x:c r="E16" s="219"/>
      <x:c r="F16" s="219"/>
      <x:c r="G16" s="219"/>
      <x:c r="H16" s="219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/>
      <x:c r="B17" s="219"/>
      <x:c r="C17" s="219"/>
      <x:c r="D17" s="219"/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/>
      <x:c r="B18" s="219"/>
      <x:c r="C18" s="219"/>
      <x:c r="D18" s="219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N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</x:cols>
  <x:sheetData>
    <x:row r="1">
      <x:c r="A1" s="287" t="str">
        <x:v>CLIENTS, ACQUISITION ET CHURN — 12 MOIS</x:v>
      </x:c>
      <x:c r="B1" s="287"/>
      <x:c r="C1" s="287"/>
      <x:c r="D1" s="287"/>
      <x:c r="E1" s="287"/>
      <x:c r="F1" s="287"/>
      <x:c r="G1" s="287"/>
      <x:c r="H1" s="287"/>
      <x:c r="I1" s="287"/>
      <x:c r="J1" s="287"/>
      <x:c r="K1" s="287"/>
      <x:c r="L1" s="287"/>
      <x:c r="M1" s="287"/>
      <x:c r="N1" s="287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287"/>
      <x:c r="B2" s="287"/>
      <x:c r="C2" s="287"/>
      <x:c r="D2" s="287"/>
      <x:c r="E2" s="287"/>
      <x:c r="F2" s="287"/>
      <x:c r="G2" s="287"/>
      <x:c r="H2" s="287"/>
      <x:c r="I2" s="287"/>
      <x:c r="J2" s="287"/>
      <x:c r="K2" s="287"/>
      <x:c r="L2" s="287"/>
      <x:c r="M2" s="287"/>
      <x:c r="N2" s="287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Indicateur</x:v>
      </x:c>
      <x:c r="B4" s="13" t="str">
        <x:v>Janvier</x:v>
      </x:c>
      <x:c r="C4" s="13" t="str">
        <x:v>Février</x:v>
      </x:c>
      <x:c r="D4" s="13" t="str">
        <x:v>Mars</x:v>
      </x:c>
      <x:c r="E4" s="13" t="str">
        <x:v>Avril</x:v>
      </x:c>
      <x:c r="F4" s="13" t="str">
        <x:v>Mai</x:v>
      </x:c>
      <x:c r="G4" s="13" t="str">
        <x:v>Juin</x:v>
      </x:c>
      <x:c r="H4" s="13" t="str">
        <x:v>Juillet</x:v>
      </x:c>
      <x:c r="I4" s="13" t="str">
        <x:v>Août</x:v>
      </x:c>
      <x:c r="J4" s="13" t="str">
        <x:v>Septembre</x:v>
      </x:c>
      <x:c r="K4" s="13" t="str">
        <x:v>Octobre</x:v>
      </x:c>
      <x:c r="L4" s="13" t="str">
        <x:v>Novembre</x:v>
      </x:c>
      <x:c r="M4" s="13" t="str">
        <x:v>Décembre</x:v>
      </x:c>
      <x:c r="N4" s="13" t="str">
        <x:v>Total / fin d'année</x:v>
      </x:c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Clients début de mois</x:v>
      </x:c>
      <x:c r="B5" s="276" t="n">
        <x:f>'Hypothèses'!$B$8</x:f>
        <x:v>40</x:v>
      </x:c>
      <x:c r="C5" s="276" t="n">
        <x:f>B8</x:f>
        <x:v>50.8</x:v>
      </x:c>
      <x:c r="D5" s="276" t="n">
        <x:f>C8</x:f>
        <x:v>62.236</x:v>
      </x:c>
      <x:c r="E5" s="276" t="n">
        <x:f>D8</x:f>
        <x:v>74.36572</x:v>
      </x:c>
      <x:c r="F5" s="276" t="n">
        <x:f>E8</x:f>
        <x:v>87.2512924</x:v>
      </x:c>
      <x:c r="G5" s="276" t="n">
        <x:f>F8</x:f>
        <x:v>100.959621148</x:v>
      </x:c>
      <x:c r="H5" s="276" t="n">
        <x:f>G8</x:f>
        <x:v>115.56276943515999</x:v>
      </x:c>
      <x:c r="I5" s="276" t="n">
        <x:f>H8</x:f>
        <x:v>131.1383782274332</x:v>
      </x:c>
      <x:c r="J5" s="276" t="n">
        <x:f>I8</x:f>
        <x:v>147.77011810596446</x:v>
      </x:c>
      <x:c r="K5" s="276" t="n">
        <x:f>J8</x:f>
        <x:v>165.54817708616812</x:v>
      </x:c>
      <x:c r="L5" s="276" t="n">
        <x:f>K8</x:f>
        <x:v>184.56978729883627</x:v>
      </x:c>
      <x:c r="M5" s="276" t="n">
        <x:f>L8</x:f>
        <x:v>204.93979364714465</x:v>
      </x:c>
      <x:c r="N5" s="276" t="n">
        <x:f>SUM(B5:M5)</x:f>
        <x:v>1365.1416573487068</x:v>
      </x:c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Nouveaux clients</x:v>
      </x:c>
      <x:c r="B6" s="276" t="n">
        <x:f>'Hypothèses'!$B$9</x:f>
        <x:v>12</x:v>
      </x:c>
      <x:c r="C6" s="276" t="n">
        <x:f>B6*(1+'Hypothèses'!$B$10)</x:f>
        <x:v>12.96</x:v>
      </x:c>
      <x:c r="D6" s="276" t="n">
        <x:f>C6*(1+'Hypothèses'!$B$10)</x:f>
        <x:v>13.996800000000002</x:v>
      </x:c>
      <x:c r="E6" s="276" t="n">
        <x:f>D6*(1+'Hypothèses'!$B$10)</x:f>
        <x:v>15.116544000000003</x:v>
      </x:c>
      <x:c r="F6" s="276" t="n">
        <x:f>E6*(1+'Hypothèses'!$B$10)</x:f>
        <x:v>16.325867520000003</x:v>
      </x:c>
      <x:c r="G6" s="276" t="n">
        <x:f>F6*(1+'Hypothèses'!$B$10)</x:f>
        <x:v>17.631936921600005</x:v>
      </x:c>
      <x:c r="H6" s="276" t="n">
        <x:f>G6*(1+'Hypothèses'!$B$10)</x:f>
        <x:v>19.042491875328007</x:v>
      </x:c>
      <x:c r="I6" s="276" t="n">
        <x:f>H6*(1+'Hypothèses'!$B$10)</x:f>
        <x:v>20.56589122535425</x:v>
      </x:c>
      <x:c r="J6" s="276" t="n">
        <x:f>I6*(1+'Hypothèses'!$B$10)</x:f>
        <x:v>22.21116252338259</x:v>
      </x:c>
      <x:c r="K6" s="276" t="n">
        <x:f>J6*(1+'Hypothèses'!$B$10)</x:f>
        <x:v>23.9880555252532</x:v>
      </x:c>
      <x:c r="L6" s="276" t="n">
        <x:f>K6*(1+'Hypothèses'!$B$10)</x:f>
        <x:v>25.907099967273457</x:v>
      </x:c>
      <x:c r="M6" s="276" t="n">
        <x:f>L6*(1+'Hypothèses'!$B$10)</x:f>
        <x:v>27.979667964655334</x:v>
      </x:c>
      <x:c r="N6" s="276" t="n">
        <x:f>SUM(B6:M6)</x:f>
        <x:v>227.72551752284687</x:v>
      </x:c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19" t="str">
        <x:v>Clients churnés</x:v>
      </x:c>
      <x:c r="B7" s="276" t="n">
        <x:f>B5*'Hypothèses'!$B$11</x:f>
        <x:v>1.2</x:v>
      </x:c>
      <x:c r="C7" s="276" t="n">
        <x:f>C5*'Hypothèses'!$B$11</x:f>
        <x:v>1.5239999999999998</x:v>
      </x:c>
      <x:c r="D7" s="276" t="n">
        <x:f>D5*'Hypothèses'!$B$11</x:f>
        <x:v>1.8670799999999999</x:v>
      </x:c>
      <x:c r="E7" s="276" t="n">
        <x:f>E5*'Hypothèses'!$B$11</x:f>
        <x:v>2.2309715999999997</x:v>
      </x:c>
      <x:c r="F7" s="276" t="n">
        <x:f>F5*'Hypothèses'!$B$11</x:f>
        <x:v>2.6175387719999996</x:v>
      </x:c>
      <x:c r="G7" s="276" t="n">
        <x:f>G5*'Hypothèses'!$B$11</x:f>
        <x:v>3.0287886344399997</x:v>
      </x:c>
      <x:c r="H7" s="276" t="n">
        <x:f>H5*'Hypothèses'!$B$11</x:f>
        <x:v>3.4668830830547996</x:v>
      </x:c>
      <x:c r="I7" s="276" t="n">
        <x:f>I5*'Hypothèses'!$B$11</x:f>
        <x:v>3.934151346822996</x:v>
      </x:c>
      <x:c r="J7" s="276" t="n">
        <x:f>J5*'Hypothèses'!$B$11</x:f>
        <x:v>4.433103543178934</x:v>
      </x:c>
      <x:c r="K7" s="276" t="n">
        <x:f>K5*'Hypothèses'!$B$11</x:f>
        <x:v>4.966445312585043</x:v>
      </x:c>
      <x:c r="L7" s="276" t="n">
        <x:f>L5*'Hypothèses'!$B$11</x:f>
        <x:v>5.537093618965088</x:v>
      </x:c>
      <x:c r="M7" s="276" t="n">
        <x:f>M5*'Hypothèses'!$B$11</x:f>
        <x:v>6.148193809414339</x:v>
      </x:c>
      <x:c r="N7" s="276" t="n">
        <x:f>SUM(B7:M7)</x:f>
        <x:v>40.9542497204612</x:v>
      </x:c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79" t="str">
        <x:v>Clients fin de mois</x:v>
      </x:c>
      <x:c r="B8" s="288" t="n">
        <x:f>B5+B6-B7</x:f>
        <x:v>50.8</x:v>
      </x:c>
      <x:c r="C8" s="288" t="n">
        <x:f>C5+C6-C7</x:f>
        <x:v>62.236</x:v>
      </x:c>
      <x:c r="D8" s="288" t="n">
        <x:f>D5+D6-D7</x:f>
        <x:v>74.36572</x:v>
      </x:c>
      <x:c r="E8" s="288" t="n">
        <x:f>E5+E6-E7</x:f>
        <x:v>87.2512924</x:v>
      </x:c>
      <x:c r="F8" s="288" t="n">
        <x:f>F5+F6-F7</x:f>
        <x:v>100.959621148</x:v>
      </x:c>
      <x:c r="G8" s="288" t="n">
        <x:f>G5+G6-G7</x:f>
        <x:v>115.56276943515999</x:v>
      </x:c>
      <x:c r="H8" s="288" t="n">
        <x:f>H5+H6-H7</x:f>
        <x:v>131.1383782274332</x:v>
      </x:c>
      <x:c r="I8" s="288" t="n">
        <x:f>I5+I6-I7</x:f>
        <x:v>147.77011810596446</x:v>
      </x:c>
      <x:c r="J8" s="288" t="n">
        <x:f>J5+J6-J7</x:f>
        <x:v>165.54817708616812</x:v>
      </x:c>
      <x:c r="K8" s="288" t="n">
        <x:f>K5+K6-K7</x:f>
        <x:v>184.56978729883627</x:v>
      </x:c>
      <x:c r="L8" s="288" t="n">
        <x:f>L5+L6-L7</x:f>
        <x:v>204.93979364714465</x:v>
      </x:c>
      <x:c r="M8" s="288" t="n">
        <x:f>M5+M6-M7</x:f>
        <x:v>226.77126780238564</x:v>
      </x:c>
      <x:c r="N8" s="288" t="n">
        <x:f>M8</x:f>
        <x:v>226.77126780238564</x:v>
      </x:c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Churn mensuel</x:v>
      </x:c>
      <x:c r="B9" s="289" t="n">
        <x:f>IFERROR(B7/B5,0)</x:f>
        <x:v>0.03</x:v>
      </x:c>
      <x:c r="C9" s="289" t="n">
        <x:f>IFERROR(C7/C5,0)</x:f>
        <x:v>0.03</x:v>
      </x:c>
      <x:c r="D9" s="289" t="n">
        <x:f>IFERROR(D7/D5,0)</x:f>
        <x:v>0.03</x:v>
      </x:c>
      <x:c r="E9" s="289" t="n">
        <x:f>IFERROR(E7/E5,0)</x:f>
        <x:v>0.03</x:v>
      </x:c>
      <x:c r="F9" s="289" t="n">
        <x:f>IFERROR(F7/F5,0)</x:f>
        <x:v>0.029999999999999995</x:v>
      </x:c>
      <x:c r="G9" s="289" t="n">
        <x:f>IFERROR(G7/G5,0)</x:f>
        <x:v>0.03</x:v>
      </x:c>
      <x:c r="H9" s="289" t="n">
        <x:f>IFERROR(H7/H5,0)</x:f>
        <x:v>0.03</x:v>
      </x:c>
      <x:c r="I9" s="289" t="n">
        <x:f>IFERROR(I7/I5,0)</x:f>
        <x:v>0.03</x:v>
      </x:c>
      <x:c r="J9" s="289" t="n">
        <x:f>IFERROR(J7/J5,0)</x:f>
        <x:v>0.030000000000000002</x:v>
      </x:c>
      <x:c r="K9" s="289" t="n">
        <x:f>IFERROR(K7/K5,0)</x:f>
        <x:v>0.03</x:v>
      </x:c>
      <x:c r="L9" s="289" t="n">
        <x:f>IFERROR(L7/L5,0)</x:f>
        <x:v>0.029999999999999995</x:v>
      </x:c>
      <x:c r="M9" s="289" t="n">
        <x:f>IFERROR(M7/M5,0)</x:f>
        <x:v>0.03</x:v>
      </x:c>
      <x:c r="N9" s="289" t="n">
        <x:f>AVERAGE(B9:M9)</x:f>
        <x:v>0.03</x:v>
      </x:c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19" t="str">
        <x:v>Croissance nette clients</x:v>
      </x:c>
      <x:c r="B10" s="276" t="n">
        <x:f>B8-B5</x:f>
        <x:v>10.799999999999997</x:v>
      </x:c>
      <x:c r="C10" s="276" t="n">
        <x:f>C8-C5</x:f>
        <x:v>11.436</x:v>
      </x:c>
      <x:c r="D10" s="276" t="n">
        <x:f>D8-D5</x:f>
        <x:v>12.129719999999999</x:v>
      </x:c>
      <x:c r="E10" s="276" t="n">
        <x:f>E8-E5</x:f>
        <x:v>12.885572400000001</x:v>
      </x:c>
      <x:c r="F10" s="276" t="n">
        <x:f>F8-F5</x:f>
        <x:v>13.708328748</x:v>
      </x:c>
      <x:c r="G10" s="276" t="n">
        <x:f>G8-G5</x:f>
        <x:v>14.603148287159996</x:v>
      </x:c>
      <x:c r="H10" s="276" t="n">
        <x:f>H8-H5</x:f>
        <x:v>15.575608792273215</x:v>
      </x:c>
      <x:c r="I10" s="276" t="n">
        <x:f>I8-I5</x:f>
        <x:v>16.63173987853125</x:v>
      </x:c>
      <x:c r="J10" s="276" t="n">
        <x:f>J8-J5</x:f>
        <x:v>17.778058980203667</x:v>
      </x:c>
      <x:c r="K10" s="276" t="n">
        <x:f>K8-K5</x:f>
        <x:v>19.02161021266815</x:v>
      </x:c>
      <x:c r="L10" s="276" t="n">
        <x:f>L8-L5</x:f>
        <x:v>20.37000634830838</x:v>
      </x:c>
      <x:c r="M10" s="276" t="n">
        <x:f>M8-M5</x:f>
        <x:v>21.831474155240983</x:v>
      </x:c>
      <x:c r="N10" s="276" t="n">
        <x:f>SUM(B10:M10)</x:f>
        <x:v>186.77126780238564</x:v>
      </x:c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19"/>
      <x:c r="B11" s="219"/>
      <x:c r="C11" s="219"/>
      <x:c r="D11" s="219"/>
      <x:c r="E11" s="219"/>
      <x:c r="F11" s="219"/>
      <x:c r="G11" s="219"/>
      <x:c r="H11" s="219"/>
      <x:c r="I11" s="219"/>
      <x:c r="J11" s="219"/>
      <x:c r="K11" s="219"/>
      <x:c r="L11" s="219"/>
      <x:c r="M11" s="219"/>
      <x:c r="N11" s="219"/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19"/>
      <x:c r="B12" s="219"/>
      <x:c r="C12" s="219"/>
      <x:c r="D12" s="219"/>
      <x:c r="E12" s="219"/>
      <x:c r="F12" s="219"/>
      <x:c r="G12" s="219"/>
      <x:c r="H12" s="219"/>
      <x:c r="I12" s="219"/>
      <x:c r="J12" s="219"/>
      <x:c r="K12" s="219"/>
      <x:c r="L12" s="219"/>
      <x:c r="M12" s="219"/>
      <x:c r="N12" s="219"/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19"/>
      <x:c r="B13" s="219"/>
      <x:c r="C13" s="219"/>
      <x:c r="D13" s="219"/>
      <x:c r="E13" s="219"/>
      <x:c r="F13" s="219"/>
      <x:c r="G13" s="219"/>
      <x:c r="H13" s="219"/>
      <x:c r="I13" s="219"/>
      <x:c r="J13" s="219"/>
      <x:c r="K13" s="219"/>
      <x:c r="L13" s="219"/>
      <x:c r="M13" s="219"/>
      <x:c r="N13" s="219"/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19"/>
      <x:c r="B14" s="219"/>
      <x:c r="C14" s="219"/>
      <x:c r="D14" s="219"/>
      <x:c r="E14" s="219"/>
      <x:c r="F14" s="219"/>
      <x:c r="G14" s="219"/>
      <x:c r="H14" s="219"/>
      <x:c r="I14" s="219"/>
      <x:c r="J14" s="219"/>
      <x:c r="K14" s="219"/>
      <x:c r="L14" s="219"/>
      <x:c r="M14" s="219"/>
      <x:c r="N14" s="219"/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/>
      <x:c r="B15" s="219"/>
      <x:c r="C15" s="219"/>
      <x:c r="D15" s="219"/>
      <x:c r="E15" s="219"/>
      <x:c r="F15" s="219"/>
      <x:c r="G15" s="219"/>
      <x:c r="H15" s="219"/>
      <x:c r="I15" s="219"/>
      <x:c r="J15" s="219"/>
      <x:c r="K15" s="219"/>
      <x:c r="L15" s="219"/>
      <x:c r="M15" s="219"/>
      <x:c r="N15" s="219"/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/>
      <x:c r="B16" s="219"/>
      <x:c r="C16" s="219"/>
      <x:c r="D16" s="219"/>
      <x:c r="E16" s="219"/>
      <x:c r="F16" s="219"/>
      <x:c r="G16" s="219"/>
      <x:c r="H16" s="219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/>
      <x:c r="B17" s="219"/>
      <x:c r="C17" s="219"/>
      <x:c r="D17" s="219"/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/>
      <x:c r="B18" s="219"/>
      <x:c r="C18" s="219"/>
      <x:c r="D18" s="219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N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8" hidden="0" customWidth="1"/>
    <x:col min="3" max="3" width="18" hidden="0" customWidth="1"/>
    <x:col min="4" max="4" width="42" hidden="0" customWidth="1"/>
  </x:cols>
  <x:sheetData>
    <x:row r="1">
      <x:c r="A1" s="293" t="str">
        <x:v>UNIT ECONOMICS — CAC, LTV, PAYBACK ET MARGE</x:v>
      </x:c>
      <x:c r="B1" s="293"/>
      <x:c r="C1" s="293"/>
      <x:c r="D1" s="293"/>
      <x:c r="E1" s="293"/>
      <x:c r="F1" s="293"/>
      <x:c r="G1" s="219"/>
      <x:c r="H1" s="219"/>
      <x:c r="I1" s="219"/>
      <x:c r="J1" s="219"/>
      <x:c r="K1" s="219"/>
      <x:c r="L1" s="219"/>
      <x:c r="M1" s="219"/>
      <x:c r="N1" s="219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293"/>
      <x:c r="B2" s="293"/>
      <x:c r="C2" s="293"/>
      <x:c r="D2" s="293"/>
      <x:c r="E2" s="293"/>
      <x:c r="F2" s="293"/>
      <x:c r="G2" s="219"/>
      <x:c r="H2" s="219"/>
      <x:c r="I2" s="219"/>
      <x:c r="J2" s="219"/>
      <x:c r="K2" s="219"/>
      <x:c r="L2" s="219"/>
      <x:c r="M2" s="219"/>
      <x:c r="N2" s="219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Indicateur</x:v>
      </x:c>
      <x:c r="B4" s="13" t="str">
        <x:v>Valeur</x:v>
      </x:c>
      <x:c r="C4" s="13" t="str">
        <x:v>Unité</x:v>
      </x:c>
      <x:c r="D4" s="13" t="str">
        <x:v>Lecture</x:v>
      </x:c>
      <x:c r="E4" s="219"/>
      <x:c r="F4" s="219"/>
      <x:c r="G4" s="219"/>
      <x:c r="H4" s="219"/>
      <x:c r="I4" s="219"/>
      <x:c r="J4" s="219"/>
      <x:c r="K4" s="219"/>
      <x:c r="L4" s="219"/>
      <x:c r="M4" s="219"/>
      <x:c r="N4" s="219"/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ARPA mensuel</x:v>
      </x:c>
      <x:c r="B5" s="245" t="n">
        <x:f>'Hypothèses'!B7</x:f>
        <x:v>79</x:v>
      </x:c>
      <x:c r="C5" s="219" t="str">
        <x:v>€ / client</x:v>
      </x:c>
      <x:c r="D5" s="219" t="str">
        <x:v>Revenu mensuel moyen</x:v>
      </x:c>
      <x:c r="E5" s="219"/>
      <x:c r="F5" s="219"/>
      <x:c r="G5" s="219"/>
      <x:c r="H5" s="219"/>
      <x:c r="I5" s="219"/>
      <x:c r="J5" s="219"/>
      <x:c r="K5" s="219"/>
      <x:c r="L5" s="219"/>
      <x:c r="M5" s="219"/>
      <x:c r="N5" s="219"/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Marge brute %</x:v>
      </x:c>
      <x:c r="B6" s="243" t="n">
        <x:f>1-'Hypothèses'!B14</x:f>
        <x:v>0.88</x:v>
      </x:c>
      <x:c r="C6" s="219" t="str">
        <x:v>%</x:v>
      </x:c>
      <x:c r="D6" s="219" t="str">
        <x:v>Après coûts variables</x:v>
      </x:c>
      <x:c r="E6" s="219"/>
      <x:c r="F6" s="219"/>
      <x:c r="G6" s="219"/>
      <x:c r="H6" s="219"/>
      <x:c r="I6" s="219"/>
      <x:c r="J6" s="219"/>
      <x:c r="K6" s="219"/>
      <x:c r="L6" s="219"/>
      <x:c r="M6" s="219"/>
      <x:c r="N6" s="219"/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19" t="str">
        <x:v>CAC</x:v>
      </x:c>
      <x:c r="B7" s="245" t="n">
        <x:f>'Hypothèses'!B15</x:f>
        <x:v>650</x:v>
      </x:c>
      <x:c r="C7" s="219" t="str">
        <x:v>€ / client</x:v>
      </x:c>
      <x:c r="D7" s="219" t="str">
        <x:v>Coût d'acquisition</x:v>
      </x:c>
      <x:c r="E7" s="219"/>
      <x:c r="F7" s="219"/>
      <x:c r="G7" s="219"/>
      <x:c r="H7" s="219"/>
      <x:c r="I7" s="219"/>
      <x:c r="J7" s="219"/>
      <x:c r="K7" s="219"/>
      <x:c r="L7" s="219"/>
      <x:c r="M7" s="219"/>
      <x:c r="N7" s="219"/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19" t="str">
        <x:v>Churn mensuel</x:v>
      </x:c>
      <x:c r="B8" s="243" t="n">
        <x:f>'Hypothèses'!B11</x:f>
        <x:v>0.03</x:v>
      </x:c>
      <x:c r="C8" s="219" t="str">
        <x:v>%</x:v>
      </x:c>
      <x:c r="D8" s="219" t="str">
        <x:v>Perte mensuelle de clients</x:v>
      </x:c>
      <x:c r="E8" s="219"/>
      <x:c r="F8" s="219"/>
      <x:c r="G8" s="219"/>
      <x:c r="H8" s="219"/>
      <x:c r="I8" s="219"/>
      <x:c r="J8" s="219"/>
      <x:c r="K8" s="219"/>
      <x:c r="L8" s="219"/>
      <x:c r="M8" s="219"/>
      <x:c r="N8" s="219"/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Durée de vie client</x:v>
      </x:c>
      <x:c r="B9" s="242" t="n">
        <x:f>IFERROR(1/B8,0)</x:f>
        <x:v>33.333333333333336</x:v>
      </x:c>
      <x:c r="C9" s="219" t="str">
        <x:v>mois</x:v>
      </x:c>
      <x:c r="D9" s="219" t="str">
        <x:v>Approximation simple</x:v>
      </x:c>
      <x:c r="E9" s="219"/>
      <x:c r="F9" s="219"/>
      <x:c r="G9" s="219"/>
      <x:c r="H9" s="219"/>
      <x:c r="I9" s="219"/>
      <x:c r="J9" s="219"/>
      <x:c r="K9" s="219"/>
      <x:c r="L9" s="219"/>
      <x:c r="M9" s="219"/>
      <x:c r="N9" s="219"/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94" t="str">
        <x:v>LTV</x:v>
      </x:c>
      <x:c r="B10" s="295" t="n">
        <x:f>B5*B6*B9</x:f>
        <x:v>2317.3333333333335</x:v>
      </x:c>
      <x:c r="C10" s="294" t="str">
        <x:v>€ / client</x:v>
      </x:c>
      <x:c r="D10" s="294" t="str">
        <x:v>Valeur vie client</x:v>
      </x:c>
      <x:c r="E10" s="219"/>
      <x:c r="F10" s="219"/>
      <x:c r="G10" s="219"/>
      <x:c r="H10" s="219"/>
      <x:c r="I10" s="219"/>
      <x:c r="J10" s="219"/>
      <x:c r="K10" s="219"/>
      <x:c r="L10" s="219"/>
      <x:c r="M10" s="219"/>
      <x:c r="N10" s="219"/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94" t="str">
        <x:v>Ratio LTV / CAC</x:v>
      </x:c>
      <x:c r="B11" s="296" t="n">
        <x:f>IFERROR(B10/B7,0)</x:f>
        <x:v>3.565128205128205</x:v>
      </x:c>
      <x:c r="C11" s="294" t="str">
        <x:v>x</x:v>
      </x:c>
      <x:c r="D11" s="294" t="str">
        <x:v>Qualité économique acquisition</x:v>
      </x:c>
      <x:c r="E11" s="219"/>
      <x:c r="F11" s="219"/>
      <x:c r="G11" s="219"/>
      <x:c r="H11" s="219"/>
      <x:c r="I11" s="219"/>
      <x:c r="J11" s="219"/>
      <x:c r="K11" s="219"/>
      <x:c r="L11" s="219"/>
      <x:c r="M11" s="219"/>
      <x:c r="N11" s="219"/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94" t="str">
        <x:v>Payback CAC</x:v>
      </x:c>
      <x:c r="B12" s="297" t="n">
        <x:f>IFERROR(B7/(B5*B6),0)</x:f>
        <x:v>9.349827387802073</x:v>
      </x:c>
      <x:c r="C12" s="294" t="str">
        <x:v>mois</x:v>
      </x:c>
      <x:c r="D12" s="294" t="str">
        <x:v>Temps de remboursement du CAC</x:v>
      </x:c>
      <x:c r="E12" s="219"/>
      <x:c r="F12" s="219"/>
      <x:c r="G12" s="219"/>
      <x:c r="H12" s="219"/>
      <x:c r="I12" s="219"/>
      <x:c r="J12" s="219"/>
      <x:c r="K12" s="219"/>
      <x:c r="L12" s="219"/>
      <x:c r="M12" s="219"/>
      <x:c r="N12" s="219"/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94" t="str">
        <x:v>Burn multiple</x:v>
      </x:c>
      <x:c r="B13" s="296" t="n">
        <x:f>IFERROR(ABS('Compte de résultat'!N10)/MAX(1,'Revenus &amp; MRR'!M10-'Revenus &amp; MRR'!B10),0)</x:f>
        <x:v>23.073884260367407</x:v>
      </x:c>
      <x:c r="C13" s="294" t="str">
        <x:v>x</x:v>
      </x:c>
      <x:c r="D13" s="294" t="str">
        <x:v>Cash consommé par euro de nouveau MRR</x:v>
      </x:c>
      <x:c r="E13" s="219"/>
      <x:c r="F13" s="219"/>
      <x:c r="G13" s="219"/>
      <x:c r="H13" s="219"/>
      <x:c r="I13" s="219"/>
      <x:c r="J13" s="219"/>
      <x:c r="K13" s="219"/>
      <x:c r="L13" s="219"/>
      <x:c r="M13" s="219"/>
      <x:c r="N13" s="219"/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19"/>
      <x:c r="B14" s="219"/>
      <x:c r="C14" s="219"/>
      <x:c r="D14" s="219"/>
      <x:c r="E14" s="219"/>
      <x:c r="F14" s="219"/>
      <x:c r="G14" s="219"/>
      <x:c r="H14" s="219"/>
      <x:c r="I14" s="219"/>
      <x:c r="J14" s="219"/>
      <x:c r="K14" s="219"/>
      <x:c r="L14" s="219"/>
      <x:c r="M14" s="219"/>
      <x:c r="N14" s="219"/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/>
      <x:c r="B15" s="219"/>
      <x:c r="C15" s="219"/>
      <x:c r="D15" s="219"/>
      <x:c r="E15" s="219"/>
      <x:c r="F15" s="219"/>
      <x:c r="G15" s="219"/>
      <x:c r="H15" s="219"/>
      <x:c r="I15" s="219"/>
      <x:c r="J15" s="219"/>
      <x:c r="K15" s="219"/>
      <x:c r="L15" s="219"/>
      <x:c r="M15" s="219"/>
      <x:c r="N15" s="219"/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/>
      <x:c r="B16" s="219"/>
      <x:c r="C16" s="219"/>
      <x:c r="D16" s="219"/>
      <x:c r="E16" s="219"/>
      <x:c r="F16" s="219"/>
      <x:c r="G16" s="219"/>
      <x:c r="H16" s="219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/>
      <x:c r="B17" s="219"/>
      <x:c r="C17" s="219"/>
      <x:c r="D17" s="219"/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/>
      <x:c r="B18" s="219"/>
      <x:c r="C18" s="219"/>
      <x:c r="D18" s="219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F2"/>
  </x:mergeCells>
  <x:conditionalFormatting sqref="B11:B11">
    <x:cfRule type="cellIs" dxfId="0" priority="1" operator="lessThan">
      <x:formula>3</x:formula>
    </x:cfRule>
    <x:cfRule type="cellIs" dxfId="1" priority="2" operator="greaterThanOrEqual">
      <x:formula>3</x:formula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2" hidden="0" customWidth="1"/>
    <x:col min="3" max="3" width="10" hidden="0" customWidth="1"/>
    <x:col min="4" max="4" width="18" hidden="0" customWidth="1"/>
    <x:col min="5" max="5" width="16" hidden="0" customWidth="1"/>
    <x:col min="6" max="6" width="18" hidden="0" customWidth="1"/>
    <x:col min="7" max="7" width="18" hidden="0" customWidth="1"/>
    <x:col min="8" max="8" width="16" hidden="0" customWidth="1"/>
    <x:col min="9" max="9" width="30" hidden="0" customWidth="1"/>
  </x:cols>
  <x:sheetData>
    <x:row r="1">
      <x:c r="A1" s="263" t="str">
        <x:v>ÉQUIPE, SALAIRES ET PLAN DE RECRUTEMENT</x:v>
      </x:c>
      <x:c r="B1" s="263"/>
      <x:c r="C1" s="263"/>
      <x:c r="D1" s="263"/>
      <x:c r="E1" s="263"/>
      <x:c r="F1" s="263"/>
      <x:c r="G1" s="263"/>
      <x:c r="H1" s="263"/>
      <x:c r="I1" s="263"/>
      <x:c r="J1" s="219"/>
      <x:c r="K1" s="219"/>
      <x:c r="L1" s="219"/>
      <x:c r="M1" s="219"/>
      <x:c r="N1" s="219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263"/>
      <x:c r="B2" s="263"/>
      <x:c r="C2" s="263"/>
      <x:c r="D2" s="263"/>
      <x:c r="E2" s="263"/>
      <x:c r="F2" s="263"/>
      <x:c r="G2" s="263"/>
      <x:c r="H2" s="263"/>
      <x:c r="I2" s="263"/>
      <x:c r="J2" s="219"/>
      <x:c r="K2" s="219"/>
      <x:c r="L2" s="219"/>
      <x:c r="M2" s="219"/>
      <x:c r="N2" s="219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Poste</x:v>
      </x:c>
      <x:c r="B4" s="13" t="str">
        <x:v>Mois arrivée</x:v>
      </x:c>
      <x:c r="C4" s="13" t="str">
        <x:v>Effectif</x:v>
      </x:c>
      <x:c r="D4" s="13" t="str">
        <x:v>Salaire brut mensuel</x:v>
      </x:c>
      <x:c r="E4" s="13" t="str">
        <x:v>Charges employeur</x:v>
      </x:c>
      <x:c r="F4" s="13" t="str">
        <x:v>Coût mensuel chargé</x:v>
      </x:c>
      <x:c r="G4" s="13" t="str">
        <x:v>Coût annuel</x:v>
      </x:c>
      <x:c r="H4" s="13" t="str">
        <x:v>Statut</x:v>
      </x:c>
      <x:c r="I4" s="13" t="str">
        <x:v>Commentaire</x:v>
      </x:c>
      <x:c r="J4" s="219"/>
      <x:c r="K4" s="219"/>
      <x:c r="L4" s="219"/>
      <x:c r="M4" s="219"/>
      <x:c r="N4" s="219"/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64" t="str">
        <x:v>CEO / Fondateur</x:v>
      </x:c>
      <x:c r="B5" s="264" t="n">
        <x:v>1</x:v>
      </x:c>
      <x:c r="C5" s="264" t="n">
        <x:v>1</x:v>
      </x:c>
      <x:c r="D5" s="266" t="n">
        <x:v>4200</x:v>
      </x:c>
      <x:c r="E5" s="267" t="n">
        <x:v>0.45</x:v>
      </x:c>
      <x:c r="F5" s="245" t="n">
        <x:f>D5*(1+E5)*C5</x:f>
        <x:v>6090</x:v>
      </x:c>
      <x:c r="G5" s="245" t="n">
        <x:f>F5*MAX(0,13-B5)</x:f>
        <x:v>73080</x:v>
      </x:c>
      <x:c r="H5" s="264" t="str">
        <x:v>Fondateur</x:v>
      </x:c>
      <x:c r="I5" s="264" t="str">
        <x:v>Rémunération incluse</x:v>
      </x:c>
      <x:c r="J5" s="219"/>
      <x:c r="K5" s="219"/>
      <x:c r="L5" s="219"/>
      <x:c r="M5" s="219"/>
      <x:c r="N5" s="219"/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64" t="str">
        <x:v>CTO / Fondateur</x:v>
      </x:c>
      <x:c r="B6" s="264" t="n">
        <x:v>1</x:v>
      </x:c>
      <x:c r="C6" s="264" t="n">
        <x:v>1</x:v>
      </x:c>
      <x:c r="D6" s="266" t="n">
        <x:v>4500</x:v>
      </x:c>
      <x:c r="E6" s="267" t="n">
        <x:v>0.45</x:v>
      </x:c>
      <x:c r="F6" s="245" t="n">
        <x:f>D6*(1+E6)*C6</x:f>
        <x:v>6525</x:v>
      </x:c>
      <x:c r="G6" s="245" t="n">
        <x:f>F6*MAX(0,13-B6)</x:f>
        <x:v>78300</x:v>
      </x:c>
      <x:c r="H6" s="264" t="str">
        <x:v>Fondateur</x:v>
      </x:c>
      <x:c r="I6" s="264" t="str">
        <x:v>Produit et tech</x:v>
      </x:c>
      <x:c r="J6" s="219"/>
      <x:c r="K6" s="219"/>
      <x:c r="L6" s="219"/>
      <x:c r="M6" s="219"/>
      <x:c r="N6" s="219"/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64" t="str">
        <x:v>Développeur full-stack</x:v>
      </x:c>
      <x:c r="B7" s="264" t="n">
        <x:v>1</x:v>
      </x:c>
      <x:c r="C7" s="264" t="n">
        <x:v>2</x:v>
      </x:c>
      <x:c r="D7" s="266" t="n">
        <x:v>3800</x:v>
      </x:c>
      <x:c r="E7" s="267" t="n">
        <x:v>0.45</x:v>
      </x:c>
      <x:c r="F7" s="245" t="n">
        <x:f>D7*(1+E7)*C7</x:f>
        <x:v>11020</x:v>
      </x:c>
      <x:c r="G7" s="245" t="n">
        <x:f>F7*MAX(0,13-B7)</x:f>
        <x:v>132240</x:v>
      </x:c>
      <x:c r="H7" s="264" t="str">
        <x:v>Salarié</x:v>
      </x:c>
      <x:c r="I7" s="264" t="str">
        <x:v>Équipe produit</x:v>
      </x:c>
      <x:c r="J7" s="219"/>
      <x:c r="K7" s="219"/>
      <x:c r="L7" s="219"/>
      <x:c r="M7" s="219"/>
      <x:c r="N7" s="219"/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64" t="str">
        <x:v>Product manager</x:v>
      </x:c>
      <x:c r="B8" s="264" t="n">
        <x:v>4</x:v>
      </x:c>
      <x:c r="C8" s="264" t="n">
        <x:v>1</x:v>
      </x:c>
      <x:c r="D8" s="266" t="n">
        <x:v>4000</x:v>
      </x:c>
      <x:c r="E8" s="267" t="n">
        <x:v>0.45</x:v>
      </x:c>
      <x:c r="F8" s="245" t="n">
        <x:f>D8*(1+E8)*C8</x:f>
        <x:v>5800</x:v>
      </x:c>
      <x:c r="G8" s="245" t="n">
        <x:f>F8*MAX(0,13-B8)</x:f>
        <x:v>52200</x:v>
      </x:c>
      <x:c r="H8" s="264" t="str">
        <x:v>Salarié</x:v>
      </x:c>
      <x:c r="I8" s="264" t="str">
        <x:v>Roadmap produit</x:v>
      </x:c>
      <x:c r="J8" s="219"/>
      <x:c r="K8" s="219"/>
      <x:c r="L8" s="219"/>
      <x:c r="M8" s="219"/>
      <x:c r="N8" s="219"/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64" t="str">
        <x:v>Growth manager</x:v>
      </x:c>
      <x:c r="B9" s="264" t="n">
        <x:v>2</x:v>
      </x:c>
      <x:c r="C9" s="264" t="n">
        <x:v>1</x:v>
      </x:c>
      <x:c r="D9" s="266" t="n">
        <x:v>3600</x:v>
      </x:c>
      <x:c r="E9" s="267" t="n">
        <x:v>0.45</x:v>
      </x:c>
      <x:c r="F9" s="245" t="n">
        <x:f>D9*(1+E9)*C9</x:f>
        <x:v>5220</x:v>
      </x:c>
      <x:c r="G9" s="245" t="n">
        <x:f>F9*MAX(0,13-B9)</x:f>
        <x:v>57420</x:v>
      </x:c>
      <x:c r="H9" s="264" t="str">
        <x:v>Salarié</x:v>
      </x:c>
      <x:c r="I9" s="264" t="str">
        <x:v>Acquisition</x:v>
      </x:c>
      <x:c r="J9" s="219"/>
      <x:c r="K9" s="219"/>
      <x:c r="L9" s="219"/>
      <x:c r="M9" s="219"/>
      <x:c r="N9" s="219"/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64" t="str">
        <x:v>Sales B2B</x:v>
      </x:c>
      <x:c r="B10" s="264" t="n">
        <x:v>5</x:v>
      </x:c>
      <x:c r="C10" s="264" t="n">
        <x:v>2</x:v>
      </x:c>
      <x:c r="D10" s="266" t="n">
        <x:v>3400</x:v>
      </x:c>
      <x:c r="E10" s="267" t="n">
        <x:v>0.45</x:v>
      </x:c>
      <x:c r="F10" s="245" t="n">
        <x:f>D10*(1+E10)*C10</x:f>
        <x:v>9860</x:v>
      </x:c>
      <x:c r="G10" s="245" t="n">
        <x:f>F10*MAX(0,13-B10)</x:f>
        <x:v>78880</x:v>
      </x:c>
      <x:c r="H10" s="264" t="str">
        <x:v>Salarié</x:v>
      </x:c>
      <x:c r="I10" s="264" t="str">
        <x:v>Développement commercial</x:v>
      </x:c>
      <x:c r="J10" s="219"/>
      <x:c r="K10" s="219"/>
      <x:c r="L10" s="219"/>
      <x:c r="M10" s="219"/>
      <x:c r="N10" s="219"/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64" t="str">
        <x:v>Customer success</x:v>
      </x:c>
      <x:c r="B11" s="264" t="n">
        <x:v>6</x:v>
      </x:c>
      <x:c r="C11" s="264" t="n">
        <x:v>1</x:v>
      </x:c>
      <x:c r="D11" s="266" t="n">
        <x:v>3000</x:v>
      </x:c>
      <x:c r="E11" s="267" t="n">
        <x:v>0.45</x:v>
      </x:c>
      <x:c r="F11" s="245" t="n">
        <x:f>D11*(1+E11)*C11</x:f>
        <x:v>4350</x:v>
      </x:c>
      <x:c r="G11" s="245" t="n">
        <x:f>F11*MAX(0,13-B11)</x:f>
        <x:v>30450</x:v>
      </x:c>
      <x:c r="H11" s="264" t="str">
        <x:v>Salarié</x:v>
      </x:c>
      <x:c r="I11" s="264" t="str">
        <x:v>Rétention</x:v>
      </x:c>
      <x:c r="J11" s="219"/>
      <x:c r="K11" s="219"/>
      <x:c r="L11" s="219"/>
      <x:c r="M11" s="219"/>
      <x:c r="N11" s="219"/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64" t="str">
        <x:v>Office / finance</x:v>
      </x:c>
      <x:c r="B12" s="264" t="n">
        <x:v>9</x:v>
      </x:c>
      <x:c r="C12" s="264" t="n">
        <x:v>1</x:v>
      </x:c>
      <x:c r="D12" s="266" t="n">
        <x:v>3200</x:v>
      </x:c>
      <x:c r="E12" s="267" t="n">
        <x:v>0.45</x:v>
      </x:c>
      <x:c r="F12" s="245" t="n">
        <x:f>D12*(1+E12)*C12</x:f>
        <x:v>4640</x:v>
      </x:c>
      <x:c r="G12" s="245" t="n">
        <x:f>F12*MAX(0,13-B12)</x:f>
        <x:v>18560</x:v>
      </x:c>
      <x:c r="H12" s="264" t="str">
        <x:v>Salarié</x:v>
      </x:c>
      <x:c r="I12" s="264" t="str">
        <x:v>Support administratif</x:v>
      </x:c>
      <x:c r="J12" s="219"/>
      <x:c r="K12" s="219"/>
      <x:c r="L12" s="219"/>
      <x:c r="M12" s="219"/>
      <x:c r="N12" s="219"/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19"/>
      <x:c r="B13" s="219"/>
      <x:c r="C13" s="219"/>
      <x:c r="D13" s="219"/>
      <x:c r="E13" s="219"/>
      <x:c r="F13" s="219"/>
      <x:c r="G13" s="219"/>
      <x:c r="H13" s="219"/>
      <x:c r="I13" s="219"/>
      <x:c r="J13" s="219"/>
      <x:c r="K13" s="219"/>
      <x:c r="L13" s="219"/>
      <x:c r="M13" s="219"/>
      <x:c r="N13" s="219"/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19"/>
      <x:c r="B14" s="219"/>
      <x:c r="C14" s="219"/>
      <x:c r="D14" s="219"/>
      <x:c r="E14" s="219"/>
      <x:c r="F14" s="219"/>
      <x:c r="G14" s="219"/>
      <x:c r="H14" s="219"/>
      <x:c r="I14" s="219"/>
      <x:c r="J14" s="219"/>
      <x:c r="K14" s="219"/>
      <x:c r="L14" s="219"/>
      <x:c r="M14" s="219"/>
      <x:c r="N14" s="219"/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13" t="str">
        <x:v>Coût équipe mensuel</x:v>
      </x:c>
      <x:c r="B15" s="13" t="str">
        <x:v>Janvier</x:v>
      </x:c>
      <x:c r="C15" s="13" t="str">
        <x:v>Février</x:v>
      </x:c>
      <x:c r="D15" s="13" t="str">
        <x:v>Mars</x:v>
      </x:c>
      <x:c r="E15" s="13" t="str">
        <x:v>Avril</x:v>
      </x:c>
      <x:c r="F15" s="13" t="str">
        <x:v>Mai</x:v>
      </x:c>
      <x:c r="G15" s="13" t="str">
        <x:v>Juin</x:v>
      </x:c>
      <x:c r="H15" s="13" t="str">
        <x:v>Juillet</x:v>
      </x:c>
      <x:c r="I15" s="13" t="str">
        <x:v>Août</x:v>
      </x:c>
      <x:c r="J15" s="13" t="str">
        <x:v>Septembre</x:v>
      </x:c>
      <x:c r="K15" s="13" t="str">
        <x:v>Octobre</x:v>
      </x:c>
      <x:c r="L15" s="13" t="str">
        <x:v>Novembre</x:v>
      </x:c>
      <x:c r="M15" s="13" t="str">
        <x:v>Décembre</x:v>
      </x:c>
      <x:c r="N15" s="13" t="str">
        <x:v>Total annuel</x:v>
      </x:c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79" t="str">
        <x:v>Masse salariale chargée</x:v>
      </x:c>
      <x:c r="B16" s="303" t="n">
        <x:f>SUMPRODUCT(($B$5:$B$12&lt;=1)*$F$5:$F$12)</x:f>
        <x:v>23635</x:v>
      </x:c>
      <x:c r="C16" s="303" t="n">
        <x:f>SUMPRODUCT(($B$5:$B$12&lt;=2)*$F$5:$F$12)</x:f>
        <x:v>28855</x:v>
      </x:c>
      <x:c r="D16" s="303" t="n">
        <x:f>SUMPRODUCT(($B$5:$B$12&lt;=3)*$F$5:$F$12)</x:f>
        <x:v>28855</x:v>
      </x:c>
      <x:c r="E16" s="303" t="n">
        <x:f>SUMPRODUCT(($B$5:$B$12&lt;=4)*$F$5:$F$12)</x:f>
        <x:v>34655</x:v>
      </x:c>
      <x:c r="F16" s="303" t="n">
        <x:f>SUMPRODUCT(($B$5:$B$12&lt;=5)*$F$5:$F$12)</x:f>
        <x:v>44515</x:v>
      </x:c>
      <x:c r="G16" s="303" t="n">
        <x:f>SUMPRODUCT(($B$5:$B$12&lt;=6)*$F$5:$F$12)</x:f>
        <x:v>48865</x:v>
      </x:c>
      <x:c r="H16" s="303" t="n">
        <x:f>SUMPRODUCT(($B$5:$B$12&lt;=7)*$F$5:$F$12)</x:f>
        <x:v>48865</x:v>
      </x:c>
      <x:c r="I16" s="303" t="n">
        <x:f>SUMPRODUCT(($B$5:$B$12&lt;=8)*$F$5:$F$12)</x:f>
        <x:v>48865</x:v>
      </x:c>
      <x:c r="J16" s="303" t="n">
        <x:f>SUMPRODUCT(($B$5:$B$12&lt;=9)*$F$5:$F$12)</x:f>
        <x:v>53505</x:v>
      </x:c>
      <x:c r="K16" s="303" t="n">
        <x:f>SUMPRODUCT(($B$5:$B$12&lt;=10)*$F$5:$F$12)</x:f>
        <x:v>53505</x:v>
      </x:c>
      <x:c r="L16" s="303" t="n">
        <x:f>SUMPRODUCT(($B$5:$B$12&lt;=11)*$F$5:$F$12)</x:f>
        <x:v>53505</x:v>
      </x:c>
      <x:c r="M16" s="303" t="n">
        <x:f>SUMPRODUCT(($B$5:$B$12&lt;=12)*$F$5:$F$12)</x:f>
        <x:v>53505</x:v>
      </x:c>
      <x:c r="N16" s="303" t="n">
        <x:f>SUM(B16:M16)</x:f>
        <x:v>521130</x:v>
      </x:c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/>
      <x:c r="B17" s="219"/>
      <x:c r="C17" s="219"/>
      <x:c r="D17" s="219"/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/>
      <x:c r="B18" s="219"/>
      <x:c r="C18" s="219"/>
      <x:c r="D18" s="219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I2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</x:cols>
  <x:sheetData>
    <x:row r="1">
      <x:c r="A1" s="305" t="str">
        <x:v>CHARGES OPÉRATIONNELLES STARTUP</x:v>
      </x:c>
      <x:c r="B1" s="305"/>
      <x:c r="C1" s="305"/>
      <x:c r="D1" s="305"/>
      <x:c r="E1" s="305"/>
      <x:c r="F1" s="305"/>
      <x:c r="G1" s="305"/>
      <x:c r="H1" s="305"/>
      <x:c r="I1" s="305"/>
      <x:c r="J1" s="305"/>
      <x:c r="K1" s="305"/>
      <x:c r="L1" s="305"/>
      <x:c r="M1" s="305"/>
      <x:c r="N1" s="305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305"/>
      <x:c r="B2" s="305"/>
      <x:c r="C2" s="305"/>
      <x:c r="D2" s="305"/>
      <x:c r="E2" s="305"/>
      <x:c r="F2" s="305"/>
      <x:c r="G2" s="305"/>
      <x:c r="H2" s="305"/>
      <x:c r="I2" s="305"/>
      <x:c r="J2" s="305"/>
      <x:c r="K2" s="305"/>
      <x:c r="L2" s="305"/>
      <x:c r="M2" s="305"/>
      <x:c r="N2" s="305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Charge</x:v>
      </x:c>
      <x:c r="B4" s="13" t="str">
        <x:v>Janvier</x:v>
      </x:c>
      <x:c r="C4" s="13" t="str">
        <x:v>Février</x:v>
      </x:c>
      <x:c r="D4" s="13" t="str">
        <x:v>Mars</x:v>
      </x:c>
      <x:c r="E4" s="13" t="str">
        <x:v>Avril</x:v>
      </x:c>
      <x:c r="F4" s="13" t="str">
        <x:v>Mai</x:v>
      </x:c>
      <x:c r="G4" s="13" t="str">
        <x:v>Juin</x:v>
      </x:c>
      <x:c r="H4" s="13" t="str">
        <x:v>Juillet</x:v>
      </x:c>
      <x:c r="I4" s="13" t="str">
        <x:v>Août</x:v>
      </x:c>
      <x:c r="J4" s="13" t="str">
        <x:v>Septembre</x:v>
      </x:c>
      <x:c r="K4" s="13" t="str">
        <x:v>Octobre</x:v>
      </x:c>
      <x:c r="L4" s="13" t="str">
        <x:v>Novembre</x:v>
      </x:c>
      <x:c r="M4" s="13" t="str">
        <x:v>Décembre</x:v>
      </x:c>
      <x:c r="N4" s="13" t="str">
        <x:v>Total annuel</x:v>
      </x:c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Cloud &amp; infrastructure</x:v>
      </x:c>
      <x:c r="B5" s="266" t="n">
        <x:v>5000</x:v>
      </x:c>
      <x:c r="C5" s="266" t="n">
        <x:v>5000</x:v>
      </x:c>
      <x:c r="D5" s="266" t="n">
        <x:v>5000</x:v>
      </x:c>
      <x:c r="E5" s="266" t="n">
        <x:v>5000</x:v>
      </x:c>
      <x:c r="F5" s="266" t="n">
        <x:v>5000</x:v>
      </x:c>
      <x:c r="G5" s="266" t="n">
        <x:v>5000</x:v>
      </x:c>
      <x:c r="H5" s="266" t="n">
        <x:v>5000</x:v>
      </x:c>
      <x:c r="I5" s="266" t="n">
        <x:v>5000</x:v>
      </x:c>
      <x:c r="J5" s="266" t="n">
        <x:v>5000</x:v>
      </x:c>
      <x:c r="K5" s="266" t="n">
        <x:v>5000</x:v>
      </x:c>
      <x:c r="L5" s="266" t="n">
        <x:v>5000</x:v>
      </x:c>
      <x:c r="M5" s="266" t="n">
        <x:v>5000</x:v>
      </x:c>
      <x:c r="N5" s="245" t="n">
        <x:f>SUM(B5:M5)</x:f>
        <x:v>60000</x:v>
      </x:c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Logiciels &amp; outils SaaS</x:v>
      </x:c>
      <x:c r="B6" s="266" t="n">
        <x:v>2500</x:v>
      </x:c>
      <x:c r="C6" s="266" t="n">
        <x:v>2500</x:v>
      </x:c>
      <x:c r="D6" s="266" t="n">
        <x:v>2500</x:v>
      </x:c>
      <x:c r="E6" s="266" t="n">
        <x:v>2500</x:v>
      </x:c>
      <x:c r="F6" s="266" t="n">
        <x:v>2500</x:v>
      </x:c>
      <x:c r="G6" s="266" t="n">
        <x:v>2500</x:v>
      </x:c>
      <x:c r="H6" s="266" t="n">
        <x:v>2500</x:v>
      </x:c>
      <x:c r="I6" s="266" t="n">
        <x:v>2500</x:v>
      </x:c>
      <x:c r="J6" s="266" t="n">
        <x:v>2500</x:v>
      </x:c>
      <x:c r="K6" s="266" t="n">
        <x:v>2500</x:v>
      </x:c>
      <x:c r="L6" s="266" t="n">
        <x:v>2500</x:v>
      </x:c>
      <x:c r="M6" s="266" t="n">
        <x:v>2500</x:v>
      </x:c>
      <x:c r="N6" s="245" t="n">
        <x:f>SUM(B6:M6)</x:f>
        <x:v>30000</x:v>
      </x:c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19" t="str">
        <x:v>Bureaux / coworking</x:v>
      </x:c>
      <x:c r="B7" s="266" t="n">
        <x:v>4000</x:v>
      </x:c>
      <x:c r="C7" s="266" t="n">
        <x:v>4000</x:v>
      </x:c>
      <x:c r="D7" s="266" t="n">
        <x:v>4000</x:v>
      </x:c>
      <x:c r="E7" s="266" t="n">
        <x:v>4000</x:v>
      </x:c>
      <x:c r="F7" s="266" t="n">
        <x:v>4000</x:v>
      </x:c>
      <x:c r="G7" s="266" t="n">
        <x:v>4000</x:v>
      </x:c>
      <x:c r="H7" s="266" t="n">
        <x:v>4000</x:v>
      </x:c>
      <x:c r="I7" s="266" t="n">
        <x:v>4000</x:v>
      </x:c>
      <x:c r="J7" s="266" t="n">
        <x:v>4000</x:v>
      </x:c>
      <x:c r="K7" s="266" t="n">
        <x:v>4000</x:v>
      </x:c>
      <x:c r="L7" s="266" t="n">
        <x:v>4000</x:v>
      </x:c>
      <x:c r="M7" s="266" t="n">
        <x:v>4000</x:v>
      </x:c>
      <x:c r="N7" s="245" t="n">
        <x:f>SUM(B7:M7)</x:f>
        <x:v>48000</x:v>
      </x:c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19" t="str">
        <x:v>Juridique &amp; comptabilité</x:v>
      </x:c>
      <x:c r="B8" s="266" t="n">
        <x:v>2200</x:v>
      </x:c>
      <x:c r="C8" s="266" t="n">
        <x:v>2200</x:v>
      </x:c>
      <x:c r="D8" s="266" t="n">
        <x:v>2200</x:v>
      </x:c>
      <x:c r="E8" s="266" t="n">
        <x:v>2200</x:v>
      </x:c>
      <x:c r="F8" s="266" t="n">
        <x:v>2200</x:v>
      </x:c>
      <x:c r="G8" s="266" t="n">
        <x:v>2200</x:v>
      </x:c>
      <x:c r="H8" s="266" t="n">
        <x:v>2200</x:v>
      </x:c>
      <x:c r="I8" s="266" t="n">
        <x:v>2200</x:v>
      </x:c>
      <x:c r="J8" s="266" t="n">
        <x:v>2200</x:v>
      </x:c>
      <x:c r="K8" s="266" t="n">
        <x:v>2200</x:v>
      </x:c>
      <x:c r="L8" s="266" t="n">
        <x:v>2200</x:v>
      </x:c>
      <x:c r="M8" s="266" t="n">
        <x:v>2200</x:v>
      </x:c>
      <x:c r="N8" s="245" t="n">
        <x:f>SUM(B8:M8)</x:f>
        <x:v>26400</x:v>
      </x:c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Assurances</x:v>
      </x:c>
      <x:c r="B9" s="266" t="n">
        <x:v>700</x:v>
      </x:c>
      <x:c r="C9" s="266" t="n">
        <x:v>700</x:v>
      </x:c>
      <x:c r="D9" s="266" t="n">
        <x:v>700</x:v>
      </x:c>
      <x:c r="E9" s="266" t="n">
        <x:v>700</x:v>
      </x:c>
      <x:c r="F9" s="266" t="n">
        <x:v>700</x:v>
      </x:c>
      <x:c r="G9" s="266" t="n">
        <x:v>700</x:v>
      </x:c>
      <x:c r="H9" s="266" t="n">
        <x:v>700</x:v>
      </x:c>
      <x:c r="I9" s="266" t="n">
        <x:v>700</x:v>
      </x:c>
      <x:c r="J9" s="266" t="n">
        <x:v>700</x:v>
      </x:c>
      <x:c r="K9" s="266" t="n">
        <x:v>700</x:v>
      </x:c>
      <x:c r="L9" s="266" t="n">
        <x:v>700</x:v>
      </x:c>
      <x:c r="M9" s="266" t="n">
        <x:v>700</x:v>
      </x:c>
      <x:c r="N9" s="245" t="n">
        <x:f>SUM(B9:M9)</x:f>
        <x:v>8400</x:v>
      </x:c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19" t="str">
        <x:v>Déplacements &amp; événements</x:v>
      </x:c>
      <x:c r="B10" s="266" t="n">
        <x:v>3000</x:v>
      </x:c>
      <x:c r="C10" s="266" t="n">
        <x:v>3000</x:v>
      </x:c>
      <x:c r="D10" s="266" t="n">
        <x:v>3000</x:v>
      </x:c>
      <x:c r="E10" s="266" t="n">
        <x:v>3000</x:v>
      </x:c>
      <x:c r="F10" s="266" t="n">
        <x:v>3000</x:v>
      </x:c>
      <x:c r="G10" s="266" t="n">
        <x:v>3000</x:v>
      </x:c>
      <x:c r="H10" s="266" t="n">
        <x:v>3000</x:v>
      </x:c>
      <x:c r="I10" s="266" t="n">
        <x:v>3000</x:v>
      </x:c>
      <x:c r="J10" s="266" t="n">
        <x:v>3000</x:v>
      </x:c>
      <x:c r="K10" s="266" t="n">
        <x:v>3000</x:v>
      </x:c>
      <x:c r="L10" s="266" t="n">
        <x:v>3000</x:v>
      </x:c>
      <x:c r="M10" s="266" t="n">
        <x:v>3000</x:v>
      </x:c>
      <x:c r="N10" s="245" t="n">
        <x:f>SUM(B10:M10)</x:f>
        <x:v>36000</x:v>
      </x:c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19" t="str">
        <x:v>R&amp;D externe / freelances</x:v>
      </x:c>
      <x:c r="B11" s="266" t="n">
        <x:v>6000</x:v>
      </x:c>
      <x:c r="C11" s="266" t="n">
        <x:v>6000</x:v>
      </x:c>
      <x:c r="D11" s="266" t="n">
        <x:v>6000</x:v>
      </x:c>
      <x:c r="E11" s="266" t="n">
        <x:v>6000</x:v>
      </x:c>
      <x:c r="F11" s="266" t="n">
        <x:v>6000</x:v>
      </x:c>
      <x:c r="G11" s="266" t="n">
        <x:v>6000</x:v>
      </x:c>
      <x:c r="H11" s="266" t="n">
        <x:v>6000</x:v>
      </x:c>
      <x:c r="I11" s="266" t="n">
        <x:v>6000</x:v>
      </x:c>
      <x:c r="J11" s="266" t="n">
        <x:v>6000</x:v>
      </x:c>
      <x:c r="K11" s="266" t="n">
        <x:v>6000</x:v>
      </x:c>
      <x:c r="L11" s="266" t="n">
        <x:v>6000</x:v>
      </x:c>
      <x:c r="M11" s="266" t="n">
        <x:v>6000</x:v>
      </x:c>
      <x:c r="N11" s="245" t="n">
        <x:f>SUM(B11:M11)</x:f>
        <x:v>72000</x:v>
      </x:c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19" t="str">
        <x:v>Divers &amp; imprévus</x:v>
      </x:c>
      <x:c r="B12" s="266" t="n">
        <x:v>2000</x:v>
      </x:c>
      <x:c r="C12" s="266" t="n">
        <x:v>2000</x:v>
      </x:c>
      <x:c r="D12" s="266" t="n">
        <x:v>2000</x:v>
      </x:c>
      <x:c r="E12" s="266" t="n">
        <x:v>2000</x:v>
      </x:c>
      <x:c r="F12" s="266" t="n">
        <x:v>2000</x:v>
      </x:c>
      <x:c r="G12" s="266" t="n">
        <x:v>2000</x:v>
      </x:c>
      <x:c r="H12" s="266" t="n">
        <x:v>2000</x:v>
      </x:c>
      <x:c r="I12" s="266" t="n">
        <x:v>2000</x:v>
      </x:c>
      <x:c r="J12" s="266" t="n">
        <x:v>2000</x:v>
      </x:c>
      <x:c r="K12" s="266" t="n">
        <x:v>2000</x:v>
      </x:c>
      <x:c r="L12" s="266" t="n">
        <x:v>2000</x:v>
      </x:c>
      <x:c r="M12" s="266" t="n">
        <x:v>2000</x:v>
      </x:c>
      <x:c r="N12" s="245" t="n">
        <x:f>SUM(B12:M12)</x:f>
        <x:v>24000</x:v>
      </x:c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19" t="str">
        <x:v>Marketing</x:v>
      </x:c>
      <x:c r="B13" s="277" t="n">
        <x:f>'Hypothèses'!$B$16</x:f>
        <x:v>10000</x:v>
      </x:c>
      <x:c r="C13" s="277" t="n">
        <x:f>B13*(1+'Hypothèses'!$B$17)</x:f>
        <x:v>10500</x:v>
      </x:c>
      <x:c r="D13" s="277" t="n">
        <x:f>C13*(1+'Hypothèses'!$B$17)</x:f>
        <x:v>11025</x:v>
      </x:c>
      <x:c r="E13" s="277" t="n">
        <x:f>D13*(1+'Hypothèses'!$B$17)</x:f>
        <x:v>11576.25</x:v>
      </x:c>
      <x:c r="F13" s="277" t="n">
        <x:f>E13*(1+'Hypothèses'!$B$17)</x:f>
        <x:v>12155.0625</x:v>
      </x:c>
      <x:c r="G13" s="277" t="n">
        <x:f>F13*(1+'Hypothèses'!$B$17)</x:f>
        <x:v>12762.815625000001</x:v>
      </x:c>
      <x:c r="H13" s="277" t="n">
        <x:f>G13*(1+'Hypothèses'!$B$17)</x:f>
        <x:v>13400.956406250001</x:v>
      </x:c>
      <x:c r="I13" s="277" t="n">
        <x:f>H13*(1+'Hypothèses'!$B$17)</x:f>
        <x:v>14071.004226562502</x:v>
      </x:c>
      <x:c r="J13" s="277" t="n">
        <x:f>I13*(1+'Hypothèses'!$B$17)</x:f>
        <x:v>14774.554437890627</x:v>
      </x:c>
      <x:c r="K13" s="277" t="n">
        <x:f>J13*(1+'Hypothèses'!$B$17)</x:f>
        <x:v>15513.28215978516</x:v>
      </x:c>
      <x:c r="L13" s="277" t="n">
        <x:f>K13*(1+'Hypothèses'!$B$17)</x:f>
        <x:v>16288.946267774418</x:v>
      </x:c>
      <x:c r="M13" s="277" t="n">
        <x:f>L13*(1+'Hypothèses'!$B$17)</x:f>
        <x:v>17103.393581163138</x:v>
      </x:c>
      <x:c r="N13" s="277" t="n">
        <x:f>SUM(B13:M13)</x:f>
        <x:v>159171.26520442584</x:v>
      </x:c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19" t="str">
        <x:v>Coûts variables service</x:v>
      </x:c>
      <x:c r="B14" s="277" t="n">
        <x:f>'Revenus &amp; MRR'!B12*'Hypothèses'!$B$14</x:f>
        <x:v>414.85352159999997</x:v>
      </x:c>
      <x:c r="C14" s="277" t="n">
        <x:f>'Revenus &amp; MRR'!C12*'Hypothèses'!$B$14</x:f>
        <x:v>516.1670058720001</x:v>
      </x:c>
      <x:c r="D14" s="277" t="n">
        <x:f>'Revenus &amp; MRR'!D12*'Hypothèses'!$B$14</x:f>
        <x:v>623.54181280944</x:v>
      </x:c>
      <x:c r="E14" s="277" t="n">
        <x:f>'Revenus &amp; MRR'!E12*'Hypothèses'!$B$14</x:f>
        <x:v>737.5241609078447</x:v>
      </x:c>
      <x:c r="F14" s="277" t="n">
        <x:f>'Revenus &amp; MRR'!F12*'Hypothèses'!$B$14</x:f>
        <x:v>858.7021267619125</x:v>
      </x:c>
      <x:c r="G14" s="277" t="n">
        <x:f>'Revenus &amp; MRR'!G12*'Hypothèses'!$B$14</x:f>
        <x:v>987.7090488948622</x:v>
      </x:c>
      <x:c r="H14" s="277" t="n">
        <x:f>'Revenus &amp; MRR'!H12*'Hypothèses'!$B$14</x:f>
        <x:v>1125.2272022386883</x:v>
      </x:c>
      <x:c r="I14" s="277" t="n">
        <x:f>'Revenus &amp; MRR'!I12*'Hypothèses'!$B$14</x:f>
        <x:v>1271.9917649670533</x:v>
      </x:c>
      <x:c r="J14" s="277" t="n">
        <x:f>'Revenus &amp; MRR'!J12*'Hypothèses'!$B$14</x:f>
        <x:v>1428.7951011172097</x:v>
      </x:c>
      <x:c r="K14" s="277" t="n">
        <x:f>'Revenus &amp; MRR'!K12*'Hypothèses'!$B$14</x:f>
        <x:v>1596.4913843107945</x:v>
      </x:c>
      <x:c r="L14" s="277" t="n">
        <x:f>'Revenus &amp; MRR'!L12*'Hypothèses'!$B$14</x:f>
        <x:v>1776.00158990674</x:v>
      </x:c>
      <x:c r="M14" s="277" t="n">
        <x:f>'Revenus &amp; MRR'!M12*'Hypothèses'!$B$14</x:f>
        <x:v>1968.3188851048285</x:v>
      </x:c>
      <x:c r="N14" s="277" t="n">
        <x:f>SUM(B14:M14)</x:f>
        <x:v>13305.323604491376</x:v>
      </x:c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 t="str">
        <x:v>Masse salariale</x:v>
      </x:c>
      <x:c r="B15" s="277" t="n">
        <x:f>'Équipe &amp; recrutements'!B16</x:f>
        <x:v>23635</x:v>
      </x:c>
      <x:c r="C15" s="277" t="n">
        <x:f>'Équipe &amp; recrutements'!C16</x:f>
        <x:v>28855</x:v>
      </x:c>
      <x:c r="D15" s="277" t="n">
        <x:f>'Équipe &amp; recrutements'!D16</x:f>
        <x:v>28855</x:v>
      </x:c>
      <x:c r="E15" s="277" t="n">
        <x:f>'Équipe &amp; recrutements'!E16</x:f>
        <x:v>34655</x:v>
      </x:c>
      <x:c r="F15" s="277" t="n">
        <x:f>'Équipe &amp; recrutements'!F16</x:f>
        <x:v>44515</x:v>
      </x:c>
      <x:c r="G15" s="277" t="n">
        <x:f>'Équipe &amp; recrutements'!G16</x:f>
        <x:v>48865</x:v>
      </x:c>
      <x:c r="H15" s="277" t="n">
        <x:f>'Équipe &amp; recrutements'!H16</x:f>
        <x:v>48865</x:v>
      </x:c>
      <x:c r="I15" s="277" t="n">
        <x:f>'Équipe &amp; recrutements'!I16</x:f>
        <x:v>48865</x:v>
      </x:c>
      <x:c r="J15" s="277" t="n">
        <x:f>'Équipe &amp; recrutements'!J16</x:f>
        <x:v>53505</x:v>
      </x:c>
      <x:c r="K15" s="277" t="n">
        <x:f>'Équipe &amp; recrutements'!K16</x:f>
        <x:v>53505</x:v>
      </x:c>
      <x:c r="L15" s="277" t="n">
        <x:f>'Équipe &amp; recrutements'!L16</x:f>
        <x:v>53505</x:v>
      </x:c>
      <x:c r="M15" s="277" t="n">
        <x:f>'Équipe &amp; recrutements'!M16</x:f>
        <x:v>53505</x:v>
      </x:c>
      <x:c r="N15" s="277" t="n">
        <x:f>SUM(B15:M15)</x:f>
        <x:v>521130</x:v>
      </x:c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41" t="str">
        <x:v>Total Opex</x:v>
      </x:c>
      <x:c r="B16" s="306" t="n">
        <x:f>SUM(B5:B15)</x:f>
        <x:v>59449.8535216</x:v>
      </x:c>
      <x:c r="C16" s="306" t="n">
        <x:f>SUM(C5:C15)</x:f>
        <x:v>65271.167005872</x:v>
      </x:c>
      <x:c r="D16" s="306" t="n">
        <x:f>SUM(D5:D15)</x:f>
        <x:v>65903.54181280945</x:v>
      </x:c>
      <x:c r="E16" s="306" t="n">
        <x:f>SUM(E5:E15)</x:f>
        <x:v>72368.77416090784</x:v>
      </x:c>
      <x:c r="F16" s="306" t="n">
        <x:f>SUM(F5:F15)</x:f>
        <x:v>82928.76462676191</x:v>
      </x:c>
      <x:c r="G16" s="306" t="n">
        <x:f>SUM(G5:G15)</x:f>
        <x:v>88015.52467389486</x:v>
      </x:c>
      <x:c r="H16" s="306" t="n">
        <x:f>SUM(H5:H15)</x:f>
        <x:v>88791.18360848869</x:v>
      </x:c>
      <x:c r="I16" s="306" t="n">
        <x:f>SUM(I5:I15)</x:f>
        <x:v>89607.99599152955</x:v>
      </x:c>
      <x:c r="J16" s="306" t="n">
        <x:f>SUM(J5:J15)</x:f>
        <x:v>95108.34953900785</x:v>
      </x:c>
      <x:c r="K16" s="306" t="n">
        <x:f>SUM(K5:K15)</x:f>
        <x:v>96014.77354409595</x:v>
      </x:c>
      <x:c r="L16" s="306" t="n">
        <x:f>SUM(L5:L15)</x:f>
        <x:v>96969.94785768115</x:v>
      </x:c>
      <x:c r="M16" s="306" t="n">
        <x:f>SUM(M5:M15)</x:f>
        <x:v>97976.71246626796</x:v>
      </x:c>
      <x:c r="N16" s="306" t="n">
        <x:f>SUM(B16:M16)</x:f>
        <x:v>998406.5888089172</x:v>
      </x:c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/>
      <x:c r="B17" s="219"/>
      <x:c r="C17" s="219"/>
      <x:c r="D17" s="219"/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/>
      <x:c r="B18" s="219"/>
      <x:c r="C18" s="219"/>
      <x:c r="D18" s="219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N2"/>
  </x:mergeCell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8" hidden="0" customWidth="1"/>
    <x:col min="3" max="3" width="18" hidden="0" customWidth="1"/>
    <x:col min="4" max="4" width="22" hidden="0" customWidth="1"/>
  </x:cols>
  <x:sheetData>
    <x:row r="1">
      <x:c r="A1" s="275" t="str">
        <x:v>LEVÉE DE FONDS, DILUTION ET CAP TABLE</x:v>
      </x:c>
      <x:c r="B1" s="275"/>
      <x:c r="C1" s="275"/>
      <x:c r="D1" s="275"/>
      <x:c r="E1" s="275"/>
      <x:c r="F1" s="275"/>
      <x:c r="G1" s="275"/>
      <x:c r="H1" s="275"/>
      <x:c r="I1" s="219"/>
      <x:c r="J1" s="219"/>
      <x:c r="K1" s="219"/>
      <x:c r="L1" s="219"/>
      <x:c r="M1" s="219"/>
      <x:c r="N1" s="219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275"/>
      <x:c r="B2" s="275"/>
      <x:c r="C2" s="275"/>
      <x:c r="D2" s="275"/>
      <x:c r="E2" s="275"/>
      <x:c r="F2" s="275"/>
      <x:c r="G2" s="275"/>
      <x:c r="H2" s="275"/>
      <x:c r="I2" s="219"/>
      <x:c r="J2" s="219"/>
      <x:c r="K2" s="219"/>
      <x:c r="L2" s="219"/>
      <x:c r="M2" s="219"/>
      <x:c r="N2" s="219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Paramètre</x:v>
      </x:c>
      <x:c r="B4" s="13" t="str">
        <x:v>Valeur</x:v>
      </x:c>
      <x:c r="C4" s="13" t="str">
        <x:v>Unité</x:v>
      </x:c>
      <x:c r="D4" s="13" t="str">
        <x:v>Commentaire</x:v>
      </x:c>
      <x:c r="E4" s="219"/>
      <x:c r="F4" s="219"/>
      <x:c r="G4" s="219"/>
      <x:c r="H4" s="219"/>
      <x:c r="I4" s="219"/>
      <x:c r="J4" s="219"/>
      <x:c r="K4" s="219"/>
      <x:c r="L4" s="219"/>
      <x:c r="M4" s="219"/>
      <x:c r="N4" s="219"/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Valorisation pre-money</x:v>
      </x:c>
      <x:c r="B5" s="245" t="n">
        <x:f>'Hypothèses'!B21</x:f>
        <x:v>2500000</x:v>
      </x:c>
      <x:c r="C5" s="219" t="str">
        <x:v>€</x:v>
      </x:c>
      <x:c r="D5" s="219" t="str">
        <x:v>Avant investissement</x:v>
      </x:c>
      <x:c r="E5" s="219"/>
      <x:c r="F5" s="219"/>
      <x:c r="G5" s="219"/>
      <x:c r="H5" s="219"/>
      <x:c r="I5" s="219"/>
      <x:c r="J5" s="219"/>
      <x:c r="K5" s="219"/>
      <x:c r="L5" s="219"/>
      <x:c r="M5" s="219"/>
      <x:c r="N5" s="219"/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Montant levé</x:v>
      </x:c>
      <x:c r="B6" s="245" t="n">
        <x:f>'Hypothèses'!B19</x:f>
        <x:v>500000</x:v>
      </x:c>
      <x:c r="C6" s="219" t="str">
        <x:v>€</x:v>
      </x:c>
      <x:c r="D6" s="219" t="str">
        <x:v>Montant brut</x:v>
      </x:c>
      <x:c r="E6" s="219"/>
      <x:c r="F6" s="219"/>
      <x:c r="G6" s="219"/>
      <x:c r="H6" s="219"/>
      <x:c r="I6" s="219"/>
      <x:c r="J6" s="219"/>
      <x:c r="K6" s="219"/>
      <x:c r="L6" s="219"/>
      <x:c r="M6" s="219"/>
      <x:c r="N6" s="219"/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19" t="str">
        <x:v>Frais de levée</x:v>
      </x:c>
      <x:c r="B7" s="243" t="n">
        <x:f>'Hypothèses'!B22</x:f>
        <x:v>0.03</x:v>
      </x:c>
      <x:c r="C7" s="219" t="str">
        <x:v>%</x:v>
      </x:c>
      <x:c r="D7" s="219" t="str">
        <x:v>Pourcentage du montant levé</x:v>
      </x:c>
      <x:c r="E7" s="219"/>
      <x:c r="F7" s="219"/>
      <x:c r="G7" s="219"/>
      <x:c r="H7" s="219"/>
      <x:c r="I7" s="219"/>
      <x:c r="J7" s="219"/>
      <x:c r="K7" s="219"/>
      <x:c r="L7" s="219"/>
      <x:c r="M7" s="219"/>
      <x:c r="N7" s="219"/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19" t="str">
        <x:v>Montant net reçu</x:v>
      </x:c>
      <x:c r="B8" s="245" t="n">
        <x:f>B6*(1-B7)</x:f>
        <x:v>485000</x:v>
      </x:c>
      <x:c r="C8" s="219" t="str">
        <x:v>€</x:v>
      </x:c>
      <x:c r="D8" s="219" t="str">
        <x:v>Après frais</x:v>
      </x:c>
      <x:c r="E8" s="219"/>
      <x:c r="F8" s="219"/>
      <x:c r="G8" s="219"/>
      <x:c r="H8" s="219"/>
      <x:c r="I8" s="219"/>
      <x:c r="J8" s="219"/>
      <x:c r="K8" s="219"/>
      <x:c r="L8" s="219"/>
      <x:c r="M8" s="219"/>
      <x:c r="N8" s="219"/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Valorisation post-money</x:v>
      </x:c>
      <x:c r="B9" s="245" t="n">
        <x:f>B5+B6</x:f>
        <x:v>3000000</x:v>
      </x:c>
      <x:c r="C9" s="219" t="str">
        <x:v>€</x:v>
      </x:c>
      <x:c r="D9" s="219" t="str">
        <x:v>Pre-money + levée</x:v>
      </x:c>
      <x:c r="E9" s="219"/>
      <x:c r="F9" s="219"/>
      <x:c r="G9" s="219"/>
      <x:c r="H9" s="219"/>
      <x:c r="I9" s="219"/>
      <x:c r="J9" s="219"/>
      <x:c r="K9" s="219"/>
      <x:c r="L9" s="219"/>
      <x:c r="M9" s="219"/>
      <x:c r="N9" s="219"/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19" t="str">
        <x:v>Dilution investisseurs</x:v>
      </x:c>
      <x:c r="B10" s="243" t="n">
        <x:f>IFERROR(B6/B9,0)</x:f>
        <x:v>0.16666666666666666</x:v>
      </x:c>
      <x:c r="C10" s="219" t="str">
        <x:v>%</x:v>
      </x:c>
      <x:c r="D10" s="219" t="str">
        <x:v>Part investisseurs après levée</x:v>
      </x:c>
      <x:c r="E10" s="219"/>
      <x:c r="F10" s="219"/>
      <x:c r="G10" s="219"/>
      <x:c r="H10" s="219"/>
      <x:c r="I10" s="219"/>
      <x:c r="J10" s="219"/>
      <x:c r="K10" s="219"/>
      <x:c r="L10" s="219"/>
      <x:c r="M10" s="219"/>
      <x:c r="N10" s="219"/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19"/>
      <x:c r="B11" s="219"/>
      <x:c r="C11" s="219"/>
      <x:c r="D11" s="219"/>
      <x:c r="E11" s="219"/>
      <x:c r="F11" s="219"/>
      <x:c r="G11" s="219"/>
      <x:c r="H11" s="219"/>
      <x:c r="I11" s="219"/>
      <x:c r="J11" s="219"/>
      <x:c r="K11" s="219"/>
      <x:c r="L11" s="219"/>
      <x:c r="M11" s="219"/>
      <x:c r="N11" s="219"/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19"/>
      <x:c r="B12" s="219"/>
      <x:c r="C12" s="219"/>
      <x:c r="D12" s="219"/>
      <x:c r="E12" s="219"/>
      <x:c r="F12" s="219"/>
      <x:c r="G12" s="219"/>
      <x:c r="H12" s="219"/>
      <x:c r="I12" s="219"/>
      <x:c r="J12" s="219"/>
      <x:c r="K12" s="219"/>
      <x:c r="L12" s="219"/>
      <x:c r="M12" s="219"/>
      <x:c r="N12" s="219"/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13" t="str">
        <x:v>Actionnaire</x:v>
      </x:c>
      <x:c r="B13" s="13" t="str">
        <x:v>Avant levée</x:v>
      </x:c>
      <x:c r="C13" s="13" t="str">
        <x:v>Après levée</x:v>
      </x:c>
      <x:c r="D13" s="13" t="str">
        <x:v>Type</x:v>
      </x:c>
      <x:c r="E13" s="219"/>
      <x:c r="F13" s="219"/>
      <x:c r="G13" s="219"/>
      <x:c r="H13" s="219"/>
      <x:c r="I13" s="219"/>
      <x:c r="J13" s="219"/>
      <x:c r="K13" s="219"/>
      <x:c r="L13" s="219"/>
      <x:c r="M13" s="219"/>
      <x:c r="N13" s="219"/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19" t="str">
        <x:v>Fondateur 1</x:v>
      </x:c>
      <x:c r="B14" s="267" t="n">
        <x:v>0.5</x:v>
      </x:c>
      <x:c r="C14" s="243" t="n">
        <x:f>B14*(1-$B$10)</x:f>
        <x:v>0.4166666666666667</x:v>
      </x:c>
      <x:c r="D14" s="219" t="str">
        <x:v>Fondateur</x:v>
      </x:c>
      <x:c r="E14" s="219"/>
      <x:c r="F14" s="219"/>
      <x:c r="G14" s="219"/>
      <x:c r="H14" s="219"/>
      <x:c r="I14" s="219"/>
      <x:c r="J14" s="219"/>
      <x:c r="K14" s="219"/>
      <x:c r="L14" s="219"/>
      <x:c r="M14" s="219"/>
      <x:c r="N14" s="219"/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 t="str">
        <x:v>Fondateur 2</x:v>
      </x:c>
      <x:c r="B15" s="267" t="n">
        <x:v>0.35</x:v>
      </x:c>
      <x:c r="C15" s="243" t="n">
        <x:f>B15*(1-$B$10)</x:f>
        <x:v>0.2916666666666667</x:v>
      </x:c>
      <x:c r="D15" s="219" t="str">
        <x:v>Fondateur</x:v>
      </x:c>
      <x:c r="E15" s="219"/>
      <x:c r="F15" s="219"/>
      <x:c r="G15" s="219"/>
      <x:c r="H15" s="219"/>
      <x:c r="I15" s="219"/>
      <x:c r="J15" s="219"/>
      <x:c r="K15" s="219"/>
      <x:c r="L15" s="219"/>
      <x:c r="M15" s="219"/>
      <x:c r="N15" s="219"/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 t="str">
        <x:v>Pool BSPCE</x:v>
      </x:c>
      <x:c r="B16" s="267" t="n">
        <x:v>0.15</x:v>
      </x:c>
      <x:c r="C16" s="243" t="n">
        <x:f>B16*(1-$B$10)</x:f>
        <x:v>0.125</x:v>
      </x:c>
      <x:c r="D16" s="219" t="str">
        <x:v>Management</x:v>
      </x:c>
      <x:c r="E16" s="219"/>
      <x:c r="F16" s="219"/>
      <x:c r="G16" s="219"/>
      <x:c r="H16" s="219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 t="str">
        <x:v>Nouveaux investisseurs</x:v>
      </x:c>
      <x:c r="B17" s="267" t="n">
        <x:v>0</x:v>
      </x:c>
      <x:c r="C17" s="243" t="n">
        <x:f>$B$10</x:f>
        <x:v>0.16666666666666666</x:v>
      </x:c>
      <x:c r="D17" s="219" t="str">
        <x:v>Investisseur</x:v>
      </x:c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40" t="str">
        <x:v>TOTAL</x:v>
      </x:c>
      <x:c r="B18" s="309" t="n">
        <x:f>SUM(B14:B17)</x:f>
        <x:v>1</x:v>
      </x:c>
      <x:c r="C18" s="309" t="n">
        <x:f>SUM(C14:C17)</x:f>
        <x:v>1</x:v>
      </x:c>
      <x:c r="D18" s="240" t="str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H2"/>
  </x:mergeCells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</x:cols>
  <x:sheetData>
    <x:row r="1">
      <x:c r="A1" s="263" t="str">
        <x:v>CASH RUNWAY, BURN RATE ET BESOIN DE FINANCEMENT</x:v>
      </x:c>
      <x:c r="B1" s="263"/>
      <x:c r="C1" s="263"/>
      <x:c r="D1" s="263"/>
      <x:c r="E1" s="263"/>
      <x:c r="F1" s="263"/>
      <x:c r="G1" s="263"/>
      <x:c r="H1" s="263"/>
      <x:c r="I1" s="263"/>
      <x:c r="J1" s="263"/>
      <x:c r="K1" s="263"/>
      <x:c r="L1" s="263"/>
      <x:c r="M1" s="263"/>
      <x:c r="N1" s="263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263"/>
      <x:c r="B2" s="263"/>
      <x:c r="C2" s="263"/>
      <x:c r="D2" s="263"/>
      <x:c r="E2" s="263"/>
      <x:c r="F2" s="263"/>
      <x:c r="G2" s="263"/>
      <x:c r="H2" s="263"/>
      <x:c r="I2" s="263"/>
      <x:c r="J2" s="263"/>
      <x:c r="K2" s="263"/>
      <x:c r="L2" s="263"/>
      <x:c r="M2" s="263"/>
      <x:c r="N2" s="263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Flux</x:v>
      </x:c>
      <x:c r="B4" s="13" t="str">
        <x:v>Janvier</x:v>
      </x:c>
      <x:c r="C4" s="13" t="str">
        <x:v>Février</x:v>
      </x:c>
      <x:c r="D4" s="13" t="str">
        <x:v>Mars</x:v>
      </x:c>
      <x:c r="E4" s="13" t="str">
        <x:v>Avril</x:v>
      </x:c>
      <x:c r="F4" s="13" t="str">
        <x:v>Mai</x:v>
      </x:c>
      <x:c r="G4" s="13" t="str">
        <x:v>Juin</x:v>
      </x:c>
      <x:c r="H4" s="13" t="str">
        <x:v>Juillet</x:v>
      </x:c>
      <x:c r="I4" s="13" t="str">
        <x:v>Août</x:v>
      </x:c>
      <x:c r="J4" s="13" t="str">
        <x:v>Septembre</x:v>
      </x:c>
      <x:c r="K4" s="13" t="str">
        <x:v>Octobre</x:v>
      </x:c>
      <x:c r="L4" s="13" t="str">
        <x:v>Novembre</x:v>
      </x:c>
      <x:c r="M4" s="13" t="str">
        <x:v>Décembre</x:v>
      </x:c>
      <x:c r="N4" s="13" t="str">
        <x:v>Total / fin d'année</x:v>
      </x:c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Cash début</x:v>
      </x:c>
      <x:c r="B5" s="277" t="n">
        <x:f>'Hypothèses'!$B$18</x:f>
        <x:v>180000</x:v>
      </x:c>
      <x:c r="C5" s="277" t="n">
        <x:f>B12</x:f>
        <x:v>124007.25915839999</x:v>
      </x:c>
      <x:c r="D5" s="277" t="n">
        <x:f>C12</x:f>
        <x:v>63037.48386812799</x:v>
      </x:c>
      <x:c r="E5" s="277" t="n">
        <x:f>D12</x:f>
        <x:v>2330.123828730546</x:v>
      </x:c>
      <x:c r="F5" s="277" t="n">
        <x:f>E12</x:f>
        <x:v>-63892.61565794525</x:v>
      </x:c>
      <x:c r="G5" s="277" t="n">
        <x:f>F12</x:f>
        <x:v>-139665.5292283579</x:v>
      </x:c>
      <x:c r="H5" s="277" t="n">
        <x:f>G12</x:f>
        <x:v>265549.85483853775</x:v>
      </x:c>
      <x:c r="I5" s="277" t="n">
        <x:f>H12</x:f>
        <x:v>186135.5645820381</x:v>
      </x:c>
      <x:c r="J5" s="277" t="n">
        <x:f>I12</x:f>
        <x:v>107127.49996523399</x:v>
      </x:c>
      <x:c r="K5" s="277" t="n">
        <x:f>J12</x:f>
        <x:v>23925.77626886955</x:v>
      </x:c>
      <x:c r="L5" s="277" t="n">
        <x:f>K12</x:f>
        <x:v>-58784.90240596978</x:v>
      </x:c>
      <x:c r="M5" s="277" t="n">
        <x:f>L12</x:f>
        <x:v>-140954.8370144281</x:v>
      </x:c>
      <x:c r="N5" s="277" t="n">
        <x:f>M5</x:f>
        <x:v>-140954.8370144281</x:v>
      </x:c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Encaissements</x:v>
      </x:c>
      <x:c r="B6" s="277" t="n">
        <x:f>'Revenus &amp; MRR'!B12</x:f>
        <x:v>3457.1126799999997</x:v>
      </x:c>
      <x:c r="C6" s="277" t="n">
        <x:f>'Revenus &amp; MRR'!C12</x:f>
        <x:v>4301.391715600001</x:v>
      </x:c>
      <x:c r="D6" s="277" t="n">
        <x:f>'Revenus &amp; MRR'!D12</x:f>
        <x:v>5196.181773412</x:v>
      </x:c>
      <x:c r="E6" s="277" t="n">
        <x:f>'Revenus &amp; MRR'!E12</x:f>
        <x:v>6146.03467423204</x:v>
      </x:c>
      <x:c r="F6" s="277" t="n">
        <x:f>'Revenus &amp; MRR'!F12</x:f>
        <x:v>7155.851056349271</x:v>
      </x:c>
      <x:c r="G6" s="277" t="n">
        <x:f>'Revenus &amp; MRR'!G12</x:f>
        <x:v>8230.908740790519</x:v>
      </x:c>
      <x:c r="H6" s="277" t="n">
        <x:f>'Revenus &amp; MRR'!H12</x:f>
        <x:v>9376.893351989069</x:v>
      </x:c>
      <x:c r="I6" s="277" t="n">
        <x:f>'Revenus &amp; MRR'!I12</x:f>
        <x:v>10599.931374725445</x:v>
      </x:c>
      <x:c r="J6" s="277" t="n">
        <x:f>'Revenus &amp; MRR'!J12</x:f>
        <x:v>11906.625842643414</x:v>
      </x:c>
      <x:c r="K6" s="277" t="n">
        <x:f>'Revenus &amp; MRR'!K12</x:f>
        <x:v>13304.094869256622</x:v>
      </x:c>
      <x:c r="L6" s="277" t="n">
        <x:f>'Revenus &amp; MRR'!L12</x:f>
        <x:v>14800.013249222835</x:v>
      </x:c>
      <x:c r="M6" s="277" t="n">
        <x:f>'Revenus &amp; MRR'!M12</x:f>
        <x:v>16402.657375873572</x:v>
      </x:c>
      <x:c r="N6" s="277" t="n">
        <x:f>SUM(B6:M6)</x:f>
        <x:v>110877.6967040948</x:v>
      </x:c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19" t="str">
        <x:v>Levée nette</x:v>
      </x:c>
      <x:c r="B7" s="277" t="n">
        <x:f>IF(1='Hypothèses'!$B$20,'Levée &amp; cap table'!$B$8,0)</x:f>
        <x:v>0</x:v>
      </x:c>
      <x:c r="C7" s="277" t="n">
        <x:f>IF(2='Hypothèses'!$B$20,'Levée &amp; cap table'!$B$8,0)</x:f>
        <x:v>0</x:v>
      </x:c>
      <x:c r="D7" s="277" t="n">
        <x:f>IF(3='Hypothèses'!$B$20,'Levée &amp; cap table'!$B$8,0)</x:f>
        <x:v>0</x:v>
      </x:c>
      <x:c r="E7" s="277" t="n">
        <x:f>IF(4='Hypothèses'!$B$20,'Levée &amp; cap table'!$B$8,0)</x:f>
        <x:v>0</x:v>
      </x:c>
      <x:c r="F7" s="277" t="n">
        <x:f>IF(5='Hypothèses'!$B$20,'Levée &amp; cap table'!$B$8,0)</x:f>
        <x:v>0</x:v>
      </x:c>
      <x:c r="G7" s="277" t="n">
        <x:f>IF(6='Hypothèses'!$B$20,'Levée &amp; cap table'!$B$8,0)</x:f>
        <x:v>485000</x:v>
      </x:c>
      <x:c r="H7" s="277" t="n">
        <x:f>IF(7='Hypothèses'!$B$20,'Levée &amp; cap table'!$B$8,0)</x:f>
        <x:v>0</x:v>
      </x:c>
      <x:c r="I7" s="277" t="n">
        <x:f>IF(8='Hypothèses'!$B$20,'Levée &amp; cap table'!$B$8,0)</x:f>
        <x:v>0</x:v>
      </x:c>
      <x:c r="J7" s="277" t="n">
        <x:f>IF(9='Hypothèses'!$B$20,'Levée &amp; cap table'!$B$8,0)</x:f>
        <x:v>0</x:v>
      </x:c>
      <x:c r="K7" s="277" t="n">
        <x:f>IF(10='Hypothèses'!$B$20,'Levée &amp; cap table'!$B$8,0)</x:f>
        <x:v>0</x:v>
      </x:c>
      <x:c r="L7" s="277" t="n">
        <x:f>IF(11='Hypothèses'!$B$20,'Levée &amp; cap table'!$B$8,0)</x:f>
        <x:v>0</x:v>
      </x:c>
      <x:c r="M7" s="277" t="n">
        <x:f>IF(12='Hypothèses'!$B$20,'Levée &amp; cap table'!$B$8,0)</x:f>
        <x:v>0</x:v>
      </x:c>
      <x:c r="N7" s="277" t="n">
        <x:f>SUM(B7:M7)</x:f>
        <x:v>485000</x:v>
      </x:c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19" t="str">
        <x:v>Total ressources</x:v>
      </x:c>
      <x:c r="B8" s="277" t="n">
        <x:f>SUM(B5:B7)</x:f>
        <x:v>183457.11268</x:v>
      </x:c>
      <x:c r="C8" s="277" t="n">
        <x:f>SUM(C5:C7)</x:f>
        <x:v>128308.65087399998</x:v>
      </x:c>
      <x:c r="D8" s="277" t="n">
        <x:f>SUM(D5:D7)</x:f>
        <x:v>68233.66564153999</x:v>
      </x:c>
      <x:c r="E8" s="277" t="n">
        <x:f>SUM(E5:E7)</x:f>
        <x:v>8476.158502962586</x:v>
      </x:c>
      <x:c r="F8" s="277" t="n">
        <x:f>SUM(F5:F7)</x:f>
        <x:v>-56736.764601595976</x:v>
      </x:c>
      <x:c r="G8" s="277" t="n">
        <x:f>SUM(G5:G7)</x:f>
        <x:v>353565.3795124326</x:v>
      </x:c>
      <x:c r="H8" s="277" t="n">
        <x:f>SUM(H5:H7)</x:f>
        <x:v>274926.7481905268</x:v>
      </x:c>
      <x:c r="I8" s="277" t="n">
        <x:f>SUM(I5:I7)</x:f>
        <x:v>196735.49595676354</x:v>
      </x:c>
      <x:c r="J8" s="277" t="n">
        <x:f>SUM(J5:J7)</x:f>
        <x:v>119034.1258078774</x:v>
      </x:c>
      <x:c r="K8" s="277" t="n">
        <x:f>SUM(K5:K7)</x:f>
        <x:v>37229.871138126175</x:v>
      </x:c>
      <x:c r="L8" s="277" t="n">
        <x:f>SUM(L5:L7)</x:f>
        <x:v>-43984.88915674694</x:v>
      </x:c>
      <x:c r="M8" s="277" t="n">
        <x:f>SUM(M5:M7)</x:f>
        <x:v>-124552.17963855453</x:v>
      </x:c>
      <x:c r="N8" s="277" t="n">
        <x:f>M8</x:f>
        <x:v>-124552.17963855453</x:v>
      </x:c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Décaissements Opex</x:v>
      </x:c>
      <x:c r="B9" s="277" t="n">
        <x:f>'Opex'!B16</x:f>
        <x:v>59449.8535216</x:v>
      </x:c>
      <x:c r="C9" s="277" t="n">
        <x:f>'Opex'!C16</x:f>
        <x:v>65271.167005872</x:v>
      </x:c>
      <x:c r="D9" s="277" t="n">
        <x:f>'Opex'!D16</x:f>
        <x:v>65903.54181280945</x:v>
      </x:c>
      <x:c r="E9" s="277" t="n">
        <x:f>'Opex'!E16</x:f>
        <x:v>72368.77416090784</x:v>
      </x:c>
      <x:c r="F9" s="277" t="n">
        <x:f>'Opex'!F16</x:f>
        <x:v>82928.76462676191</x:v>
      </x:c>
      <x:c r="G9" s="277" t="n">
        <x:f>'Opex'!G16</x:f>
        <x:v>88015.52467389486</x:v>
      </x:c>
      <x:c r="H9" s="277" t="n">
        <x:f>'Opex'!H16</x:f>
        <x:v>88791.18360848869</x:v>
      </x:c>
      <x:c r="I9" s="277" t="n">
        <x:f>'Opex'!I16</x:f>
        <x:v>89607.99599152955</x:v>
      </x:c>
      <x:c r="J9" s="277" t="n">
        <x:f>'Opex'!J16</x:f>
        <x:v>95108.34953900785</x:v>
      </x:c>
      <x:c r="K9" s="277" t="n">
        <x:f>'Opex'!K16</x:f>
        <x:v>96014.77354409595</x:v>
      </x:c>
      <x:c r="L9" s="277" t="n">
        <x:f>'Opex'!L16</x:f>
        <x:v>96969.94785768115</x:v>
      </x:c>
      <x:c r="M9" s="277" t="n">
        <x:f>'Opex'!M16</x:f>
        <x:v>97976.71246626796</x:v>
      </x:c>
      <x:c r="N9" s="277" t="n">
        <x:f>SUM(B9:M9)</x:f>
        <x:v>998406.5888089172</x:v>
      </x:c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19" t="str">
        <x:v>Impôt</x:v>
      </x:c>
      <x:c r="B10" s="277" t="n">
        <x:f>'Compte de résultat'!B12</x:f>
        <x:v>0</x:v>
      </x:c>
      <x:c r="C10" s="277" t="n">
        <x:f>'Compte de résultat'!C12</x:f>
        <x:v>0</x:v>
      </x:c>
      <x:c r="D10" s="277" t="n">
        <x:f>'Compte de résultat'!D12</x:f>
        <x:v>0</x:v>
      </x:c>
      <x:c r="E10" s="277" t="n">
        <x:f>'Compte de résultat'!E12</x:f>
        <x:v>0</x:v>
      </x:c>
      <x:c r="F10" s="277" t="n">
        <x:f>'Compte de résultat'!F12</x:f>
        <x:v>0</x:v>
      </x:c>
      <x:c r="G10" s="277" t="n">
        <x:f>'Compte de résultat'!G12</x:f>
        <x:v>0</x:v>
      </x:c>
      <x:c r="H10" s="277" t="n">
        <x:f>'Compte de résultat'!H12</x:f>
        <x:v>0</x:v>
      </x:c>
      <x:c r="I10" s="277" t="n">
        <x:f>'Compte de résultat'!I12</x:f>
        <x:v>0</x:v>
      </x:c>
      <x:c r="J10" s="277" t="n">
        <x:f>'Compte de résultat'!J12</x:f>
        <x:v>0</x:v>
      </x:c>
      <x:c r="K10" s="277" t="n">
        <x:f>'Compte de résultat'!K12</x:f>
        <x:v>0</x:v>
      </x:c>
      <x:c r="L10" s="277" t="n">
        <x:f>'Compte de résultat'!L12</x:f>
        <x:v>0</x:v>
      </x:c>
      <x:c r="M10" s="277" t="n">
        <x:f>'Compte de résultat'!M12</x:f>
        <x:v>0</x:v>
      </x:c>
      <x:c r="N10" s="277" t="n">
        <x:f>SUM(B10:M10)</x:f>
        <x:v>0</x:v>
      </x:c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19" t="str">
        <x:v>Flux net</x:v>
      </x:c>
      <x:c r="B11" s="277" t="n">
        <x:f>B6+B7-B9-B10</x:f>
        <x:v>-55992.7408416</x:v>
      </x:c>
      <x:c r="C11" s="277" t="n">
        <x:f>C6+C7-C9-C10</x:f>
        <x:v>-60969.775290271995</x:v>
      </x:c>
      <x:c r="D11" s="277" t="n">
        <x:f>D6+D7-D9-D10</x:f>
        <x:v>-60707.36003939745</x:v>
      </x:c>
      <x:c r="E11" s="277" t="n">
        <x:f>E6+E7-E9-E10</x:f>
        <x:v>-66222.7394866758</x:v>
      </x:c>
      <x:c r="F11" s="277" t="n">
        <x:f>F6+F7-F9-F10</x:f>
        <x:v>-75772.91357041264</x:v>
      </x:c>
      <x:c r="G11" s="277" t="n">
        <x:f>G6+G7-G9-G10</x:f>
        <x:v>405215.38406689564</x:v>
      </x:c>
      <x:c r="H11" s="277" t="n">
        <x:f>H6+H7-H9-H10</x:f>
        <x:v>-79414.29025649962</x:v>
      </x:c>
      <x:c r="I11" s="277" t="n">
        <x:f>I6+I7-I9-I10</x:f>
        <x:v>-79008.0646168041</x:v>
      </x:c>
      <x:c r="J11" s="277" t="n">
        <x:f>J6+J7-J9-J10</x:f>
        <x:v>-83201.72369636444</x:v>
      </x:c>
      <x:c r="K11" s="277" t="n">
        <x:f>K6+K7-K9-K10</x:f>
        <x:v>-82710.67867483934</x:v>
      </x:c>
      <x:c r="L11" s="277" t="n">
        <x:f>L6+L7-L9-L10</x:f>
        <x:v>-82169.93460845832</x:v>
      </x:c>
      <x:c r="M11" s="277" t="n">
        <x:f>M6+M7-M9-M10</x:f>
        <x:v>-81574.05509039438</x:v>
      </x:c>
      <x:c r="N11" s="277" t="n">
        <x:f>SUM(B11:M11)</x:f>
        <x:v>-402528.89210482244</x:v>
      </x:c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79" t="str">
        <x:v>Cash fin</x:v>
      </x:c>
      <x:c r="B12" s="280" t="n">
        <x:f>B8-B9-B10</x:f>
        <x:v>124007.25915839999</x:v>
      </x:c>
      <x:c r="C12" s="280" t="n">
        <x:f>C8-C9-C10</x:f>
        <x:v>63037.48386812799</x:v>
      </x:c>
      <x:c r="D12" s="280" t="n">
        <x:f>D8-D9-D10</x:f>
        <x:v>2330.123828730546</x:v>
      </x:c>
      <x:c r="E12" s="280" t="n">
        <x:f>E8-E9-E10</x:f>
        <x:v>-63892.61565794525</x:v>
      </x:c>
      <x:c r="F12" s="280" t="n">
        <x:f>F8-F9-F10</x:f>
        <x:v>-139665.5292283579</x:v>
      </x:c>
      <x:c r="G12" s="280" t="n">
        <x:f>G8-G9-G10</x:f>
        <x:v>265549.85483853775</x:v>
      </x:c>
      <x:c r="H12" s="280" t="n">
        <x:f>H8-H9-H10</x:f>
        <x:v>186135.5645820381</x:v>
      </x:c>
      <x:c r="I12" s="280" t="n">
        <x:f>I8-I9-I10</x:f>
        <x:v>107127.49996523399</x:v>
      </x:c>
      <x:c r="J12" s="280" t="n">
        <x:f>J8-J9-J10</x:f>
        <x:v>23925.77626886955</x:v>
      </x:c>
      <x:c r="K12" s="280" t="n">
        <x:f>K8-K9-K10</x:f>
        <x:v>-58784.90240596978</x:v>
      </x:c>
      <x:c r="L12" s="280" t="n">
        <x:f>L8-L9-L10</x:f>
        <x:v>-140954.8370144281</x:v>
      </x:c>
      <x:c r="M12" s="280" t="n">
        <x:f>M8-M9-M10</x:f>
        <x:v>-222528.8921048225</x:v>
      </x:c>
      <x:c r="N12" s="280" t="n">
        <x:f>M12</x:f>
        <x:v>-222528.8921048225</x:v>
      </x:c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19" t="str">
        <x:v>Burn net</x:v>
      </x:c>
      <x:c r="B13" s="277" t="n">
        <x:f>MAX(0,B9+B10-B6)</x:f>
        <x:v>55992.7408416</x:v>
      </x:c>
      <x:c r="C13" s="277" t="n">
        <x:f>MAX(0,C9+C10-C6)</x:f>
        <x:v>60969.775290271995</x:v>
      </x:c>
      <x:c r="D13" s="277" t="n">
        <x:f>MAX(0,D9+D10-D6)</x:f>
        <x:v>60707.36003939745</x:v>
      </x:c>
      <x:c r="E13" s="277" t="n">
        <x:f>MAX(0,E9+E10-E6)</x:f>
        <x:v>66222.7394866758</x:v>
      </x:c>
      <x:c r="F13" s="277" t="n">
        <x:f>MAX(0,F9+F10-F6)</x:f>
        <x:v>75772.91357041264</x:v>
      </x:c>
      <x:c r="G13" s="277" t="n">
        <x:f>MAX(0,G9+G10-G6)</x:f>
        <x:v>79784.61593310435</x:v>
      </x:c>
      <x:c r="H13" s="277" t="n">
        <x:f>MAX(0,H9+H10-H6)</x:f>
        <x:v>79414.29025649962</x:v>
      </x:c>
      <x:c r="I13" s="277" t="n">
        <x:f>MAX(0,I9+I10-I6)</x:f>
        <x:v>79008.0646168041</x:v>
      </x:c>
      <x:c r="J13" s="277" t="n">
        <x:f>MAX(0,J9+J10-J6)</x:f>
        <x:v>83201.72369636444</x:v>
      </x:c>
      <x:c r="K13" s="277" t="n">
        <x:f>MAX(0,K9+K10-K6)</x:f>
        <x:v>82710.67867483934</x:v>
      </x:c>
      <x:c r="L13" s="277" t="n">
        <x:f>MAX(0,L9+L10-L6)</x:f>
        <x:v>82169.93460845832</x:v>
      </x:c>
      <x:c r="M13" s="277" t="n">
        <x:f>MAX(0,M9+M10-M6)</x:f>
        <x:v>81574.05509039438</x:v>
      </x:c>
      <x:c r="N13" s="277" t="n">
        <x:f>SUM(B13:M13)</x:f>
        <x:v>887528.8921048223</x:v>
      </x:c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40" t="str">
        <x:v>Runway estimé</x:v>
      </x:c>
      <x:c r="B14" s="311" t="n">
        <x:f>IFERROR(B12/MAX(1,B13),0)</x:f>
        <x:v>2.214702429181112</x:v>
      </x:c>
      <x:c r="C14" s="311" t="n">
        <x:f>IFERROR(C12/MAX(1,C13),0)</x:f>
        <x:v>1.0339136657140657</x:v>
      </x:c>
      <x:c r="D14" s="311" t="n">
        <x:f>IFERROR(D12/MAX(1,D13),0)</x:f>
        <x:v>0.038382888454025314</x:v>
      </x:c>
      <x:c r="E14" s="311" t="n">
        <x:f>IFERROR(E12/MAX(1,E13),0)</x:f>
        <x:v>-0.9648138411851812</x:v>
      </x:c>
      <x:c r="F14" s="311" t="n">
        <x:f>IFERROR(F12/MAX(1,F13),0)</x:f>
        <x:v>-1.8432118107557325</x:v>
      </x:c>
      <x:c r="G14" s="311" t="n">
        <x:f>IFERROR(G12/MAX(1,G13),0)</x:f>
        <x:v>3.328334062060145</x:v>
      </x:c>
      <x:c r="H14" s="311" t="n">
        <x:f>IFERROR(H12/MAX(1,H13),0)</x:f>
        <x:v>2.3438547896208632</x:v>
      </x:c>
      <x:c r="I14" s="311" t="n">
        <x:f>IFERROR(I12/MAX(1,I13),0)</x:f>
        <x:v>1.3559058873902503</x:v>
      </x:c>
      <x:c r="J14" s="311" t="n">
        <x:f>IFERROR(J12/MAX(1,J13),0)</x:f>
        <x:v>0.2875634687111056</x:v>
      </x:c>
      <x:c r="K14" s="311" t="n">
        <x:f>IFERROR(K12/MAX(1,K13),0)</x:f>
        <x:v>-0.7107292957547959</x:v>
      </x:c>
      <x:c r="L14" s="311" t="n">
        <x:f>IFERROR(L12/MAX(1,L13),0)</x:f>
        <x:v>-1.7154064644943583</x:v>
      </x:c>
      <x:c r="M14" s="311" t="n">
        <x:f>IFERROR(M12/MAX(1,M13),0)</x:f>
        <x:v>-2.727937110129346</x:v>
      </x:c>
      <x:c r="N14" s="311" t="n">
        <x:f>M14</x:f>
        <x:v>-2.727937110129346</x:v>
      </x:c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/>
      <x:c r="B15" s="219"/>
      <x:c r="C15" s="219"/>
      <x:c r="D15" s="219"/>
      <x:c r="E15" s="219"/>
      <x:c r="F15" s="219"/>
      <x:c r="G15" s="219"/>
      <x:c r="H15" s="219"/>
      <x:c r="I15" s="219"/>
      <x:c r="J15" s="219"/>
      <x:c r="K15" s="219"/>
      <x:c r="L15" s="219"/>
      <x:c r="M15" s="219"/>
      <x:c r="N15" s="219"/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/>
      <x:c r="B16" s="219"/>
      <x:c r="C16" s="219"/>
      <x:c r="D16" s="219"/>
      <x:c r="E16" s="219"/>
      <x:c r="F16" s="219"/>
      <x:c r="G16" s="219"/>
      <x:c r="H16" s="219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/>
      <x:c r="B17" s="219"/>
      <x:c r="C17" s="219"/>
      <x:c r="D17" s="219"/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/>
      <x:c r="B18" s="219"/>
      <x:c r="C18" s="219"/>
      <x:c r="D18" s="219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N2"/>
  </x:mergeCells>
  <x:conditionalFormatting sqref="B12:M12">
    <x:cfRule type="expression" dxfId="3" priority="1">
      <x:formula>B12&lt;0</x:formula>
    </x:cfRule>
  </x:conditionalFormatting>
  <x:conditionalFormatting sqref="B14:M14">
    <x:cfRule type="expression" dxfId="4" priority="2">
      <x:formula>B14&lt;'Hypothèses'!$B$25</x:formula>
    </x:cfRule>
  </x:conditionalFormatting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</x:cols>
  <x:sheetData>
    <x:row r="1">
      <x:c r="A1" s="293" t="str">
        <x:v>COMPTE DE RÉSULTAT PRÉVISIONNEL — STARTUP</x:v>
      </x:c>
      <x:c r="B1" s="293"/>
      <x:c r="C1" s="293"/>
      <x:c r="D1" s="293"/>
      <x:c r="E1" s="293"/>
      <x:c r="F1" s="293"/>
      <x:c r="G1" s="293"/>
      <x:c r="H1" s="293"/>
      <x:c r="I1" s="293"/>
      <x:c r="J1" s="293"/>
      <x:c r="K1" s="293"/>
      <x:c r="L1" s="293"/>
      <x:c r="M1" s="293"/>
      <x:c r="N1" s="293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293"/>
      <x:c r="B2" s="293"/>
      <x:c r="C2" s="293"/>
      <x:c r="D2" s="293"/>
      <x:c r="E2" s="293"/>
      <x:c r="F2" s="293"/>
      <x:c r="G2" s="293"/>
      <x:c r="H2" s="293"/>
      <x:c r="I2" s="293"/>
      <x:c r="J2" s="293"/>
      <x:c r="K2" s="293"/>
      <x:c r="L2" s="293"/>
      <x:c r="M2" s="293"/>
      <x:c r="N2" s="293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Indicateur</x:v>
      </x:c>
      <x:c r="B4" s="13" t="str">
        <x:v>Janvier</x:v>
      </x:c>
      <x:c r="C4" s="13" t="str">
        <x:v>Février</x:v>
      </x:c>
      <x:c r="D4" s="13" t="str">
        <x:v>Mars</x:v>
      </x:c>
      <x:c r="E4" s="13" t="str">
        <x:v>Avril</x:v>
      </x:c>
      <x:c r="F4" s="13" t="str">
        <x:v>Mai</x:v>
      </x:c>
      <x:c r="G4" s="13" t="str">
        <x:v>Juin</x:v>
      </x:c>
      <x:c r="H4" s="13" t="str">
        <x:v>Juillet</x:v>
      </x:c>
      <x:c r="I4" s="13" t="str">
        <x:v>Août</x:v>
      </x:c>
      <x:c r="J4" s="13" t="str">
        <x:v>Septembre</x:v>
      </x:c>
      <x:c r="K4" s="13" t="str">
        <x:v>Octobre</x:v>
      </x:c>
      <x:c r="L4" s="13" t="str">
        <x:v>Novembre</x:v>
      </x:c>
      <x:c r="M4" s="13" t="str">
        <x:v>Décembre</x:v>
      </x:c>
      <x:c r="N4" s="13" t="str">
        <x:v>Total annuel</x:v>
      </x:c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Revenus encaissés</x:v>
      </x:c>
      <x:c r="B5" s="277" t="n">
        <x:f>'Revenus &amp; MRR'!B12</x:f>
        <x:v>3457.1126799999997</x:v>
      </x:c>
      <x:c r="C5" s="277" t="n">
        <x:f>'Revenus &amp; MRR'!C12</x:f>
        <x:v>4301.391715600001</x:v>
      </x:c>
      <x:c r="D5" s="277" t="n">
        <x:f>'Revenus &amp; MRR'!D12</x:f>
        <x:v>5196.181773412</x:v>
      </x:c>
      <x:c r="E5" s="277" t="n">
        <x:f>'Revenus &amp; MRR'!E12</x:f>
        <x:v>6146.03467423204</x:v>
      </x:c>
      <x:c r="F5" s="277" t="n">
        <x:f>'Revenus &amp; MRR'!F12</x:f>
        <x:v>7155.851056349271</x:v>
      </x:c>
      <x:c r="G5" s="277" t="n">
        <x:f>'Revenus &amp; MRR'!G12</x:f>
        <x:v>8230.908740790519</x:v>
      </x:c>
      <x:c r="H5" s="277" t="n">
        <x:f>'Revenus &amp; MRR'!H12</x:f>
        <x:v>9376.893351989069</x:v>
      </x:c>
      <x:c r="I5" s="277" t="n">
        <x:f>'Revenus &amp; MRR'!I12</x:f>
        <x:v>10599.931374725445</x:v>
      </x:c>
      <x:c r="J5" s="277" t="n">
        <x:f>'Revenus &amp; MRR'!J12</x:f>
        <x:v>11906.625842643414</x:v>
      </x:c>
      <x:c r="K5" s="277" t="n">
        <x:f>'Revenus &amp; MRR'!K12</x:f>
        <x:v>13304.094869256622</x:v>
      </x:c>
      <x:c r="L5" s="277" t="n">
        <x:f>'Revenus &amp; MRR'!L12</x:f>
        <x:v>14800.013249222835</x:v>
      </x:c>
      <x:c r="M5" s="277" t="n">
        <x:f>'Revenus &amp; MRR'!M12</x:f>
        <x:v>16402.657375873572</x:v>
      </x:c>
      <x:c r="N5" s="277" t="n">
        <x:f>SUM(B5:M5)</x:f>
        <x:v>110877.6967040948</x:v>
      </x:c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Coûts variables</x:v>
      </x:c>
      <x:c r="B6" s="277" t="n">
        <x:f>'Opex'!B14</x:f>
        <x:v>414.85352159999997</x:v>
      </x:c>
      <x:c r="C6" s="277" t="n">
        <x:f>'Opex'!C14</x:f>
        <x:v>516.1670058720001</x:v>
      </x:c>
      <x:c r="D6" s="277" t="n">
        <x:f>'Opex'!D14</x:f>
        <x:v>623.54181280944</x:v>
      </x:c>
      <x:c r="E6" s="277" t="n">
        <x:f>'Opex'!E14</x:f>
        <x:v>737.5241609078447</x:v>
      </x:c>
      <x:c r="F6" s="277" t="n">
        <x:f>'Opex'!F14</x:f>
        <x:v>858.7021267619125</x:v>
      </x:c>
      <x:c r="G6" s="277" t="n">
        <x:f>'Opex'!G14</x:f>
        <x:v>987.7090488948622</x:v>
      </x:c>
      <x:c r="H6" s="277" t="n">
        <x:f>'Opex'!H14</x:f>
        <x:v>1125.2272022386883</x:v>
      </x:c>
      <x:c r="I6" s="277" t="n">
        <x:f>'Opex'!I14</x:f>
        <x:v>1271.9917649670533</x:v>
      </x:c>
      <x:c r="J6" s="277" t="n">
        <x:f>'Opex'!J14</x:f>
        <x:v>1428.7951011172097</x:v>
      </x:c>
      <x:c r="K6" s="277" t="n">
        <x:f>'Opex'!K14</x:f>
        <x:v>1596.4913843107945</x:v>
      </x:c>
      <x:c r="L6" s="277" t="n">
        <x:f>'Opex'!L14</x:f>
        <x:v>1776.00158990674</x:v>
      </x:c>
      <x:c r="M6" s="277" t="n">
        <x:f>'Opex'!M14</x:f>
        <x:v>1968.3188851048285</x:v>
      </x:c>
      <x:c r="N6" s="277" t="n">
        <x:f>SUM(B6:M6)</x:f>
        <x:v>13305.323604491376</x:v>
      </x:c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313" t="str">
        <x:v>Marge brute</x:v>
      </x:c>
      <x:c r="B7" s="314" t="n">
        <x:f>B5-B6</x:f>
        <x:v>3042.2591583999997</x:v>
      </x:c>
      <x:c r="C7" s="314" t="n">
        <x:f>C5-C6</x:f>
        <x:v>3785.2247097280006</x:v>
      </x:c>
      <x:c r="D7" s="314" t="n">
        <x:f>D5-D6</x:f>
        <x:v>4572.639960602561</x:v>
      </x:c>
      <x:c r="E7" s="314" t="n">
        <x:f>E5-E6</x:f>
        <x:v>5408.510513324195</x:v>
      </x:c>
      <x:c r="F7" s="314" t="n">
        <x:f>F5-F6</x:f>
        <x:v>6297.148929587358</x:v>
      </x:c>
      <x:c r="G7" s="314" t="n">
        <x:f>G5-G6</x:f>
        <x:v>7243.1996918956565</x:v>
      </x:c>
      <x:c r="H7" s="314" t="n">
        <x:f>H5-H6</x:f>
        <x:v>8251.666149750381</x:v>
      </x:c>
      <x:c r="I7" s="314" t="n">
        <x:f>I5-I6</x:f>
        <x:v>9327.939609758392</x:v>
      </x:c>
      <x:c r="J7" s="314" t="n">
        <x:f>J5-J6</x:f>
        <x:v>10477.830741526204</x:v>
      </x:c>
      <x:c r="K7" s="314" t="n">
        <x:f>K5-K6</x:f>
        <x:v>11707.603484945826</x:v>
      </x:c>
      <x:c r="L7" s="314" t="n">
        <x:f>L5-L6</x:f>
        <x:v>13024.011659316095</x:v>
      </x:c>
      <x:c r="M7" s="314" t="n">
        <x:f>M5-M6</x:f>
        <x:v>14434.338490768743</x:v>
      </x:c>
      <x:c r="N7" s="314" t="n">
        <x:f>SUM(B7:M7)</x:f>
        <x:v>97572.37309960341</x:v>
      </x:c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19" t="str">
        <x:v>Marketing</x:v>
      </x:c>
      <x:c r="B8" s="277" t="n">
        <x:f>'Opex'!B13</x:f>
        <x:v>10000</x:v>
      </x:c>
      <x:c r="C8" s="277" t="n">
        <x:f>'Opex'!C13</x:f>
        <x:v>10500</x:v>
      </x:c>
      <x:c r="D8" s="277" t="n">
        <x:f>'Opex'!D13</x:f>
        <x:v>11025</x:v>
      </x:c>
      <x:c r="E8" s="277" t="n">
        <x:f>'Opex'!E13</x:f>
        <x:v>11576.25</x:v>
      </x:c>
      <x:c r="F8" s="277" t="n">
        <x:f>'Opex'!F13</x:f>
        <x:v>12155.0625</x:v>
      </x:c>
      <x:c r="G8" s="277" t="n">
        <x:f>'Opex'!G13</x:f>
        <x:v>12762.815625000001</x:v>
      </x:c>
      <x:c r="H8" s="277" t="n">
        <x:f>'Opex'!H13</x:f>
        <x:v>13400.956406250001</x:v>
      </x:c>
      <x:c r="I8" s="277" t="n">
        <x:f>'Opex'!I13</x:f>
        <x:v>14071.004226562502</x:v>
      </x:c>
      <x:c r="J8" s="277" t="n">
        <x:f>'Opex'!J13</x:f>
        <x:v>14774.554437890627</x:v>
      </x:c>
      <x:c r="K8" s="277" t="n">
        <x:f>'Opex'!K13</x:f>
        <x:v>15513.28215978516</x:v>
      </x:c>
      <x:c r="L8" s="277" t="n">
        <x:f>'Opex'!L13</x:f>
        <x:v>16288.946267774418</x:v>
      </x:c>
      <x:c r="M8" s="277" t="n">
        <x:f>'Opex'!M13</x:f>
        <x:v>17103.393581163138</x:v>
      </x:c>
      <x:c r="N8" s="277" t="n">
        <x:f>SUM(B8:M8)</x:f>
        <x:v>159171.26520442584</x:v>
      </x:c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Masse salariale</x:v>
      </x:c>
      <x:c r="B9" s="277" t="n">
        <x:f>'Opex'!B15</x:f>
        <x:v>23635</x:v>
      </x:c>
      <x:c r="C9" s="277" t="n">
        <x:f>'Opex'!C15</x:f>
        <x:v>28855</x:v>
      </x:c>
      <x:c r="D9" s="277" t="n">
        <x:f>'Opex'!D15</x:f>
        <x:v>28855</x:v>
      </x:c>
      <x:c r="E9" s="277" t="n">
        <x:f>'Opex'!E15</x:f>
        <x:v>34655</x:v>
      </x:c>
      <x:c r="F9" s="277" t="n">
        <x:f>'Opex'!F15</x:f>
        <x:v>44515</x:v>
      </x:c>
      <x:c r="G9" s="277" t="n">
        <x:f>'Opex'!G15</x:f>
        <x:v>48865</x:v>
      </x:c>
      <x:c r="H9" s="277" t="n">
        <x:f>'Opex'!H15</x:f>
        <x:v>48865</x:v>
      </x:c>
      <x:c r="I9" s="277" t="n">
        <x:f>'Opex'!I15</x:f>
        <x:v>48865</x:v>
      </x:c>
      <x:c r="J9" s="277" t="n">
        <x:f>'Opex'!J15</x:f>
        <x:v>53505</x:v>
      </x:c>
      <x:c r="K9" s="277" t="n">
        <x:f>'Opex'!K15</x:f>
        <x:v>53505</x:v>
      </x:c>
      <x:c r="L9" s="277" t="n">
        <x:f>'Opex'!L15</x:f>
        <x:v>53505</x:v>
      </x:c>
      <x:c r="M9" s="277" t="n">
        <x:f>'Opex'!M15</x:f>
        <x:v>53505</x:v>
      </x:c>
      <x:c r="N9" s="277" t="n">
        <x:f>SUM(B9:M9)</x:f>
        <x:v>521130</x:v>
      </x:c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19" t="str">
        <x:v>Autres Opex</x:v>
      </x:c>
      <x:c r="B10" s="277" t="n">
        <x:f>'Opex'!B16-B6-B8-B9</x:f>
        <x:v>25400</x:v>
      </x:c>
      <x:c r="C10" s="277" t="n">
        <x:f>'Opex'!C16-C6-C8-C9</x:f>
        <x:v>25400</x:v>
      </x:c>
      <x:c r="D10" s="277" t="n">
        <x:f>'Opex'!D16-D6-D8-D9</x:f>
        <x:v>25400.000000000007</x:v>
      </x:c>
      <x:c r="E10" s="277" t="n">
        <x:f>'Opex'!E16-E6-E8-E9</x:f>
        <x:v>25399.999999999985</x:v>
      </x:c>
      <x:c r="F10" s="277" t="n">
        <x:f>'Opex'!F16-F6-F8-F9</x:f>
        <x:v>25400</x:v>
      </x:c>
      <x:c r="G10" s="277" t="n">
        <x:f>'Opex'!G16-G6-G8-G9</x:f>
        <x:v>25400</x:v>
      </x:c>
      <x:c r="H10" s="277" t="n">
        <x:f>'Opex'!H16-H6-H8-H9</x:f>
        <x:v>25400</x:v>
      </x:c>
      <x:c r="I10" s="277" t="n">
        <x:f>'Opex'!I16-I6-I8-I9</x:f>
        <x:v>25400</x:v>
      </x:c>
      <x:c r="J10" s="277" t="n">
        <x:f>'Opex'!J16-J6-J8-J9</x:f>
        <x:v>25400</x:v>
      </x:c>
      <x:c r="K10" s="277" t="n">
        <x:f>'Opex'!K16-K6-K8-K9</x:f>
        <x:v>25400</x:v>
      </x:c>
      <x:c r="L10" s="277" t="n">
        <x:f>'Opex'!L16-L6-L8-L9</x:f>
        <x:v>25400</x:v>
      </x:c>
      <x:c r="M10" s="277" t="n">
        <x:f>'Opex'!M16-M6-M8-M9</x:f>
        <x:v>25399.999999999985</x:v>
      </x:c>
      <x:c r="N10" s="277" t="n">
        <x:f>SUM(B10:M10)</x:f>
        <x:v>304800</x:v>
      </x:c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79" t="str">
        <x:v>EBITDA</x:v>
      </x:c>
      <x:c r="B11" s="280" t="n">
        <x:f>B7-B8-B9-B10</x:f>
        <x:v>-55992.740841599996</x:v>
      </x:c>
      <x:c r="C11" s="280" t="n">
        <x:f>C7-C8-C9-C10</x:f>
        <x:v>-60969.775290272</x:v>
      </x:c>
      <x:c r="D11" s="280" t="n">
        <x:f>D7-D8-D9-D10</x:f>
        <x:v>-60707.36003939745</x:v>
      </x:c>
      <x:c r="E11" s="280" t="n">
        <x:f>E7-E8-E9-E10</x:f>
        <x:v>-66222.7394866758</x:v>
      </x:c>
      <x:c r="F11" s="280" t="n">
        <x:f>F7-F8-F9-F10</x:f>
        <x:v>-75772.91357041264</x:v>
      </x:c>
      <x:c r="G11" s="280" t="n">
        <x:f>G7-G8-G9-G10</x:f>
        <x:v>-79784.61593310435</x:v>
      </x:c>
      <x:c r="H11" s="280" t="n">
        <x:f>H7-H8-H9-H10</x:f>
        <x:v>-79414.29025649962</x:v>
      </x:c>
      <x:c r="I11" s="280" t="n">
        <x:f>I7-I8-I9-I10</x:f>
        <x:v>-79008.06461680411</x:v>
      </x:c>
      <x:c r="J11" s="280" t="n">
        <x:f>J7-J8-J9-J10</x:f>
        <x:v>-83201.72369636442</x:v>
      </x:c>
      <x:c r="K11" s="280" t="n">
        <x:f>K7-K8-K9-K10</x:f>
        <x:v>-82710.67867483934</x:v>
      </x:c>
      <x:c r="L11" s="280" t="n">
        <x:f>L7-L8-L9-L10</x:f>
        <x:v>-82169.93460845832</x:v>
      </x:c>
      <x:c r="M11" s="280" t="n">
        <x:f>M7-M8-M9-M10</x:f>
        <x:v>-81574.05509039438</x:v>
      </x:c>
      <x:c r="N11" s="280" t="n">
        <x:f>SUM(B11:M11)</x:f>
        <x:v>-887528.8921048223</x:v>
      </x:c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19" t="str">
        <x:v>Impôt estimé</x:v>
      </x:c>
      <x:c r="B12" s="277" t="n">
        <x:f>MAX(0,B11*'Hypothèses'!$B$23)</x:f>
        <x:v>0</x:v>
      </x:c>
      <x:c r="C12" s="277" t="n">
        <x:f>MAX(0,C11*'Hypothèses'!$B$23)</x:f>
        <x:v>0</x:v>
      </x:c>
      <x:c r="D12" s="277" t="n">
        <x:f>MAX(0,D11*'Hypothèses'!$B$23)</x:f>
        <x:v>0</x:v>
      </x:c>
      <x:c r="E12" s="277" t="n">
        <x:f>MAX(0,E11*'Hypothèses'!$B$23)</x:f>
        <x:v>0</x:v>
      </x:c>
      <x:c r="F12" s="277" t="n">
        <x:f>MAX(0,F11*'Hypothèses'!$B$23)</x:f>
        <x:v>0</x:v>
      </x:c>
      <x:c r="G12" s="277" t="n">
        <x:f>MAX(0,G11*'Hypothèses'!$B$23)</x:f>
        <x:v>0</x:v>
      </x:c>
      <x:c r="H12" s="277" t="n">
        <x:f>MAX(0,H11*'Hypothèses'!$B$23)</x:f>
        <x:v>0</x:v>
      </x:c>
      <x:c r="I12" s="277" t="n">
        <x:f>MAX(0,I11*'Hypothèses'!$B$23)</x:f>
        <x:v>0</x:v>
      </x:c>
      <x:c r="J12" s="277" t="n">
        <x:f>MAX(0,J11*'Hypothèses'!$B$23)</x:f>
        <x:v>0</x:v>
      </x:c>
      <x:c r="K12" s="277" t="n">
        <x:f>MAX(0,K11*'Hypothèses'!$B$23)</x:f>
        <x:v>0</x:v>
      </x:c>
      <x:c r="L12" s="277" t="n">
        <x:f>MAX(0,L11*'Hypothèses'!$B$23)</x:f>
        <x:v>0</x:v>
      </x:c>
      <x:c r="M12" s="277" t="n">
        <x:f>MAX(0,M11*'Hypothèses'!$B$23)</x:f>
        <x:v>0</x:v>
      </x:c>
      <x:c r="N12" s="277" t="n">
        <x:f>SUM(B12:M12)</x:f>
        <x:v>0</x:v>
      </x:c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41" t="str">
        <x:v>Résultat net</x:v>
      </x:c>
      <x:c r="B13" s="315" t="n">
        <x:f>B11-B12</x:f>
        <x:v>-55992.740841599996</x:v>
      </x:c>
      <x:c r="C13" s="315" t="n">
        <x:f>C11-C12</x:f>
        <x:v>-60969.775290272</x:v>
      </x:c>
      <x:c r="D13" s="315" t="n">
        <x:f>D11-D12</x:f>
        <x:v>-60707.36003939745</x:v>
      </x:c>
      <x:c r="E13" s="315" t="n">
        <x:f>E11-E12</x:f>
        <x:v>-66222.7394866758</x:v>
      </x:c>
      <x:c r="F13" s="315" t="n">
        <x:f>F11-F12</x:f>
        <x:v>-75772.91357041264</x:v>
      </x:c>
      <x:c r="G13" s="315" t="n">
        <x:f>G11-G12</x:f>
        <x:v>-79784.61593310435</x:v>
      </x:c>
      <x:c r="H13" s="315" t="n">
        <x:f>H11-H12</x:f>
        <x:v>-79414.29025649962</x:v>
      </x:c>
      <x:c r="I13" s="315" t="n">
        <x:f>I11-I12</x:f>
        <x:v>-79008.06461680411</x:v>
      </x:c>
      <x:c r="J13" s="315" t="n">
        <x:f>J11-J12</x:f>
        <x:v>-83201.72369636442</x:v>
      </x:c>
      <x:c r="K13" s="315" t="n">
        <x:f>K11-K12</x:f>
        <x:v>-82710.67867483934</x:v>
      </x:c>
      <x:c r="L13" s="315" t="n">
        <x:f>L11-L12</x:f>
        <x:v>-82169.93460845832</x:v>
      </x:c>
      <x:c r="M13" s="315" t="n">
        <x:f>M11-M12</x:f>
        <x:v>-81574.05509039438</x:v>
      </x:c>
      <x:c r="N13" s="315" t="n">
        <x:f>SUM(B13:M13)</x:f>
        <x:v>-887528.8921048223</x:v>
      </x:c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19" t="str">
        <x:v>Marge brute %</x:v>
      </x:c>
      <x:c r="B14" s="289" t="n">
        <x:f>IFERROR(B7/B5,0)</x:f>
        <x:v>0.88</x:v>
      </x:c>
      <x:c r="C14" s="289" t="n">
        <x:f>IFERROR(C7/C5,0)</x:f>
        <x:v>0.88</x:v>
      </x:c>
      <x:c r="D14" s="289" t="n">
        <x:f>IFERROR(D7/D5,0)</x:f>
        <x:v>0.88</x:v>
      </x:c>
      <x:c r="E14" s="289" t="n">
        <x:f>IFERROR(E7/E5,0)</x:f>
        <x:v>0.88</x:v>
      </x:c>
      <x:c r="F14" s="289" t="n">
        <x:f>IFERROR(F7/F5,0)</x:f>
        <x:v>0.8799999999999999</x:v>
      </x:c>
      <x:c r="G14" s="289" t="n">
        <x:f>IFERROR(G7/G5,0)</x:f>
        <x:v>0.88</x:v>
      </x:c>
      <x:c r="H14" s="289" t="n">
        <x:f>IFERROR(H7/H5,0)</x:f>
        <x:v>0.88</x:v>
      </x:c>
      <x:c r="I14" s="289" t="n">
        <x:f>IFERROR(I7/I5,0)</x:f>
        <x:v>0.88</x:v>
      </x:c>
      <x:c r="J14" s="289" t="n">
        <x:f>IFERROR(J7/J5,0)</x:f>
        <x:v>0.88</x:v>
      </x:c>
      <x:c r="K14" s="289" t="n">
        <x:f>IFERROR(K7/K5,0)</x:f>
        <x:v>0.88</x:v>
      </x:c>
      <x:c r="L14" s="289" t="n">
        <x:f>IFERROR(L7/L5,0)</x:f>
        <x:v>0.88</x:v>
      </x:c>
      <x:c r="M14" s="289" t="n">
        <x:f>IFERROR(M7/M5,0)</x:f>
        <x:v>0.88</x:v>
      </x:c>
      <x:c r="N14" s="289" t="n">
        <x:f>IFERROR(N7/N5,0)</x:f>
        <x:v>0.88</x:v>
      </x:c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 t="str">
        <x:v>Marge EBITDA %</x:v>
      </x:c>
      <x:c r="B15" s="289" t="n">
        <x:f>IFERROR(B11/B5,0)</x:f>
        <x:v>-16.19638872794855</x:v>
      </x:c>
      <x:c r="C15" s="289" t="n">
        <x:f>IFERROR(C11/C5,0)</x:f>
        <x:v>-14.17442988722717</x:v>
      </x:c>
      <x:c r="D15" s="289" t="n">
        <x:f>IFERROR(D11/D5,0)</x:f>
        <x:v>-11.683070894483894</x:v>
      </x:c>
      <x:c r="E15" s="289" t="n">
        <x:f>IFERROR(E11/E5,0)</x:f>
        <x:v>-10.774872417222486</x:v>
      </x:c>
      <x:c r="F15" s="289" t="n">
        <x:f>IFERROR(F11/F5,0)</x:f>
        <x:v>-10.588945042837436</x:v>
      </x:c>
      <x:c r="G15" s="289" t="n">
        <x:f>IFERROR(G11/G5,0)</x:f>
        <x:v>-9.693293711022438</x:v>
      </x:c>
      <x:c r="H15" s="289" t="n">
        <x:f>IFERROR(H11/H5,0)</x:f>
        <x:v>-8.46914721917509</x:v>
      </x:c>
      <x:c r="I15" s="289" t="n">
        <x:f>IFERROR(I11/I5,0)</x:f>
        <x:v>-7.453639257060807</x:v>
      </x:c>
      <x:c r="J15" s="289" t="n">
        <x:f>IFERROR(J11/J5,0)</x:f>
        <x:v>-6.987850697246118</x:v>
      </x:c>
      <x:c r="K15" s="289" t="n">
        <x:f>IFERROR(K11/K5,0)</x:f>
        <x:v>-6.216933920545688</x:v>
      </x:c>
      <x:c r="L15" s="289" t="n">
        <x:f>IFERROR(L11/L5,0)</x:f>
        <x:v>-5.552017638414828</x:v>
      </x:c>
      <x:c r="M15" s="289" t="n">
        <x:f>IFERROR(M11/M5,0)</x:f>
        <x:v>-4.973221912833494</x:v>
      </x:c>
      <x:c r="N15" s="289" t="n">
        <x:f>IFERROR(N11/N5,0)</x:f>
        <x:v>-8.004575478091125</x:v>
      </x:c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/>
      <x:c r="B16" s="219"/>
      <x:c r="C16" s="219"/>
      <x:c r="D16" s="219"/>
      <x:c r="E16" s="219"/>
      <x:c r="F16" s="219"/>
      <x:c r="G16" s="219"/>
      <x:c r="H16" s="219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/>
      <x:c r="B17" s="219"/>
      <x:c r="C17" s="219"/>
      <x:c r="D17" s="219"/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/>
      <x:c r="B18" s="219"/>
      <x:c r="C18" s="219"/>
      <x:c r="D18" s="219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N2"/>
  </x:mergeCells>
  <x:conditionalFormatting sqref="B11:N13">
    <x:cfRule type="expression" dxfId="2" priority="1">
      <x:formula>B11&lt;0</x:formula>
    </x:cfRule>
  </x:conditionalFormatting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8" hidden="0" customWidth="1"/>
    <x:col min="3" max="3" width="18" hidden="0" customWidth="1"/>
    <x:col min="4" max="4" width="18" hidden="0" customWidth="1"/>
  </x:cols>
  <x:sheetData>
    <x:row r="1">
      <x:c r="A1" s="263" t="str">
        <x:v>PROJECTION FINANCIÈRE STARTUP — 3 ANS</x:v>
      </x:c>
      <x:c r="B1" s="263"/>
      <x:c r="C1" s="263"/>
      <x:c r="D1" s="263"/>
      <x:c r="E1" s="263"/>
      <x:c r="F1" s="219"/>
      <x:c r="G1" s="219"/>
      <x:c r="H1" s="219"/>
      <x:c r="I1" s="219"/>
      <x:c r="J1" s="219"/>
      <x:c r="K1" s="219"/>
      <x:c r="L1" s="219"/>
      <x:c r="M1" s="219"/>
      <x:c r="N1" s="219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263"/>
      <x:c r="B2" s="263"/>
      <x:c r="C2" s="263"/>
      <x:c r="D2" s="263"/>
      <x:c r="E2" s="263"/>
      <x:c r="F2" s="219"/>
      <x:c r="G2" s="219"/>
      <x:c r="H2" s="219"/>
      <x:c r="I2" s="219"/>
      <x:c r="J2" s="219"/>
      <x:c r="K2" s="219"/>
      <x:c r="L2" s="219"/>
      <x:c r="M2" s="219"/>
      <x:c r="N2" s="219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Indicateur</x:v>
      </x:c>
      <x:c r="B4" s="13" t="str">
        <x:v>Année 1</x:v>
      </x:c>
      <x:c r="C4" s="13" t="str">
        <x:v>Année 2</x:v>
      </x:c>
      <x:c r="D4" s="13" t="str">
        <x:v>Année 3</x:v>
      </x:c>
      <x:c r="E4" s="219"/>
      <x:c r="F4" s="219"/>
      <x:c r="G4" s="219"/>
      <x:c r="H4" s="219"/>
      <x:c r="I4" s="219"/>
      <x:c r="J4" s="219"/>
      <x:c r="K4" s="219"/>
      <x:c r="L4" s="219"/>
      <x:c r="M4" s="219"/>
      <x:c r="N4" s="219"/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Clients fin d'année</x:v>
      </x:c>
      <x:c r="B5" s="276" t="n">
        <x:f>'Clients &amp; churn'!M8</x:f>
        <x:v>226.77126780238564</x:v>
      </x:c>
      <x:c r="C5" s="276" t="n">
        <x:f>B5*(1+'Hypothèses'!$B$28)</x:f>
        <x:v>385.51115526405556</x:v>
      </x:c>
      <x:c r="D5" s="276" t="n">
        <x:f>C5*(1+'Hypothèses'!$B$28)</x:f>
        <x:v>655.3689639488945</x:v>
      </x:c>
      <x:c r="E5" s="219"/>
      <x:c r="F5" s="219"/>
      <x:c r="G5" s="219"/>
      <x:c r="H5" s="219"/>
      <x:c r="I5" s="219"/>
      <x:c r="J5" s="219"/>
      <x:c r="K5" s="219"/>
      <x:c r="L5" s="219"/>
      <x:c r="M5" s="219"/>
      <x:c r="N5" s="219"/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ARPA mensuel</x:v>
      </x:c>
      <x:c r="B6" s="277" t="n">
        <x:f>'Hypothèses'!B7</x:f>
        <x:v>79</x:v>
      </x:c>
      <x:c r="C6" s="277" t="n">
        <x:f>B6*(1+'Hypothèses'!$B$29)</x:f>
        <x:v>86.9</x:v>
      </x:c>
      <x:c r="D6" s="277" t="n">
        <x:f>C6*(1+'Hypothèses'!$B$29)</x:f>
        <x:v>95.59000000000002</x:v>
      </x:c>
      <x:c r="E6" s="219"/>
      <x:c r="F6" s="219"/>
      <x:c r="G6" s="219"/>
      <x:c r="H6" s="219"/>
      <x:c r="I6" s="219"/>
      <x:c r="J6" s="219"/>
      <x:c r="K6" s="219"/>
      <x:c r="L6" s="219"/>
      <x:c r="M6" s="219"/>
      <x:c r="N6" s="219"/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19" t="str">
        <x:v>ARR</x:v>
      </x:c>
      <x:c r="B7" s="277" t="n">
        <x:f>'Revenus &amp; MRR'!M11</x:f>
        <x:v>200848.86582702334</x:v>
      </x:c>
      <x:c r="C7" s="277" t="n">
        <x:f>C5*C6*12</x:f>
        <x:v>402011.0327093571</x:v>
      </x:c>
      <x:c r="D7" s="277" t="n">
        <x:f>D5*D6*12</x:f>
        <x:v>751760.631166498</x:v>
      </x:c>
      <x:c r="E7" s="219"/>
      <x:c r="F7" s="219"/>
      <x:c r="G7" s="219"/>
      <x:c r="H7" s="219"/>
      <x:c r="I7" s="219"/>
      <x:c r="J7" s="219"/>
      <x:c r="K7" s="219"/>
      <x:c r="L7" s="219"/>
      <x:c r="M7" s="219"/>
      <x:c r="N7" s="219"/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19" t="str">
        <x:v>Revenus annuels</x:v>
      </x:c>
      <x:c r="B8" s="277" t="n">
        <x:f>'Compte de résultat'!N5</x:f>
        <x:v>110877.6967040948</x:v>
      </x:c>
      <x:c r="C8" s="277" t="n">
        <x:f>C7</x:f>
        <x:v>402011.0327093571</x:v>
      </x:c>
      <x:c r="D8" s="277" t="n">
        <x:f>D7</x:f>
        <x:v>751760.631166498</x:v>
      </x:c>
      <x:c r="E8" s="219"/>
      <x:c r="F8" s="219"/>
      <x:c r="G8" s="219"/>
      <x:c r="H8" s="219"/>
      <x:c r="I8" s="219"/>
      <x:c r="J8" s="219"/>
      <x:c r="K8" s="219"/>
      <x:c r="L8" s="219"/>
      <x:c r="M8" s="219"/>
      <x:c r="N8" s="219"/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Marge brute</x:v>
      </x:c>
      <x:c r="B9" s="277" t="n">
        <x:f>'Compte de résultat'!N7</x:f>
        <x:v>97572.37309960341</x:v>
      </x:c>
      <x:c r="C9" s="277" t="n">
        <x:f>C8*(1-'Hypothèses'!$B$14)</x:f>
        <x:v>353769.70878423424</x:v>
      </x:c>
      <x:c r="D9" s="277" t="n">
        <x:f>D8*(1-'Hypothèses'!$B$14)</x:f>
        <x:v>661549.3554265182</x:v>
      </x:c>
      <x:c r="E9" s="219"/>
      <x:c r="F9" s="219"/>
      <x:c r="G9" s="219"/>
      <x:c r="H9" s="219"/>
      <x:c r="I9" s="219"/>
      <x:c r="J9" s="219"/>
      <x:c r="K9" s="219"/>
      <x:c r="L9" s="219"/>
      <x:c r="M9" s="219"/>
      <x:c r="N9" s="219"/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19" t="str">
        <x:v>Masse salariale</x:v>
      </x:c>
      <x:c r="B10" s="277" t="n">
        <x:f>'Équipe &amp; recrutements'!N16</x:f>
        <x:v>521130</x:v>
      </x:c>
      <x:c r="C10" s="277" t="n">
        <x:f>B10*(1+'Hypothèses'!$B$26)</x:f>
        <x:v>547186.5</x:v>
      </x:c>
      <x:c r="D10" s="277" t="n">
        <x:f>C10*(1+'Hypothèses'!$B$26)</x:f>
        <x:v>574545.8250000001</x:v>
      </x:c>
      <x:c r="E10" s="219"/>
      <x:c r="F10" s="219"/>
      <x:c r="G10" s="219"/>
      <x:c r="H10" s="219"/>
      <x:c r="I10" s="219"/>
      <x:c r="J10" s="219"/>
      <x:c r="K10" s="219"/>
      <x:c r="L10" s="219"/>
      <x:c r="M10" s="219"/>
      <x:c r="N10" s="219"/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19" t="str">
        <x:v>Autres Opex</x:v>
      </x:c>
      <x:c r="B11" s="277" t="n">
        <x:f>'Opex'!N16-'Opex'!N15-'Opex'!N14</x:f>
        <x:v>463971.26520442584</x:v>
      </x:c>
      <x:c r="C11" s="277" t="n">
        <x:f>B11*(1+'Hypothèses'!$B$27)</x:f>
        <x:v>482530.1158126029</x:v>
      </x:c>
      <x:c r="D11" s="277" t="n">
        <x:f>C11*(1+'Hypothèses'!$B$27)</x:f>
        <x:v>501831.32044510706</x:v>
      </x:c>
      <x:c r="E11" s="219"/>
      <x:c r="F11" s="219"/>
      <x:c r="G11" s="219"/>
      <x:c r="H11" s="219"/>
      <x:c r="I11" s="219"/>
      <x:c r="J11" s="219"/>
      <x:c r="K11" s="219"/>
      <x:c r="L11" s="219"/>
      <x:c r="M11" s="219"/>
      <x:c r="N11" s="219"/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79" t="str">
        <x:v>EBITDA</x:v>
      </x:c>
      <x:c r="B12" s="280" t="n">
        <x:f>'Compte de résultat'!N11</x:f>
        <x:v>-887528.8921048223</x:v>
      </x:c>
      <x:c r="C12" s="280" t="n">
        <x:f>C9-C10-C11</x:f>
        <x:v>-675946.9070283687</x:v>
      </x:c>
      <x:c r="D12" s="280" t="n">
        <x:f>D9-D10-D11</x:f>
        <x:v>-414827.7900185889</x:v>
      </x:c>
      <x:c r="E12" s="219"/>
      <x:c r="F12" s="219"/>
      <x:c r="G12" s="219"/>
      <x:c r="H12" s="219"/>
      <x:c r="I12" s="219"/>
      <x:c r="J12" s="219"/>
      <x:c r="K12" s="219"/>
      <x:c r="L12" s="219"/>
      <x:c r="M12" s="219"/>
      <x:c r="N12" s="219"/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19" t="str">
        <x:v>Résultat net</x:v>
      </x:c>
      <x:c r="B13" s="277" t="n">
        <x:f>'Compte de résultat'!N13</x:f>
        <x:v>-887528.8921048223</x:v>
      </x:c>
      <x:c r="C13" s="277" t="n">
        <x:f>C12-MAX(0,C12*'Hypothèses'!$B$23)</x:f>
        <x:v>-675946.9070283687</x:v>
      </x:c>
      <x:c r="D13" s="277" t="n">
        <x:f>D12-MAX(0,D12*'Hypothèses'!$B$23)</x:f>
        <x:v>-414827.7900185889</x:v>
      </x:c>
      <x:c r="E13" s="219"/>
      <x:c r="F13" s="219"/>
      <x:c r="G13" s="219"/>
      <x:c r="H13" s="219"/>
      <x:c r="I13" s="219"/>
      <x:c r="J13" s="219"/>
      <x:c r="K13" s="219"/>
      <x:c r="L13" s="219"/>
      <x:c r="M13" s="219"/>
      <x:c r="N13" s="219"/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313" t="str">
        <x:v>Cash fin d'année</x:v>
      </x:c>
      <x:c r="B14" s="314" t="n">
        <x:f>'Cash runway'!N12</x:f>
        <x:v>-222528.8921048225</x:v>
      </x:c>
      <x:c r="C14" s="314" t="n">
        <x:f>B14+C13</x:f>
        <x:v>-898475.7991331911</x:v>
      </x:c>
      <x:c r="D14" s="314" t="n">
        <x:f>C14+D13</x:f>
        <x:v>-1313303.5891517801</x:v>
      </x:c>
      <x:c r="E14" s="219"/>
      <x:c r="F14" s="219"/>
      <x:c r="G14" s="219"/>
      <x:c r="H14" s="219"/>
      <x:c r="I14" s="219"/>
      <x:c r="J14" s="219"/>
      <x:c r="K14" s="219"/>
      <x:c r="L14" s="219"/>
      <x:c r="M14" s="219"/>
      <x:c r="N14" s="219"/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/>
      <x:c r="B15" s="219"/>
      <x:c r="C15" s="219"/>
      <x:c r="D15" s="219"/>
      <x:c r="E15" s="219"/>
      <x:c r="F15" s="219"/>
      <x:c r="G15" s="219"/>
      <x:c r="H15" s="219"/>
      <x:c r="I15" s="219"/>
      <x:c r="J15" s="219"/>
      <x:c r="K15" s="219"/>
      <x:c r="L15" s="219"/>
      <x:c r="M15" s="219"/>
      <x:c r="N15" s="219"/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/>
      <x:c r="B16" s="219"/>
      <x:c r="C16" s="219"/>
      <x:c r="D16" s="219"/>
      <x:c r="E16" s="219"/>
      <x:c r="F16" s="219"/>
      <x:c r="G16" s="219"/>
      <x:c r="H16" s="219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/>
      <x:c r="B17" s="219"/>
      <x:c r="C17" s="219"/>
      <x:c r="D17" s="219"/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/>
      <x:c r="B18" s="219"/>
      <x:c r="C18" s="219"/>
      <x:c r="D18" s="219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E2"/>
  </x:mergeCells>
  <x:pageMargins left="0.7" right="0.7" top="0.75" bottom="0.75" header="0.3" footer="0.3"/>
  <x:drawing xmlns:r="http://schemas.openxmlformats.org/officeDocument/2006/relationships" r:id="R4ad2a48a036f4d0c"/>
</x:worksheet>
</file>

<file path=xl/worksheets/sheet12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16" hidden="0" customWidth="1"/>
    <x:col min="3" max="3" width="16" hidden="0" customWidth="1"/>
    <x:col min="4" max="4" width="16" hidden="0" customWidth="1"/>
    <x:col min="5" max="5" width="14" hidden="0" customWidth="1"/>
    <x:col min="6" max="6" width="16" hidden="0" customWidth="1"/>
    <x:col min="7" max="7" width="16" hidden="0" customWidth="1"/>
    <x:col min="8" max="8" width="28" hidden="0" customWidth="1"/>
  </x:cols>
  <x:sheetData>
    <x:row r="1">
      <x:c r="A1" s="305" t="str">
        <x:v>COMPARAISON DES SCÉNARIOS STARTUP</x:v>
      </x:c>
      <x:c r="B1" s="305"/>
      <x:c r="C1" s="305"/>
      <x:c r="D1" s="305"/>
      <x:c r="E1" s="305"/>
      <x:c r="F1" s="305"/>
      <x:c r="G1" s="305"/>
      <x:c r="H1" s="305"/>
      <x:c r="I1" s="219"/>
      <x:c r="J1" s="219"/>
      <x:c r="K1" s="219"/>
      <x:c r="L1" s="219"/>
      <x:c r="M1" s="219"/>
      <x:c r="N1" s="219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305"/>
      <x:c r="B2" s="305"/>
      <x:c r="C2" s="305"/>
      <x:c r="D2" s="305"/>
      <x:c r="E2" s="305"/>
      <x:c r="F2" s="305"/>
      <x:c r="G2" s="305"/>
      <x:c r="H2" s="305"/>
      <x:c r="I2" s="219"/>
      <x:c r="J2" s="219"/>
      <x:c r="K2" s="219"/>
      <x:c r="L2" s="219"/>
      <x:c r="M2" s="219"/>
      <x:c r="N2" s="219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Indicateur</x:v>
      </x:c>
      <x:c r="B4" s="13" t="str">
        <x:v>Prudent</x:v>
      </x:c>
      <x:c r="C4" s="13" t="str">
        <x:v>Central</x:v>
      </x:c>
      <x:c r="D4" s="13" t="str">
        <x:v>Ambitieux</x:v>
      </x:c>
      <x:c r="E4" s="13" t="str">
        <x:v>Unité</x:v>
      </x:c>
      <x:c r="F4" s="13" t="str">
        <x:v>Écart P/C</x:v>
      </x:c>
      <x:c r="G4" s="13" t="str">
        <x:v>Écart A/C</x:v>
      </x:c>
      <x:c r="H4" s="13" t="str">
        <x:v>Lecture</x:v>
      </x:c>
      <x:c r="I4" s="219"/>
      <x:c r="J4" s="219"/>
      <x:c r="K4" s="219"/>
      <x:c r="L4" s="219"/>
      <x:c r="M4" s="219"/>
      <x:c r="N4" s="219"/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ARPA initial</x:v>
      </x:c>
      <x:c r="B5" s="319" t="n">
        <x:f>'Hypothèses'!E7</x:f>
        <x:v>59</x:v>
      </x:c>
      <x:c r="C5" s="319" t="n">
        <x:f>'Hypothèses'!F7</x:f>
        <x:v>79</x:v>
      </x:c>
      <x:c r="D5" s="319" t="n">
        <x:f>'Hypothèses'!G7</x:f>
        <x:v>99</x:v>
      </x:c>
      <x:c r="E5" s="219" t="str">
        <x:v>€</x:v>
      </x:c>
      <x:c r="F5" s="245" t="n">
        <x:f>B5-C5</x:f>
        <x:v>-20</x:v>
      </x:c>
      <x:c r="G5" s="245" t="n">
        <x:f>D5-C5</x:f>
        <x:v>20</x:v>
      </x:c>
      <x:c r="H5" s="219" t="str">
        <x:v>Prix moyen</x:v>
      </x:c>
      <x:c r="I5" s="219"/>
      <x:c r="J5" s="219"/>
      <x:c r="K5" s="219"/>
      <x:c r="L5" s="219"/>
      <x:c r="M5" s="219"/>
      <x:c r="N5" s="219"/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Clients initiaux</x:v>
      </x:c>
      <x:c r="B6" s="320" t="n">
        <x:f>'Hypothèses'!E8</x:f>
        <x:v>20</x:v>
      </x:c>
      <x:c r="C6" s="320" t="n">
        <x:f>'Hypothèses'!F8</x:f>
        <x:v>40</x:v>
      </x:c>
      <x:c r="D6" s="320" t="n">
        <x:f>'Hypothèses'!G8</x:f>
        <x:v>70</x:v>
      </x:c>
      <x:c r="E6" s="219" t="str">
        <x:v>clients</x:v>
      </x:c>
      <x:c r="F6" s="245" t="n">
        <x:f>B6-C6</x:f>
        <x:v>-20</x:v>
      </x:c>
      <x:c r="G6" s="245" t="n">
        <x:f>D6-C6</x:f>
        <x:v>30</x:v>
      </x:c>
      <x:c r="H6" s="219" t="str">
        <x:v>Base client</x:v>
      </x:c>
      <x:c r="I6" s="219"/>
      <x:c r="J6" s="219"/>
      <x:c r="K6" s="219"/>
      <x:c r="L6" s="219"/>
      <x:c r="M6" s="219"/>
      <x:c r="N6" s="219"/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19" t="str">
        <x:v>Nouveaux clients M1</x:v>
      </x:c>
      <x:c r="B7" s="320" t="n">
        <x:f>'Hypothèses'!E9</x:f>
        <x:v>6</x:v>
      </x:c>
      <x:c r="C7" s="320" t="n">
        <x:f>'Hypothèses'!F9</x:f>
        <x:v>12</x:v>
      </x:c>
      <x:c r="D7" s="320" t="n">
        <x:f>'Hypothèses'!G9</x:f>
        <x:v>20</x:v>
      </x:c>
      <x:c r="E7" s="219" t="str">
        <x:v>clients</x:v>
      </x:c>
      <x:c r="F7" s="245" t="n">
        <x:f>B7-C7</x:f>
        <x:v>-6</x:v>
      </x:c>
      <x:c r="G7" s="245" t="n">
        <x:f>D7-C7</x:f>
        <x:v>8</x:v>
      </x:c>
      <x:c r="H7" s="219" t="str">
        <x:v>Acquisition</x:v>
      </x:c>
      <x:c r="I7" s="219"/>
      <x:c r="J7" s="219"/>
      <x:c r="K7" s="219"/>
      <x:c r="L7" s="219"/>
      <x:c r="M7" s="219"/>
      <x:c r="N7" s="219"/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19" t="str">
        <x:v>Croissance acquisition</x:v>
      </x:c>
      <x:c r="B8" s="321" t="n">
        <x:f>'Hypothèses'!E10</x:f>
        <x:v>0.03</x:v>
      </x:c>
      <x:c r="C8" s="321" t="n">
        <x:f>'Hypothèses'!F10</x:f>
        <x:v>0.08</x:v>
      </x:c>
      <x:c r="D8" s="321" t="n">
        <x:f>'Hypothèses'!G10</x:f>
        <x:v>0.15</x:v>
      </x:c>
      <x:c r="E8" s="219" t="str">
        <x:v>%</x:v>
      </x:c>
      <x:c r="F8" s="245" t="n">
        <x:f>B8-C8</x:f>
        <x:v>-0.05</x:v>
      </x:c>
      <x:c r="G8" s="245" t="n">
        <x:f>D8-C8</x:f>
        <x:v>0.06999999999999999</x:v>
      </x:c>
      <x:c r="H8" s="219" t="str">
        <x:v>Dynamique commerciale</x:v>
      </x:c>
      <x:c r="I8" s="219"/>
      <x:c r="J8" s="219"/>
      <x:c r="K8" s="219"/>
      <x:c r="L8" s="219"/>
      <x:c r="M8" s="219"/>
      <x:c r="N8" s="219"/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Churn mensuel</x:v>
      </x:c>
      <x:c r="B9" s="321" t="n">
        <x:f>'Hypothèses'!E11</x:f>
        <x:v>0.05</x:v>
      </x:c>
      <x:c r="C9" s="321" t="n">
        <x:f>'Hypothèses'!F11</x:f>
        <x:v>0.03</x:v>
      </x:c>
      <x:c r="D9" s="321" t="n">
        <x:f>'Hypothèses'!G11</x:f>
        <x:v>0.015</x:v>
      </x:c>
      <x:c r="E9" s="219" t="str">
        <x:v>%</x:v>
      </x:c>
      <x:c r="F9" s="245" t="n">
        <x:f>B9-C9</x:f>
        <x:v>0.020000000000000004</x:v>
      </x:c>
      <x:c r="G9" s="245" t="n">
        <x:f>D9-C9</x:f>
        <x:v>-0.015</x:v>
      </x:c>
      <x:c r="H9" s="219" t="str">
        <x:v>Rétention</x:v>
      </x:c>
      <x:c r="I9" s="219"/>
      <x:c r="J9" s="219"/>
      <x:c r="K9" s="219"/>
      <x:c r="L9" s="219"/>
      <x:c r="M9" s="219"/>
      <x:c r="N9" s="219"/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19" t="str">
        <x:v>CAC</x:v>
      </x:c>
      <x:c r="B10" s="319" t="n">
        <x:f>'Hypothèses'!E15</x:f>
        <x:v>900</x:v>
      </x:c>
      <x:c r="C10" s="319" t="n">
        <x:f>'Hypothèses'!F15</x:f>
        <x:v>650</x:v>
      </x:c>
      <x:c r="D10" s="319" t="n">
        <x:f>'Hypothèses'!G15</x:f>
        <x:v>450</x:v>
      </x:c>
      <x:c r="E10" s="219" t="str">
        <x:v>€</x:v>
      </x:c>
      <x:c r="F10" s="245" t="n">
        <x:f>B10-C10</x:f>
        <x:v>250</x:v>
      </x:c>
      <x:c r="G10" s="245" t="n">
        <x:f>D10-C10</x:f>
        <x:v>-200</x:v>
      </x:c>
      <x:c r="H10" s="219" t="str">
        <x:v>Efficacité acquisition</x:v>
      </x:c>
      <x:c r="I10" s="219"/>
      <x:c r="J10" s="219"/>
      <x:c r="K10" s="219"/>
      <x:c r="L10" s="219"/>
      <x:c r="M10" s="219"/>
      <x:c r="N10" s="219"/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19"/>
      <x:c r="B11" s="219"/>
      <x:c r="C11" s="219"/>
      <x:c r="D11" s="219"/>
      <x:c r="E11" s="219"/>
      <x:c r="F11" s="219"/>
      <x:c r="G11" s="219"/>
      <x:c r="H11" s="219"/>
      <x:c r="I11" s="219"/>
      <x:c r="J11" s="219"/>
      <x:c r="K11" s="219"/>
      <x:c r="L11" s="219"/>
      <x:c r="M11" s="219"/>
      <x:c r="N11" s="219"/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19"/>
      <x:c r="B12" s="219"/>
      <x:c r="C12" s="219"/>
      <x:c r="D12" s="219"/>
      <x:c r="E12" s="219"/>
      <x:c r="F12" s="219"/>
      <x:c r="G12" s="219"/>
      <x:c r="H12" s="219"/>
      <x:c r="I12" s="219"/>
      <x:c r="J12" s="219"/>
      <x:c r="K12" s="219"/>
      <x:c r="L12" s="219"/>
      <x:c r="M12" s="219"/>
      <x:c r="N12" s="219"/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19"/>
      <x:c r="B13" s="219"/>
      <x:c r="C13" s="219"/>
      <x:c r="D13" s="219"/>
      <x:c r="E13" s="219"/>
      <x:c r="F13" s="219"/>
      <x:c r="G13" s="219"/>
      <x:c r="H13" s="219"/>
      <x:c r="I13" s="219"/>
      <x:c r="J13" s="219"/>
      <x:c r="K13" s="219"/>
      <x:c r="L13" s="219"/>
      <x:c r="M13" s="219"/>
      <x:c r="N13" s="219"/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19"/>
      <x:c r="B14" s="219"/>
      <x:c r="C14" s="219"/>
      <x:c r="D14" s="219"/>
      <x:c r="E14" s="219"/>
      <x:c r="F14" s="219"/>
      <x:c r="G14" s="219"/>
      <x:c r="H14" s="219"/>
      <x:c r="I14" s="219"/>
      <x:c r="J14" s="219"/>
      <x:c r="K14" s="219"/>
      <x:c r="L14" s="219"/>
      <x:c r="M14" s="219"/>
      <x:c r="N14" s="219"/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19"/>
      <x:c r="B15" s="219"/>
      <x:c r="C15" s="219"/>
      <x:c r="D15" s="219"/>
      <x:c r="E15" s="219"/>
      <x:c r="F15" s="219"/>
      <x:c r="G15" s="219"/>
      <x:c r="H15" s="219"/>
      <x:c r="I15" s="219"/>
      <x:c r="J15" s="219"/>
      <x:c r="K15" s="219"/>
      <x:c r="L15" s="219"/>
      <x:c r="M15" s="219"/>
      <x:c r="N15" s="219"/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/>
      <x:c r="B16" s="219"/>
      <x:c r="C16" s="219"/>
      <x:c r="D16" s="219"/>
      <x:c r="E16" s="219"/>
      <x:c r="F16" s="219"/>
      <x:c r="G16" s="219"/>
      <x:c r="H16" s="219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219"/>
      <x:c r="B17" s="219"/>
      <x:c r="C17" s="219"/>
      <x:c r="D17" s="219"/>
      <x:c r="E17" s="219"/>
      <x:c r="F17" s="219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/>
      <x:c r="B18" s="219"/>
      <x:c r="C18" s="219"/>
      <x:c r="D18" s="219"/>
      <x:c r="E18" s="219"/>
      <x:c r="F18" s="219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19"/>
      <x:c r="B19" s="219"/>
      <x:c r="C19" s="219"/>
      <x:c r="D19" s="219"/>
      <x:c r="E19" s="219"/>
      <x:c r="F19" s="219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219"/>
      <x:c r="B20" s="219"/>
      <x:c r="C20" s="219"/>
      <x:c r="D20" s="219"/>
      <x:c r="E20" s="219"/>
      <x:c r="F20" s="219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/>
      <x:c r="B21" s="219"/>
      <x:c r="C21" s="219"/>
      <x:c r="D21" s="219"/>
      <x:c r="E21" s="219"/>
      <x:c r="F21" s="219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H2"/>
  </x:mergeCells>
  <x:pageMargins left="0.7" right="0.7" top="0.75" bottom="0.75" header="0.3" footer="0.3"/>
</x:worksheet>
</file>

<file path=xl/worksheets/sheet13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38" hidden="0" customWidth="1"/>
    <x:col min="3" max="3" width="38" hidden="0" customWidth="1"/>
    <x:col min="4" max="4" width="24" hidden="0" customWidth="1"/>
    <x:col min="5" max="5" width="16" hidden="0" customWidth="1"/>
    <x:col min="6" max="6" width="42" hidden="0" customWidth="1"/>
  </x:cols>
  <x:sheetData>
    <x:row r="1">
      <x:c r="A1" s="325" t="str">
        <x:v>SOURCES, MODE D'EMPLOI ET AVERTISSEMENTS</x:v>
      </x:c>
      <x:c r="B1" s="325"/>
      <x:c r="C1" s="325"/>
      <x:c r="D1" s="325"/>
      <x:c r="E1" s="325"/>
      <x:c r="F1" s="325"/>
      <x:c r="G1" s="219"/>
      <x:c r="H1" s="219"/>
      <x:c r="I1" s="219"/>
      <x:c r="J1" s="219"/>
      <x:c r="K1" s="219"/>
      <x:c r="L1" s="219"/>
      <x:c r="M1" s="219"/>
      <x:c r="N1" s="219"/>
      <x:c r="O1" s="219"/>
      <x:c r="P1" s="219"/>
      <x:c r="Q1" s="219"/>
      <x:c r="R1" s="219"/>
      <x:c r="S1" s="219"/>
      <x:c r="T1" s="219"/>
      <x:c r="U1" s="219"/>
      <x:c r="V1" s="219"/>
      <x:c r="W1" s="219"/>
      <x:c r="X1" s="219"/>
      <x:c r="Y1" s="219"/>
      <x:c r="Z1" s="219"/>
    </x:row>
    <x:row r="2">
      <x:c r="A2" s="325"/>
      <x:c r="B2" s="325"/>
      <x:c r="C2" s="325"/>
      <x:c r="D2" s="325"/>
      <x:c r="E2" s="325"/>
      <x:c r="F2" s="325"/>
      <x:c r="G2" s="219"/>
      <x:c r="H2" s="219"/>
      <x:c r="I2" s="219"/>
      <x:c r="J2" s="219"/>
      <x:c r="K2" s="219"/>
      <x:c r="L2" s="219"/>
      <x:c r="M2" s="219"/>
      <x:c r="N2" s="219"/>
      <x:c r="O2" s="219"/>
      <x:c r="P2" s="219"/>
      <x:c r="Q2" s="219"/>
      <x:c r="R2" s="219"/>
      <x:c r="S2" s="219"/>
      <x:c r="T2" s="219"/>
      <x:c r="U2" s="219"/>
      <x:c r="V2" s="219"/>
      <x:c r="W2" s="219"/>
      <x:c r="X2" s="219"/>
      <x:c r="Y2" s="219"/>
      <x:c r="Z2" s="219"/>
    </x:row>
    <x:row r="3">
      <x:c r="A3" s="219"/>
      <x:c r="B3" s="219"/>
      <x:c r="C3" s="219"/>
      <x:c r="D3" s="219"/>
      <x:c r="E3" s="219"/>
      <x:c r="F3" s="219"/>
      <x:c r="G3" s="219"/>
      <x:c r="H3" s="219"/>
      <x:c r="I3" s="219"/>
      <x:c r="J3" s="219"/>
      <x:c r="K3" s="219"/>
      <x:c r="L3" s="219"/>
      <x:c r="M3" s="219"/>
      <x:c r="N3" s="219"/>
      <x:c r="O3" s="219"/>
      <x:c r="P3" s="219"/>
      <x:c r="Q3" s="219"/>
      <x:c r="R3" s="219"/>
      <x:c r="S3" s="219"/>
      <x:c r="T3" s="219"/>
      <x:c r="U3" s="219"/>
      <x:c r="V3" s="219"/>
      <x:c r="W3" s="219"/>
      <x:c r="X3" s="219"/>
      <x:c r="Y3" s="219"/>
      <x:c r="Z3" s="219"/>
    </x:row>
    <x:row r="4">
      <x:c r="A4" s="13" t="str">
        <x:v>Rubrique</x:v>
      </x:c>
      <x:c r="B4" s="13" t="str">
        <x:v>Conseil</x:v>
      </x:c>
      <x:c r="C4" s="13" t="str">
        <x:v>URL officielle</x:v>
      </x:c>
      <x:c r="D4" s="13" t="str">
        <x:v>À vérifier</x:v>
      </x:c>
      <x:c r="E4" s="13" t="str">
        <x:v>Statut</x:v>
      </x:c>
      <x:c r="F4" s="13" t="str">
        <x:v>Note</x:v>
      </x:c>
      <x:c r="G4" s="219"/>
      <x:c r="H4" s="219"/>
      <x:c r="I4" s="219"/>
      <x:c r="J4" s="219"/>
      <x:c r="K4" s="219"/>
      <x:c r="L4" s="219"/>
      <x:c r="M4" s="219"/>
      <x:c r="N4" s="219"/>
      <x:c r="O4" s="219"/>
      <x:c r="P4" s="219"/>
      <x:c r="Q4" s="219"/>
      <x:c r="R4" s="219"/>
      <x:c r="S4" s="219"/>
      <x:c r="T4" s="219"/>
      <x:c r="U4" s="219"/>
      <x:c r="V4" s="219"/>
      <x:c r="W4" s="219"/>
      <x:c r="X4" s="219"/>
      <x:c r="Y4" s="219"/>
      <x:c r="Z4" s="219"/>
    </x:row>
    <x:row r="5">
      <x:c r="A5" s="219" t="str">
        <x:v>Fiscalité</x:v>
      </x:c>
      <x:c r="B5" s="219" t="str">
        <x:v>Adapter le taux d'impôt et la structure juridique</x:v>
      </x:c>
      <x:c r="C5" s="219" t="str">
        <x:v>https://www.impots.gouv.fr/</x:v>
      </x:c>
      <x:c r="D5" s="219" t="str">
        <x:v>Régime fiscal</x:v>
      </x:c>
      <x:c r="E5" s="219" t="str">
        <x:v>Obligatoire</x:v>
      </x:c>
      <x:c r="F5" s="219" t="str">
        <x:v>Le modèle utilise une estimation simplifiée.</x:v>
      </x:c>
      <x:c r="G5" s="219"/>
      <x:c r="H5" s="219"/>
      <x:c r="I5" s="219"/>
      <x:c r="J5" s="219"/>
      <x:c r="K5" s="219"/>
      <x:c r="L5" s="219"/>
      <x:c r="M5" s="219"/>
      <x:c r="N5" s="219"/>
      <x:c r="O5" s="219"/>
      <x:c r="P5" s="219"/>
      <x:c r="Q5" s="219"/>
      <x:c r="R5" s="219"/>
      <x:c r="S5" s="219"/>
      <x:c r="T5" s="219"/>
      <x:c r="U5" s="219"/>
      <x:c r="V5" s="219"/>
      <x:c r="W5" s="219"/>
      <x:c r="X5" s="219"/>
      <x:c r="Y5" s="219"/>
      <x:c r="Z5" s="219"/>
    </x:row>
    <x:row r="6">
      <x:c r="A6" s="219" t="str">
        <x:v>Cotisations &amp; emploi</x:v>
      </x:c>
      <x:c r="B6" s="219" t="str">
        <x:v>Vérifier les taux de charges et dispositifs d'aide</x:v>
      </x:c>
      <x:c r="C6" s="219" t="str">
        <x:v>https://www.urssaf.fr/</x:v>
      </x:c>
      <x:c r="D6" s="219" t="str">
        <x:v>Taux en vigueur</x:v>
      </x:c>
      <x:c r="E6" s="219" t="str">
        <x:v>Obligatoire</x:v>
      </x:c>
      <x:c r="F6" s="219" t="str">
        <x:v>À adapter à chaque contrat.</x:v>
      </x:c>
      <x:c r="G6" s="219"/>
      <x:c r="H6" s="219"/>
      <x:c r="I6" s="219"/>
      <x:c r="J6" s="219"/>
      <x:c r="K6" s="219"/>
      <x:c r="L6" s="219"/>
      <x:c r="M6" s="219"/>
      <x:c r="N6" s="219"/>
      <x:c r="O6" s="219"/>
      <x:c r="P6" s="219"/>
      <x:c r="Q6" s="219"/>
      <x:c r="R6" s="219"/>
      <x:c r="S6" s="219"/>
      <x:c r="T6" s="219"/>
      <x:c r="U6" s="219"/>
      <x:c r="V6" s="219"/>
      <x:c r="W6" s="219"/>
      <x:c r="X6" s="219"/>
      <x:c r="Y6" s="219"/>
      <x:c r="Z6" s="219"/>
    </x:row>
    <x:row r="7">
      <x:c r="A7" s="219" t="str">
        <x:v>Création et levée</x:v>
      </x:c>
      <x:c r="B7" s="219" t="str">
        <x:v>Consulter les formalités et aides disponibles</x:v>
      </x:c>
      <x:c r="C7" s="219" t="str">
        <x:v>https://entreprendre.service-public.fr/</x:v>
      </x:c>
      <x:c r="D7" s="219" t="str">
        <x:v>Formalités</x:v>
      </x:c>
      <x:c r="E7" s="219" t="str">
        <x:v>Recommandé</x:v>
      </x:c>
      <x:c r="F7" s="219" t="str">
        <x:v>Les règles évoluent.</x:v>
      </x:c>
      <x:c r="G7" s="219"/>
      <x:c r="H7" s="219"/>
      <x:c r="I7" s="219"/>
      <x:c r="J7" s="219"/>
      <x:c r="K7" s="219"/>
      <x:c r="L7" s="219"/>
      <x:c r="M7" s="219"/>
      <x:c r="N7" s="219"/>
      <x:c r="O7" s="219"/>
      <x:c r="P7" s="219"/>
      <x:c r="Q7" s="219"/>
      <x:c r="R7" s="219"/>
      <x:c r="S7" s="219"/>
      <x:c r="T7" s="219"/>
      <x:c r="U7" s="219"/>
      <x:c r="V7" s="219"/>
      <x:c r="W7" s="219"/>
      <x:c r="X7" s="219"/>
      <x:c r="Y7" s="219"/>
      <x:c r="Z7" s="219"/>
    </x:row>
    <x:row r="8">
      <x:c r="A8" s="219" t="str">
        <x:v>Financement innovation</x:v>
      </x:c>
      <x:c r="B8" s="219" t="str">
        <x:v>Étudier les dispositifs publics et garanties</x:v>
      </x:c>
      <x:c r="C8" s="219" t="str">
        <x:v>https://www.bpifrance.fr/</x:v>
      </x:c>
      <x:c r="D8" s="219" t="str">
        <x:v>Éligibilité</x:v>
      </x:c>
      <x:c r="E8" s="219" t="str">
        <x:v>Recommandé</x:v>
      </x:c>
      <x:c r="F8" s="219" t="str">
        <x:v>Subventions, prêts et garanties possibles.</x:v>
      </x:c>
      <x:c r="G8" s="219"/>
      <x:c r="H8" s="219"/>
      <x:c r="I8" s="219"/>
      <x:c r="J8" s="219"/>
      <x:c r="K8" s="219"/>
      <x:c r="L8" s="219"/>
      <x:c r="M8" s="219"/>
      <x:c r="N8" s="219"/>
      <x:c r="O8" s="219"/>
      <x:c r="P8" s="219"/>
      <x:c r="Q8" s="219"/>
      <x:c r="R8" s="219"/>
      <x:c r="S8" s="219"/>
      <x:c r="T8" s="219"/>
      <x:c r="U8" s="219"/>
      <x:c r="V8" s="219"/>
      <x:c r="W8" s="219"/>
      <x:c r="X8" s="219"/>
      <x:c r="Y8" s="219"/>
      <x:c r="Z8" s="219"/>
    </x:row>
    <x:row r="9">
      <x:c r="A9" s="219" t="str">
        <x:v>Cap table</x:v>
      </x:c>
      <x:c r="B9" s="219" t="str">
        <x:v>Faire valider la dilution et les pactes par un conseil</x:v>
      </x:c>
      <x:c r="C9" s="219" t="str"/>
      <x:c r="D9" s="219" t="str">
        <x:v>Juridique</x:v>
      </x:c>
      <x:c r="E9" s="219" t="str">
        <x:v>Recommandé</x:v>
      </x:c>
      <x:c r="F9" s="219" t="str">
        <x:v>Le calcul est indicatif.</x:v>
      </x:c>
      <x:c r="G9" s="219"/>
      <x:c r="H9" s="219"/>
      <x:c r="I9" s="219"/>
      <x:c r="J9" s="219"/>
      <x:c r="K9" s="219"/>
      <x:c r="L9" s="219"/>
      <x:c r="M9" s="219"/>
      <x:c r="N9" s="219"/>
      <x:c r="O9" s="219"/>
      <x:c r="P9" s="219"/>
      <x:c r="Q9" s="219"/>
      <x:c r="R9" s="219"/>
      <x:c r="S9" s="219"/>
      <x:c r="T9" s="219"/>
      <x:c r="U9" s="219"/>
      <x:c r="V9" s="219"/>
      <x:c r="W9" s="219"/>
      <x:c r="X9" s="219"/>
      <x:c r="Y9" s="219"/>
      <x:c r="Z9" s="219"/>
    </x:row>
    <x:row r="10">
      <x:c r="A10" s="219"/>
      <x:c r="B10" s="219"/>
      <x:c r="C10" s="219"/>
      <x:c r="D10" s="219"/>
      <x:c r="E10" s="219"/>
      <x:c r="F10" s="219"/>
      <x:c r="G10" s="219"/>
      <x:c r="H10" s="219"/>
      <x:c r="I10" s="219"/>
      <x:c r="J10" s="219"/>
      <x:c r="K10" s="219"/>
      <x:c r="L10" s="219"/>
      <x:c r="M10" s="219"/>
      <x:c r="N10" s="219"/>
      <x:c r="O10" s="219"/>
      <x:c r="P10" s="219"/>
      <x:c r="Q10" s="219"/>
      <x:c r="R10" s="219"/>
      <x:c r="S10" s="219"/>
      <x:c r="T10" s="219"/>
      <x:c r="U10" s="219"/>
      <x:c r="V10" s="219"/>
      <x:c r="W10" s="219"/>
      <x:c r="X10" s="219"/>
      <x:c r="Y10" s="219"/>
      <x:c r="Z10" s="219"/>
    </x:row>
    <x:row r="11">
      <x:c r="A11" s="222" t="str">
        <x:v>MODE D'EMPLOI : commencez par la feuille « Hypothèses », puis adaptez le plan de recrutement, les charges, la levée de fonds et la cap table. Les cellules jaunes avec texte bleu sont des données à saisir. Les cellules noires sont des calculs. Les cellules vertes correspondent à des liens entre feuilles. Le dashboard se met à jour automatiquement.</x:v>
      </x:c>
      <x:c r="B11" s="222"/>
      <x:c r="C11" s="222"/>
      <x:c r="D11" s="222"/>
      <x:c r="E11" s="222"/>
      <x:c r="F11" s="222"/>
      <x:c r="G11" s="219"/>
      <x:c r="H11" s="219"/>
      <x:c r="I11" s="219"/>
      <x:c r="J11" s="219"/>
      <x:c r="K11" s="219"/>
      <x:c r="L11" s="219"/>
      <x:c r="M11" s="219"/>
      <x:c r="N11" s="219"/>
      <x:c r="O11" s="219"/>
      <x:c r="P11" s="219"/>
      <x:c r="Q11" s="219"/>
      <x:c r="R11" s="219"/>
      <x:c r="S11" s="219"/>
      <x:c r="T11" s="219"/>
      <x:c r="U11" s="219"/>
      <x:c r="V11" s="219"/>
      <x:c r="W11" s="219"/>
      <x:c r="X11" s="219"/>
      <x:c r="Y11" s="219"/>
      <x:c r="Z11" s="219"/>
    </x:row>
    <x:row r="12">
      <x:c r="A12" s="222"/>
      <x:c r="B12" s="222"/>
      <x:c r="C12" s="222"/>
      <x:c r="D12" s="222"/>
      <x:c r="E12" s="222"/>
      <x:c r="F12" s="222"/>
      <x:c r="G12" s="219"/>
      <x:c r="H12" s="219"/>
      <x:c r="I12" s="219"/>
      <x:c r="J12" s="219"/>
      <x:c r="K12" s="219"/>
      <x:c r="L12" s="219"/>
      <x:c r="M12" s="219"/>
      <x:c r="N12" s="219"/>
      <x:c r="O12" s="219"/>
      <x:c r="P12" s="219"/>
      <x:c r="Q12" s="219"/>
      <x:c r="R12" s="219"/>
      <x:c r="S12" s="219"/>
      <x:c r="T12" s="219"/>
      <x:c r="U12" s="219"/>
      <x:c r="V12" s="219"/>
      <x:c r="W12" s="219"/>
      <x:c r="X12" s="219"/>
      <x:c r="Y12" s="219"/>
      <x:c r="Z12" s="219"/>
    </x:row>
    <x:row r="13">
      <x:c r="A13" s="222"/>
      <x:c r="B13" s="222"/>
      <x:c r="C13" s="222"/>
      <x:c r="D13" s="222"/>
      <x:c r="E13" s="222"/>
      <x:c r="F13" s="222"/>
      <x:c r="G13" s="219"/>
      <x:c r="H13" s="219"/>
      <x:c r="I13" s="219"/>
      <x:c r="J13" s="219"/>
      <x:c r="K13" s="219"/>
      <x:c r="L13" s="219"/>
      <x:c r="M13" s="219"/>
      <x:c r="N13" s="219"/>
      <x:c r="O13" s="219"/>
      <x:c r="P13" s="219"/>
      <x:c r="Q13" s="219"/>
      <x:c r="R13" s="219"/>
      <x:c r="S13" s="219"/>
      <x:c r="T13" s="219"/>
      <x:c r="U13" s="219"/>
      <x:c r="V13" s="219"/>
      <x:c r="W13" s="219"/>
      <x:c r="X13" s="219"/>
      <x:c r="Y13" s="219"/>
      <x:c r="Z13" s="219"/>
    </x:row>
    <x:row r="14">
      <x:c r="A14" s="222"/>
      <x:c r="B14" s="222"/>
      <x:c r="C14" s="222"/>
      <x:c r="D14" s="222"/>
      <x:c r="E14" s="222"/>
      <x:c r="F14" s="222"/>
      <x:c r="G14" s="219"/>
      <x:c r="H14" s="219"/>
      <x:c r="I14" s="219"/>
      <x:c r="J14" s="219"/>
      <x:c r="K14" s="219"/>
      <x:c r="L14" s="219"/>
      <x:c r="M14" s="219"/>
      <x:c r="N14" s="219"/>
      <x:c r="O14" s="219"/>
      <x:c r="P14" s="219"/>
      <x:c r="Q14" s="219"/>
      <x:c r="R14" s="219"/>
      <x:c r="S14" s="219"/>
      <x:c r="T14" s="219"/>
      <x:c r="U14" s="219"/>
      <x:c r="V14" s="219"/>
      <x:c r="W14" s="219"/>
      <x:c r="X14" s="219"/>
      <x:c r="Y14" s="219"/>
      <x:c r="Z14" s="219"/>
    </x:row>
    <x:row r="15">
      <x:c r="A15" s="222"/>
      <x:c r="B15" s="222"/>
      <x:c r="C15" s="222"/>
      <x:c r="D15" s="222"/>
      <x:c r="E15" s="222"/>
      <x:c r="F15" s="222"/>
      <x:c r="G15" s="219"/>
      <x:c r="H15" s="219"/>
      <x:c r="I15" s="219"/>
      <x:c r="J15" s="219"/>
      <x:c r="K15" s="219"/>
      <x:c r="L15" s="219"/>
      <x:c r="M15" s="219"/>
      <x:c r="N15" s="219"/>
      <x:c r="O15" s="219"/>
      <x:c r="P15" s="219"/>
      <x:c r="Q15" s="219"/>
      <x:c r="R15" s="219"/>
      <x:c r="S15" s="219"/>
      <x:c r="T15" s="219"/>
      <x:c r="U15" s="219"/>
      <x:c r="V15" s="219"/>
      <x:c r="W15" s="219"/>
      <x:c r="X15" s="219"/>
      <x:c r="Y15" s="219"/>
      <x:c r="Z15" s="219"/>
    </x:row>
    <x:row r="16">
      <x:c r="A16" s="219"/>
      <x:c r="B16" s="219"/>
      <x:c r="C16" s="219"/>
      <x:c r="D16" s="219"/>
      <x:c r="E16" s="219"/>
      <x:c r="F16" s="219"/>
      <x:c r="G16" s="219"/>
      <x:c r="H16" s="219"/>
      <x:c r="I16" s="219"/>
      <x:c r="J16" s="219"/>
      <x:c r="K16" s="219"/>
      <x:c r="L16" s="219"/>
      <x:c r="M16" s="219"/>
      <x:c r="N16" s="219"/>
      <x:c r="O16" s="219"/>
      <x:c r="P16" s="219"/>
      <x:c r="Q16" s="219"/>
      <x:c r="R16" s="219"/>
      <x:c r="S16" s="219"/>
      <x:c r="T16" s="219"/>
      <x:c r="U16" s="219"/>
      <x:c r="V16" s="219"/>
      <x:c r="W16" s="219"/>
      <x:c r="X16" s="219"/>
      <x:c r="Y16" s="219"/>
      <x:c r="Z16" s="219"/>
    </x:row>
    <x:row r="17">
      <x:c r="A17" s="326" t="str">
        <x:v>LÉGENDE DU MODÈLE</x:v>
      </x:c>
      <x:c r="B17" s="326"/>
      <x:c r="C17" s="326"/>
      <x:c r="D17" s="326"/>
      <x:c r="E17" s="326"/>
      <x:c r="F17" s="326"/>
      <x:c r="G17" s="219"/>
      <x:c r="H17" s="219"/>
      <x:c r="I17" s="219"/>
      <x:c r="J17" s="219"/>
      <x:c r="K17" s="219"/>
      <x:c r="L17" s="219"/>
      <x:c r="M17" s="219"/>
      <x:c r="N17" s="219"/>
      <x:c r="O17" s="219"/>
      <x:c r="P17" s="219"/>
      <x:c r="Q17" s="219"/>
      <x:c r="R17" s="219"/>
      <x:c r="S17" s="219"/>
      <x:c r="T17" s="219"/>
      <x:c r="U17" s="219"/>
      <x:c r="V17" s="219"/>
      <x:c r="W17" s="219"/>
      <x:c r="X17" s="219"/>
      <x:c r="Y17" s="219"/>
      <x:c r="Z17" s="219"/>
    </x:row>
    <x:row r="18">
      <x:c r="A18" s="219" t="str">
        <x:v>Couleur</x:v>
      </x:c>
      <x:c r="B18" s="219" t="str">
        <x:v>Signification</x:v>
      </x:c>
      <x:c r="C18" s="219" t="str">
        <x:v>Exemple</x:v>
      </x:c>
      <x:c r="D18" s="219" t="str"/>
      <x:c r="E18" s="219" t="str"/>
      <x:c r="F18" s="219" t="str"/>
      <x:c r="G18" s="219"/>
      <x:c r="H18" s="219"/>
      <x:c r="I18" s="219"/>
      <x:c r="J18" s="219"/>
      <x:c r="K18" s="219"/>
      <x:c r="L18" s="219"/>
      <x:c r="M18" s="219"/>
      <x:c r="N18" s="219"/>
      <x:c r="O18" s="219"/>
      <x:c r="P18" s="219"/>
      <x:c r="Q18" s="219"/>
      <x:c r="R18" s="219"/>
      <x:c r="S18" s="219"/>
      <x:c r="T18" s="219"/>
      <x:c r="U18" s="219"/>
      <x:c r="V18" s="219"/>
      <x:c r="W18" s="219"/>
      <x:c r="X18" s="219"/>
      <x:c r="Y18" s="219"/>
      <x:c r="Z18" s="219"/>
    </x:row>
    <x:row r="19">
      <x:c r="A19" s="264" t="str">
        <x:v>Fond jaune / texte bleu</x:v>
      </x:c>
      <x:c r="B19" s="264" t="str">
        <x:v>Hypothèse à modifier</x:v>
      </x:c>
      <x:c r="C19" s="264" t="str">
        <x:v>ARPA, churn, CAC, salaires</x:v>
      </x:c>
      <x:c r="D19" s="264" t="str"/>
      <x:c r="E19" s="264" t="str"/>
      <x:c r="F19" s="264" t="str"/>
      <x:c r="G19" s="219"/>
      <x:c r="H19" s="219"/>
      <x:c r="I19" s="219"/>
      <x:c r="J19" s="219"/>
      <x:c r="K19" s="219"/>
      <x:c r="L19" s="219"/>
      <x:c r="M19" s="219"/>
      <x:c r="N19" s="219"/>
      <x:c r="O19" s="219"/>
      <x:c r="P19" s="219"/>
      <x:c r="Q19" s="219"/>
      <x:c r="R19" s="219"/>
      <x:c r="S19" s="219"/>
      <x:c r="T19" s="219"/>
      <x:c r="U19" s="219"/>
      <x:c r="V19" s="219"/>
      <x:c r="W19" s="219"/>
      <x:c r="X19" s="219"/>
      <x:c r="Y19" s="219"/>
      <x:c r="Z19" s="219"/>
    </x:row>
    <x:row r="20">
      <x:c r="A20" s="327" t="str">
        <x:v>Texte vert</x:v>
      </x:c>
      <x:c r="B20" s="327" t="str">
        <x:v>Lien automatique entre feuilles</x:v>
      </x:c>
      <x:c r="C20" s="327" t="str">
        <x:v>MRR, Opex, cash</x:v>
      </x:c>
      <x:c r="D20" s="327" t="str"/>
      <x:c r="E20" s="327" t="str"/>
      <x:c r="F20" s="327" t="str"/>
      <x:c r="G20" s="219"/>
      <x:c r="H20" s="219"/>
      <x:c r="I20" s="219"/>
      <x:c r="J20" s="219"/>
      <x:c r="K20" s="219"/>
      <x:c r="L20" s="219"/>
      <x:c r="M20" s="219"/>
      <x:c r="N20" s="219"/>
      <x:c r="O20" s="219"/>
      <x:c r="P20" s="219"/>
      <x:c r="Q20" s="219"/>
      <x:c r="R20" s="219"/>
      <x:c r="S20" s="219"/>
      <x:c r="T20" s="219"/>
      <x:c r="U20" s="219"/>
      <x:c r="V20" s="219"/>
      <x:c r="W20" s="219"/>
      <x:c r="X20" s="219"/>
      <x:c r="Y20" s="219"/>
      <x:c r="Z20" s="219"/>
    </x:row>
    <x:row r="21">
      <x:c r="A21" s="219" t="str">
        <x:v>Texte noir</x:v>
      </x:c>
      <x:c r="B21" s="219" t="str">
        <x:v>Calcul dans la feuille</x:v>
      </x:c>
      <x:c r="C21" s="219" t="str">
        <x:v>LTV, dilution, runway</x:v>
      </x:c>
      <x:c r="D21" s="219" t="str"/>
      <x:c r="E21" s="219" t="str"/>
      <x:c r="F21" s="219" t="str"/>
      <x:c r="G21" s="219"/>
      <x:c r="H21" s="219"/>
      <x:c r="I21" s="219"/>
      <x:c r="J21" s="219"/>
      <x:c r="K21" s="219"/>
      <x:c r="L21" s="219"/>
      <x:c r="M21" s="219"/>
      <x:c r="N21" s="219"/>
      <x:c r="O21" s="219"/>
      <x:c r="P21" s="219"/>
      <x:c r="Q21" s="219"/>
      <x:c r="R21" s="219"/>
      <x:c r="S21" s="219"/>
      <x:c r="T21" s="219"/>
      <x:c r="U21" s="219"/>
      <x:c r="V21" s="219"/>
      <x:c r="W21" s="219"/>
      <x:c r="X21" s="219"/>
      <x:c r="Y21" s="219"/>
      <x:c r="Z21" s="219"/>
    </x:row>
    <x:row r="22">
      <x:c r="A22" s="219"/>
      <x:c r="B22" s="219"/>
      <x:c r="C22" s="219"/>
      <x:c r="D22" s="219"/>
      <x:c r="E22" s="219"/>
      <x:c r="F22" s="219"/>
      <x:c r="G22" s="219"/>
      <x:c r="H22" s="219"/>
      <x:c r="I22" s="219"/>
      <x:c r="J22" s="219"/>
      <x:c r="K22" s="219"/>
      <x:c r="L22" s="219"/>
      <x:c r="M22" s="219"/>
      <x:c r="N22" s="219"/>
      <x:c r="O22" s="219"/>
      <x:c r="P22" s="219"/>
      <x:c r="Q22" s="219"/>
      <x:c r="R22" s="219"/>
      <x:c r="S22" s="219"/>
      <x:c r="T22" s="219"/>
      <x:c r="U22" s="219"/>
      <x:c r="V22" s="219"/>
      <x:c r="W22" s="219"/>
      <x:c r="X22" s="219"/>
      <x:c r="Y22" s="219"/>
      <x:c r="Z22" s="219"/>
    </x:row>
    <x:row r="23">
      <x:c r="A23" s="219"/>
      <x:c r="B23" s="219"/>
      <x:c r="C23" s="219"/>
      <x:c r="D23" s="219"/>
      <x:c r="E23" s="219"/>
      <x:c r="F23" s="219"/>
      <x:c r="G23" s="219"/>
      <x:c r="H23" s="219"/>
      <x:c r="I23" s="219"/>
      <x:c r="J23" s="219"/>
      <x:c r="K23" s="219"/>
      <x:c r="L23" s="219"/>
      <x:c r="M23" s="219"/>
      <x:c r="N23" s="219"/>
      <x:c r="O23" s="219"/>
      <x:c r="P23" s="219"/>
      <x:c r="Q23" s="219"/>
      <x:c r="R23" s="219"/>
      <x:c r="S23" s="219"/>
      <x:c r="T23" s="219"/>
      <x:c r="U23" s="219"/>
      <x:c r="V23" s="219"/>
      <x:c r="W23" s="219"/>
      <x:c r="X23" s="219"/>
      <x:c r="Y23" s="219"/>
      <x:c r="Z23" s="219"/>
    </x:row>
    <x:row r="24">
      <x:c r="A24" s="219"/>
      <x:c r="B24" s="219"/>
      <x:c r="C24" s="219"/>
      <x:c r="D24" s="219"/>
      <x:c r="E24" s="219"/>
      <x:c r="F24" s="219"/>
      <x:c r="G24" s="219"/>
      <x:c r="H24" s="219"/>
      <x:c r="I24" s="219"/>
      <x:c r="J24" s="219"/>
      <x:c r="K24" s="219"/>
      <x:c r="L24" s="219"/>
      <x:c r="M24" s="219"/>
      <x:c r="N24" s="219"/>
      <x:c r="O24" s="219"/>
      <x:c r="P24" s="219"/>
      <x:c r="Q24" s="219"/>
      <x:c r="R24" s="219"/>
      <x:c r="S24" s="219"/>
      <x:c r="T24" s="219"/>
      <x:c r="U24" s="219"/>
      <x:c r="V24" s="219"/>
      <x:c r="W24" s="219"/>
      <x:c r="X24" s="219"/>
      <x:c r="Y24" s="219"/>
      <x:c r="Z24" s="219"/>
    </x:row>
    <x:row r="25">
      <x:c r="A25" s="219"/>
      <x:c r="B25" s="219"/>
      <x:c r="C25" s="219"/>
      <x:c r="D25" s="219"/>
      <x:c r="E25" s="219"/>
      <x:c r="F25" s="219"/>
      <x:c r="G25" s="219"/>
      <x:c r="H25" s="219"/>
      <x:c r="I25" s="219"/>
      <x:c r="J25" s="219"/>
      <x:c r="K25" s="219"/>
      <x:c r="L25" s="219"/>
      <x:c r="M25" s="219"/>
      <x:c r="N25" s="219"/>
      <x:c r="O25" s="219"/>
      <x:c r="P25" s="219"/>
      <x:c r="Q25" s="219"/>
      <x:c r="R25" s="219"/>
      <x:c r="S25" s="219"/>
      <x:c r="T25" s="219"/>
      <x:c r="U25" s="219"/>
      <x:c r="V25" s="219"/>
      <x:c r="W25" s="219"/>
      <x:c r="X25" s="219"/>
      <x:c r="Y25" s="219"/>
      <x:c r="Z25" s="219"/>
    </x:row>
    <x:row r="26">
      <x:c r="A26" s="219"/>
      <x:c r="B26" s="219"/>
      <x:c r="C26" s="219"/>
      <x:c r="D26" s="219"/>
      <x:c r="E26" s="219"/>
      <x:c r="F26" s="219"/>
      <x:c r="G26" s="219"/>
      <x:c r="H26" s="219"/>
      <x:c r="I26" s="219"/>
      <x:c r="J26" s="219"/>
      <x:c r="K26" s="219"/>
      <x:c r="L26" s="219"/>
      <x:c r="M26" s="219"/>
      <x:c r="N26" s="219"/>
      <x:c r="O26" s="219"/>
      <x:c r="P26" s="219"/>
      <x:c r="Q26" s="219"/>
      <x:c r="R26" s="219"/>
      <x:c r="S26" s="219"/>
      <x:c r="T26" s="219"/>
      <x:c r="U26" s="219"/>
      <x:c r="V26" s="219"/>
      <x:c r="W26" s="219"/>
      <x:c r="X26" s="219"/>
      <x:c r="Y26" s="219"/>
      <x:c r="Z26" s="219"/>
    </x:row>
    <x:row r="27">
      <x:c r="A27" s="219"/>
      <x:c r="B27" s="219"/>
      <x:c r="C27" s="219"/>
      <x:c r="D27" s="219"/>
      <x:c r="E27" s="219"/>
      <x:c r="F27" s="219"/>
      <x:c r="G27" s="219"/>
      <x:c r="H27" s="219"/>
      <x:c r="I27" s="219"/>
      <x:c r="J27" s="219"/>
      <x:c r="K27" s="219"/>
      <x:c r="L27" s="219"/>
      <x:c r="M27" s="219"/>
      <x:c r="N27" s="219"/>
      <x:c r="O27" s="219"/>
      <x:c r="P27" s="219"/>
      <x:c r="Q27" s="219"/>
      <x:c r="R27" s="219"/>
      <x:c r="S27" s="219"/>
      <x:c r="T27" s="219"/>
      <x:c r="U27" s="219"/>
      <x:c r="V27" s="219"/>
      <x:c r="W27" s="219"/>
      <x:c r="X27" s="219"/>
      <x:c r="Y27" s="219"/>
      <x:c r="Z27" s="219"/>
    </x:row>
    <x:row r="28">
      <x:c r="A28" s="219"/>
      <x:c r="B28" s="219"/>
      <x:c r="C28" s="219"/>
      <x:c r="D28" s="219"/>
      <x:c r="E28" s="219"/>
      <x:c r="F28" s="219"/>
      <x:c r="G28" s="219"/>
      <x:c r="H28" s="219"/>
      <x:c r="I28" s="219"/>
      <x:c r="J28" s="219"/>
      <x:c r="K28" s="219"/>
      <x:c r="L28" s="219"/>
      <x:c r="M28" s="219"/>
      <x:c r="N28" s="219"/>
      <x:c r="O28" s="219"/>
      <x:c r="P28" s="219"/>
      <x:c r="Q28" s="219"/>
      <x:c r="R28" s="219"/>
      <x:c r="S28" s="219"/>
      <x:c r="T28" s="219"/>
      <x:c r="U28" s="219"/>
      <x:c r="V28" s="219"/>
      <x:c r="W28" s="219"/>
      <x:c r="X28" s="219"/>
      <x:c r="Y28" s="219"/>
      <x:c r="Z28" s="219"/>
    </x:row>
    <x:row r="29">
      <x:c r="A29" s="219"/>
      <x:c r="B29" s="219"/>
      <x:c r="C29" s="219"/>
      <x:c r="D29" s="219"/>
      <x:c r="E29" s="219"/>
      <x:c r="F29" s="219"/>
      <x:c r="G29" s="219"/>
      <x:c r="H29" s="219"/>
      <x:c r="I29" s="219"/>
      <x:c r="J29" s="219"/>
      <x:c r="K29" s="219"/>
      <x:c r="L29" s="219"/>
      <x:c r="M29" s="219"/>
      <x:c r="N29" s="219"/>
      <x:c r="O29" s="219"/>
      <x:c r="P29" s="219"/>
      <x:c r="Q29" s="219"/>
      <x:c r="R29" s="219"/>
      <x:c r="S29" s="219"/>
      <x:c r="T29" s="219"/>
      <x:c r="U29" s="219"/>
      <x:c r="V29" s="219"/>
      <x:c r="W29" s="219"/>
      <x:c r="X29" s="219"/>
      <x:c r="Y29" s="219"/>
      <x:c r="Z29" s="219"/>
    </x:row>
    <x:row r="30">
      <x:c r="A30" s="219"/>
      <x:c r="B30" s="219"/>
      <x:c r="C30" s="219"/>
      <x:c r="D30" s="219"/>
      <x:c r="E30" s="219"/>
      <x:c r="F30" s="219"/>
      <x:c r="G30" s="219"/>
      <x:c r="H30" s="219"/>
      <x:c r="I30" s="219"/>
      <x:c r="J30" s="219"/>
      <x:c r="K30" s="219"/>
      <x:c r="L30" s="219"/>
      <x:c r="M30" s="219"/>
      <x:c r="N30" s="219"/>
      <x:c r="O30" s="219"/>
      <x:c r="P30" s="219"/>
      <x:c r="Q30" s="219"/>
      <x:c r="R30" s="219"/>
      <x:c r="S30" s="219"/>
      <x:c r="T30" s="219"/>
      <x:c r="U30" s="219"/>
      <x:c r="V30" s="219"/>
      <x:c r="W30" s="219"/>
      <x:c r="X30" s="219"/>
      <x:c r="Y30" s="219"/>
      <x:c r="Z30" s="219"/>
    </x:row>
    <x:row r="31">
      <x:c r="A31" s="219"/>
      <x:c r="B31" s="219"/>
      <x:c r="C31" s="219"/>
      <x:c r="D31" s="219"/>
      <x:c r="E31" s="219"/>
      <x:c r="F31" s="219"/>
      <x:c r="G31" s="219"/>
      <x:c r="H31" s="219"/>
      <x:c r="I31" s="219"/>
      <x:c r="J31" s="219"/>
      <x:c r="K31" s="219"/>
      <x:c r="L31" s="219"/>
      <x:c r="M31" s="219"/>
      <x:c r="N31" s="219"/>
      <x:c r="O31" s="219"/>
      <x:c r="P31" s="219"/>
      <x:c r="Q31" s="219"/>
      <x:c r="R31" s="219"/>
      <x:c r="S31" s="219"/>
      <x:c r="T31" s="219"/>
      <x:c r="U31" s="219"/>
      <x:c r="V31" s="219"/>
      <x:c r="W31" s="219"/>
      <x:c r="X31" s="219"/>
      <x:c r="Y31" s="219"/>
      <x:c r="Z31" s="219"/>
    </x:row>
    <x:row r="32">
      <x:c r="A32" s="219"/>
      <x:c r="B32" s="219"/>
      <x:c r="C32" s="219"/>
      <x:c r="D32" s="219"/>
      <x:c r="E32" s="219"/>
      <x:c r="F32" s="219"/>
      <x:c r="G32" s="219"/>
      <x:c r="H32" s="219"/>
      <x:c r="I32" s="219"/>
      <x:c r="J32" s="219"/>
      <x:c r="K32" s="219"/>
      <x:c r="L32" s="219"/>
      <x:c r="M32" s="219"/>
      <x:c r="N32" s="219"/>
      <x:c r="O32" s="219"/>
      <x:c r="P32" s="219"/>
      <x:c r="Q32" s="219"/>
      <x:c r="R32" s="219"/>
      <x:c r="S32" s="219"/>
      <x:c r="T32" s="219"/>
      <x:c r="U32" s="219"/>
      <x:c r="V32" s="219"/>
      <x:c r="W32" s="219"/>
      <x:c r="X32" s="219"/>
      <x:c r="Y32" s="219"/>
      <x:c r="Z32" s="219"/>
    </x:row>
    <x:row r="33">
      <x:c r="A33" s="219"/>
      <x:c r="B33" s="219"/>
      <x:c r="C33" s="219"/>
      <x:c r="D33" s="219"/>
      <x:c r="E33" s="219"/>
      <x:c r="F33" s="219"/>
      <x:c r="G33" s="219"/>
      <x:c r="H33" s="219"/>
      <x:c r="I33" s="219"/>
      <x:c r="J33" s="219"/>
      <x:c r="K33" s="219"/>
      <x:c r="L33" s="219"/>
      <x:c r="M33" s="219"/>
      <x:c r="N33" s="219"/>
      <x:c r="O33" s="219"/>
      <x:c r="P33" s="219"/>
      <x:c r="Q33" s="219"/>
      <x:c r="R33" s="219"/>
      <x:c r="S33" s="219"/>
      <x:c r="T33" s="219"/>
      <x:c r="U33" s="219"/>
      <x:c r="V33" s="219"/>
      <x:c r="W33" s="219"/>
      <x:c r="X33" s="219"/>
      <x:c r="Y33" s="219"/>
      <x:c r="Z33" s="219"/>
    </x:row>
    <x:row r="34">
      <x:c r="A34" s="219"/>
      <x:c r="B34" s="219"/>
      <x:c r="C34" s="219"/>
      <x:c r="D34" s="219"/>
      <x:c r="E34" s="219"/>
      <x:c r="F34" s="219"/>
      <x:c r="G34" s="219"/>
      <x:c r="H34" s="219"/>
      <x:c r="I34" s="219"/>
      <x:c r="J34" s="219"/>
      <x:c r="K34" s="219"/>
      <x:c r="L34" s="219"/>
      <x:c r="M34" s="219"/>
      <x:c r="N34" s="219"/>
      <x:c r="O34" s="219"/>
      <x:c r="P34" s="219"/>
      <x:c r="Q34" s="219"/>
      <x:c r="R34" s="219"/>
      <x:c r="S34" s="219"/>
      <x:c r="T34" s="219"/>
      <x:c r="U34" s="219"/>
      <x:c r="V34" s="219"/>
      <x:c r="W34" s="219"/>
      <x:c r="X34" s="219"/>
      <x:c r="Y34" s="219"/>
      <x:c r="Z34" s="219"/>
    </x:row>
    <x:row r="35">
      <x:c r="A35" s="219"/>
      <x:c r="B35" s="219"/>
      <x:c r="C35" s="219"/>
      <x:c r="D35" s="219"/>
      <x:c r="E35" s="219"/>
      <x:c r="F35" s="219"/>
      <x:c r="G35" s="219"/>
      <x:c r="H35" s="219"/>
      <x:c r="I35" s="219"/>
      <x:c r="J35" s="219"/>
      <x:c r="K35" s="219"/>
      <x:c r="L35" s="219"/>
      <x:c r="M35" s="219"/>
      <x:c r="N35" s="219"/>
      <x:c r="O35" s="219"/>
      <x:c r="P35" s="219"/>
      <x:c r="Q35" s="219"/>
      <x:c r="R35" s="219"/>
      <x:c r="S35" s="219"/>
      <x:c r="T35" s="219"/>
      <x:c r="U35" s="219"/>
      <x:c r="V35" s="219"/>
      <x:c r="W35" s="219"/>
      <x:c r="X35" s="219"/>
      <x:c r="Y35" s="219"/>
      <x:c r="Z35" s="219"/>
    </x:row>
    <x:row r="36">
      <x:c r="A36" s="219"/>
      <x:c r="B36" s="219"/>
      <x:c r="C36" s="219"/>
      <x:c r="D36" s="219"/>
      <x:c r="E36" s="219"/>
      <x:c r="F36" s="219"/>
      <x:c r="G36" s="219"/>
      <x:c r="H36" s="219"/>
      <x:c r="I36" s="219"/>
      <x:c r="J36" s="219"/>
      <x:c r="K36" s="219"/>
      <x:c r="L36" s="219"/>
      <x:c r="M36" s="219"/>
      <x:c r="N36" s="219"/>
      <x:c r="O36" s="219"/>
      <x:c r="P36" s="219"/>
      <x:c r="Q36" s="219"/>
      <x:c r="R36" s="219"/>
      <x:c r="S36" s="219"/>
      <x:c r="T36" s="219"/>
      <x:c r="U36" s="219"/>
      <x:c r="V36" s="219"/>
      <x:c r="W36" s="219"/>
      <x:c r="X36" s="219"/>
      <x:c r="Y36" s="219"/>
      <x:c r="Z36" s="219"/>
    </x:row>
    <x:row r="37">
      <x:c r="A37" s="219"/>
      <x:c r="B37" s="219"/>
      <x:c r="C37" s="219"/>
      <x:c r="D37" s="219"/>
      <x:c r="E37" s="219"/>
      <x:c r="F37" s="219"/>
      <x:c r="G37" s="219"/>
      <x:c r="H37" s="219"/>
      <x:c r="I37" s="219"/>
      <x:c r="J37" s="219"/>
      <x:c r="K37" s="219"/>
      <x:c r="L37" s="219"/>
      <x:c r="M37" s="219"/>
      <x:c r="N37" s="219"/>
      <x:c r="O37" s="219"/>
      <x:c r="P37" s="219"/>
      <x:c r="Q37" s="219"/>
      <x:c r="R37" s="219"/>
      <x:c r="S37" s="219"/>
      <x:c r="T37" s="219"/>
      <x:c r="U37" s="219"/>
      <x:c r="V37" s="219"/>
      <x:c r="W37" s="219"/>
      <x:c r="X37" s="219"/>
      <x:c r="Y37" s="219"/>
      <x:c r="Z37" s="219"/>
    </x:row>
    <x:row r="38">
      <x:c r="A38" s="219"/>
      <x:c r="B38" s="219"/>
      <x:c r="C38" s="219"/>
      <x:c r="D38" s="219"/>
      <x:c r="E38" s="219"/>
      <x:c r="F38" s="219"/>
      <x:c r="G38" s="219"/>
      <x:c r="H38" s="219"/>
      <x:c r="I38" s="219"/>
      <x:c r="J38" s="219"/>
      <x:c r="K38" s="219"/>
      <x:c r="L38" s="219"/>
      <x:c r="M38" s="219"/>
      <x:c r="N38" s="219"/>
      <x:c r="O38" s="219"/>
      <x:c r="P38" s="219"/>
      <x:c r="Q38" s="219"/>
      <x:c r="R38" s="219"/>
      <x:c r="S38" s="219"/>
      <x:c r="T38" s="219"/>
      <x:c r="U38" s="219"/>
      <x:c r="V38" s="219"/>
      <x:c r="W38" s="219"/>
      <x:c r="X38" s="219"/>
      <x:c r="Y38" s="219"/>
      <x:c r="Z38" s="219"/>
    </x:row>
    <x:row r="39">
      <x:c r="A39" s="219"/>
      <x:c r="B39" s="219"/>
      <x:c r="C39" s="219"/>
      <x:c r="D39" s="219"/>
      <x:c r="E39" s="219"/>
      <x:c r="F39" s="219"/>
      <x:c r="G39" s="219"/>
      <x:c r="H39" s="219"/>
      <x:c r="I39" s="219"/>
      <x:c r="J39" s="219"/>
      <x:c r="K39" s="219"/>
      <x:c r="L39" s="219"/>
      <x:c r="M39" s="219"/>
      <x:c r="N39" s="219"/>
      <x:c r="O39" s="219"/>
      <x:c r="P39" s="219"/>
      <x:c r="Q39" s="219"/>
      <x:c r="R39" s="219"/>
      <x:c r="S39" s="219"/>
      <x:c r="T39" s="219"/>
      <x:c r="U39" s="219"/>
      <x:c r="V39" s="219"/>
      <x:c r="W39" s="219"/>
      <x:c r="X39" s="219"/>
      <x:c r="Y39" s="219"/>
      <x:c r="Z39" s="219"/>
    </x:row>
    <x:row r="40">
      <x:c r="A40" s="219"/>
      <x:c r="B40" s="219"/>
      <x:c r="C40" s="219"/>
      <x:c r="D40" s="219"/>
      <x:c r="E40" s="219"/>
      <x:c r="F40" s="219"/>
      <x:c r="G40" s="219"/>
      <x:c r="H40" s="219"/>
      <x:c r="I40" s="219"/>
      <x:c r="J40" s="219"/>
      <x:c r="K40" s="219"/>
      <x:c r="L40" s="219"/>
      <x:c r="M40" s="219"/>
      <x:c r="N40" s="219"/>
      <x:c r="O40" s="219"/>
      <x:c r="P40" s="219"/>
      <x:c r="Q40" s="219"/>
      <x:c r="R40" s="219"/>
      <x:c r="S40" s="219"/>
      <x:c r="T40" s="219"/>
      <x:c r="U40" s="219"/>
      <x:c r="V40" s="219"/>
      <x:c r="W40" s="219"/>
      <x:c r="X40" s="219"/>
      <x:c r="Y40" s="219"/>
      <x:c r="Z40" s="219"/>
    </x:row>
    <x:row r="41">
      <x:c r="A41" s="219"/>
      <x:c r="B41" s="219"/>
      <x:c r="C41" s="219"/>
      <x:c r="D41" s="219"/>
      <x:c r="E41" s="219"/>
      <x:c r="F41" s="219"/>
      <x:c r="G41" s="219"/>
      <x:c r="H41" s="219"/>
      <x:c r="I41" s="219"/>
      <x:c r="J41" s="219"/>
      <x:c r="K41" s="219"/>
      <x:c r="L41" s="219"/>
      <x:c r="M41" s="219"/>
      <x:c r="N41" s="219"/>
      <x:c r="O41" s="219"/>
      <x:c r="P41" s="219"/>
      <x:c r="Q41" s="219"/>
      <x:c r="R41" s="219"/>
      <x:c r="S41" s="219"/>
      <x:c r="T41" s="219"/>
      <x:c r="U41" s="219"/>
      <x:c r="V41" s="219"/>
      <x:c r="W41" s="219"/>
      <x:c r="X41" s="219"/>
      <x:c r="Y41" s="219"/>
      <x:c r="Z41" s="219"/>
    </x:row>
    <x:row r="42">
      <x:c r="A42" s="219"/>
      <x:c r="B42" s="219"/>
      <x:c r="C42" s="219"/>
      <x:c r="D42" s="219"/>
      <x:c r="E42" s="219"/>
      <x:c r="F42" s="219"/>
      <x:c r="G42" s="219"/>
      <x:c r="H42" s="219"/>
      <x:c r="I42" s="219"/>
      <x:c r="J42" s="219"/>
      <x:c r="K42" s="219"/>
      <x:c r="L42" s="219"/>
      <x:c r="M42" s="219"/>
      <x:c r="N42" s="219"/>
      <x:c r="O42" s="219"/>
      <x:c r="P42" s="219"/>
      <x:c r="Q42" s="219"/>
      <x:c r="R42" s="219"/>
      <x:c r="S42" s="219"/>
      <x:c r="T42" s="219"/>
      <x:c r="U42" s="219"/>
      <x:c r="V42" s="219"/>
      <x:c r="W42" s="219"/>
      <x:c r="X42" s="219"/>
      <x:c r="Y42" s="219"/>
      <x:c r="Z42" s="219"/>
    </x:row>
    <x:row r="43">
      <x:c r="A43" s="219"/>
      <x:c r="B43" s="219"/>
      <x:c r="C43" s="219"/>
      <x:c r="D43" s="219"/>
      <x:c r="E43" s="219"/>
      <x:c r="F43" s="219"/>
      <x:c r="G43" s="219"/>
      <x:c r="H43" s="219"/>
      <x:c r="I43" s="219"/>
      <x:c r="J43" s="219"/>
      <x:c r="K43" s="219"/>
      <x:c r="L43" s="219"/>
      <x:c r="M43" s="219"/>
      <x:c r="N43" s="219"/>
      <x:c r="O43" s="219"/>
      <x:c r="P43" s="219"/>
      <x:c r="Q43" s="219"/>
      <x:c r="R43" s="219"/>
      <x:c r="S43" s="219"/>
      <x:c r="T43" s="219"/>
      <x:c r="U43" s="219"/>
      <x:c r="V43" s="219"/>
      <x:c r="W43" s="219"/>
      <x:c r="X43" s="219"/>
      <x:c r="Y43" s="219"/>
      <x:c r="Z43" s="219"/>
    </x:row>
    <x:row r="44">
      <x:c r="A44" s="219"/>
      <x:c r="B44" s="219"/>
      <x:c r="C44" s="219"/>
      <x:c r="D44" s="219"/>
      <x:c r="E44" s="219"/>
      <x:c r="F44" s="219"/>
      <x:c r="G44" s="219"/>
      <x:c r="H44" s="219"/>
      <x:c r="I44" s="219"/>
      <x:c r="J44" s="219"/>
      <x:c r="K44" s="219"/>
      <x:c r="L44" s="219"/>
      <x:c r="M44" s="219"/>
      <x:c r="N44" s="219"/>
      <x:c r="O44" s="219"/>
      <x:c r="P44" s="219"/>
      <x:c r="Q44" s="219"/>
      <x:c r="R44" s="219"/>
      <x:c r="S44" s="219"/>
      <x:c r="T44" s="219"/>
      <x:c r="U44" s="219"/>
      <x:c r="V44" s="219"/>
      <x:c r="W44" s="219"/>
      <x:c r="X44" s="219"/>
      <x:c r="Y44" s="219"/>
      <x:c r="Z44" s="219"/>
    </x:row>
    <x:row r="45">
      <x:c r="A45" s="219"/>
      <x:c r="B45" s="219"/>
      <x:c r="C45" s="219"/>
      <x:c r="D45" s="219"/>
      <x:c r="E45" s="219"/>
      <x:c r="F45" s="219"/>
      <x:c r="G45" s="219"/>
      <x:c r="H45" s="219"/>
      <x:c r="I45" s="219"/>
      <x:c r="J45" s="219"/>
      <x:c r="K45" s="219"/>
      <x:c r="L45" s="219"/>
      <x:c r="M45" s="219"/>
      <x:c r="N45" s="219"/>
      <x:c r="O45" s="219"/>
      <x:c r="P45" s="219"/>
      <x:c r="Q45" s="219"/>
      <x:c r="R45" s="219"/>
      <x:c r="S45" s="219"/>
      <x:c r="T45" s="219"/>
      <x:c r="U45" s="219"/>
      <x:c r="V45" s="219"/>
      <x:c r="W45" s="219"/>
      <x:c r="X45" s="219"/>
      <x:c r="Y45" s="219"/>
      <x:c r="Z45" s="219"/>
    </x:row>
    <x:row r="46">
      <x:c r="A46" s="219"/>
      <x:c r="B46" s="219"/>
      <x:c r="C46" s="219"/>
      <x:c r="D46" s="219"/>
      <x:c r="E46" s="219"/>
      <x:c r="F46" s="219"/>
      <x:c r="G46" s="219"/>
      <x:c r="H46" s="219"/>
      <x:c r="I46" s="219"/>
      <x:c r="J46" s="219"/>
      <x:c r="K46" s="219"/>
      <x:c r="L46" s="219"/>
      <x:c r="M46" s="219"/>
      <x:c r="N46" s="219"/>
      <x:c r="O46" s="219"/>
      <x:c r="P46" s="219"/>
      <x:c r="Q46" s="219"/>
      <x:c r="R46" s="219"/>
      <x:c r="S46" s="219"/>
      <x:c r="T46" s="219"/>
      <x:c r="U46" s="219"/>
      <x:c r="V46" s="219"/>
      <x:c r="W46" s="219"/>
      <x:c r="X46" s="219"/>
      <x:c r="Y46" s="219"/>
      <x:c r="Z46" s="219"/>
    </x:row>
    <x:row r="47">
      <x:c r="A47" s="219"/>
      <x:c r="B47" s="219"/>
      <x:c r="C47" s="219"/>
      <x:c r="D47" s="219"/>
      <x:c r="E47" s="219"/>
      <x:c r="F47" s="219"/>
      <x:c r="G47" s="219"/>
      <x:c r="H47" s="219"/>
      <x:c r="I47" s="219"/>
      <x:c r="J47" s="219"/>
      <x:c r="K47" s="219"/>
      <x:c r="L47" s="219"/>
      <x:c r="M47" s="219"/>
      <x:c r="N47" s="219"/>
      <x:c r="O47" s="219"/>
      <x:c r="P47" s="219"/>
      <x:c r="Q47" s="219"/>
      <x:c r="R47" s="219"/>
      <x:c r="S47" s="219"/>
      <x:c r="T47" s="219"/>
      <x:c r="U47" s="219"/>
      <x:c r="V47" s="219"/>
      <x:c r="W47" s="219"/>
      <x:c r="X47" s="219"/>
      <x:c r="Y47" s="219"/>
      <x:c r="Z47" s="219"/>
    </x:row>
    <x:row r="48">
      <x:c r="A48" s="219"/>
      <x:c r="B48" s="219"/>
      <x:c r="C48" s="219"/>
      <x:c r="D48" s="219"/>
      <x:c r="E48" s="219"/>
      <x:c r="F48" s="219"/>
      <x:c r="G48" s="219"/>
      <x:c r="H48" s="219"/>
      <x:c r="I48" s="219"/>
      <x:c r="J48" s="219"/>
      <x:c r="K48" s="219"/>
      <x:c r="L48" s="219"/>
      <x:c r="M48" s="219"/>
      <x:c r="N48" s="219"/>
      <x:c r="O48" s="219"/>
      <x:c r="P48" s="219"/>
      <x:c r="Q48" s="219"/>
      <x:c r="R48" s="219"/>
      <x:c r="S48" s="219"/>
      <x:c r="T48" s="219"/>
      <x:c r="U48" s="219"/>
      <x:c r="V48" s="219"/>
      <x:c r="W48" s="219"/>
      <x:c r="X48" s="219"/>
      <x:c r="Y48" s="219"/>
      <x:c r="Z48" s="219"/>
    </x:row>
    <x:row r="49">
      <x:c r="A49" s="219"/>
      <x:c r="B49" s="219"/>
      <x:c r="C49" s="219"/>
      <x:c r="D49" s="219"/>
      <x:c r="E49" s="219"/>
      <x:c r="F49" s="219"/>
      <x:c r="G49" s="219"/>
      <x:c r="H49" s="219"/>
      <x:c r="I49" s="219"/>
      <x:c r="J49" s="219"/>
      <x:c r="K49" s="219"/>
      <x:c r="L49" s="219"/>
      <x:c r="M49" s="219"/>
      <x:c r="N49" s="219"/>
      <x:c r="O49" s="219"/>
      <x:c r="P49" s="219"/>
      <x:c r="Q49" s="219"/>
      <x:c r="R49" s="219"/>
      <x:c r="S49" s="219"/>
      <x:c r="T49" s="219"/>
      <x:c r="U49" s="219"/>
      <x:c r="V49" s="219"/>
      <x:c r="W49" s="219"/>
      <x:c r="X49" s="219"/>
      <x:c r="Y49" s="219"/>
      <x:c r="Z49" s="219"/>
    </x:row>
    <x:row r="50">
      <x:c r="A50" s="219"/>
      <x:c r="B50" s="219"/>
      <x:c r="C50" s="219"/>
      <x:c r="D50" s="219"/>
      <x:c r="E50" s="219"/>
      <x:c r="F50" s="219"/>
      <x:c r="G50" s="219"/>
      <x:c r="H50" s="219"/>
      <x:c r="I50" s="219"/>
      <x:c r="J50" s="219"/>
      <x:c r="K50" s="219"/>
      <x:c r="L50" s="219"/>
      <x:c r="M50" s="219"/>
      <x:c r="N50" s="219"/>
      <x:c r="O50" s="219"/>
      <x:c r="P50" s="219"/>
      <x:c r="Q50" s="219"/>
      <x:c r="R50" s="219"/>
      <x:c r="S50" s="219"/>
      <x:c r="T50" s="219"/>
      <x:c r="U50" s="219"/>
      <x:c r="V50" s="219"/>
      <x:c r="W50" s="219"/>
      <x:c r="X50" s="219"/>
      <x:c r="Y50" s="219"/>
      <x:c r="Z50" s="219"/>
    </x:row>
    <x:row r="51">
      <x:c r="A51" s="219"/>
      <x:c r="B51" s="219"/>
      <x:c r="C51" s="219"/>
      <x:c r="D51" s="219"/>
      <x:c r="E51" s="219"/>
      <x:c r="F51" s="219"/>
      <x:c r="G51" s="219"/>
      <x:c r="H51" s="219"/>
      <x:c r="I51" s="219"/>
      <x:c r="J51" s="219"/>
      <x:c r="K51" s="219"/>
      <x:c r="L51" s="219"/>
      <x:c r="M51" s="219"/>
      <x:c r="N51" s="219"/>
      <x:c r="O51" s="219"/>
      <x:c r="P51" s="219"/>
      <x:c r="Q51" s="219"/>
      <x:c r="R51" s="219"/>
      <x:c r="S51" s="219"/>
      <x:c r="T51" s="219"/>
      <x:c r="U51" s="219"/>
      <x:c r="V51" s="219"/>
      <x:c r="W51" s="219"/>
      <x:c r="X51" s="219"/>
      <x:c r="Y51" s="219"/>
      <x:c r="Z51" s="219"/>
    </x:row>
    <x:row r="52">
      <x:c r="A52" s="219"/>
      <x:c r="B52" s="219"/>
      <x:c r="C52" s="219"/>
      <x:c r="D52" s="219"/>
      <x:c r="E52" s="219"/>
      <x:c r="F52" s="219"/>
      <x:c r="G52" s="219"/>
      <x:c r="H52" s="219"/>
      <x:c r="I52" s="219"/>
      <x:c r="J52" s="219"/>
      <x:c r="K52" s="219"/>
      <x:c r="L52" s="219"/>
      <x:c r="M52" s="219"/>
      <x:c r="N52" s="219"/>
      <x:c r="O52" s="219"/>
      <x:c r="P52" s="219"/>
      <x:c r="Q52" s="219"/>
      <x:c r="R52" s="219"/>
      <x:c r="S52" s="219"/>
      <x:c r="T52" s="219"/>
      <x:c r="U52" s="219"/>
      <x:c r="V52" s="219"/>
      <x:c r="W52" s="219"/>
      <x:c r="X52" s="219"/>
      <x:c r="Y52" s="219"/>
      <x:c r="Z52" s="219"/>
    </x:row>
    <x:row r="53">
      <x:c r="A53" s="219"/>
      <x:c r="B53" s="219"/>
      <x:c r="C53" s="219"/>
      <x:c r="D53" s="219"/>
      <x:c r="E53" s="219"/>
      <x:c r="F53" s="219"/>
      <x:c r="G53" s="219"/>
      <x:c r="H53" s="219"/>
      <x:c r="I53" s="219"/>
      <x:c r="J53" s="219"/>
      <x:c r="K53" s="219"/>
      <x:c r="L53" s="219"/>
      <x:c r="M53" s="219"/>
      <x:c r="N53" s="219"/>
      <x:c r="O53" s="219"/>
      <x:c r="P53" s="219"/>
      <x:c r="Q53" s="219"/>
      <x:c r="R53" s="219"/>
      <x:c r="S53" s="219"/>
      <x:c r="T53" s="219"/>
      <x:c r="U53" s="219"/>
      <x:c r="V53" s="219"/>
      <x:c r="W53" s="219"/>
      <x:c r="X53" s="219"/>
      <x:c r="Y53" s="219"/>
      <x:c r="Z53" s="219"/>
    </x:row>
    <x:row r="54">
      <x:c r="A54" s="219"/>
      <x:c r="B54" s="219"/>
      <x:c r="C54" s="219"/>
      <x:c r="D54" s="219"/>
      <x:c r="E54" s="219"/>
      <x:c r="F54" s="219"/>
      <x:c r="G54" s="219"/>
      <x:c r="H54" s="219"/>
      <x:c r="I54" s="219"/>
      <x:c r="J54" s="219"/>
      <x:c r="K54" s="219"/>
      <x:c r="L54" s="219"/>
      <x:c r="M54" s="219"/>
      <x:c r="N54" s="219"/>
      <x:c r="O54" s="219"/>
      <x:c r="P54" s="219"/>
      <x:c r="Q54" s="219"/>
      <x:c r="R54" s="219"/>
      <x:c r="S54" s="219"/>
      <x:c r="T54" s="219"/>
      <x:c r="U54" s="219"/>
      <x:c r="V54" s="219"/>
      <x:c r="W54" s="219"/>
      <x:c r="X54" s="219"/>
      <x:c r="Y54" s="219"/>
      <x:c r="Z54" s="219"/>
    </x:row>
    <x:row r="55">
      <x:c r="A55" s="219"/>
      <x:c r="B55" s="219"/>
      <x:c r="C55" s="219"/>
      <x:c r="D55" s="219"/>
      <x:c r="E55" s="219"/>
      <x:c r="F55" s="219"/>
      <x:c r="G55" s="219"/>
      <x:c r="H55" s="219"/>
      <x:c r="I55" s="219"/>
      <x:c r="J55" s="219"/>
      <x:c r="K55" s="219"/>
      <x:c r="L55" s="219"/>
      <x:c r="M55" s="219"/>
      <x:c r="N55" s="219"/>
      <x:c r="O55" s="219"/>
      <x:c r="P55" s="219"/>
      <x:c r="Q55" s="219"/>
      <x:c r="R55" s="219"/>
      <x:c r="S55" s="219"/>
      <x:c r="T55" s="219"/>
      <x:c r="U55" s="219"/>
      <x:c r="V55" s="219"/>
      <x:c r="W55" s="219"/>
      <x:c r="X55" s="219"/>
      <x:c r="Y55" s="219"/>
      <x:c r="Z55" s="219"/>
    </x:row>
    <x:row r="56">
      <x:c r="A56" s="219"/>
      <x:c r="B56" s="219"/>
      <x:c r="C56" s="219"/>
      <x:c r="D56" s="219"/>
      <x:c r="E56" s="219"/>
      <x:c r="F56" s="219"/>
      <x:c r="G56" s="219"/>
      <x:c r="H56" s="219"/>
      <x:c r="I56" s="219"/>
      <x:c r="J56" s="219"/>
      <x:c r="K56" s="219"/>
      <x:c r="L56" s="219"/>
      <x:c r="M56" s="219"/>
      <x:c r="N56" s="219"/>
      <x:c r="O56" s="219"/>
      <x:c r="P56" s="219"/>
      <x:c r="Q56" s="219"/>
      <x:c r="R56" s="219"/>
      <x:c r="S56" s="219"/>
      <x:c r="T56" s="219"/>
      <x:c r="U56" s="219"/>
      <x:c r="V56" s="219"/>
      <x:c r="W56" s="219"/>
      <x:c r="X56" s="219"/>
      <x:c r="Y56" s="219"/>
      <x:c r="Z56" s="219"/>
    </x:row>
    <x:row r="57">
      <x:c r="A57" s="219"/>
      <x:c r="B57" s="219"/>
      <x:c r="C57" s="219"/>
      <x:c r="D57" s="219"/>
      <x:c r="E57" s="219"/>
      <x:c r="F57" s="219"/>
      <x:c r="G57" s="219"/>
      <x:c r="H57" s="219"/>
      <x:c r="I57" s="219"/>
      <x:c r="J57" s="219"/>
      <x:c r="K57" s="219"/>
      <x:c r="L57" s="219"/>
      <x:c r="M57" s="219"/>
      <x:c r="N57" s="219"/>
      <x:c r="O57" s="219"/>
      <x:c r="P57" s="219"/>
      <x:c r="Q57" s="219"/>
      <x:c r="R57" s="219"/>
      <x:c r="S57" s="219"/>
      <x:c r="T57" s="219"/>
      <x:c r="U57" s="219"/>
      <x:c r="V57" s="219"/>
      <x:c r="W57" s="219"/>
      <x:c r="X57" s="219"/>
      <x:c r="Y57" s="219"/>
      <x:c r="Z57" s="219"/>
    </x:row>
    <x:row r="58">
      <x:c r="A58" s="219"/>
      <x:c r="B58" s="219"/>
      <x:c r="C58" s="219"/>
      <x:c r="D58" s="219"/>
      <x:c r="E58" s="219"/>
      <x:c r="F58" s="219"/>
      <x:c r="G58" s="219"/>
      <x:c r="H58" s="219"/>
      <x:c r="I58" s="219"/>
      <x:c r="J58" s="219"/>
      <x:c r="K58" s="219"/>
      <x:c r="L58" s="219"/>
      <x:c r="M58" s="219"/>
      <x:c r="N58" s="219"/>
      <x:c r="O58" s="219"/>
      <x:c r="P58" s="219"/>
      <x:c r="Q58" s="219"/>
      <x:c r="R58" s="219"/>
      <x:c r="S58" s="219"/>
      <x:c r="T58" s="219"/>
      <x:c r="U58" s="219"/>
      <x:c r="V58" s="219"/>
      <x:c r="W58" s="219"/>
      <x:c r="X58" s="219"/>
      <x:c r="Y58" s="219"/>
      <x:c r="Z58" s="219"/>
    </x:row>
    <x:row r="59">
      <x:c r="A59" s="219"/>
      <x:c r="B59" s="219"/>
      <x:c r="C59" s="219"/>
      <x:c r="D59" s="219"/>
      <x:c r="E59" s="219"/>
      <x:c r="F59" s="219"/>
      <x:c r="G59" s="219"/>
      <x:c r="H59" s="219"/>
      <x:c r="I59" s="219"/>
      <x:c r="J59" s="219"/>
      <x:c r="K59" s="219"/>
      <x:c r="L59" s="219"/>
      <x:c r="M59" s="219"/>
      <x:c r="N59" s="219"/>
      <x:c r="O59" s="219"/>
      <x:c r="P59" s="219"/>
      <x:c r="Q59" s="219"/>
      <x:c r="R59" s="219"/>
      <x:c r="S59" s="219"/>
      <x:c r="T59" s="219"/>
      <x:c r="U59" s="219"/>
      <x:c r="V59" s="219"/>
      <x:c r="W59" s="219"/>
      <x:c r="X59" s="219"/>
      <x:c r="Y59" s="219"/>
      <x:c r="Z59" s="219"/>
    </x:row>
    <x:row r="60">
      <x:c r="A60" s="219"/>
      <x:c r="B60" s="219"/>
      <x:c r="C60" s="219"/>
      <x:c r="D60" s="219"/>
      <x:c r="E60" s="219"/>
      <x:c r="F60" s="219"/>
      <x:c r="G60" s="219"/>
      <x:c r="H60" s="219"/>
      <x:c r="I60" s="219"/>
      <x:c r="J60" s="219"/>
      <x:c r="K60" s="219"/>
      <x:c r="L60" s="219"/>
      <x:c r="M60" s="219"/>
      <x:c r="N60" s="219"/>
      <x:c r="O60" s="219"/>
      <x:c r="P60" s="219"/>
      <x:c r="Q60" s="219"/>
      <x:c r="R60" s="219"/>
      <x:c r="S60" s="219"/>
      <x:c r="T60" s="219"/>
      <x:c r="U60" s="219"/>
      <x:c r="V60" s="219"/>
      <x:c r="W60" s="219"/>
      <x:c r="X60" s="219"/>
      <x:c r="Y60" s="219"/>
      <x:c r="Z60" s="219"/>
    </x:row>
    <x:row r="61">
      <x:c r="A61" s="219"/>
      <x:c r="B61" s="219"/>
      <x:c r="C61" s="219"/>
      <x:c r="D61" s="219"/>
      <x:c r="E61" s="219"/>
      <x:c r="F61" s="219"/>
      <x:c r="G61" s="219"/>
      <x:c r="H61" s="219"/>
      <x:c r="I61" s="219"/>
      <x:c r="J61" s="219"/>
      <x:c r="K61" s="219"/>
      <x:c r="L61" s="219"/>
      <x:c r="M61" s="219"/>
      <x:c r="N61" s="219"/>
      <x:c r="O61" s="219"/>
      <x:c r="P61" s="219"/>
      <x:c r="Q61" s="219"/>
      <x:c r="R61" s="219"/>
      <x:c r="S61" s="219"/>
      <x:c r="T61" s="219"/>
      <x:c r="U61" s="219"/>
      <x:c r="V61" s="219"/>
      <x:c r="W61" s="219"/>
      <x:c r="X61" s="219"/>
      <x:c r="Y61" s="219"/>
      <x:c r="Z61" s="219"/>
    </x:row>
    <x:row r="62">
      <x:c r="A62" s="219"/>
      <x:c r="B62" s="219"/>
      <x:c r="C62" s="219"/>
      <x:c r="D62" s="219"/>
      <x:c r="E62" s="219"/>
      <x:c r="F62" s="219"/>
      <x:c r="G62" s="219"/>
      <x:c r="H62" s="219"/>
      <x:c r="I62" s="219"/>
      <x:c r="J62" s="219"/>
      <x:c r="K62" s="219"/>
      <x:c r="L62" s="219"/>
      <x:c r="M62" s="219"/>
      <x:c r="N62" s="219"/>
      <x:c r="O62" s="219"/>
      <x:c r="P62" s="219"/>
      <x:c r="Q62" s="219"/>
      <x:c r="R62" s="219"/>
      <x:c r="S62" s="219"/>
      <x:c r="T62" s="219"/>
      <x:c r="U62" s="219"/>
      <x:c r="V62" s="219"/>
      <x:c r="W62" s="219"/>
      <x:c r="X62" s="219"/>
      <x:c r="Y62" s="219"/>
      <x:c r="Z62" s="219"/>
    </x:row>
    <x:row r="63">
      <x:c r="A63" s="219"/>
      <x:c r="B63" s="219"/>
      <x:c r="C63" s="219"/>
      <x:c r="D63" s="219"/>
      <x:c r="E63" s="219"/>
      <x:c r="F63" s="219"/>
      <x:c r="G63" s="219"/>
      <x:c r="H63" s="219"/>
      <x:c r="I63" s="219"/>
      <x:c r="J63" s="219"/>
      <x:c r="K63" s="219"/>
      <x:c r="L63" s="219"/>
      <x:c r="M63" s="219"/>
      <x:c r="N63" s="219"/>
      <x:c r="O63" s="219"/>
      <x:c r="P63" s="219"/>
      <x:c r="Q63" s="219"/>
      <x:c r="R63" s="219"/>
      <x:c r="S63" s="219"/>
      <x:c r="T63" s="219"/>
      <x:c r="U63" s="219"/>
      <x:c r="V63" s="219"/>
      <x:c r="W63" s="219"/>
      <x:c r="X63" s="219"/>
      <x:c r="Y63" s="219"/>
      <x:c r="Z63" s="219"/>
    </x:row>
    <x:row r="64">
      <x:c r="A64" s="219"/>
      <x:c r="B64" s="219"/>
      <x:c r="C64" s="219"/>
      <x:c r="D64" s="219"/>
      <x:c r="E64" s="219"/>
      <x:c r="F64" s="219"/>
      <x:c r="G64" s="219"/>
      <x:c r="H64" s="219"/>
      <x:c r="I64" s="219"/>
      <x:c r="J64" s="219"/>
      <x:c r="K64" s="219"/>
      <x:c r="L64" s="219"/>
      <x:c r="M64" s="219"/>
      <x:c r="N64" s="219"/>
      <x:c r="O64" s="219"/>
      <x:c r="P64" s="219"/>
      <x:c r="Q64" s="219"/>
      <x:c r="R64" s="219"/>
      <x:c r="S64" s="219"/>
      <x:c r="T64" s="219"/>
      <x:c r="U64" s="219"/>
      <x:c r="V64" s="219"/>
      <x:c r="W64" s="219"/>
      <x:c r="X64" s="219"/>
      <x:c r="Y64" s="219"/>
      <x:c r="Z64" s="219"/>
    </x:row>
    <x:row r="65">
      <x:c r="A65" s="219"/>
      <x:c r="B65" s="219"/>
      <x:c r="C65" s="219"/>
      <x:c r="D65" s="219"/>
      <x:c r="E65" s="219"/>
      <x:c r="F65" s="219"/>
      <x:c r="G65" s="219"/>
      <x:c r="H65" s="219"/>
      <x:c r="I65" s="219"/>
      <x:c r="J65" s="219"/>
      <x:c r="K65" s="219"/>
      <x:c r="L65" s="219"/>
      <x:c r="M65" s="219"/>
      <x:c r="N65" s="219"/>
      <x:c r="O65" s="219"/>
      <x:c r="P65" s="219"/>
      <x:c r="Q65" s="219"/>
      <x:c r="R65" s="219"/>
      <x:c r="S65" s="219"/>
      <x:c r="T65" s="219"/>
      <x:c r="U65" s="219"/>
      <x:c r="V65" s="219"/>
      <x:c r="W65" s="219"/>
      <x:c r="X65" s="219"/>
      <x:c r="Y65" s="219"/>
      <x:c r="Z65" s="219"/>
    </x:row>
    <x:row r="66">
      <x:c r="A66" s="219"/>
      <x:c r="B66" s="219"/>
      <x:c r="C66" s="219"/>
      <x:c r="D66" s="219"/>
      <x:c r="E66" s="219"/>
      <x:c r="F66" s="219"/>
      <x:c r="G66" s="219"/>
      <x:c r="H66" s="219"/>
      <x:c r="I66" s="219"/>
      <x:c r="J66" s="219"/>
      <x:c r="K66" s="219"/>
      <x:c r="L66" s="219"/>
      <x:c r="M66" s="219"/>
      <x:c r="N66" s="219"/>
      <x:c r="O66" s="219"/>
      <x:c r="P66" s="219"/>
      <x:c r="Q66" s="219"/>
      <x:c r="R66" s="219"/>
      <x:c r="S66" s="219"/>
      <x:c r="T66" s="219"/>
      <x:c r="U66" s="219"/>
      <x:c r="V66" s="219"/>
      <x:c r="W66" s="219"/>
      <x:c r="X66" s="219"/>
      <x:c r="Y66" s="219"/>
      <x:c r="Z66" s="219"/>
    </x:row>
    <x:row r="67">
      <x:c r="A67" s="219"/>
      <x:c r="B67" s="219"/>
      <x:c r="C67" s="219"/>
      <x:c r="D67" s="219"/>
      <x:c r="E67" s="219"/>
      <x:c r="F67" s="219"/>
      <x:c r="G67" s="219"/>
      <x:c r="H67" s="219"/>
      <x:c r="I67" s="219"/>
      <x:c r="J67" s="219"/>
      <x:c r="K67" s="219"/>
      <x:c r="L67" s="219"/>
      <x:c r="M67" s="219"/>
      <x:c r="N67" s="219"/>
      <x:c r="O67" s="219"/>
      <x:c r="P67" s="219"/>
      <x:c r="Q67" s="219"/>
      <x:c r="R67" s="219"/>
      <x:c r="S67" s="219"/>
      <x:c r="T67" s="219"/>
      <x:c r="U67" s="219"/>
      <x:c r="V67" s="219"/>
      <x:c r="W67" s="219"/>
      <x:c r="X67" s="219"/>
      <x:c r="Y67" s="219"/>
      <x:c r="Z67" s="219"/>
    </x:row>
    <x:row r="68">
      <x:c r="A68" s="219"/>
      <x:c r="B68" s="219"/>
      <x:c r="C68" s="219"/>
      <x:c r="D68" s="219"/>
      <x:c r="E68" s="219"/>
      <x:c r="F68" s="219"/>
      <x:c r="G68" s="219"/>
      <x:c r="H68" s="219"/>
      <x:c r="I68" s="219"/>
      <x:c r="J68" s="219"/>
      <x:c r="K68" s="219"/>
      <x:c r="L68" s="219"/>
      <x:c r="M68" s="219"/>
      <x:c r="N68" s="219"/>
      <x:c r="O68" s="219"/>
      <x:c r="P68" s="219"/>
      <x:c r="Q68" s="219"/>
      <x:c r="R68" s="219"/>
      <x:c r="S68" s="219"/>
      <x:c r="T68" s="219"/>
      <x:c r="U68" s="219"/>
      <x:c r="V68" s="219"/>
      <x:c r="W68" s="219"/>
      <x:c r="X68" s="219"/>
      <x:c r="Y68" s="219"/>
      <x:c r="Z68" s="219"/>
    </x:row>
    <x:row r="69">
      <x:c r="A69" s="219"/>
      <x:c r="B69" s="219"/>
      <x:c r="C69" s="219"/>
      <x:c r="D69" s="219"/>
      <x:c r="E69" s="219"/>
      <x:c r="F69" s="219"/>
      <x:c r="G69" s="219"/>
      <x:c r="H69" s="219"/>
      <x:c r="I69" s="219"/>
      <x:c r="J69" s="219"/>
      <x:c r="K69" s="219"/>
      <x:c r="L69" s="219"/>
      <x:c r="M69" s="219"/>
      <x:c r="N69" s="219"/>
      <x:c r="O69" s="219"/>
      <x:c r="P69" s="219"/>
      <x:c r="Q69" s="219"/>
      <x:c r="R69" s="219"/>
      <x:c r="S69" s="219"/>
      <x:c r="T69" s="219"/>
      <x:c r="U69" s="219"/>
      <x:c r="V69" s="219"/>
      <x:c r="W69" s="219"/>
      <x:c r="X69" s="219"/>
      <x:c r="Y69" s="219"/>
      <x:c r="Z69" s="219"/>
    </x:row>
    <x:row r="70">
      <x:c r="A70" s="219"/>
      <x:c r="B70" s="219"/>
      <x:c r="C70" s="219"/>
      <x:c r="D70" s="219"/>
      <x:c r="E70" s="219"/>
      <x:c r="F70" s="219"/>
      <x:c r="G70" s="219"/>
      <x:c r="H70" s="219"/>
      <x:c r="I70" s="219"/>
      <x:c r="J70" s="219"/>
      <x:c r="K70" s="219"/>
      <x:c r="L70" s="219"/>
      <x:c r="M70" s="219"/>
      <x:c r="N70" s="219"/>
      <x:c r="O70" s="219"/>
      <x:c r="P70" s="219"/>
      <x:c r="Q70" s="219"/>
      <x:c r="R70" s="219"/>
      <x:c r="S70" s="219"/>
      <x:c r="T70" s="219"/>
      <x:c r="U70" s="219"/>
      <x:c r="V70" s="219"/>
      <x:c r="W70" s="219"/>
      <x:c r="X70" s="219"/>
      <x:c r="Y70" s="219"/>
      <x:c r="Z70" s="219"/>
    </x:row>
    <x:row r="71">
      <x:c r="A71" s="219"/>
      <x:c r="B71" s="219"/>
      <x:c r="C71" s="219"/>
      <x:c r="D71" s="219"/>
      <x:c r="E71" s="219"/>
      <x:c r="F71" s="219"/>
      <x:c r="G71" s="219"/>
      <x:c r="H71" s="219"/>
      <x:c r="I71" s="219"/>
      <x:c r="J71" s="219"/>
      <x:c r="K71" s="219"/>
      <x:c r="L71" s="219"/>
      <x:c r="M71" s="219"/>
      <x:c r="N71" s="219"/>
      <x:c r="O71" s="219"/>
      <x:c r="P71" s="219"/>
      <x:c r="Q71" s="219"/>
      <x:c r="R71" s="219"/>
      <x:c r="S71" s="219"/>
      <x:c r="T71" s="219"/>
      <x:c r="U71" s="219"/>
      <x:c r="V71" s="219"/>
      <x:c r="W71" s="219"/>
      <x:c r="X71" s="219"/>
      <x:c r="Y71" s="219"/>
      <x:c r="Z71" s="219"/>
    </x:row>
    <x:row r="72">
      <x:c r="A72" s="219"/>
      <x:c r="B72" s="219"/>
      <x:c r="C72" s="219"/>
      <x:c r="D72" s="219"/>
      <x:c r="E72" s="219"/>
      <x:c r="F72" s="219"/>
      <x:c r="G72" s="219"/>
      <x:c r="H72" s="219"/>
      <x:c r="I72" s="219"/>
      <x:c r="J72" s="219"/>
      <x:c r="K72" s="219"/>
      <x:c r="L72" s="219"/>
      <x:c r="M72" s="219"/>
      <x:c r="N72" s="219"/>
      <x:c r="O72" s="219"/>
      <x:c r="P72" s="219"/>
      <x:c r="Q72" s="219"/>
      <x:c r="R72" s="219"/>
      <x:c r="S72" s="219"/>
      <x:c r="T72" s="219"/>
      <x:c r="U72" s="219"/>
      <x:c r="V72" s="219"/>
      <x:c r="W72" s="219"/>
      <x:c r="X72" s="219"/>
      <x:c r="Y72" s="219"/>
      <x:c r="Z72" s="219"/>
    </x:row>
    <x:row r="73">
      <x:c r="A73" s="219"/>
      <x:c r="B73" s="219"/>
      <x:c r="C73" s="219"/>
      <x:c r="D73" s="219"/>
      <x:c r="E73" s="219"/>
      <x:c r="F73" s="219"/>
      <x:c r="G73" s="219"/>
      <x:c r="H73" s="219"/>
      <x:c r="I73" s="219"/>
      <x:c r="J73" s="219"/>
      <x:c r="K73" s="219"/>
      <x:c r="L73" s="219"/>
      <x:c r="M73" s="219"/>
      <x:c r="N73" s="219"/>
      <x:c r="O73" s="219"/>
      <x:c r="P73" s="219"/>
      <x:c r="Q73" s="219"/>
      <x:c r="R73" s="219"/>
      <x:c r="S73" s="219"/>
      <x:c r="T73" s="219"/>
      <x:c r="U73" s="219"/>
      <x:c r="V73" s="219"/>
      <x:c r="W73" s="219"/>
      <x:c r="X73" s="219"/>
      <x:c r="Y73" s="219"/>
      <x:c r="Z73" s="219"/>
    </x:row>
    <x:row r="74">
      <x:c r="A74" s="219"/>
      <x:c r="B74" s="219"/>
      <x:c r="C74" s="219"/>
      <x:c r="D74" s="219"/>
      <x:c r="E74" s="219"/>
      <x:c r="F74" s="219"/>
      <x:c r="G74" s="219"/>
      <x:c r="H74" s="219"/>
      <x:c r="I74" s="219"/>
      <x:c r="J74" s="219"/>
      <x:c r="K74" s="219"/>
      <x:c r="L74" s="219"/>
      <x:c r="M74" s="219"/>
      <x:c r="N74" s="219"/>
      <x:c r="O74" s="219"/>
      <x:c r="P74" s="219"/>
      <x:c r="Q74" s="219"/>
      <x:c r="R74" s="219"/>
      <x:c r="S74" s="219"/>
      <x:c r="T74" s="219"/>
      <x:c r="U74" s="219"/>
      <x:c r="V74" s="219"/>
      <x:c r="W74" s="219"/>
      <x:c r="X74" s="219"/>
      <x:c r="Y74" s="219"/>
      <x:c r="Z74" s="219"/>
    </x:row>
    <x:row r="75">
      <x:c r="A75" s="219"/>
      <x:c r="B75" s="219"/>
      <x:c r="C75" s="219"/>
      <x:c r="D75" s="219"/>
      <x:c r="E75" s="219"/>
      <x:c r="F75" s="219"/>
      <x:c r="G75" s="219"/>
      <x:c r="H75" s="219"/>
      <x:c r="I75" s="219"/>
      <x:c r="J75" s="219"/>
      <x:c r="K75" s="219"/>
      <x:c r="L75" s="219"/>
      <x:c r="M75" s="219"/>
      <x:c r="N75" s="219"/>
      <x:c r="O75" s="219"/>
      <x:c r="P75" s="219"/>
      <x:c r="Q75" s="219"/>
      <x:c r="R75" s="219"/>
      <x:c r="S75" s="219"/>
      <x:c r="T75" s="219"/>
      <x:c r="U75" s="219"/>
      <x:c r="V75" s="219"/>
      <x:c r="W75" s="219"/>
      <x:c r="X75" s="219"/>
      <x:c r="Y75" s="219"/>
      <x:c r="Z75" s="219"/>
    </x:row>
    <x:row r="76">
      <x:c r="A76" s="219"/>
      <x:c r="B76" s="219"/>
      <x:c r="C76" s="219"/>
      <x:c r="D76" s="219"/>
      <x:c r="E76" s="219"/>
      <x:c r="F76" s="219"/>
      <x:c r="G76" s="219"/>
      <x:c r="H76" s="219"/>
      <x:c r="I76" s="219"/>
      <x:c r="J76" s="219"/>
      <x:c r="K76" s="219"/>
      <x:c r="L76" s="219"/>
      <x:c r="M76" s="219"/>
      <x:c r="N76" s="219"/>
      <x:c r="O76" s="219"/>
      <x:c r="P76" s="219"/>
      <x:c r="Q76" s="219"/>
      <x:c r="R76" s="219"/>
      <x:c r="S76" s="219"/>
      <x:c r="T76" s="219"/>
      <x:c r="U76" s="219"/>
      <x:c r="V76" s="219"/>
      <x:c r="W76" s="219"/>
      <x:c r="X76" s="219"/>
      <x:c r="Y76" s="219"/>
      <x:c r="Z76" s="219"/>
    </x:row>
    <x:row r="77">
      <x:c r="A77" s="219"/>
      <x:c r="B77" s="219"/>
      <x:c r="C77" s="219"/>
      <x:c r="D77" s="219"/>
      <x:c r="E77" s="219"/>
      <x:c r="F77" s="219"/>
      <x:c r="G77" s="219"/>
      <x:c r="H77" s="219"/>
      <x:c r="I77" s="219"/>
      <x:c r="J77" s="219"/>
      <x:c r="K77" s="219"/>
      <x:c r="L77" s="219"/>
      <x:c r="M77" s="219"/>
      <x:c r="N77" s="219"/>
      <x:c r="O77" s="219"/>
      <x:c r="P77" s="219"/>
      <x:c r="Q77" s="219"/>
      <x:c r="R77" s="219"/>
      <x:c r="S77" s="219"/>
      <x:c r="T77" s="219"/>
      <x:c r="U77" s="219"/>
      <x:c r="V77" s="219"/>
      <x:c r="W77" s="219"/>
      <x:c r="X77" s="219"/>
      <x:c r="Y77" s="219"/>
      <x:c r="Z77" s="219"/>
    </x:row>
    <x:row r="78">
      <x:c r="A78" s="219"/>
      <x:c r="B78" s="219"/>
      <x:c r="C78" s="219"/>
      <x:c r="D78" s="219"/>
      <x:c r="E78" s="219"/>
      <x:c r="F78" s="219"/>
      <x:c r="G78" s="219"/>
      <x:c r="H78" s="219"/>
      <x:c r="I78" s="219"/>
      <x:c r="J78" s="219"/>
      <x:c r="K78" s="219"/>
      <x:c r="L78" s="219"/>
      <x:c r="M78" s="219"/>
      <x:c r="N78" s="219"/>
      <x:c r="O78" s="219"/>
      <x:c r="P78" s="219"/>
      <x:c r="Q78" s="219"/>
      <x:c r="R78" s="219"/>
      <x:c r="S78" s="219"/>
      <x:c r="T78" s="219"/>
      <x:c r="U78" s="219"/>
      <x:c r="V78" s="219"/>
      <x:c r="W78" s="219"/>
      <x:c r="X78" s="219"/>
      <x:c r="Y78" s="219"/>
      <x:c r="Z78" s="219"/>
    </x:row>
    <x:row r="79">
      <x:c r="A79" s="219"/>
      <x:c r="B79" s="219"/>
      <x:c r="C79" s="219"/>
      <x:c r="D79" s="219"/>
      <x:c r="E79" s="219"/>
      <x:c r="F79" s="219"/>
      <x:c r="G79" s="219"/>
      <x:c r="H79" s="219"/>
      <x:c r="I79" s="219"/>
      <x:c r="J79" s="219"/>
      <x:c r="K79" s="219"/>
      <x:c r="L79" s="219"/>
      <x:c r="M79" s="219"/>
      <x:c r="N79" s="219"/>
      <x:c r="O79" s="219"/>
      <x:c r="P79" s="219"/>
      <x:c r="Q79" s="219"/>
      <x:c r="R79" s="219"/>
      <x:c r="S79" s="219"/>
      <x:c r="T79" s="219"/>
      <x:c r="U79" s="219"/>
      <x:c r="V79" s="219"/>
      <x:c r="W79" s="219"/>
      <x:c r="X79" s="219"/>
      <x:c r="Y79" s="219"/>
      <x:c r="Z79" s="219"/>
    </x:row>
    <x:row r="80">
      <x:c r="A80" s="219"/>
      <x:c r="B80" s="219"/>
      <x:c r="C80" s="219"/>
      <x:c r="D80" s="219"/>
      <x:c r="E80" s="219"/>
      <x:c r="F80" s="219"/>
      <x:c r="G80" s="219"/>
      <x:c r="H80" s="219"/>
      <x:c r="I80" s="219"/>
      <x:c r="J80" s="219"/>
      <x:c r="K80" s="219"/>
      <x:c r="L80" s="219"/>
      <x:c r="M80" s="219"/>
      <x:c r="N80" s="219"/>
      <x:c r="O80" s="219"/>
      <x:c r="P80" s="219"/>
      <x:c r="Q80" s="219"/>
      <x:c r="R80" s="219"/>
      <x:c r="S80" s="219"/>
      <x:c r="T80" s="219"/>
      <x:c r="U80" s="219"/>
      <x:c r="V80" s="219"/>
      <x:c r="W80" s="219"/>
      <x:c r="X80" s="219"/>
      <x:c r="Y80" s="219"/>
      <x:c r="Z80" s="219"/>
    </x:row>
    <x:row r="81">
      <x:c r="A81" s="219"/>
      <x:c r="B81" s="219"/>
      <x:c r="C81" s="219"/>
      <x:c r="D81" s="219"/>
      <x:c r="E81" s="219"/>
      <x:c r="F81" s="219"/>
      <x:c r="G81" s="219"/>
      <x:c r="H81" s="219"/>
      <x:c r="I81" s="219"/>
      <x:c r="J81" s="219"/>
      <x:c r="K81" s="219"/>
      <x:c r="L81" s="219"/>
      <x:c r="M81" s="219"/>
      <x:c r="N81" s="219"/>
      <x:c r="O81" s="219"/>
      <x:c r="P81" s="219"/>
      <x:c r="Q81" s="219"/>
      <x:c r="R81" s="219"/>
      <x:c r="S81" s="219"/>
      <x:c r="T81" s="219"/>
      <x:c r="U81" s="219"/>
      <x:c r="V81" s="219"/>
      <x:c r="W81" s="219"/>
      <x:c r="X81" s="219"/>
      <x:c r="Y81" s="219"/>
      <x:c r="Z81" s="219"/>
    </x:row>
    <x:row r="82">
      <x:c r="A82" s="219"/>
      <x:c r="B82" s="219"/>
      <x:c r="C82" s="219"/>
      <x:c r="D82" s="219"/>
      <x:c r="E82" s="219"/>
      <x:c r="F82" s="219"/>
      <x:c r="G82" s="219"/>
      <x:c r="H82" s="219"/>
      <x:c r="I82" s="219"/>
      <x:c r="J82" s="219"/>
      <x:c r="K82" s="219"/>
      <x:c r="L82" s="219"/>
      <x:c r="M82" s="219"/>
      <x:c r="N82" s="219"/>
      <x:c r="O82" s="219"/>
      <x:c r="P82" s="219"/>
      <x:c r="Q82" s="219"/>
      <x:c r="R82" s="219"/>
      <x:c r="S82" s="219"/>
      <x:c r="T82" s="219"/>
      <x:c r="U82" s="219"/>
      <x:c r="V82" s="219"/>
      <x:c r="W82" s="219"/>
      <x:c r="X82" s="219"/>
      <x:c r="Y82" s="219"/>
      <x:c r="Z82" s="219"/>
    </x:row>
    <x:row r="83">
      <x:c r="A83" s="219"/>
      <x:c r="B83" s="219"/>
      <x:c r="C83" s="219"/>
      <x:c r="D83" s="219"/>
      <x:c r="E83" s="219"/>
      <x:c r="F83" s="219"/>
      <x:c r="G83" s="219"/>
      <x:c r="H83" s="219"/>
      <x:c r="I83" s="219"/>
      <x:c r="J83" s="219"/>
      <x:c r="K83" s="219"/>
      <x:c r="L83" s="219"/>
      <x:c r="M83" s="219"/>
      <x:c r="N83" s="219"/>
      <x:c r="O83" s="219"/>
      <x:c r="P83" s="219"/>
      <x:c r="Q83" s="219"/>
      <x:c r="R83" s="219"/>
      <x:c r="S83" s="219"/>
      <x:c r="T83" s="219"/>
      <x:c r="U83" s="219"/>
      <x:c r="V83" s="219"/>
      <x:c r="W83" s="219"/>
      <x:c r="X83" s="219"/>
      <x:c r="Y83" s="219"/>
      <x:c r="Z83" s="219"/>
    </x:row>
    <x:row r="84">
      <x:c r="A84" s="219"/>
      <x:c r="B84" s="219"/>
      <x:c r="C84" s="219"/>
      <x:c r="D84" s="219"/>
      <x:c r="E84" s="219"/>
      <x:c r="F84" s="219"/>
      <x:c r="G84" s="219"/>
      <x:c r="H84" s="219"/>
      <x:c r="I84" s="219"/>
      <x:c r="J84" s="219"/>
      <x:c r="K84" s="219"/>
      <x:c r="L84" s="219"/>
      <x:c r="M84" s="219"/>
      <x:c r="N84" s="219"/>
      <x:c r="O84" s="219"/>
      <x:c r="P84" s="219"/>
      <x:c r="Q84" s="219"/>
      <x:c r="R84" s="219"/>
      <x:c r="S84" s="219"/>
      <x:c r="T84" s="219"/>
      <x:c r="U84" s="219"/>
      <x:c r="V84" s="219"/>
      <x:c r="W84" s="219"/>
      <x:c r="X84" s="219"/>
      <x:c r="Y84" s="219"/>
      <x:c r="Z84" s="219"/>
    </x:row>
    <x:row r="85">
      <x:c r="A85" s="219"/>
      <x:c r="B85" s="219"/>
      <x:c r="C85" s="219"/>
      <x:c r="D85" s="219"/>
      <x:c r="E85" s="219"/>
      <x:c r="F85" s="219"/>
      <x:c r="G85" s="219"/>
      <x:c r="H85" s="219"/>
      <x:c r="I85" s="219"/>
      <x:c r="J85" s="219"/>
      <x:c r="K85" s="219"/>
      <x:c r="L85" s="219"/>
      <x:c r="M85" s="219"/>
      <x:c r="N85" s="219"/>
      <x:c r="O85" s="219"/>
      <x:c r="P85" s="219"/>
      <x:c r="Q85" s="219"/>
      <x:c r="R85" s="219"/>
      <x:c r="S85" s="219"/>
      <x:c r="T85" s="219"/>
      <x:c r="U85" s="219"/>
      <x:c r="V85" s="219"/>
      <x:c r="W85" s="219"/>
      <x:c r="X85" s="219"/>
      <x:c r="Y85" s="219"/>
      <x:c r="Z85" s="219"/>
    </x:row>
    <x:row r="86">
      <x:c r="A86" s="219"/>
      <x:c r="B86" s="219"/>
      <x:c r="C86" s="219"/>
      <x:c r="D86" s="219"/>
      <x:c r="E86" s="219"/>
      <x:c r="F86" s="219"/>
      <x:c r="G86" s="219"/>
      <x:c r="H86" s="219"/>
      <x:c r="I86" s="219"/>
      <x:c r="J86" s="219"/>
      <x:c r="K86" s="219"/>
      <x:c r="L86" s="219"/>
      <x:c r="M86" s="219"/>
      <x:c r="N86" s="219"/>
      <x:c r="O86" s="219"/>
      <x:c r="P86" s="219"/>
      <x:c r="Q86" s="219"/>
      <x:c r="R86" s="219"/>
      <x:c r="S86" s="219"/>
      <x:c r="T86" s="219"/>
      <x:c r="U86" s="219"/>
      <x:c r="V86" s="219"/>
      <x:c r="W86" s="219"/>
      <x:c r="X86" s="219"/>
      <x:c r="Y86" s="219"/>
      <x:c r="Z86" s="219"/>
    </x:row>
    <x:row r="87">
      <x:c r="A87" s="219"/>
      <x:c r="B87" s="219"/>
      <x:c r="C87" s="219"/>
      <x:c r="D87" s="219"/>
      <x:c r="E87" s="219"/>
      <x:c r="F87" s="219"/>
      <x:c r="G87" s="219"/>
      <x:c r="H87" s="219"/>
      <x:c r="I87" s="219"/>
      <x:c r="J87" s="219"/>
      <x:c r="K87" s="219"/>
      <x:c r="L87" s="219"/>
      <x:c r="M87" s="219"/>
      <x:c r="N87" s="219"/>
      <x:c r="O87" s="219"/>
      <x:c r="P87" s="219"/>
      <x:c r="Q87" s="219"/>
      <x:c r="R87" s="219"/>
      <x:c r="S87" s="219"/>
      <x:c r="T87" s="219"/>
      <x:c r="U87" s="219"/>
      <x:c r="V87" s="219"/>
      <x:c r="W87" s="219"/>
      <x:c r="X87" s="219"/>
      <x:c r="Y87" s="219"/>
      <x:c r="Z87" s="219"/>
    </x:row>
    <x:row r="88">
      <x:c r="A88" s="219"/>
      <x:c r="B88" s="219"/>
      <x:c r="C88" s="219"/>
      <x:c r="D88" s="219"/>
      <x:c r="E88" s="219"/>
      <x:c r="F88" s="219"/>
      <x:c r="G88" s="219"/>
      <x:c r="H88" s="219"/>
      <x:c r="I88" s="219"/>
      <x:c r="J88" s="219"/>
      <x:c r="K88" s="219"/>
      <x:c r="L88" s="219"/>
      <x:c r="M88" s="219"/>
      <x:c r="N88" s="219"/>
      <x:c r="O88" s="219"/>
      <x:c r="P88" s="219"/>
      <x:c r="Q88" s="219"/>
      <x:c r="R88" s="219"/>
      <x:c r="S88" s="219"/>
      <x:c r="T88" s="219"/>
      <x:c r="U88" s="219"/>
      <x:c r="V88" s="219"/>
      <x:c r="W88" s="219"/>
      <x:c r="X88" s="219"/>
      <x:c r="Y88" s="219"/>
      <x:c r="Z88" s="219"/>
    </x:row>
    <x:row r="89">
      <x:c r="A89" s="219"/>
      <x:c r="B89" s="219"/>
      <x:c r="C89" s="219"/>
      <x:c r="D89" s="219"/>
      <x:c r="E89" s="219"/>
      <x:c r="F89" s="219"/>
      <x:c r="G89" s="219"/>
      <x:c r="H89" s="219"/>
      <x:c r="I89" s="219"/>
      <x:c r="J89" s="219"/>
      <x:c r="K89" s="219"/>
      <x:c r="L89" s="219"/>
      <x:c r="M89" s="219"/>
      <x:c r="N89" s="219"/>
      <x:c r="O89" s="219"/>
      <x:c r="P89" s="219"/>
      <x:c r="Q89" s="219"/>
      <x:c r="R89" s="219"/>
      <x:c r="S89" s="219"/>
      <x:c r="T89" s="219"/>
      <x:c r="U89" s="219"/>
      <x:c r="V89" s="219"/>
      <x:c r="W89" s="219"/>
      <x:c r="X89" s="219"/>
      <x:c r="Y89" s="219"/>
      <x:c r="Z89" s="219"/>
    </x:row>
    <x:row r="90">
      <x:c r="A90" s="219"/>
      <x:c r="B90" s="219"/>
      <x:c r="C90" s="219"/>
      <x:c r="D90" s="219"/>
      <x:c r="E90" s="219"/>
      <x:c r="F90" s="219"/>
      <x:c r="G90" s="219"/>
      <x:c r="H90" s="219"/>
      <x:c r="I90" s="219"/>
      <x:c r="J90" s="219"/>
      <x:c r="K90" s="219"/>
      <x:c r="L90" s="219"/>
      <x:c r="M90" s="219"/>
      <x:c r="N90" s="219"/>
      <x:c r="O90" s="219"/>
      <x:c r="P90" s="219"/>
      <x:c r="Q90" s="219"/>
      <x:c r="R90" s="219"/>
      <x:c r="S90" s="219"/>
      <x:c r="T90" s="219"/>
      <x:c r="U90" s="219"/>
      <x:c r="V90" s="219"/>
      <x:c r="W90" s="219"/>
      <x:c r="X90" s="219"/>
      <x:c r="Y90" s="219"/>
      <x:c r="Z90" s="219"/>
    </x:row>
    <x:row r="91">
      <x:c r="A91" s="219"/>
      <x:c r="B91" s="219"/>
      <x:c r="C91" s="219"/>
      <x:c r="D91" s="219"/>
      <x:c r="E91" s="219"/>
      <x:c r="F91" s="219"/>
      <x:c r="G91" s="219"/>
      <x:c r="H91" s="219"/>
      <x:c r="I91" s="219"/>
      <x:c r="J91" s="219"/>
      <x:c r="K91" s="219"/>
      <x:c r="L91" s="219"/>
      <x:c r="M91" s="219"/>
      <x:c r="N91" s="219"/>
      <x:c r="O91" s="219"/>
      <x:c r="P91" s="219"/>
      <x:c r="Q91" s="219"/>
      <x:c r="R91" s="219"/>
      <x:c r="S91" s="219"/>
      <x:c r="T91" s="219"/>
      <x:c r="U91" s="219"/>
      <x:c r="V91" s="219"/>
      <x:c r="W91" s="219"/>
      <x:c r="X91" s="219"/>
      <x:c r="Y91" s="219"/>
      <x:c r="Z91" s="219"/>
    </x:row>
    <x:row r="92">
      <x:c r="A92" s="219"/>
      <x:c r="B92" s="219"/>
      <x:c r="C92" s="219"/>
      <x:c r="D92" s="219"/>
      <x:c r="E92" s="219"/>
      <x:c r="F92" s="219"/>
      <x:c r="G92" s="219"/>
      <x:c r="H92" s="219"/>
      <x:c r="I92" s="219"/>
      <x:c r="J92" s="219"/>
      <x:c r="K92" s="219"/>
      <x:c r="L92" s="219"/>
      <x:c r="M92" s="219"/>
      <x:c r="N92" s="219"/>
      <x:c r="O92" s="219"/>
      <x:c r="P92" s="219"/>
      <x:c r="Q92" s="219"/>
      <x:c r="R92" s="219"/>
      <x:c r="S92" s="219"/>
      <x:c r="T92" s="219"/>
      <x:c r="U92" s="219"/>
      <x:c r="V92" s="219"/>
      <x:c r="W92" s="219"/>
      <x:c r="X92" s="219"/>
      <x:c r="Y92" s="219"/>
      <x:c r="Z92" s="219"/>
    </x:row>
    <x:row r="93">
      <x:c r="A93" s="219"/>
      <x:c r="B93" s="219"/>
      <x:c r="C93" s="219"/>
      <x:c r="D93" s="219"/>
      <x:c r="E93" s="219"/>
      <x:c r="F93" s="219"/>
      <x:c r="G93" s="219"/>
      <x:c r="H93" s="219"/>
      <x:c r="I93" s="219"/>
      <x:c r="J93" s="219"/>
      <x:c r="K93" s="219"/>
      <x:c r="L93" s="219"/>
      <x:c r="M93" s="219"/>
      <x:c r="N93" s="219"/>
      <x:c r="O93" s="219"/>
      <x:c r="P93" s="219"/>
      <x:c r="Q93" s="219"/>
      <x:c r="R93" s="219"/>
      <x:c r="S93" s="219"/>
      <x:c r="T93" s="219"/>
      <x:c r="U93" s="219"/>
      <x:c r="V93" s="219"/>
      <x:c r="W93" s="219"/>
      <x:c r="X93" s="219"/>
      <x:c r="Y93" s="219"/>
      <x:c r="Z93" s="219"/>
    </x:row>
    <x:row r="94">
      <x:c r="A94" s="219"/>
      <x:c r="B94" s="219"/>
      <x:c r="C94" s="219"/>
      <x:c r="D94" s="219"/>
      <x:c r="E94" s="219"/>
      <x:c r="F94" s="219"/>
      <x:c r="G94" s="219"/>
      <x:c r="H94" s="219"/>
      <x:c r="I94" s="219"/>
      <x:c r="J94" s="219"/>
      <x:c r="K94" s="219"/>
      <x:c r="L94" s="219"/>
      <x:c r="M94" s="219"/>
      <x:c r="N94" s="219"/>
      <x:c r="O94" s="219"/>
      <x:c r="P94" s="219"/>
      <x:c r="Q94" s="219"/>
      <x:c r="R94" s="219"/>
      <x:c r="S94" s="219"/>
      <x:c r="T94" s="219"/>
      <x:c r="U94" s="219"/>
      <x:c r="V94" s="219"/>
      <x:c r="W94" s="219"/>
      <x:c r="X94" s="219"/>
      <x:c r="Y94" s="219"/>
      <x:c r="Z94" s="219"/>
    </x:row>
    <x:row r="95">
      <x:c r="A95" s="219"/>
      <x:c r="B95" s="219"/>
      <x:c r="C95" s="219"/>
      <x:c r="D95" s="219"/>
      <x:c r="E95" s="219"/>
      <x:c r="F95" s="219"/>
      <x:c r="G95" s="219"/>
      <x:c r="H95" s="219"/>
      <x:c r="I95" s="219"/>
      <x:c r="J95" s="219"/>
      <x:c r="K95" s="219"/>
      <x:c r="L95" s="219"/>
      <x:c r="M95" s="219"/>
      <x:c r="N95" s="219"/>
      <x:c r="O95" s="219"/>
      <x:c r="P95" s="219"/>
      <x:c r="Q95" s="219"/>
      <x:c r="R95" s="219"/>
      <x:c r="S95" s="219"/>
      <x:c r="T95" s="219"/>
      <x:c r="U95" s="219"/>
      <x:c r="V95" s="219"/>
      <x:c r="W95" s="219"/>
      <x:c r="X95" s="219"/>
      <x:c r="Y95" s="219"/>
      <x:c r="Z95" s="219"/>
    </x:row>
    <x:row r="96">
      <x:c r="A96" s="219"/>
      <x:c r="B96" s="219"/>
      <x:c r="C96" s="219"/>
      <x:c r="D96" s="219"/>
      <x:c r="E96" s="219"/>
      <x:c r="F96" s="219"/>
      <x:c r="G96" s="219"/>
      <x:c r="H96" s="219"/>
      <x:c r="I96" s="219"/>
      <x:c r="J96" s="219"/>
      <x:c r="K96" s="219"/>
      <x:c r="L96" s="219"/>
      <x:c r="M96" s="219"/>
      <x:c r="N96" s="219"/>
      <x:c r="O96" s="219"/>
      <x:c r="P96" s="219"/>
      <x:c r="Q96" s="219"/>
      <x:c r="R96" s="219"/>
      <x:c r="S96" s="219"/>
      <x:c r="T96" s="219"/>
      <x:c r="U96" s="219"/>
      <x:c r="V96" s="219"/>
      <x:c r="W96" s="219"/>
      <x:c r="X96" s="219"/>
      <x:c r="Y96" s="219"/>
      <x:c r="Z96" s="219"/>
    </x:row>
    <x:row r="97">
      <x:c r="A97" s="219"/>
      <x:c r="B97" s="219"/>
      <x:c r="C97" s="219"/>
      <x:c r="D97" s="219"/>
      <x:c r="E97" s="219"/>
      <x:c r="F97" s="219"/>
      <x:c r="G97" s="219"/>
      <x:c r="H97" s="219"/>
      <x:c r="I97" s="219"/>
      <x:c r="J97" s="219"/>
      <x:c r="K97" s="219"/>
      <x:c r="L97" s="219"/>
      <x:c r="M97" s="219"/>
      <x:c r="N97" s="219"/>
      <x:c r="O97" s="219"/>
      <x:c r="P97" s="219"/>
      <x:c r="Q97" s="219"/>
      <x:c r="R97" s="219"/>
      <x:c r="S97" s="219"/>
      <x:c r="T97" s="219"/>
      <x:c r="U97" s="219"/>
      <x:c r="V97" s="219"/>
      <x:c r="W97" s="219"/>
      <x:c r="X97" s="219"/>
      <x:c r="Y97" s="219"/>
      <x:c r="Z97" s="219"/>
    </x:row>
    <x:row r="98">
      <x:c r="A98" s="219"/>
      <x:c r="B98" s="219"/>
      <x:c r="C98" s="219"/>
      <x:c r="D98" s="219"/>
      <x:c r="E98" s="219"/>
      <x:c r="F98" s="219"/>
      <x:c r="G98" s="219"/>
      <x:c r="H98" s="219"/>
      <x:c r="I98" s="219"/>
      <x:c r="J98" s="219"/>
      <x:c r="K98" s="219"/>
      <x:c r="L98" s="219"/>
      <x:c r="M98" s="219"/>
      <x:c r="N98" s="219"/>
      <x:c r="O98" s="219"/>
      <x:c r="P98" s="219"/>
      <x:c r="Q98" s="219"/>
      <x:c r="R98" s="219"/>
      <x:c r="S98" s="219"/>
      <x:c r="T98" s="219"/>
      <x:c r="U98" s="219"/>
      <x:c r="V98" s="219"/>
      <x:c r="W98" s="219"/>
      <x:c r="X98" s="219"/>
      <x:c r="Y98" s="219"/>
      <x:c r="Z98" s="219"/>
    </x:row>
    <x:row r="99">
      <x:c r="A99" s="219"/>
      <x:c r="B99" s="219"/>
      <x:c r="C99" s="219"/>
      <x:c r="D99" s="219"/>
      <x:c r="E99" s="219"/>
      <x:c r="F99" s="219"/>
      <x:c r="G99" s="219"/>
      <x:c r="H99" s="219"/>
      <x:c r="I99" s="219"/>
      <x:c r="J99" s="219"/>
      <x:c r="K99" s="219"/>
      <x:c r="L99" s="219"/>
      <x:c r="M99" s="219"/>
      <x:c r="N99" s="219"/>
      <x:c r="O99" s="219"/>
      <x:c r="P99" s="219"/>
      <x:c r="Q99" s="219"/>
      <x:c r="R99" s="219"/>
      <x:c r="S99" s="219"/>
      <x:c r="T99" s="219"/>
      <x:c r="U99" s="219"/>
      <x:c r="V99" s="219"/>
      <x:c r="W99" s="219"/>
      <x:c r="X99" s="219"/>
      <x:c r="Y99" s="219"/>
      <x:c r="Z99" s="219"/>
    </x:row>
    <x:row r="100">
      <x:c r="A100" s="219"/>
      <x:c r="B100" s="219"/>
      <x:c r="C100" s="219"/>
      <x:c r="D100" s="219"/>
      <x:c r="E100" s="219"/>
      <x:c r="F100" s="219"/>
      <x:c r="G100" s="219"/>
      <x:c r="H100" s="219"/>
      <x:c r="I100" s="219"/>
      <x:c r="J100" s="219"/>
      <x:c r="K100" s="219"/>
      <x:c r="L100" s="219"/>
      <x:c r="M100" s="219"/>
      <x:c r="N100" s="219"/>
      <x:c r="O100" s="219"/>
      <x:c r="P100" s="219"/>
      <x:c r="Q100" s="219"/>
      <x:c r="R100" s="219"/>
      <x:c r="S100" s="219"/>
      <x:c r="T100" s="219"/>
      <x:c r="U100" s="219"/>
      <x:c r="V100" s="219"/>
      <x:c r="W100" s="219"/>
      <x:c r="X100" s="219"/>
      <x:c r="Y100" s="219"/>
      <x:c r="Z100" s="219"/>
    </x:row>
    <x:row r="101">
      <x:c r="A101" s="219"/>
      <x:c r="B101" s="219"/>
      <x:c r="C101" s="219"/>
      <x:c r="D101" s="219"/>
      <x:c r="E101" s="219"/>
      <x:c r="F101" s="219"/>
      <x:c r="G101" s="219"/>
      <x:c r="H101" s="219"/>
      <x:c r="I101" s="219"/>
      <x:c r="J101" s="219"/>
      <x:c r="K101" s="219"/>
      <x:c r="L101" s="219"/>
      <x:c r="M101" s="219"/>
      <x:c r="N101" s="219"/>
      <x:c r="O101" s="219"/>
      <x:c r="P101" s="219"/>
      <x:c r="Q101" s="219"/>
      <x:c r="R101" s="219"/>
      <x:c r="S101" s="219"/>
      <x:c r="T101" s="219"/>
      <x:c r="U101" s="219"/>
      <x:c r="V101" s="219"/>
      <x:c r="W101" s="219"/>
      <x:c r="X101" s="219"/>
      <x:c r="Y101" s="219"/>
      <x:c r="Z101" s="219"/>
    </x:row>
    <x:row r="102">
      <x:c r="A102" s="219"/>
      <x:c r="B102" s="219"/>
      <x:c r="C102" s="219"/>
      <x:c r="D102" s="219"/>
      <x:c r="E102" s="219"/>
      <x:c r="F102" s="219"/>
      <x:c r="G102" s="219"/>
      <x:c r="H102" s="219"/>
      <x:c r="I102" s="219"/>
      <x:c r="J102" s="219"/>
      <x:c r="K102" s="219"/>
      <x:c r="L102" s="219"/>
      <x:c r="M102" s="219"/>
      <x:c r="N102" s="219"/>
      <x:c r="O102" s="219"/>
      <x:c r="P102" s="219"/>
      <x:c r="Q102" s="219"/>
      <x:c r="R102" s="219"/>
      <x:c r="S102" s="219"/>
      <x:c r="T102" s="219"/>
      <x:c r="U102" s="219"/>
      <x:c r="V102" s="219"/>
      <x:c r="W102" s="219"/>
      <x:c r="X102" s="219"/>
      <x:c r="Y102" s="219"/>
      <x:c r="Z102" s="219"/>
    </x:row>
    <x:row r="103">
      <x:c r="A103" s="219"/>
      <x:c r="B103" s="219"/>
      <x:c r="C103" s="219"/>
      <x:c r="D103" s="219"/>
      <x:c r="E103" s="219"/>
      <x:c r="F103" s="219"/>
      <x:c r="G103" s="219"/>
      <x:c r="H103" s="219"/>
      <x:c r="I103" s="219"/>
      <x:c r="J103" s="219"/>
      <x:c r="K103" s="219"/>
      <x:c r="L103" s="219"/>
      <x:c r="M103" s="219"/>
      <x:c r="N103" s="219"/>
      <x:c r="O103" s="219"/>
      <x:c r="P103" s="219"/>
      <x:c r="Q103" s="219"/>
      <x:c r="R103" s="219"/>
      <x:c r="S103" s="219"/>
      <x:c r="T103" s="219"/>
      <x:c r="U103" s="219"/>
      <x:c r="V103" s="219"/>
      <x:c r="W103" s="219"/>
      <x:c r="X103" s="219"/>
      <x:c r="Y103" s="219"/>
      <x:c r="Z103" s="219"/>
    </x:row>
    <x:row r="104">
      <x:c r="A104" s="219"/>
      <x:c r="B104" s="219"/>
      <x:c r="C104" s="219"/>
      <x:c r="D104" s="219"/>
      <x:c r="E104" s="219"/>
      <x:c r="F104" s="219"/>
      <x:c r="G104" s="219"/>
      <x:c r="H104" s="219"/>
      <x:c r="I104" s="219"/>
      <x:c r="J104" s="219"/>
      <x:c r="K104" s="219"/>
      <x:c r="L104" s="219"/>
      <x:c r="M104" s="219"/>
      <x:c r="N104" s="219"/>
      <x:c r="O104" s="219"/>
      <x:c r="P104" s="219"/>
      <x:c r="Q104" s="219"/>
      <x:c r="R104" s="219"/>
      <x:c r="S104" s="219"/>
      <x:c r="T104" s="219"/>
      <x:c r="U104" s="219"/>
      <x:c r="V104" s="219"/>
      <x:c r="W104" s="219"/>
      <x:c r="X104" s="219"/>
      <x:c r="Y104" s="219"/>
      <x:c r="Z104" s="219"/>
    </x:row>
    <x:row r="105">
      <x:c r="A105" s="219"/>
      <x:c r="B105" s="219"/>
      <x:c r="C105" s="219"/>
      <x:c r="D105" s="219"/>
      <x:c r="E105" s="219"/>
      <x:c r="F105" s="219"/>
      <x:c r="G105" s="219"/>
      <x:c r="H105" s="219"/>
      <x:c r="I105" s="219"/>
      <x:c r="J105" s="219"/>
      <x:c r="K105" s="219"/>
      <x:c r="L105" s="219"/>
      <x:c r="M105" s="219"/>
      <x:c r="N105" s="219"/>
      <x:c r="O105" s="219"/>
      <x:c r="P105" s="219"/>
      <x:c r="Q105" s="219"/>
      <x:c r="R105" s="219"/>
      <x:c r="S105" s="219"/>
      <x:c r="T105" s="219"/>
      <x:c r="U105" s="219"/>
      <x:c r="V105" s="219"/>
      <x:c r="W105" s="219"/>
      <x:c r="X105" s="219"/>
      <x:c r="Y105" s="219"/>
      <x:c r="Z105" s="219"/>
    </x:row>
    <x:row r="106">
      <x:c r="A106" s="219"/>
      <x:c r="B106" s="219"/>
      <x:c r="C106" s="219"/>
      <x:c r="D106" s="219"/>
      <x:c r="E106" s="219"/>
      <x:c r="F106" s="219"/>
      <x:c r="G106" s="219"/>
      <x:c r="H106" s="219"/>
      <x:c r="I106" s="219"/>
      <x:c r="J106" s="219"/>
      <x:c r="K106" s="219"/>
      <x:c r="L106" s="219"/>
      <x:c r="M106" s="219"/>
      <x:c r="N106" s="219"/>
      <x:c r="O106" s="219"/>
      <x:c r="P106" s="219"/>
      <x:c r="Q106" s="219"/>
      <x:c r="R106" s="219"/>
      <x:c r="S106" s="219"/>
      <x:c r="T106" s="219"/>
      <x:c r="U106" s="219"/>
      <x:c r="V106" s="219"/>
      <x:c r="W106" s="219"/>
      <x:c r="X106" s="219"/>
      <x:c r="Y106" s="219"/>
      <x:c r="Z106" s="219"/>
    </x:row>
    <x:row r="107">
      <x:c r="A107" s="219"/>
      <x:c r="B107" s="219"/>
      <x:c r="C107" s="219"/>
      <x:c r="D107" s="219"/>
      <x:c r="E107" s="219"/>
      <x:c r="F107" s="219"/>
      <x:c r="G107" s="219"/>
      <x:c r="H107" s="219"/>
      <x:c r="I107" s="219"/>
      <x:c r="J107" s="219"/>
      <x:c r="K107" s="219"/>
      <x:c r="L107" s="219"/>
      <x:c r="M107" s="219"/>
      <x:c r="N107" s="219"/>
      <x:c r="O107" s="219"/>
      <x:c r="P107" s="219"/>
      <x:c r="Q107" s="219"/>
      <x:c r="R107" s="219"/>
      <x:c r="S107" s="219"/>
      <x:c r="T107" s="219"/>
      <x:c r="U107" s="219"/>
      <x:c r="V107" s="219"/>
      <x:c r="W107" s="219"/>
      <x:c r="X107" s="219"/>
      <x:c r="Y107" s="219"/>
      <x:c r="Z107" s="219"/>
    </x:row>
    <x:row r="108">
      <x:c r="A108" s="219"/>
      <x:c r="B108" s="219"/>
      <x:c r="C108" s="219"/>
      <x:c r="D108" s="219"/>
      <x:c r="E108" s="219"/>
      <x:c r="F108" s="219"/>
      <x:c r="G108" s="219"/>
      <x:c r="H108" s="219"/>
      <x:c r="I108" s="219"/>
      <x:c r="J108" s="219"/>
      <x:c r="K108" s="219"/>
      <x:c r="L108" s="219"/>
      <x:c r="M108" s="219"/>
      <x:c r="N108" s="219"/>
      <x:c r="O108" s="219"/>
      <x:c r="P108" s="219"/>
      <x:c r="Q108" s="219"/>
      <x:c r="R108" s="219"/>
      <x:c r="S108" s="219"/>
      <x:c r="T108" s="219"/>
      <x:c r="U108" s="219"/>
      <x:c r="V108" s="219"/>
      <x:c r="W108" s="219"/>
      <x:c r="X108" s="219"/>
      <x:c r="Y108" s="219"/>
      <x:c r="Z108" s="219"/>
    </x:row>
    <x:row r="109">
      <x:c r="A109" s="219"/>
      <x:c r="B109" s="219"/>
      <x:c r="C109" s="219"/>
      <x:c r="D109" s="219"/>
      <x:c r="E109" s="219"/>
      <x:c r="F109" s="219"/>
      <x:c r="G109" s="219"/>
      <x:c r="H109" s="219"/>
      <x:c r="I109" s="219"/>
      <x:c r="J109" s="219"/>
      <x:c r="K109" s="219"/>
      <x:c r="L109" s="219"/>
      <x:c r="M109" s="219"/>
      <x:c r="N109" s="219"/>
      <x:c r="O109" s="219"/>
      <x:c r="P109" s="219"/>
      <x:c r="Q109" s="219"/>
      <x:c r="R109" s="219"/>
      <x:c r="S109" s="219"/>
      <x:c r="T109" s="219"/>
      <x:c r="U109" s="219"/>
      <x:c r="V109" s="219"/>
      <x:c r="W109" s="219"/>
      <x:c r="X109" s="219"/>
      <x:c r="Y109" s="219"/>
      <x:c r="Z109" s="219"/>
    </x:row>
    <x:row r="110">
      <x:c r="A110" s="219"/>
      <x:c r="B110" s="219"/>
      <x:c r="C110" s="219"/>
      <x:c r="D110" s="219"/>
      <x:c r="E110" s="219"/>
      <x:c r="F110" s="219"/>
      <x:c r="G110" s="219"/>
      <x:c r="H110" s="219"/>
      <x:c r="I110" s="219"/>
      <x:c r="J110" s="219"/>
      <x:c r="K110" s="219"/>
      <x:c r="L110" s="219"/>
      <x:c r="M110" s="219"/>
      <x:c r="N110" s="219"/>
      <x:c r="O110" s="219"/>
      <x:c r="P110" s="219"/>
      <x:c r="Q110" s="219"/>
      <x:c r="R110" s="219"/>
      <x:c r="S110" s="219"/>
      <x:c r="T110" s="219"/>
      <x:c r="U110" s="219"/>
      <x:c r="V110" s="219"/>
      <x:c r="W110" s="219"/>
      <x:c r="X110" s="219"/>
      <x:c r="Y110" s="219"/>
      <x:c r="Z110" s="219"/>
    </x:row>
    <x:row r="111">
      <x:c r="A111" s="219"/>
      <x:c r="B111" s="219"/>
      <x:c r="C111" s="219"/>
      <x:c r="D111" s="219"/>
      <x:c r="E111" s="219"/>
      <x:c r="F111" s="219"/>
      <x:c r="G111" s="219"/>
      <x:c r="H111" s="219"/>
      <x:c r="I111" s="219"/>
      <x:c r="J111" s="219"/>
      <x:c r="K111" s="219"/>
      <x:c r="L111" s="219"/>
      <x:c r="M111" s="219"/>
      <x:c r="N111" s="219"/>
      <x:c r="O111" s="219"/>
      <x:c r="P111" s="219"/>
      <x:c r="Q111" s="219"/>
      <x:c r="R111" s="219"/>
      <x:c r="S111" s="219"/>
      <x:c r="T111" s="219"/>
      <x:c r="U111" s="219"/>
      <x:c r="V111" s="219"/>
      <x:c r="W111" s="219"/>
      <x:c r="X111" s="219"/>
      <x:c r="Y111" s="219"/>
      <x:c r="Z111" s="219"/>
    </x:row>
    <x:row r="112">
      <x:c r="A112" s="219"/>
      <x:c r="B112" s="219"/>
      <x:c r="C112" s="219"/>
      <x:c r="D112" s="219"/>
      <x:c r="E112" s="219"/>
      <x:c r="F112" s="219"/>
      <x:c r="G112" s="219"/>
      <x:c r="H112" s="219"/>
      <x:c r="I112" s="219"/>
      <x:c r="J112" s="219"/>
      <x:c r="K112" s="219"/>
      <x:c r="L112" s="219"/>
      <x:c r="M112" s="219"/>
      <x:c r="N112" s="219"/>
      <x:c r="O112" s="219"/>
      <x:c r="P112" s="219"/>
      <x:c r="Q112" s="219"/>
      <x:c r="R112" s="219"/>
      <x:c r="S112" s="219"/>
      <x:c r="T112" s="219"/>
      <x:c r="U112" s="219"/>
      <x:c r="V112" s="219"/>
      <x:c r="W112" s="219"/>
      <x:c r="X112" s="219"/>
      <x:c r="Y112" s="219"/>
      <x:c r="Z112" s="219"/>
    </x:row>
    <x:row r="113">
      <x:c r="A113" s="219"/>
      <x:c r="B113" s="219"/>
      <x:c r="C113" s="219"/>
      <x:c r="D113" s="219"/>
      <x:c r="E113" s="219"/>
      <x:c r="F113" s="219"/>
      <x:c r="G113" s="219"/>
      <x:c r="H113" s="219"/>
      <x:c r="I113" s="219"/>
      <x:c r="J113" s="219"/>
      <x:c r="K113" s="219"/>
      <x:c r="L113" s="219"/>
      <x:c r="M113" s="219"/>
      <x:c r="N113" s="219"/>
      <x:c r="O113" s="219"/>
      <x:c r="P113" s="219"/>
      <x:c r="Q113" s="219"/>
      <x:c r="R113" s="219"/>
      <x:c r="S113" s="219"/>
      <x:c r="T113" s="219"/>
      <x:c r="U113" s="219"/>
      <x:c r="V113" s="219"/>
      <x:c r="W113" s="219"/>
      <x:c r="X113" s="219"/>
      <x:c r="Y113" s="219"/>
      <x:c r="Z113" s="219"/>
    </x:row>
    <x:row r="114">
      <x:c r="A114" s="219"/>
      <x:c r="B114" s="219"/>
      <x:c r="C114" s="219"/>
      <x:c r="D114" s="219"/>
      <x:c r="E114" s="219"/>
      <x:c r="F114" s="219"/>
      <x:c r="G114" s="219"/>
      <x:c r="H114" s="219"/>
      <x:c r="I114" s="219"/>
      <x:c r="J114" s="219"/>
      <x:c r="K114" s="219"/>
      <x:c r="L114" s="219"/>
      <x:c r="M114" s="219"/>
      <x:c r="N114" s="219"/>
      <x:c r="O114" s="219"/>
      <x:c r="P114" s="219"/>
      <x:c r="Q114" s="219"/>
      <x:c r="R114" s="219"/>
      <x:c r="S114" s="219"/>
      <x:c r="T114" s="219"/>
      <x:c r="U114" s="219"/>
      <x:c r="V114" s="219"/>
      <x:c r="W114" s="219"/>
      <x:c r="X114" s="219"/>
      <x:c r="Y114" s="219"/>
      <x:c r="Z114" s="219"/>
    </x:row>
    <x:row r="115">
      <x:c r="A115" s="219"/>
      <x:c r="B115" s="219"/>
      <x:c r="C115" s="219"/>
      <x:c r="D115" s="219"/>
      <x:c r="E115" s="219"/>
      <x:c r="F115" s="219"/>
      <x:c r="G115" s="219"/>
      <x:c r="H115" s="219"/>
      <x:c r="I115" s="219"/>
      <x:c r="J115" s="219"/>
      <x:c r="K115" s="219"/>
      <x:c r="L115" s="219"/>
      <x:c r="M115" s="219"/>
      <x:c r="N115" s="219"/>
      <x:c r="O115" s="219"/>
      <x:c r="P115" s="219"/>
      <x:c r="Q115" s="219"/>
      <x:c r="R115" s="219"/>
      <x:c r="S115" s="219"/>
      <x:c r="T115" s="219"/>
      <x:c r="U115" s="219"/>
      <x:c r="V115" s="219"/>
      <x:c r="W115" s="219"/>
      <x:c r="X115" s="219"/>
      <x:c r="Y115" s="219"/>
      <x:c r="Z115" s="219"/>
    </x:row>
    <x:row r="116">
      <x:c r="A116" s="219"/>
      <x:c r="B116" s="219"/>
      <x:c r="C116" s="219"/>
      <x:c r="D116" s="219"/>
      <x:c r="E116" s="219"/>
      <x:c r="F116" s="219"/>
      <x:c r="G116" s="219"/>
      <x:c r="H116" s="219"/>
      <x:c r="I116" s="219"/>
      <x:c r="J116" s="219"/>
      <x:c r="K116" s="219"/>
      <x:c r="L116" s="219"/>
      <x:c r="M116" s="219"/>
      <x:c r="N116" s="219"/>
      <x:c r="O116" s="219"/>
      <x:c r="P116" s="219"/>
      <x:c r="Q116" s="219"/>
      <x:c r="R116" s="219"/>
      <x:c r="S116" s="219"/>
      <x:c r="T116" s="219"/>
      <x:c r="U116" s="219"/>
      <x:c r="V116" s="219"/>
      <x:c r="W116" s="219"/>
      <x:c r="X116" s="219"/>
      <x:c r="Y116" s="219"/>
      <x:c r="Z116" s="219"/>
    </x:row>
    <x:row r="117">
      <x:c r="A117" s="219"/>
      <x:c r="B117" s="219"/>
      <x:c r="C117" s="219"/>
      <x:c r="D117" s="219"/>
      <x:c r="E117" s="219"/>
      <x:c r="F117" s="219"/>
      <x:c r="G117" s="219"/>
      <x:c r="H117" s="219"/>
      <x:c r="I117" s="219"/>
      <x:c r="J117" s="219"/>
      <x:c r="K117" s="219"/>
      <x:c r="L117" s="219"/>
      <x:c r="M117" s="219"/>
      <x:c r="N117" s="219"/>
      <x:c r="O117" s="219"/>
      <x:c r="P117" s="219"/>
      <x:c r="Q117" s="219"/>
      <x:c r="R117" s="219"/>
      <x:c r="S117" s="219"/>
      <x:c r="T117" s="219"/>
      <x:c r="U117" s="219"/>
      <x:c r="V117" s="219"/>
      <x:c r="W117" s="219"/>
      <x:c r="X117" s="219"/>
      <x:c r="Y117" s="219"/>
      <x:c r="Z117" s="219"/>
    </x:row>
    <x:row r="118">
      <x:c r="A118" s="219"/>
      <x:c r="B118" s="219"/>
      <x:c r="C118" s="219"/>
      <x:c r="D118" s="219"/>
      <x:c r="E118" s="219"/>
      <x:c r="F118" s="219"/>
      <x:c r="G118" s="219"/>
      <x:c r="H118" s="219"/>
      <x:c r="I118" s="219"/>
      <x:c r="J118" s="219"/>
      <x:c r="K118" s="219"/>
      <x:c r="L118" s="219"/>
      <x:c r="M118" s="219"/>
      <x:c r="N118" s="219"/>
      <x:c r="O118" s="219"/>
      <x:c r="P118" s="219"/>
      <x:c r="Q118" s="219"/>
      <x:c r="R118" s="219"/>
      <x:c r="S118" s="219"/>
      <x:c r="T118" s="219"/>
      <x:c r="U118" s="219"/>
      <x:c r="V118" s="219"/>
      <x:c r="W118" s="219"/>
      <x:c r="X118" s="219"/>
      <x:c r="Y118" s="219"/>
      <x:c r="Z118" s="219"/>
    </x:row>
    <x:row r="119">
      <x:c r="A119" s="219"/>
      <x:c r="B119" s="219"/>
      <x:c r="C119" s="219"/>
      <x:c r="D119" s="219"/>
      <x:c r="E119" s="219"/>
      <x:c r="F119" s="219"/>
      <x:c r="G119" s="219"/>
      <x:c r="H119" s="219"/>
      <x:c r="I119" s="219"/>
      <x:c r="J119" s="219"/>
      <x:c r="K119" s="219"/>
      <x:c r="L119" s="219"/>
      <x:c r="M119" s="219"/>
      <x:c r="N119" s="219"/>
      <x:c r="O119" s="219"/>
      <x:c r="P119" s="219"/>
      <x:c r="Q119" s="219"/>
      <x:c r="R119" s="219"/>
      <x:c r="S119" s="219"/>
      <x:c r="T119" s="219"/>
      <x:c r="U119" s="219"/>
      <x:c r="V119" s="219"/>
      <x:c r="W119" s="219"/>
      <x:c r="X119" s="219"/>
      <x:c r="Y119" s="219"/>
      <x:c r="Z119" s="219"/>
    </x:row>
    <x:row r="120">
      <x:c r="A120" s="219"/>
      <x:c r="B120" s="219"/>
      <x:c r="C120" s="219"/>
      <x:c r="D120" s="219"/>
      <x:c r="E120" s="219"/>
      <x:c r="F120" s="219"/>
      <x:c r="G120" s="219"/>
      <x:c r="H120" s="219"/>
      <x:c r="I120" s="219"/>
      <x:c r="J120" s="219"/>
      <x:c r="K120" s="219"/>
      <x:c r="L120" s="219"/>
      <x:c r="M120" s="219"/>
      <x:c r="N120" s="219"/>
      <x:c r="O120" s="219"/>
      <x:c r="P120" s="219"/>
      <x:c r="Q120" s="219"/>
      <x:c r="R120" s="219"/>
      <x:c r="S120" s="219"/>
      <x:c r="T120" s="219"/>
      <x:c r="U120" s="219"/>
      <x:c r="V120" s="219"/>
      <x:c r="W120" s="219"/>
      <x:c r="X120" s="219"/>
      <x:c r="Y120" s="219"/>
      <x:c r="Z120" s="219"/>
    </x:row>
    <x:row r="121">
      <x:c r="A121" s="219"/>
      <x:c r="B121" s="219"/>
      <x:c r="C121" s="219"/>
      <x:c r="D121" s="219"/>
      <x:c r="E121" s="219"/>
      <x:c r="F121" s="219"/>
      <x:c r="G121" s="219"/>
      <x:c r="H121" s="219"/>
      <x:c r="I121" s="219"/>
      <x:c r="J121" s="219"/>
      <x:c r="K121" s="219"/>
      <x:c r="L121" s="219"/>
      <x:c r="M121" s="219"/>
      <x:c r="N121" s="219"/>
      <x:c r="O121" s="219"/>
      <x:c r="P121" s="219"/>
      <x:c r="Q121" s="219"/>
      <x:c r="R121" s="219"/>
      <x:c r="S121" s="219"/>
      <x:c r="T121" s="219"/>
      <x:c r="U121" s="219"/>
      <x:c r="V121" s="219"/>
      <x:c r="W121" s="219"/>
      <x:c r="X121" s="219"/>
      <x:c r="Y121" s="219"/>
      <x:c r="Z121" s="219"/>
    </x:row>
    <x:row r="122">
      <x:c r="A122" s="219"/>
      <x:c r="B122" s="219"/>
      <x:c r="C122" s="219"/>
      <x:c r="D122" s="219"/>
      <x:c r="E122" s="219"/>
      <x:c r="F122" s="219"/>
      <x:c r="G122" s="219"/>
      <x:c r="H122" s="219"/>
      <x:c r="I122" s="219"/>
      <x:c r="J122" s="219"/>
      <x:c r="K122" s="219"/>
      <x:c r="L122" s="219"/>
      <x:c r="M122" s="219"/>
      <x:c r="N122" s="219"/>
      <x:c r="O122" s="219"/>
      <x:c r="P122" s="219"/>
      <x:c r="Q122" s="219"/>
      <x:c r="R122" s="219"/>
      <x:c r="S122" s="219"/>
      <x:c r="T122" s="219"/>
      <x:c r="U122" s="219"/>
      <x:c r="V122" s="219"/>
      <x:c r="W122" s="219"/>
      <x:c r="X122" s="219"/>
      <x:c r="Y122" s="219"/>
      <x:c r="Z122" s="219"/>
    </x:row>
    <x:row r="123">
      <x:c r="A123" s="219"/>
      <x:c r="B123" s="219"/>
      <x:c r="C123" s="219"/>
      <x:c r="D123" s="219"/>
      <x:c r="E123" s="219"/>
      <x:c r="F123" s="219"/>
      <x:c r="G123" s="219"/>
      <x:c r="H123" s="219"/>
      <x:c r="I123" s="219"/>
      <x:c r="J123" s="219"/>
      <x:c r="K123" s="219"/>
      <x:c r="L123" s="219"/>
      <x:c r="M123" s="219"/>
      <x:c r="N123" s="219"/>
      <x:c r="O123" s="219"/>
      <x:c r="P123" s="219"/>
      <x:c r="Q123" s="219"/>
      <x:c r="R123" s="219"/>
      <x:c r="S123" s="219"/>
      <x:c r="T123" s="219"/>
      <x:c r="U123" s="219"/>
      <x:c r="V123" s="219"/>
      <x:c r="W123" s="219"/>
      <x:c r="X123" s="219"/>
      <x:c r="Y123" s="219"/>
      <x:c r="Z123" s="219"/>
    </x:row>
    <x:row r="124">
      <x:c r="A124" s="219"/>
      <x:c r="B124" s="219"/>
      <x:c r="C124" s="219"/>
      <x:c r="D124" s="219"/>
      <x:c r="E124" s="219"/>
      <x:c r="F124" s="219"/>
      <x:c r="G124" s="219"/>
      <x:c r="H124" s="219"/>
      <x:c r="I124" s="219"/>
      <x:c r="J124" s="219"/>
      <x:c r="K124" s="219"/>
      <x:c r="L124" s="219"/>
      <x:c r="M124" s="219"/>
      <x:c r="N124" s="219"/>
      <x:c r="O124" s="219"/>
      <x:c r="P124" s="219"/>
      <x:c r="Q124" s="219"/>
      <x:c r="R124" s="219"/>
      <x:c r="S124" s="219"/>
      <x:c r="T124" s="219"/>
      <x:c r="U124" s="219"/>
      <x:c r="V124" s="219"/>
      <x:c r="W124" s="219"/>
      <x:c r="X124" s="219"/>
      <x:c r="Y124" s="219"/>
      <x:c r="Z124" s="219"/>
    </x:row>
    <x:row r="125">
      <x:c r="A125" s="219"/>
      <x:c r="B125" s="219"/>
      <x:c r="C125" s="219"/>
      <x:c r="D125" s="219"/>
      <x:c r="E125" s="219"/>
      <x:c r="F125" s="219"/>
      <x:c r="G125" s="219"/>
      <x:c r="H125" s="219"/>
      <x:c r="I125" s="219"/>
      <x:c r="J125" s="219"/>
      <x:c r="K125" s="219"/>
      <x:c r="L125" s="219"/>
      <x:c r="M125" s="219"/>
      <x:c r="N125" s="219"/>
      <x:c r="O125" s="219"/>
      <x:c r="P125" s="219"/>
      <x:c r="Q125" s="219"/>
      <x:c r="R125" s="219"/>
      <x:c r="S125" s="219"/>
      <x:c r="T125" s="219"/>
      <x:c r="U125" s="219"/>
      <x:c r="V125" s="219"/>
      <x:c r="W125" s="219"/>
      <x:c r="X125" s="219"/>
      <x:c r="Y125" s="219"/>
      <x:c r="Z125" s="219"/>
    </x:row>
    <x:row r="126">
      <x:c r="A126" s="219"/>
      <x:c r="B126" s="219"/>
      <x:c r="C126" s="219"/>
      <x:c r="D126" s="219"/>
      <x:c r="E126" s="219"/>
      <x:c r="F126" s="219"/>
      <x:c r="G126" s="219"/>
      <x:c r="H126" s="219"/>
      <x:c r="I126" s="219"/>
      <x:c r="J126" s="219"/>
      <x:c r="K126" s="219"/>
      <x:c r="L126" s="219"/>
      <x:c r="M126" s="219"/>
      <x:c r="N126" s="219"/>
      <x:c r="O126" s="219"/>
      <x:c r="P126" s="219"/>
      <x:c r="Q126" s="219"/>
      <x:c r="R126" s="219"/>
      <x:c r="S126" s="219"/>
      <x:c r="T126" s="219"/>
      <x:c r="U126" s="219"/>
      <x:c r="V126" s="219"/>
      <x:c r="W126" s="219"/>
      <x:c r="X126" s="219"/>
      <x:c r="Y126" s="219"/>
      <x:c r="Z126" s="219"/>
    </x:row>
    <x:row r="127">
      <x:c r="A127" s="219"/>
      <x:c r="B127" s="219"/>
      <x:c r="C127" s="219"/>
      <x:c r="D127" s="219"/>
      <x:c r="E127" s="219"/>
      <x:c r="F127" s="219"/>
      <x:c r="G127" s="219"/>
      <x:c r="H127" s="219"/>
      <x:c r="I127" s="219"/>
      <x:c r="J127" s="219"/>
      <x:c r="K127" s="219"/>
      <x:c r="L127" s="219"/>
      <x:c r="M127" s="219"/>
      <x:c r="N127" s="219"/>
      <x:c r="O127" s="219"/>
      <x:c r="P127" s="219"/>
      <x:c r="Q127" s="219"/>
      <x:c r="R127" s="219"/>
      <x:c r="S127" s="219"/>
      <x:c r="T127" s="219"/>
      <x:c r="U127" s="219"/>
      <x:c r="V127" s="219"/>
      <x:c r="W127" s="219"/>
      <x:c r="X127" s="219"/>
      <x:c r="Y127" s="219"/>
      <x:c r="Z127" s="219"/>
    </x:row>
    <x:row r="128">
      <x:c r="A128" s="219"/>
      <x:c r="B128" s="219"/>
      <x:c r="C128" s="219"/>
      <x:c r="D128" s="219"/>
      <x:c r="E128" s="219"/>
      <x:c r="F128" s="219"/>
      <x:c r="G128" s="219"/>
      <x:c r="H128" s="219"/>
      <x:c r="I128" s="219"/>
      <x:c r="J128" s="219"/>
      <x:c r="K128" s="219"/>
      <x:c r="L128" s="219"/>
      <x:c r="M128" s="219"/>
      <x:c r="N128" s="219"/>
      <x:c r="O128" s="219"/>
      <x:c r="P128" s="219"/>
      <x:c r="Q128" s="219"/>
      <x:c r="R128" s="219"/>
      <x:c r="S128" s="219"/>
      <x:c r="T128" s="219"/>
      <x:c r="U128" s="219"/>
      <x:c r="V128" s="219"/>
      <x:c r="W128" s="219"/>
      <x:c r="X128" s="219"/>
      <x:c r="Y128" s="219"/>
      <x:c r="Z128" s="219"/>
    </x:row>
    <x:row r="129">
      <x:c r="A129" s="219"/>
      <x:c r="B129" s="219"/>
      <x:c r="C129" s="219"/>
      <x:c r="D129" s="219"/>
      <x:c r="E129" s="219"/>
      <x:c r="F129" s="219"/>
      <x:c r="G129" s="219"/>
      <x:c r="H129" s="219"/>
      <x:c r="I129" s="219"/>
      <x:c r="J129" s="219"/>
      <x:c r="K129" s="219"/>
      <x:c r="L129" s="219"/>
      <x:c r="M129" s="219"/>
      <x:c r="N129" s="219"/>
      <x:c r="O129" s="219"/>
      <x:c r="P129" s="219"/>
      <x:c r="Q129" s="219"/>
      <x:c r="R129" s="219"/>
      <x:c r="S129" s="219"/>
      <x:c r="T129" s="219"/>
      <x:c r="U129" s="219"/>
      <x:c r="V129" s="219"/>
      <x:c r="W129" s="219"/>
      <x:c r="X129" s="219"/>
      <x:c r="Y129" s="219"/>
      <x:c r="Z129" s="219"/>
    </x:row>
    <x:row r="130">
      <x:c r="A130" s="219"/>
      <x:c r="B130" s="219"/>
      <x:c r="C130" s="219"/>
      <x:c r="D130" s="219"/>
      <x:c r="E130" s="219"/>
      <x:c r="F130" s="219"/>
      <x:c r="G130" s="219"/>
      <x:c r="H130" s="219"/>
      <x:c r="I130" s="219"/>
      <x:c r="J130" s="219"/>
      <x:c r="K130" s="219"/>
      <x:c r="L130" s="219"/>
      <x:c r="M130" s="219"/>
      <x:c r="N130" s="219"/>
      <x:c r="O130" s="219"/>
      <x:c r="P130" s="219"/>
      <x:c r="Q130" s="219"/>
      <x:c r="R130" s="219"/>
      <x:c r="S130" s="219"/>
      <x:c r="T130" s="219"/>
      <x:c r="U130" s="219"/>
      <x:c r="V130" s="219"/>
      <x:c r="W130" s="219"/>
      <x:c r="X130" s="219"/>
      <x:c r="Y130" s="219"/>
      <x:c r="Z130" s="219"/>
    </x:row>
    <x:row r="131">
      <x:c r="A131" s="219"/>
      <x:c r="B131" s="219"/>
      <x:c r="C131" s="219"/>
      <x:c r="D131" s="219"/>
      <x:c r="E131" s="219"/>
      <x:c r="F131" s="219"/>
      <x:c r="G131" s="219"/>
      <x:c r="H131" s="219"/>
      <x:c r="I131" s="219"/>
      <x:c r="J131" s="219"/>
      <x:c r="K131" s="219"/>
      <x:c r="L131" s="219"/>
      <x:c r="M131" s="219"/>
      <x:c r="N131" s="219"/>
      <x:c r="O131" s="219"/>
      <x:c r="P131" s="219"/>
      <x:c r="Q131" s="219"/>
      <x:c r="R131" s="219"/>
      <x:c r="S131" s="219"/>
      <x:c r="T131" s="219"/>
      <x:c r="U131" s="219"/>
      <x:c r="V131" s="219"/>
      <x:c r="W131" s="219"/>
      <x:c r="X131" s="219"/>
      <x:c r="Y131" s="219"/>
      <x:c r="Z131" s="219"/>
    </x:row>
    <x:row r="132">
      <x:c r="A132" s="219"/>
      <x:c r="B132" s="219"/>
      <x:c r="C132" s="219"/>
      <x:c r="D132" s="219"/>
      <x:c r="E132" s="219"/>
      <x:c r="F132" s="219"/>
      <x:c r="G132" s="219"/>
      <x:c r="H132" s="219"/>
      <x:c r="I132" s="219"/>
      <x:c r="J132" s="219"/>
      <x:c r="K132" s="219"/>
      <x:c r="L132" s="219"/>
      <x:c r="M132" s="219"/>
      <x:c r="N132" s="219"/>
      <x:c r="O132" s="219"/>
      <x:c r="P132" s="219"/>
      <x:c r="Q132" s="219"/>
      <x:c r="R132" s="219"/>
      <x:c r="S132" s="219"/>
      <x:c r="T132" s="219"/>
      <x:c r="U132" s="219"/>
      <x:c r="V132" s="219"/>
      <x:c r="W132" s="219"/>
      <x:c r="X132" s="219"/>
      <x:c r="Y132" s="219"/>
      <x:c r="Z132" s="219"/>
    </x:row>
    <x:row r="133">
      <x:c r="A133" s="219"/>
      <x:c r="B133" s="219"/>
      <x:c r="C133" s="219"/>
      <x:c r="D133" s="219"/>
      <x:c r="E133" s="219"/>
      <x:c r="F133" s="219"/>
      <x:c r="G133" s="219"/>
      <x:c r="H133" s="219"/>
      <x:c r="I133" s="219"/>
      <x:c r="J133" s="219"/>
      <x:c r="K133" s="219"/>
      <x:c r="L133" s="219"/>
      <x:c r="M133" s="219"/>
      <x:c r="N133" s="219"/>
      <x:c r="O133" s="219"/>
      <x:c r="P133" s="219"/>
      <x:c r="Q133" s="219"/>
      <x:c r="R133" s="219"/>
      <x:c r="S133" s="219"/>
      <x:c r="T133" s="219"/>
      <x:c r="U133" s="219"/>
      <x:c r="V133" s="219"/>
      <x:c r="W133" s="219"/>
      <x:c r="X133" s="219"/>
      <x:c r="Y133" s="219"/>
      <x:c r="Z133" s="219"/>
    </x:row>
    <x:row r="134">
      <x:c r="A134" s="219"/>
      <x:c r="B134" s="219"/>
      <x:c r="C134" s="219"/>
      <x:c r="D134" s="219"/>
      <x:c r="E134" s="219"/>
      <x:c r="F134" s="219"/>
      <x:c r="G134" s="219"/>
      <x:c r="H134" s="219"/>
      <x:c r="I134" s="219"/>
      <x:c r="J134" s="219"/>
      <x:c r="K134" s="219"/>
      <x:c r="L134" s="219"/>
      <x:c r="M134" s="219"/>
      <x:c r="N134" s="219"/>
      <x:c r="O134" s="219"/>
      <x:c r="P134" s="219"/>
      <x:c r="Q134" s="219"/>
      <x:c r="R134" s="219"/>
      <x:c r="S134" s="219"/>
      <x:c r="T134" s="219"/>
      <x:c r="U134" s="219"/>
      <x:c r="V134" s="219"/>
      <x:c r="W134" s="219"/>
      <x:c r="X134" s="219"/>
      <x:c r="Y134" s="219"/>
      <x:c r="Z134" s="219"/>
    </x:row>
    <x:row r="135">
      <x:c r="A135" s="219"/>
      <x:c r="B135" s="219"/>
      <x:c r="C135" s="219"/>
      <x:c r="D135" s="219"/>
      <x:c r="E135" s="219"/>
      <x:c r="F135" s="219"/>
      <x:c r="G135" s="219"/>
      <x:c r="H135" s="219"/>
      <x:c r="I135" s="219"/>
      <x:c r="J135" s="219"/>
      <x:c r="K135" s="219"/>
      <x:c r="L135" s="219"/>
      <x:c r="M135" s="219"/>
      <x:c r="N135" s="219"/>
      <x:c r="O135" s="219"/>
      <x:c r="P135" s="219"/>
      <x:c r="Q135" s="219"/>
      <x:c r="R135" s="219"/>
      <x:c r="S135" s="219"/>
      <x:c r="T135" s="219"/>
      <x:c r="U135" s="219"/>
      <x:c r="V135" s="219"/>
      <x:c r="W135" s="219"/>
      <x:c r="X135" s="219"/>
      <x:c r="Y135" s="219"/>
      <x:c r="Z135" s="219"/>
    </x:row>
    <x:row r="136">
      <x:c r="A136" s="219"/>
      <x:c r="B136" s="219"/>
      <x:c r="C136" s="219"/>
      <x:c r="D136" s="219"/>
      <x:c r="E136" s="219"/>
      <x:c r="F136" s="219"/>
      <x:c r="G136" s="219"/>
      <x:c r="H136" s="219"/>
      <x:c r="I136" s="219"/>
      <x:c r="J136" s="219"/>
      <x:c r="K136" s="219"/>
      <x:c r="L136" s="219"/>
      <x:c r="M136" s="219"/>
      <x:c r="N136" s="219"/>
      <x:c r="O136" s="219"/>
      <x:c r="P136" s="219"/>
      <x:c r="Q136" s="219"/>
      <x:c r="R136" s="219"/>
      <x:c r="S136" s="219"/>
      <x:c r="T136" s="219"/>
      <x:c r="U136" s="219"/>
      <x:c r="V136" s="219"/>
      <x:c r="W136" s="219"/>
      <x:c r="X136" s="219"/>
      <x:c r="Y136" s="219"/>
      <x:c r="Z136" s="219"/>
    </x:row>
    <x:row r="137">
      <x:c r="A137" s="219"/>
      <x:c r="B137" s="219"/>
      <x:c r="C137" s="219"/>
      <x:c r="D137" s="219"/>
      <x:c r="E137" s="219"/>
      <x:c r="F137" s="219"/>
      <x:c r="G137" s="219"/>
      <x:c r="H137" s="219"/>
      <x:c r="I137" s="219"/>
      <x:c r="J137" s="219"/>
      <x:c r="K137" s="219"/>
      <x:c r="L137" s="219"/>
      <x:c r="M137" s="219"/>
      <x:c r="N137" s="219"/>
      <x:c r="O137" s="219"/>
      <x:c r="P137" s="219"/>
      <x:c r="Q137" s="219"/>
      <x:c r="R137" s="219"/>
      <x:c r="S137" s="219"/>
      <x:c r="T137" s="219"/>
      <x:c r="U137" s="219"/>
      <x:c r="V137" s="219"/>
      <x:c r="W137" s="219"/>
      <x:c r="X137" s="219"/>
      <x:c r="Y137" s="219"/>
      <x:c r="Z137" s="219"/>
    </x:row>
    <x:row r="138">
      <x:c r="A138" s="219"/>
      <x:c r="B138" s="219"/>
      <x:c r="C138" s="219"/>
      <x:c r="D138" s="219"/>
      <x:c r="E138" s="219"/>
      <x:c r="F138" s="219"/>
      <x:c r="G138" s="219"/>
      <x:c r="H138" s="219"/>
      <x:c r="I138" s="219"/>
      <x:c r="J138" s="219"/>
      <x:c r="K138" s="219"/>
      <x:c r="L138" s="219"/>
      <x:c r="M138" s="219"/>
      <x:c r="N138" s="219"/>
      <x:c r="O138" s="219"/>
      <x:c r="P138" s="219"/>
      <x:c r="Q138" s="219"/>
      <x:c r="R138" s="219"/>
      <x:c r="S138" s="219"/>
      <x:c r="T138" s="219"/>
      <x:c r="U138" s="219"/>
      <x:c r="V138" s="219"/>
      <x:c r="W138" s="219"/>
      <x:c r="X138" s="219"/>
      <x:c r="Y138" s="219"/>
      <x:c r="Z138" s="219"/>
    </x:row>
    <x:row r="139">
      <x:c r="A139" s="219"/>
      <x:c r="B139" s="219"/>
      <x:c r="C139" s="219"/>
      <x:c r="D139" s="219"/>
      <x:c r="E139" s="219"/>
      <x:c r="F139" s="219"/>
      <x:c r="G139" s="219"/>
      <x:c r="H139" s="219"/>
      <x:c r="I139" s="219"/>
      <x:c r="J139" s="219"/>
      <x:c r="K139" s="219"/>
      <x:c r="L139" s="219"/>
      <x:c r="M139" s="219"/>
      <x:c r="N139" s="219"/>
      <x:c r="O139" s="219"/>
      <x:c r="P139" s="219"/>
      <x:c r="Q139" s="219"/>
      <x:c r="R139" s="219"/>
      <x:c r="S139" s="219"/>
      <x:c r="T139" s="219"/>
      <x:c r="U139" s="219"/>
      <x:c r="V139" s="219"/>
      <x:c r="W139" s="219"/>
      <x:c r="X139" s="219"/>
      <x:c r="Y139" s="219"/>
      <x:c r="Z139" s="219"/>
    </x:row>
    <x:row r="140">
      <x:c r="A140" s="219"/>
      <x:c r="B140" s="219"/>
      <x:c r="C140" s="219"/>
      <x:c r="D140" s="219"/>
      <x:c r="E140" s="219"/>
      <x:c r="F140" s="219"/>
      <x:c r="G140" s="219"/>
      <x:c r="H140" s="219"/>
      <x:c r="I140" s="219"/>
      <x:c r="J140" s="219"/>
      <x:c r="K140" s="219"/>
      <x:c r="L140" s="219"/>
      <x:c r="M140" s="219"/>
      <x:c r="N140" s="219"/>
      <x:c r="O140" s="219"/>
      <x:c r="P140" s="219"/>
      <x:c r="Q140" s="219"/>
      <x:c r="R140" s="219"/>
      <x:c r="S140" s="219"/>
      <x:c r="T140" s="219"/>
      <x:c r="U140" s="219"/>
      <x:c r="V140" s="219"/>
      <x:c r="W140" s="219"/>
      <x:c r="X140" s="219"/>
      <x:c r="Y140" s="219"/>
      <x:c r="Z140" s="219"/>
    </x:row>
    <x:row r="141">
      <x:c r="A141" s="219"/>
      <x:c r="B141" s="219"/>
      <x:c r="C141" s="219"/>
      <x:c r="D141" s="219"/>
      <x:c r="E141" s="219"/>
      <x:c r="F141" s="219"/>
      <x:c r="G141" s="219"/>
      <x:c r="H141" s="219"/>
      <x:c r="I141" s="219"/>
      <x:c r="J141" s="219"/>
      <x:c r="K141" s="219"/>
      <x:c r="L141" s="219"/>
      <x:c r="M141" s="219"/>
      <x:c r="N141" s="219"/>
      <x:c r="O141" s="219"/>
      <x:c r="P141" s="219"/>
      <x:c r="Q141" s="219"/>
      <x:c r="R141" s="219"/>
      <x:c r="S141" s="219"/>
      <x:c r="T141" s="219"/>
      <x:c r="U141" s="219"/>
      <x:c r="V141" s="219"/>
      <x:c r="W141" s="219"/>
      <x:c r="X141" s="219"/>
      <x:c r="Y141" s="219"/>
      <x:c r="Z141" s="219"/>
    </x:row>
    <x:row r="142">
      <x:c r="A142" s="219"/>
      <x:c r="B142" s="219"/>
      <x:c r="C142" s="219"/>
      <x:c r="D142" s="219"/>
      <x:c r="E142" s="219"/>
      <x:c r="F142" s="219"/>
      <x:c r="G142" s="219"/>
      <x:c r="H142" s="219"/>
      <x:c r="I142" s="219"/>
      <x:c r="J142" s="219"/>
      <x:c r="K142" s="219"/>
      <x:c r="L142" s="219"/>
      <x:c r="M142" s="219"/>
      <x:c r="N142" s="219"/>
      <x:c r="O142" s="219"/>
      <x:c r="P142" s="219"/>
      <x:c r="Q142" s="219"/>
      <x:c r="R142" s="219"/>
      <x:c r="S142" s="219"/>
      <x:c r="T142" s="219"/>
      <x:c r="U142" s="219"/>
      <x:c r="V142" s="219"/>
      <x:c r="W142" s="219"/>
      <x:c r="X142" s="219"/>
      <x:c r="Y142" s="219"/>
      <x:c r="Z142" s="219"/>
    </x:row>
    <x:row r="143">
      <x:c r="A143" s="219"/>
      <x:c r="B143" s="219"/>
      <x:c r="C143" s="219"/>
      <x:c r="D143" s="219"/>
      <x:c r="E143" s="219"/>
      <x:c r="F143" s="219"/>
      <x:c r="G143" s="219"/>
      <x:c r="H143" s="219"/>
      <x:c r="I143" s="219"/>
      <x:c r="J143" s="219"/>
      <x:c r="K143" s="219"/>
      <x:c r="L143" s="219"/>
      <x:c r="M143" s="219"/>
      <x:c r="N143" s="219"/>
      <x:c r="O143" s="219"/>
      <x:c r="P143" s="219"/>
      <x:c r="Q143" s="219"/>
      <x:c r="R143" s="219"/>
      <x:c r="S143" s="219"/>
      <x:c r="T143" s="219"/>
      <x:c r="U143" s="219"/>
      <x:c r="V143" s="219"/>
      <x:c r="W143" s="219"/>
      <x:c r="X143" s="219"/>
      <x:c r="Y143" s="219"/>
      <x:c r="Z143" s="219"/>
    </x:row>
    <x:row r="144">
      <x:c r="A144" s="219"/>
      <x:c r="B144" s="219"/>
      <x:c r="C144" s="219"/>
      <x:c r="D144" s="219"/>
      <x:c r="E144" s="219"/>
      <x:c r="F144" s="219"/>
      <x:c r="G144" s="219"/>
      <x:c r="H144" s="219"/>
      <x:c r="I144" s="219"/>
      <x:c r="J144" s="219"/>
      <x:c r="K144" s="219"/>
      <x:c r="L144" s="219"/>
      <x:c r="M144" s="219"/>
      <x:c r="N144" s="219"/>
      <x:c r="O144" s="219"/>
      <x:c r="P144" s="219"/>
      <x:c r="Q144" s="219"/>
      <x:c r="R144" s="219"/>
      <x:c r="S144" s="219"/>
      <x:c r="T144" s="219"/>
      <x:c r="U144" s="219"/>
      <x:c r="V144" s="219"/>
      <x:c r="W144" s="219"/>
      <x:c r="X144" s="219"/>
      <x:c r="Y144" s="219"/>
      <x:c r="Z144" s="219"/>
    </x:row>
    <x:row r="145">
      <x:c r="A145" s="219"/>
      <x:c r="B145" s="219"/>
      <x:c r="C145" s="219"/>
      <x:c r="D145" s="219"/>
      <x:c r="E145" s="219"/>
      <x:c r="F145" s="219"/>
      <x:c r="G145" s="219"/>
      <x:c r="H145" s="219"/>
      <x:c r="I145" s="219"/>
      <x:c r="J145" s="219"/>
      <x:c r="K145" s="219"/>
      <x:c r="L145" s="219"/>
      <x:c r="M145" s="219"/>
      <x:c r="N145" s="219"/>
      <x:c r="O145" s="219"/>
      <x:c r="P145" s="219"/>
      <x:c r="Q145" s="219"/>
      <x:c r="R145" s="219"/>
      <x:c r="S145" s="219"/>
      <x:c r="T145" s="219"/>
      <x:c r="U145" s="219"/>
      <x:c r="V145" s="219"/>
      <x:c r="W145" s="219"/>
      <x:c r="X145" s="219"/>
      <x:c r="Y145" s="219"/>
      <x:c r="Z145" s="219"/>
    </x:row>
    <x:row r="146">
      <x:c r="A146" s="219"/>
      <x:c r="B146" s="219"/>
      <x:c r="C146" s="219"/>
      <x:c r="D146" s="219"/>
      <x:c r="E146" s="219"/>
      <x:c r="F146" s="219"/>
      <x:c r="G146" s="219"/>
      <x:c r="H146" s="219"/>
      <x:c r="I146" s="219"/>
      <x:c r="J146" s="219"/>
      <x:c r="K146" s="219"/>
      <x:c r="L146" s="219"/>
      <x:c r="M146" s="219"/>
      <x:c r="N146" s="219"/>
      <x:c r="O146" s="219"/>
      <x:c r="P146" s="219"/>
      <x:c r="Q146" s="219"/>
      <x:c r="R146" s="219"/>
      <x:c r="S146" s="219"/>
      <x:c r="T146" s="219"/>
      <x:c r="U146" s="219"/>
      <x:c r="V146" s="219"/>
      <x:c r="W146" s="219"/>
      <x:c r="X146" s="219"/>
      <x:c r="Y146" s="219"/>
      <x:c r="Z146" s="219"/>
    </x:row>
    <x:row r="147">
      <x:c r="A147" s="219"/>
      <x:c r="B147" s="219"/>
      <x:c r="C147" s="219"/>
      <x:c r="D147" s="219"/>
      <x:c r="E147" s="219"/>
      <x:c r="F147" s="219"/>
      <x:c r="G147" s="219"/>
      <x:c r="H147" s="219"/>
      <x:c r="I147" s="219"/>
      <x:c r="J147" s="219"/>
      <x:c r="K147" s="219"/>
      <x:c r="L147" s="219"/>
      <x:c r="M147" s="219"/>
      <x:c r="N147" s="219"/>
      <x:c r="O147" s="219"/>
      <x:c r="P147" s="219"/>
      <x:c r="Q147" s="219"/>
      <x:c r="R147" s="219"/>
      <x:c r="S147" s="219"/>
      <x:c r="T147" s="219"/>
      <x:c r="U147" s="219"/>
      <x:c r="V147" s="219"/>
      <x:c r="W147" s="219"/>
      <x:c r="X147" s="219"/>
      <x:c r="Y147" s="219"/>
      <x:c r="Z147" s="219"/>
    </x:row>
    <x:row r="148">
      <x:c r="A148" s="219"/>
      <x:c r="B148" s="219"/>
      <x:c r="C148" s="219"/>
      <x:c r="D148" s="219"/>
      <x:c r="E148" s="219"/>
      <x:c r="F148" s="219"/>
      <x:c r="G148" s="219"/>
      <x:c r="H148" s="219"/>
      <x:c r="I148" s="219"/>
      <x:c r="J148" s="219"/>
      <x:c r="K148" s="219"/>
      <x:c r="L148" s="219"/>
      <x:c r="M148" s="219"/>
      <x:c r="N148" s="219"/>
      <x:c r="O148" s="219"/>
      <x:c r="P148" s="219"/>
      <x:c r="Q148" s="219"/>
      <x:c r="R148" s="219"/>
      <x:c r="S148" s="219"/>
      <x:c r="T148" s="219"/>
      <x:c r="U148" s="219"/>
      <x:c r="V148" s="219"/>
      <x:c r="W148" s="219"/>
      <x:c r="X148" s="219"/>
      <x:c r="Y148" s="219"/>
      <x:c r="Z148" s="219"/>
    </x:row>
    <x:row r="149">
      <x:c r="A149" s="219"/>
      <x:c r="B149" s="219"/>
      <x:c r="C149" s="219"/>
      <x:c r="D149" s="219"/>
      <x:c r="E149" s="219"/>
      <x:c r="F149" s="219"/>
      <x:c r="G149" s="219"/>
      <x:c r="H149" s="219"/>
      <x:c r="I149" s="219"/>
      <x:c r="J149" s="219"/>
      <x:c r="K149" s="219"/>
      <x:c r="L149" s="219"/>
      <x:c r="M149" s="219"/>
      <x:c r="N149" s="219"/>
      <x:c r="O149" s="219"/>
      <x:c r="P149" s="219"/>
      <x:c r="Q149" s="219"/>
      <x:c r="R149" s="219"/>
      <x:c r="S149" s="219"/>
      <x:c r="T149" s="219"/>
      <x:c r="U149" s="219"/>
      <x:c r="V149" s="219"/>
      <x:c r="W149" s="219"/>
      <x:c r="X149" s="219"/>
      <x:c r="Y149" s="219"/>
      <x:c r="Z149" s="219"/>
    </x:row>
    <x:row r="150">
      <x:c r="A150" s="219"/>
      <x:c r="B150" s="219"/>
      <x:c r="C150" s="219"/>
      <x:c r="D150" s="219"/>
      <x:c r="E150" s="219"/>
      <x:c r="F150" s="219"/>
      <x:c r="G150" s="219"/>
      <x:c r="H150" s="219"/>
      <x:c r="I150" s="219"/>
      <x:c r="J150" s="219"/>
      <x:c r="K150" s="219"/>
      <x:c r="L150" s="219"/>
      <x:c r="M150" s="219"/>
      <x:c r="N150" s="219"/>
      <x:c r="O150" s="219"/>
      <x:c r="P150" s="219"/>
      <x:c r="Q150" s="219"/>
      <x:c r="R150" s="219"/>
      <x:c r="S150" s="219"/>
      <x:c r="T150" s="219"/>
      <x:c r="U150" s="219"/>
      <x:c r="V150" s="219"/>
      <x:c r="W150" s="219"/>
      <x:c r="X150" s="219"/>
      <x:c r="Y150" s="219"/>
      <x:c r="Z150" s="219"/>
    </x:row>
    <x:row r="151">
      <x:c r="A151" s="219"/>
      <x:c r="B151" s="219"/>
      <x:c r="C151" s="219"/>
      <x:c r="D151" s="219"/>
      <x:c r="E151" s="219"/>
      <x:c r="F151" s="219"/>
      <x:c r="G151" s="219"/>
      <x:c r="H151" s="219"/>
      <x:c r="I151" s="219"/>
      <x:c r="J151" s="219"/>
      <x:c r="K151" s="219"/>
      <x:c r="L151" s="219"/>
      <x:c r="M151" s="219"/>
      <x:c r="N151" s="219"/>
      <x:c r="O151" s="219"/>
      <x:c r="P151" s="219"/>
      <x:c r="Q151" s="219"/>
      <x:c r="R151" s="219"/>
      <x:c r="S151" s="219"/>
      <x:c r="T151" s="219"/>
      <x:c r="U151" s="219"/>
      <x:c r="V151" s="219"/>
      <x:c r="W151" s="219"/>
      <x:c r="X151" s="219"/>
      <x:c r="Y151" s="219"/>
      <x:c r="Z151" s="219"/>
    </x:row>
    <x:row r="152">
      <x:c r="A152" s="219"/>
      <x:c r="B152" s="219"/>
      <x:c r="C152" s="219"/>
      <x:c r="D152" s="219"/>
      <x:c r="E152" s="219"/>
      <x:c r="F152" s="219"/>
      <x:c r="G152" s="219"/>
      <x:c r="H152" s="219"/>
      <x:c r="I152" s="219"/>
      <x:c r="J152" s="219"/>
      <x:c r="K152" s="219"/>
      <x:c r="L152" s="219"/>
      <x:c r="M152" s="219"/>
      <x:c r="N152" s="219"/>
      <x:c r="O152" s="219"/>
      <x:c r="P152" s="219"/>
      <x:c r="Q152" s="219"/>
      <x:c r="R152" s="219"/>
      <x:c r="S152" s="219"/>
      <x:c r="T152" s="219"/>
      <x:c r="U152" s="219"/>
      <x:c r="V152" s="219"/>
      <x:c r="W152" s="219"/>
      <x:c r="X152" s="219"/>
      <x:c r="Y152" s="219"/>
      <x:c r="Z152" s="219"/>
    </x:row>
    <x:row r="153">
      <x:c r="A153" s="219"/>
      <x:c r="B153" s="219"/>
      <x:c r="C153" s="219"/>
      <x:c r="D153" s="219"/>
      <x:c r="E153" s="219"/>
      <x:c r="F153" s="219"/>
      <x:c r="G153" s="219"/>
      <x:c r="H153" s="219"/>
      <x:c r="I153" s="219"/>
      <x:c r="J153" s="219"/>
      <x:c r="K153" s="219"/>
      <x:c r="L153" s="219"/>
      <x:c r="M153" s="219"/>
      <x:c r="N153" s="219"/>
      <x:c r="O153" s="219"/>
      <x:c r="P153" s="219"/>
      <x:c r="Q153" s="219"/>
      <x:c r="R153" s="219"/>
      <x:c r="S153" s="219"/>
      <x:c r="T153" s="219"/>
      <x:c r="U153" s="219"/>
      <x:c r="V153" s="219"/>
      <x:c r="W153" s="219"/>
      <x:c r="X153" s="219"/>
      <x:c r="Y153" s="219"/>
      <x:c r="Z153" s="219"/>
    </x:row>
    <x:row r="154">
      <x:c r="A154" s="219"/>
      <x:c r="B154" s="219"/>
      <x:c r="C154" s="219"/>
      <x:c r="D154" s="219"/>
      <x:c r="E154" s="219"/>
      <x:c r="F154" s="219"/>
      <x:c r="G154" s="219"/>
      <x:c r="H154" s="219"/>
      <x:c r="I154" s="219"/>
      <x:c r="J154" s="219"/>
      <x:c r="K154" s="219"/>
      <x:c r="L154" s="219"/>
      <x:c r="M154" s="219"/>
      <x:c r="N154" s="219"/>
      <x:c r="O154" s="219"/>
      <x:c r="P154" s="219"/>
      <x:c r="Q154" s="219"/>
      <x:c r="R154" s="219"/>
      <x:c r="S154" s="219"/>
      <x:c r="T154" s="219"/>
      <x:c r="U154" s="219"/>
      <x:c r="V154" s="219"/>
      <x:c r="W154" s="219"/>
      <x:c r="X154" s="219"/>
      <x:c r="Y154" s="219"/>
      <x:c r="Z154" s="219"/>
    </x:row>
    <x:row r="155">
      <x:c r="A155" s="219"/>
      <x:c r="B155" s="219"/>
      <x:c r="C155" s="219"/>
      <x:c r="D155" s="219"/>
      <x:c r="E155" s="219"/>
      <x:c r="F155" s="219"/>
      <x:c r="G155" s="219"/>
      <x:c r="H155" s="219"/>
      <x:c r="I155" s="219"/>
      <x:c r="J155" s="219"/>
      <x:c r="K155" s="219"/>
      <x:c r="L155" s="219"/>
      <x:c r="M155" s="219"/>
      <x:c r="N155" s="219"/>
      <x:c r="O155" s="219"/>
      <x:c r="P155" s="219"/>
      <x:c r="Q155" s="219"/>
      <x:c r="R155" s="219"/>
      <x:c r="S155" s="219"/>
      <x:c r="T155" s="219"/>
      <x:c r="U155" s="219"/>
      <x:c r="V155" s="219"/>
      <x:c r="W155" s="219"/>
      <x:c r="X155" s="219"/>
      <x:c r="Y155" s="219"/>
      <x:c r="Z155" s="219"/>
    </x:row>
    <x:row r="156">
      <x:c r="A156" s="219"/>
      <x:c r="B156" s="219"/>
      <x:c r="C156" s="219"/>
      <x:c r="D156" s="219"/>
      <x:c r="E156" s="219"/>
      <x:c r="F156" s="219"/>
      <x:c r="G156" s="219"/>
      <x:c r="H156" s="219"/>
      <x:c r="I156" s="219"/>
      <x:c r="J156" s="219"/>
      <x:c r="K156" s="219"/>
      <x:c r="L156" s="219"/>
      <x:c r="M156" s="219"/>
      <x:c r="N156" s="219"/>
      <x:c r="O156" s="219"/>
      <x:c r="P156" s="219"/>
      <x:c r="Q156" s="219"/>
      <x:c r="R156" s="219"/>
      <x:c r="S156" s="219"/>
      <x:c r="T156" s="219"/>
      <x:c r="U156" s="219"/>
      <x:c r="V156" s="219"/>
      <x:c r="W156" s="219"/>
      <x:c r="X156" s="219"/>
      <x:c r="Y156" s="219"/>
      <x:c r="Z156" s="219"/>
    </x:row>
    <x:row r="157">
      <x:c r="A157" s="219"/>
      <x:c r="B157" s="219"/>
      <x:c r="C157" s="219"/>
      <x:c r="D157" s="219"/>
      <x:c r="E157" s="219"/>
      <x:c r="F157" s="219"/>
      <x:c r="G157" s="219"/>
      <x:c r="H157" s="219"/>
      <x:c r="I157" s="219"/>
      <x:c r="J157" s="219"/>
      <x:c r="K157" s="219"/>
      <x:c r="L157" s="219"/>
      <x:c r="M157" s="219"/>
      <x:c r="N157" s="219"/>
      <x:c r="O157" s="219"/>
      <x:c r="P157" s="219"/>
      <x:c r="Q157" s="219"/>
      <x:c r="R157" s="219"/>
      <x:c r="S157" s="219"/>
      <x:c r="T157" s="219"/>
      <x:c r="U157" s="219"/>
      <x:c r="V157" s="219"/>
      <x:c r="W157" s="219"/>
      <x:c r="X157" s="219"/>
      <x:c r="Y157" s="219"/>
      <x:c r="Z157" s="219"/>
    </x:row>
    <x:row r="158">
      <x:c r="A158" s="219"/>
      <x:c r="B158" s="219"/>
      <x:c r="C158" s="219"/>
      <x:c r="D158" s="219"/>
      <x:c r="E158" s="219"/>
      <x:c r="F158" s="219"/>
      <x:c r="G158" s="219"/>
      <x:c r="H158" s="219"/>
      <x:c r="I158" s="219"/>
      <x:c r="J158" s="219"/>
      <x:c r="K158" s="219"/>
      <x:c r="L158" s="219"/>
      <x:c r="M158" s="219"/>
      <x:c r="N158" s="219"/>
      <x:c r="O158" s="219"/>
      <x:c r="P158" s="219"/>
      <x:c r="Q158" s="219"/>
      <x:c r="R158" s="219"/>
      <x:c r="S158" s="219"/>
      <x:c r="T158" s="219"/>
      <x:c r="U158" s="219"/>
      <x:c r="V158" s="219"/>
      <x:c r="W158" s="219"/>
      <x:c r="X158" s="219"/>
      <x:c r="Y158" s="219"/>
      <x:c r="Z158" s="219"/>
    </x:row>
    <x:row r="159">
      <x:c r="A159" s="219"/>
      <x:c r="B159" s="219"/>
      <x:c r="C159" s="219"/>
      <x:c r="D159" s="219"/>
      <x:c r="E159" s="219"/>
      <x:c r="F159" s="219"/>
      <x:c r="G159" s="219"/>
      <x:c r="H159" s="219"/>
      <x:c r="I159" s="219"/>
      <x:c r="J159" s="219"/>
      <x:c r="K159" s="219"/>
      <x:c r="L159" s="219"/>
      <x:c r="M159" s="219"/>
      <x:c r="N159" s="219"/>
      <x:c r="O159" s="219"/>
      <x:c r="P159" s="219"/>
      <x:c r="Q159" s="219"/>
      <x:c r="R159" s="219"/>
      <x:c r="S159" s="219"/>
      <x:c r="T159" s="219"/>
      <x:c r="U159" s="219"/>
      <x:c r="V159" s="219"/>
      <x:c r="W159" s="219"/>
      <x:c r="X159" s="219"/>
      <x:c r="Y159" s="219"/>
      <x:c r="Z159" s="219"/>
    </x:row>
    <x:row r="160">
      <x:c r="A160" s="219"/>
      <x:c r="B160" s="219"/>
      <x:c r="C160" s="219"/>
      <x:c r="D160" s="219"/>
      <x:c r="E160" s="219"/>
      <x:c r="F160" s="219"/>
      <x:c r="G160" s="219"/>
      <x:c r="H160" s="219"/>
      <x:c r="I160" s="219"/>
      <x:c r="J160" s="219"/>
      <x:c r="K160" s="219"/>
      <x:c r="L160" s="219"/>
      <x:c r="M160" s="219"/>
      <x:c r="N160" s="219"/>
      <x:c r="O160" s="219"/>
      <x:c r="P160" s="219"/>
      <x:c r="Q160" s="219"/>
      <x:c r="R160" s="219"/>
      <x:c r="S160" s="219"/>
      <x:c r="T160" s="219"/>
      <x:c r="U160" s="219"/>
      <x:c r="V160" s="219"/>
      <x:c r="W160" s="219"/>
      <x:c r="X160" s="219"/>
      <x:c r="Y160" s="219"/>
      <x:c r="Z160" s="219"/>
    </x:row>
  </x:sheetData>
  <x:mergeCells>
    <x:mergeCell ref="A1:F2"/>
    <x:mergeCell ref="A11:F15"/>
    <x:mergeCell ref="A17:F17"/>
  </x:mergeCells>
  <x:pageMargins left="0.7" right="0.7" top="0.75" bottom="0.75" header="0.3" footer="0.3"/>
</x:worksheet>
</file>