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drawings/charts/chart2.xml" ContentType="application/vnd.openxmlformats-officedocument.drawingml.chart+xml"/>
  <Override PartName="/xl/drawings/charts/chart3.xml" ContentType="application/vnd.openxmlformats-officedocument.drawingml.char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d261ab1a8d314c88" /></Relationships>
</file>

<file path=xl/workbook.xml><?xml version="1.0" encoding="utf-8"?>
<x:workbook xmlns:x="http://schemas.openxmlformats.org/spreadsheetml/2006/main">
  <x:sheets>
    <x:sheet xmlns:r="http://schemas.openxmlformats.org/officeDocument/2006/relationships" name="Tableau de bord" sheetId="1" r:id="Rd9a31689c4ae4e43"/>
    <x:sheet xmlns:r="http://schemas.openxmlformats.org/officeDocument/2006/relationships" name="Hypothèses" sheetId="2" r:id="Rfe7a6a7143564681"/>
    <x:sheet xmlns:r="http://schemas.openxmlformats.org/officeDocument/2006/relationships" name="Ventes" sheetId="3" r:id="R75e22ae2b74640e9"/>
    <x:sheet xmlns:r="http://schemas.openxmlformats.org/officeDocument/2006/relationships" name="Menu &amp; food cost" sheetId="4" r:id="R5c2307d6aeb84e16"/>
    <x:sheet xmlns:r="http://schemas.openxmlformats.org/officeDocument/2006/relationships" name="Personnel" sheetId="5" r:id="Rf4fcbc4205b54e67"/>
    <x:sheet xmlns:r="http://schemas.openxmlformats.org/officeDocument/2006/relationships" name="Charges exploitation" sheetId="6" r:id="R36c02a7bf31c4d13"/>
    <x:sheet xmlns:r="http://schemas.openxmlformats.org/officeDocument/2006/relationships" name="Stocks &amp; achats" sheetId="7" r:id="R67f336fe8c654f8a"/>
    <x:sheet xmlns:r="http://schemas.openxmlformats.org/officeDocument/2006/relationships" name="Investissements" sheetId="8" r:id="R49cc7ad5fdc14eae"/>
    <x:sheet xmlns:r="http://schemas.openxmlformats.org/officeDocument/2006/relationships" name="Financement" sheetId="9" r:id="R9a99201f13da47f7"/>
    <x:sheet xmlns:r="http://schemas.openxmlformats.org/officeDocument/2006/relationships" name="Compte de résultat" sheetId="10" r:id="Ra4e1219e34a44d8f"/>
    <x:sheet xmlns:r="http://schemas.openxmlformats.org/officeDocument/2006/relationships" name="Trésorerie" sheetId="11" r:id="R5eaa4995c64f44ae"/>
    <x:sheet xmlns:r="http://schemas.openxmlformats.org/officeDocument/2006/relationships" name="Seuil rentabilité" sheetId="12" r:id="R7e3ec4d1a5a449d0"/>
    <x:sheet xmlns:r="http://schemas.openxmlformats.org/officeDocument/2006/relationships" name="Réel vs budget" sheetId="13" r:id="Ra77be292e0c34a03"/>
    <x:sheet xmlns:r="http://schemas.openxmlformats.org/officeDocument/2006/relationships" name="Sources &amp; aide" sheetId="14" r:id="Ra0499806cdcc47d3"/>
  </x:sheets>
</x:workbook>
</file>

<file path=xl/sharedStrings.xml><?xml version="1.0" encoding="utf-8"?>
<x:sst xmlns:x="http://schemas.openxmlformats.org/spreadsheetml/2006/main"/>
</file>

<file path=xl/styles.xml><?xml version="1.0" encoding="utf-8"?>
<x:styleSheet xmlns:x="http://schemas.openxmlformats.org/spreadsheetml/2006/main">
  <x:numFmts count="3">
    <x:numFmt numFmtId="200" formatCode="#,##0;[Red](#,##0);-"/>
    <x:numFmt numFmtId="201" formatCode="0.0%;[Red](0.0%);-"/>
    <x:numFmt numFmtId="202" formatCode="#,##0.00 &quot;€&quot;;[Red](#,##0.00 &quot;€&quot;);-"/>
  </x:numFmts>
  <x:fonts count="12">
    <x:font>
      <x:sz val="11"/>
      <x:name val="Carlito"/>
    </x:font>
    <x:font>
      <x:b/>
      <x:sz val="18"/>
      <x:color rgb="FFFFFFFF"/>
      <x:name val="Carlito"/>
    </x:font>
    <x:font>
      <x:b/>
      <x:sz val="11"/>
      <x:color rgb="FFFFFFFF"/>
      <x:name val="Carlito"/>
    </x:font>
    <x:font>
      <x:sz val="11"/>
      <x:color rgb="FF0000FF"/>
      <x:name val="Carlito"/>
    </x:font>
    <x:font>
      <x:sz val="11"/>
      <x:color rgb="FF008000"/>
      <x:name val="Carlito"/>
    </x:font>
    <x:font>
      <x:b/>
      <x:sz val="11"/>
      <x:name val="Carlito"/>
    </x:font>
    <x:font>
      <x:b/>
      <x:sz val="11"/>
      <x:color rgb="FF008000"/>
      <x:name val="Carlito"/>
    </x:font>
    <x:font>
      <x:sz val="11"/>
      <x:color rgb="FF000000"/>
      <x:name val="Carlito"/>
    </x:font>
    <x:font>
      <x:b/>
      <x:sz val="11"/>
      <x:color rgb="FF000000"/>
      <x:name val="Carlito"/>
    </x:font>
    <x:font>
      <x:b/>
      <x:sz val="20"/>
      <x:color rgb="FFFFFFFF"/>
      <x:name val="Carlito"/>
    </x:font>
    <x:font>
      <x:b/>
      <x:sz val="11"/>
      <x:color rgb="FF17365D"/>
      <x:name val="Carlito"/>
    </x:font>
    <x:font>
      <x:b/>
      <x:sz val="18"/>
      <x:color rgb="FF17365D"/>
      <x:name val="Carlito"/>
    </x:font>
  </x:fonts>
  <x:fills count="17">
    <x:fill>
      <x:patternFill patternType="none"/>
    </x:fill>
    <x:fill>
      <x:patternFill patternType="gray125"/>
    </x:fill>
    <x:fill>
      <x:patternFill patternType="solid">
        <x:fgColor rgb="FF17365D"/>
      </x:patternFill>
    </x:fill>
    <x:fill>
      <x:patternFill patternType="solid">
        <x:fgColor rgb="FF2F75B5"/>
      </x:patternFill>
    </x:fill>
    <x:fill>
      <x:patternFill patternType="solid">
        <x:fgColor rgb="FFFFF2CC"/>
      </x:patternFill>
    </x:fill>
    <x:fill>
      <x:patternFill patternType="solid">
        <x:fgColor rgb="FFF2F2F2"/>
      </x:patternFill>
    </x:fill>
    <x:fill>
      <x:patternFill patternType="solid">
        <x:fgColor rgb="FF00A6A6"/>
      </x:patternFill>
    </x:fill>
    <x:fill>
      <x:patternFill patternType="solid">
        <x:fgColor rgb="FFE2F0D9"/>
      </x:patternFill>
    </x:fill>
    <x:fill>
      <x:patternFill patternType="solid">
        <x:fgColor rgb="FFD9EAF7"/>
      </x:patternFill>
    </x:fill>
    <x:fill>
      <x:patternFill patternType="solid">
        <x:fgColor rgb="FFED7D31"/>
      </x:patternFill>
    </x:fill>
    <x:fill>
      <x:patternFill patternType="solid">
        <x:fgColor rgb="FFFCE4D6"/>
      </x:patternFill>
    </x:fill>
    <x:fill>
      <x:patternFill patternType="solid">
        <x:fgColor rgb="FF7030A0"/>
      </x:patternFill>
    </x:fill>
    <x:fill>
      <x:patternFill patternType="solid">
        <x:fgColor rgb="FFE4DFEC"/>
      </x:patternFill>
    </x:fill>
    <x:fill>
      <x:patternFill patternType="solid">
        <x:fgColor rgb="FF70AD47"/>
      </x:patternFill>
    </x:fill>
    <x:fill>
      <x:patternFill patternType="solid">
        <x:fgColor rgb="FFC00000"/>
      </x:patternFill>
    </x:fill>
    <x:fill>
      <x:patternFill patternType="solid">
        <x:fgColor rgb="FFFFFFFF"/>
      </x:patternFill>
    </x:fill>
    <x:fill>
      <x:patternFill patternType="solid">
        <x:fgColor rgb="FF44546A"/>
      </x:patternFill>
    </x:fill>
  </x:fills>
  <x:borders count="2">
    <x:border/>
    <x:border/>
  </x:borders>
  <x:cellStyleXfs count="1">
    <x:xf numFmtId="0" fontId="0" fillId="0" borderId="0"/>
  </x:cellStyleXfs>
  <x:cellXfs count="324">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1" fillId="2" borderId="1" xfId="0" applyNumberFormat="1" applyFont="1" applyFill="1" applyBorder="1" applyAlignment="1">
      <x:alignment horizontal="center"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wrapText="1"/>
    </x:xf>
    <x:xf numFmtId="0" fontId="2" fillId="3" borderId="0" xfId="0" applyNumberFormat="1" applyFont="1" applyFill="1" applyBorder="1" applyAlignment="1">
      <x:alignment horizontal="center" wrapText="1"/>
    </x:xf>
    <x:xf numFmtId="0" fontId="2" fillId="3" borderId="0" xfId="0" applyNumberFormat="1" applyFont="1" applyFill="1" applyBorder="1" applyAlignment="1">
      <x:alignment horizontal="center" vertical="center" wrapText="1"/>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wrapText="1"/>
    </x:xf>
    <x:xf numFmtId="0" fontId="2" fillId="3" borderId="1" xfId="0" applyNumberFormat="1" applyFont="1" applyFill="1" applyBorder="1" applyAlignment="1">
      <x:alignment horizontal="center" wrapText="1"/>
    </x:xf>
    <x:xf numFmtId="0" fontId="2" fillId="3" borderId="1" xfId="0" applyNumberFormat="1" applyFont="1" applyFill="1" applyBorder="1" applyAlignment="1">
      <x:alignment horizontal="center" vertical="center" wrapText="1"/>
    </x:xf>
    <x:xf numFmtId="0" fontId="0" fillId="4" borderId="0" xfId="0" applyNumberFormat="1" applyFont="1" applyFill="1" applyBorder="1"/>
    <x:xf numFmtId="0" fontId="3" fillId="4" borderId="0" xfId="0" applyNumberFormat="1" applyFont="1" applyFill="1" applyBorder="1"/>
    <x:xf numFmtId="0" fontId="0" fillId="4" borderId="1" xfId="0" applyNumberFormat="1" applyFont="1" applyFill="1" applyBorder="1"/>
    <x:xf numFmtId="0" fontId="3" fillId="4" borderId="1" xfId="0" applyNumberFormat="1" applyFont="1" applyFill="1" applyBorder="1"/>
    <x:xf numFmtId="0" fontId="0" fillId="5" borderId="0" xfId="0" applyNumberFormat="1" applyFont="1" applyFill="1" applyBorder="1"/>
    <x:xf numFmtId="0" fontId="3" fillId="5" borderId="0" xfId="0" applyNumberFormat="1" applyFont="1" applyFill="1" applyBorder="1"/>
    <x:xf numFmtId="0" fontId="0" fillId="5" borderId="1" xfId="0" applyNumberFormat="1" applyFont="1" applyFill="1" applyBorder="1"/>
    <x:xf numFmtId="0" fontId="3" fillId="5" borderId="1" xfId="0" applyNumberFormat="1" applyFont="1" applyFill="1" applyBorder="1"/>
    <x:xf numFmtId="0" fontId="0" fillId="0" borderId="0" xfId="0" applyNumberFormat="1" applyFont="1" applyFill="1" applyBorder="1" applyAlignment="1">
      <x:alignment wrapText="1"/>
    </x:xf>
    <x:xf numFmtId="0" fontId="3" fillId="4" borderId="0" xfId="0" applyNumberFormat="1" applyFont="1" applyFill="1" applyBorder="1" applyAlignment="1">
      <x:alignment wrapText="1"/>
    </x:xf>
    <x:xf numFmtId="0" fontId="3" fillId="5" borderId="0" xfId="0" applyNumberFormat="1" applyFont="1" applyFill="1" applyBorder="1" applyAlignment="1">
      <x:alignment wrapText="1"/>
    </x:xf>
    <x:xf numFmtId="0" fontId="0" fillId="0" borderId="1" xfId="0" applyNumberFormat="1" applyFont="1" applyFill="1" applyBorder="1" applyAlignment="1">
      <x:alignment wrapText="1"/>
    </x:xf>
    <x:xf numFmtId="0" fontId="3" fillId="4" borderId="1" xfId="0" applyNumberFormat="1" applyFont="1" applyFill="1" applyBorder="1" applyAlignment="1">
      <x:alignment wrapText="1"/>
    </x:xf>
    <x:xf numFmtId="0" fontId="3" fillId="5" borderId="1" xfId="0" applyNumberFormat="1" applyFont="1" applyFill="1" applyBorder="1" applyAlignment="1">
      <x:alignment wrapText="1"/>
    </x:xf>
    <x:xf numFmtId="200" fontId="3" fillId="4" borderId="0" xfId="0" applyNumberFormat="1" applyFont="1" applyFill="1" applyBorder="1" applyAlignment="1">
      <x:alignment wrapText="1"/>
    </x:xf>
    <x:xf numFmtId="200" fontId="3" fillId="4" borderId="1" xfId="0" applyNumberFormat="1" applyFont="1" applyFill="1" applyBorder="1" applyAlignment="1">
      <x:alignment wrapText="1"/>
    </x:xf>
    <x:xf numFmtId="201" fontId="3" fillId="4" borderId="0" xfId="0" applyNumberFormat="1" applyFont="1" applyFill="1" applyBorder="1" applyAlignment="1">
      <x:alignment wrapText="1"/>
    </x:xf>
    <x:xf numFmtId="201" fontId="3" fillId="4" borderId="1" xfId="0" applyNumberFormat="1" applyFont="1" applyFill="1" applyBorder="1" applyAlignment="1">
      <x:alignment wrapText="1"/>
    </x:xf>
    <x:xf numFmtId="202" fontId="3" fillId="4" borderId="0" xfId="0" applyNumberFormat="1" applyFont="1" applyFill="1" applyBorder="1" applyAlignment="1">
      <x:alignment wrapText="1"/>
    </x:xf>
    <x:xf numFmtId="202" fontId="3" fillId="4" borderId="1" xfId="0" applyNumberFormat="1" applyFont="1" applyFill="1" applyBorder="1" applyAlignment="1">
      <x:alignment wrapText="1"/>
    </x:xf>
    <x:xf numFmtId="0" fontId="0" fillId="6" borderId="0" xfId="0" applyNumberFormat="1" applyFont="1" applyFill="1" applyBorder="1"/>
    <x:xf numFmtId="0" fontId="1" fillId="6" borderId="0" xfId="0" applyNumberFormat="1" applyFont="1" applyFill="1" applyBorder="1"/>
    <x:xf numFmtId="0" fontId="1" fillId="6" borderId="0" xfId="0" applyNumberFormat="1" applyFont="1" applyFill="1" applyBorder="1" applyAlignment="1">
      <x:alignment horizontal="center"/>
    </x:xf>
    <x:xf numFmtId="0" fontId="1" fillId="6" borderId="0" xfId="0" applyNumberFormat="1" applyFont="1" applyFill="1" applyBorder="1" applyAlignment="1">
      <x:alignment horizontal="center" vertical="center"/>
    </x:xf>
    <x:xf numFmtId="0" fontId="0" fillId="6" borderId="1" xfId="0" applyNumberFormat="1" applyFont="1" applyFill="1" applyBorder="1"/>
    <x:xf numFmtId="0" fontId="1" fillId="6" borderId="1" xfId="0" applyNumberFormat="1" applyFont="1" applyFill="1" applyBorder="1"/>
    <x:xf numFmtId="0" fontId="1" fillId="6" borderId="1" xfId="0" applyNumberFormat="1" applyFont="1" applyFill="1" applyBorder="1" applyAlignment="1">
      <x:alignment horizontal="center"/>
    </x:xf>
    <x:xf numFmtId="0" fontId="1" fillId="6" borderId="1" xfId="0" applyNumberFormat="1" applyFont="1" applyFill="1" applyBorder="1" applyAlignment="1">
      <x:alignment horizontal="center" vertical="center"/>
    </x:xf>
    <x:xf numFmtId="200" fontId="0" fillId="0" borderId="0" xfId="0" applyNumberFormat="1" applyFont="1" applyFill="1" applyBorder="1"/>
    <x:xf numFmtId="200" fontId="0" fillId="0" borderId="1" xfId="0" applyNumberFormat="1" applyFont="1" applyFill="1" applyBorder="1"/>
    <x:xf numFmtId="201" fontId="0" fillId="0" borderId="0" xfId="0" applyNumberFormat="1" applyFont="1" applyFill="1" applyBorder="1"/>
    <x:xf numFmtId="201" fontId="0" fillId="0" borderId="1" xfId="0" applyNumberFormat="1" applyFont="1" applyFill="1" applyBorder="1"/>
    <x:xf numFmtId="202" fontId="0" fillId="0" borderId="0" xfId="0" applyNumberFormat="1" applyFont="1" applyFill="1" applyBorder="1"/>
    <x:xf numFmtId="202" fontId="0" fillId="0" borderId="1" xfId="0" applyNumberFormat="1" applyFont="1" applyFill="1" applyBorder="1"/>
    <x:xf numFmtId="200" fontId="4" fillId="0" borderId="0" xfId="0" applyNumberFormat="1" applyFont="1" applyFill="1" applyBorder="1"/>
    <x:xf numFmtId="201" fontId="4" fillId="0" borderId="0" xfId="0" applyNumberFormat="1" applyFont="1" applyFill="1" applyBorder="1"/>
    <x:xf numFmtId="202" fontId="4" fillId="0" borderId="0" xfId="0" applyNumberFormat="1" applyFont="1" applyFill="1" applyBorder="1"/>
    <x:xf numFmtId="200" fontId="4" fillId="0" borderId="1" xfId="0" applyNumberFormat="1" applyFont="1" applyFill="1" applyBorder="1"/>
    <x:xf numFmtId="201" fontId="4" fillId="0" borderId="1" xfId="0" applyNumberFormat="1" applyFont="1" applyFill="1" applyBorder="1"/>
    <x:xf numFmtId="202" fontId="4" fillId="0" borderId="1" xfId="0" applyNumberFormat="1" applyFont="1" applyFill="1" applyBorder="1"/>
    <x:xf numFmtId="0" fontId="0" fillId="0" borderId="0" xfId="0" applyNumberFormat="1" applyFont="1" applyFill="1" applyBorder="1"/>
    <x:xf numFmtId="0" fontId="0" fillId="7" borderId="0" xfId="0" applyNumberFormat="1" applyFont="1" applyFill="1" applyBorder="1"/>
    <x:xf numFmtId="202" fontId="4" fillId="7" borderId="0" xfId="0" applyNumberFormat="1" applyFont="1" applyFill="1" applyBorder="1"/>
    <x:xf numFmtId="0" fontId="5" fillId="7" borderId="0" xfId="0" applyNumberFormat="1" applyFont="1" applyFill="1" applyBorder="1"/>
    <x:xf numFmtId="202" fontId="6" fillId="7" borderId="0" xfId="0" applyNumberFormat="1" applyFont="1" applyFill="1" applyBorder="1"/>
    <x:xf numFmtId="0" fontId="0" fillId="7" borderId="1" xfId="0" applyNumberFormat="1" applyFont="1" applyFill="1" applyBorder="1"/>
    <x:xf numFmtId="202" fontId="4" fillId="7" borderId="1" xfId="0" applyNumberFormat="1" applyFont="1" applyFill="1" applyBorder="1"/>
    <x:xf numFmtId="0" fontId="5" fillId="7" borderId="1" xfId="0" applyNumberFormat="1" applyFont="1" applyFill="1" applyBorder="1"/>
    <x:xf numFmtId="202" fontId="6" fillId="7" borderId="1" xfId="0" applyNumberFormat="1" applyFont="1" applyFill="1" applyBorder="1"/>
    <x:xf numFmtId="0" fontId="0" fillId="8" borderId="0" xfId="0" applyNumberFormat="1" applyFont="1" applyFill="1" applyBorder="1"/>
    <x:xf numFmtId="202" fontId="4" fillId="8" borderId="0" xfId="0" applyNumberFormat="1" applyFont="1" applyFill="1" applyBorder="1"/>
    <x:xf numFmtId="0" fontId="5" fillId="8" borderId="0" xfId="0" applyNumberFormat="1" applyFont="1" applyFill="1" applyBorder="1"/>
    <x:xf numFmtId="202" fontId="6" fillId="8" borderId="0" xfId="0" applyNumberFormat="1" applyFont="1" applyFill="1" applyBorder="1"/>
    <x:xf numFmtId="0" fontId="0" fillId="8" borderId="1" xfId="0" applyNumberFormat="1" applyFont="1" applyFill="1" applyBorder="1"/>
    <x:xf numFmtId="202" fontId="4" fillId="8" borderId="1" xfId="0" applyNumberFormat="1" applyFont="1" applyFill="1" applyBorder="1"/>
    <x:xf numFmtId="0" fontId="5" fillId="8" borderId="1" xfId="0" applyNumberFormat="1" applyFont="1" applyFill="1" applyBorder="1"/>
    <x:xf numFmtId="202" fontId="6" fillId="8" borderId="1" xfId="0" applyNumberFormat="1" applyFont="1" applyFill="1" applyBorder="1"/>
    <x:xf numFmtId="0" fontId="0" fillId="9" borderId="0" xfId="0" applyNumberFormat="1" applyFont="1" applyFill="1" applyBorder="1"/>
    <x:xf numFmtId="0" fontId="1" fillId="9" borderId="0" xfId="0" applyNumberFormat="1" applyFont="1" applyFill="1" applyBorder="1"/>
    <x:xf numFmtId="0" fontId="1" fillId="9" borderId="0" xfId="0" applyNumberFormat="1" applyFont="1" applyFill="1" applyBorder="1" applyAlignment="1">
      <x:alignment horizontal="center"/>
    </x:xf>
    <x:xf numFmtId="0" fontId="1" fillId="9" borderId="0" xfId="0" applyNumberFormat="1" applyFont="1" applyFill="1" applyBorder="1" applyAlignment="1">
      <x:alignment horizontal="center" vertical="center"/>
    </x:xf>
    <x:xf numFmtId="0" fontId="0" fillId="9" borderId="1" xfId="0" applyNumberFormat="1" applyFont="1" applyFill="1" applyBorder="1"/>
    <x:xf numFmtId="0" fontId="1" fillId="9" borderId="1" xfId="0" applyNumberFormat="1" applyFont="1" applyFill="1" applyBorder="1"/>
    <x:xf numFmtId="0" fontId="1" fillId="9" borderId="1" xfId="0" applyNumberFormat="1" applyFont="1" applyFill="1" applyBorder="1" applyAlignment="1">
      <x:alignment horizontal="center"/>
    </x:xf>
    <x:xf numFmtId="0" fontId="1" fillId="9" borderId="1" xfId="0" applyNumberFormat="1" applyFont="1" applyFill="1" applyBorder="1" applyAlignment="1">
      <x:alignment horizontal="center" vertical="center"/>
    </x:xf>
    <x:xf numFmtId="201" fontId="3" fillId="4" borderId="0" xfId="0" applyNumberFormat="1" applyFont="1" applyFill="1" applyBorder="1"/>
    <x:xf numFmtId="201" fontId="3" fillId="4" borderId="1" xfId="0" applyNumberFormat="1" applyFont="1" applyFill="1" applyBorder="1"/>
    <x:xf numFmtId="202" fontId="3" fillId="4" borderId="0" xfId="0" applyNumberFormat="1" applyFont="1" applyFill="1" applyBorder="1"/>
    <x:xf numFmtId="202" fontId="3" fillId="4" borderId="1" xfId="0" applyNumberFormat="1" applyFont="1" applyFill="1" applyBorder="1"/>
    <x:xf numFmtId="201" fontId="7" fillId="0" borderId="0" xfId="0" applyNumberFormat="1" applyFont="1" applyFill="1" applyBorder="1"/>
    <x:xf numFmtId="200" fontId="7" fillId="0" borderId="0" xfId="0" applyNumberFormat="1" applyFont="1" applyFill="1" applyBorder="1"/>
    <x:xf numFmtId="202" fontId="7" fillId="0" borderId="0" xfId="0" applyNumberFormat="1" applyFont="1" applyFill="1" applyBorder="1"/>
    <x:xf numFmtId="201" fontId="7" fillId="0" borderId="1" xfId="0" applyNumberFormat="1" applyFont="1" applyFill="1" applyBorder="1"/>
    <x:xf numFmtId="200" fontId="7" fillId="0" borderId="1" xfId="0" applyNumberFormat="1" applyFont="1" applyFill="1" applyBorder="1"/>
    <x:xf numFmtId="202" fontId="7" fillId="0" borderId="1" xfId="0" applyNumberFormat="1" applyFont="1" applyFill="1" applyBorder="1"/>
    <x:xf numFmtId="0" fontId="0" fillId="10" borderId="0" xfId="0" applyNumberFormat="1" applyFont="1" applyFill="1" applyBorder="1"/>
    <x:xf numFmtId="201" fontId="0" fillId="10" borderId="0" xfId="0" applyNumberFormat="1" applyFont="1" applyFill="1" applyBorder="1"/>
    <x:xf numFmtId="202" fontId="0" fillId="10" borderId="0" xfId="0" applyNumberFormat="1" applyFont="1" applyFill="1" applyBorder="1"/>
    <x:xf numFmtId="0" fontId="5" fillId="10" borderId="0" xfId="0" applyNumberFormat="1" applyFont="1" applyFill="1" applyBorder="1"/>
    <x:xf numFmtId="201" fontId="5" fillId="10" borderId="0" xfId="0" applyNumberFormat="1" applyFont="1" applyFill="1" applyBorder="1"/>
    <x:xf numFmtId="202" fontId="5" fillId="10" borderId="0" xfId="0" applyNumberFormat="1" applyFont="1" applyFill="1" applyBorder="1"/>
    <x:xf numFmtId="0" fontId="0" fillId="10" borderId="1" xfId="0" applyNumberFormat="1" applyFont="1" applyFill="1" applyBorder="1"/>
    <x:xf numFmtId="201" fontId="0" fillId="10" borderId="1" xfId="0" applyNumberFormat="1" applyFont="1" applyFill="1" applyBorder="1"/>
    <x:xf numFmtId="202" fontId="0" fillId="10" borderId="1" xfId="0" applyNumberFormat="1" applyFont="1" applyFill="1" applyBorder="1"/>
    <x:xf numFmtId="0" fontId="5" fillId="10" borderId="1" xfId="0" applyNumberFormat="1" applyFont="1" applyFill="1" applyBorder="1"/>
    <x:xf numFmtId="201" fontId="5" fillId="10" borderId="1" xfId="0" applyNumberFormat="1" applyFont="1" applyFill="1" applyBorder="1"/>
    <x:xf numFmtId="202" fontId="5" fillId="10" borderId="1" xfId="0" applyNumberFormat="1" applyFont="1" applyFill="1" applyBorder="1"/>
    <x:xf numFmtId="0" fontId="0" fillId="11" borderId="0" xfId="0" applyNumberFormat="1" applyFont="1" applyFill="1" applyBorder="1"/>
    <x:xf numFmtId="0" fontId="1" fillId="11" borderId="0" xfId="0" applyNumberFormat="1" applyFont="1" applyFill="1" applyBorder="1"/>
    <x:xf numFmtId="0" fontId="1" fillId="11" borderId="0" xfId="0" applyNumberFormat="1" applyFont="1" applyFill="1" applyBorder="1" applyAlignment="1">
      <x:alignment horizontal="center"/>
    </x:xf>
    <x:xf numFmtId="0" fontId="1" fillId="11" borderId="0" xfId="0" applyNumberFormat="1" applyFont="1" applyFill="1" applyBorder="1" applyAlignment="1">
      <x:alignment horizontal="center" vertical="center"/>
    </x:xf>
    <x:xf numFmtId="0" fontId="0" fillId="11" borderId="1" xfId="0" applyNumberFormat="1" applyFont="1" applyFill="1" applyBorder="1"/>
    <x:xf numFmtId="0" fontId="1" fillId="11" borderId="1" xfId="0" applyNumberFormat="1" applyFont="1" applyFill="1" applyBorder="1"/>
    <x:xf numFmtId="0" fontId="1" fillId="11" borderId="1" xfId="0" applyNumberFormat="1" applyFont="1" applyFill="1" applyBorder="1" applyAlignment="1">
      <x:alignment horizontal="center"/>
    </x:xf>
    <x:xf numFmtId="0" fontId="1" fillId="11" borderId="1" xfId="0" applyNumberFormat="1" applyFont="1" applyFill="1" applyBorder="1" applyAlignment="1">
      <x:alignment horizontal="center" vertical="center"/>
    </x:xf>
    <x:xf numFmtId="0" fontId="0" fillId="12" borderId="0" xfId="0" applyNumberFormat="1" applyFont="1" applyFill="1" applyBorder="1"/>
    <x:xf numFmtId="0" fontId="5" fillId="12" borderId="0" xfId="0" applyNumberFormat="1" applyFont="1" applyFill="1" applyBorder="1"/>
    <x:xf numFmtId="0" fontId="0" fillId="12" borderId="1" xfId="0" applyNumberFormat="1" applyFont="1" applyFill="1" applyBorder="1"/>
    <x:xf numFmtId="0" fontId="5" fillId="12" borderId="1" xfId="0" applyNumberFormat="1" applyFont="1" applyFill="1" applyBorder="1"/>
    <x:xf numFmtId="0" fontId="2" fillId="3" borderId="0" xfId="0" applyNumberFormat="1" applyFont="1" applyFill="1" applyBorder="1" applyAlignment="1">
      <x:alignment horizontal="center"/>
    </x:xf>
    <x:xf numFmtId="0" fontId="2" fillId="3" borderId="1" xfId="0" applyNumberFormat="1" applyFont="1" applyFill="1" applyBorder="1" applyAlignment="1">
      <x:alignment horizontal="center"/>
    </x:xf>
    <x:xf numFmtId="202" fontId="7" fillId="12" borderId="0" xfId="0" applyNumberFormat="1" applyFont="1" applyFill="1" applyBorder="1"/>
    <x:xf numFmtId="202" fontId="8" fillId="12" borderId="0" xfId="0" applyNumberFormat="1" applyFont="1" applyFill="1" applyBorder="1"/>
    <x:xf numFmtId="202" fontId="7" fillId="12" borderId="1" xfId="0" applyNumberFormat="1" applyFont="1" applyFill="1" applyBorder="1"/>
    <x:xf numFmtId="202" fontId="8" fillId="12" borderId="1" xfId="0" applyNumberFormat="1" applyFont="1" applyFill="1" applyBorder="1"/>
    <x:xf numFmtId="0" fontId="0" fillId="13" borderId="0" xfId="0" applyNumberFormat="1" applyFont="1" applyFill="1" applyBorder="1"/>
    <x:xf numFmtId="0" fontId="1" fillId="13" borderId="0" xfId="0" applyNumberFormat="1" applyFont="1" applyFill="1" applyBorder="1"/>
    <x:xf numFmtId="0" fontId="1" fillId="13" borderId="0" xfId="0" applyNumberFormat="1" applyFont="1" applyFill="1" applyBorder="1" applyAlignment="1">
      <x:alignment horizontal="center"/>
    </x:xf>
    <x:xf numFmtId="0" fontId="1" fillId="13" borderId="0" xfId="0" applyNumberFormat="1" applyFont="1" applyFill="1" applyBorder="1" applyAlignment="1">
      <x:alignment horizontal="center" vertical="center"/>
    </x:xf>
    <x:xf numFmtId="0" fontId="0" fillId="13" borderId="1" xfId="0" applyNumberFormat="1" applyFont="1" applyFill="1" applyBorder="1"/>
    <x:xf numFmtId="0" fontId="1" fillId="13" borderId="1" xfId="0" applyNumberFormat="1" applyFont="1" applyFill="1" applyBorder="1"/>
    <x:xf numFmtId="0" fontId="1" fillId="13" borderId="1" xfId="0" applyNumberFormat="1" applyFont="1" applyFill="1" applyBorder="1" applyAlignment="1">
      <x:alignment horizontal="center"/>
    </x:xf>
    <x:xf numFmtId="0" fontId="1" fillId="13" borderId="1" xfId="0" applyNumberFormat="1" applyFont="1" applyFill="1" applyBorder="1" applyAlignment="1">
      <x:alignment horizontal="center" vertical="center"/>
    </x:xf>
    <x:xf numFmtId="202" fontId="4" fillId="10" borderId="0" xfId="0" applyNumberFormat="1" applyFont="1" applyFill="1" applyBorder="1"/>
    <x:xf numFmtId="202" fontId="6" fillId="10" borderId="0" xfId="0" applyNumberFormat="1" applyFont="1" applyFill="1" applyBorder="1"/>
    <x:xf numFmtId="202" fontId="4" fillId="10" borderId="1" xfId="0" applyNumberFormat="1" applyFont="1" applyFill="1" applyBorder="1"/>
    <x:xf numFmtId="202" fontId="6" fillId="10" borderId="1" xfId="0" applyNumberFormat="1" applyFont="1" applyFill="1" applyBorder="1"/>
    <x:xf numFmtId="200" fontId="3" fillId="4" borderId="0" xfId="0" applyNumberFormat="1" applyFont="1" applyFill="1" applyBorder="1"/>
    <x:xf numFmtId="200" fontId="3" fillId="4" borderId="1" xfId="0" applyNumberFormat="1" applyFont="1" applyFill="1" applyBorder="1"/>
    <x:xf numFmtId="202" fontId="0" fillId="8" borderId="0" xfId="0" applyNumberFormat="1" applyFont="1" applyFill="1" applyBorder="1"/>
    <x:xf numFmtId="202" fontId="5" fillId="8" borderId="0" xfId="0" applyNumberFormat="1" applyFont="1" applyFill="1" applyBorder="1"/>
    <x:xf numFmtId="202" fontId="0" fillId="8" borderId="1" xfId="0" applyNumberFormat="1" applyFont="1" applyFill="1" applyBorder="1"/>
    <x:xf numFmtId="202" fontId="5" fillId="8" borderId="1" xfId="0" applyNumberFormat="1" applyFont="1" applyFill="1" applyBorder="1"/>
    <x:xf numFmtId="202" fontId="4" fillId="12" borderId="0" xfId="0" applyNumberFormat="1" applyFont="1" applyFill="1" applyBorder="1"/>
    <x:xf numFmtId="202" fontId="6" fillId="12" borderId="0" xfId="0" applyNumberFormat="1" applyFont="1" applyFill="1" applyBorder="1"/>
    <x:xf numFmtId="202" fontId="4" fillId="12" borderId="1" xfId="0" applyNumberFormat="1" applyFont="1" applyFill="1" applyBorder="1"/>
    <x:xf numFmtId="202" fontId="6" fillId="12" borderId="1" xfId="0" applyNumberFormat="1" applyFont="1" applyFill="1" applyBorder="1"/>
    <x:xf numFmtId="202" fontId="0" fillId="12" borderId="0" xfId="0" applyNumberFormat="1" applyFont="1" applyFill="1" applyBorder="1"/>
    <x:xf numFmtId="202" fontId="5" fillId="12" borderId="0" xfId="0" applyNumberFormat="1" applyFont="1" applyFill="1" applyBorder="1"/>
    <x:xf numFmtId="202" fontId="0" fillId="12" borderId="1" xfId="0" applyNumberFormat="1" applyFont="1" applyFill="1" applyBorder="1"/>
    <x:xf numFmtId="202" fontId="5" fillId="12" borderId="1" xfId="0" applyNumberFormat="1" applyFont="1" applyFill="1" applyBorder="1"/>
    <x:xf numFmtId="0" fontId="0" fillId="14" borderId="0" xfId="0" applyNumberFormat="1" applyFont="1" applyFill="1" applyBorder="1"/>
    <x:xf numFmtId="0" fontId="1" fillId="14" borderId="0" xfId="0" applyNumberFormat="1" applyFont="1" applyFill="1" applyBorder="1"/>
    <x:xf numFmtId="0" fontId="1" fillId="14" borderId="0" xfId="0" applyNumberFormat="1" applyFont="1" applyFill="1" applyBorder="1" applyAlignment="1">
      <x:alignment horizontal="center"/>
    </x:xf>
    <x:xf numFmtId="0" fontId="1" fillId="14" borderId="0" xfId="0" applyNumberFormat="1" applyFont="1" applyFill="1" applyBorder="1" applyAlignment="1">
      <x:alignment horizontal="center" vertical="center"/>
    </x:xf>
    <x:xf numFmtId="0" fontId="0" fillId="14" borderId="1" xfId="0" applyNumberFormat="1" applyFont="1" applyFill="1" applyBorder="1"/>
    <x:xf numFmtId="0" fontId="1" fillId="14" borderId="1" xfId="0" applyNumberFormat="1" applyFont="1" applyFill="1" applyBorder="1"/>
    <x:xf numFmtId="0" fontId="1" fillId="14" borderId="1" xfId="0" applyNumberFormat="1" applyFont="1" applyFill="1" applyBorder="1" applyAlignment="1">
      <x:alignment horizontal="center"/>
    </x:xf>
    <x:xf numFmtId="0" fontId="1" fillId="14" borderId="1" xfId="0" applyNumberFormat="1" applyFont="1" applyFill="1" applyBorder="1" applyAlignment="1">
      <x:alignment horizontal="center" vertical="center"/>
    </x:xf>
    <x:xf numFmtId="202" fontId="0" fillId="7" borderId="0" xfId="0" applyNumberFormat="1" applyFont="1" applyFill="1" applyBorder="1"/>
    <x:xf numFmtId="201" fontId="0" fillId="7" borderId="0" xfId="0" applyNumberFormat="1" applyFont="1" applyFill="1" applyBorder="1"/>
    <x:xf numFmtId="202" fontId="5" fillId="7" borderId="0" xfId="0" applyNumberFormat="1" applyFont="1" applyFill="1" applyBorder="1"/>
    <x:xf numFmtId="201" fontId="5" fillId="7" borderId="0" xfId="0" applyNumberFormat="1" applyFont="1" applyFill="1" applyBorder="1"/>
    <x:xf numFmtId="202" fontId="0" fillId="7" borderId="1" xfId="0" applyNumberFormat="1" applyFont="1" applyFill="1" applyBorder="1"/>
    <x:xf numFmtId="201" fontId="0" fillId="7" borderId="1" xfId="0" applyNumberFormat="1" applyFont="1" applyFill="1" applyBorder="1"/>
    <x:xf numFmtId="202" fontId="5" fillId="7" borderId="1" xfId="0" applyNumberFormat="1" applyFont="1" applyFill="1" applyBorder="1"/>
    <x:xf numFmtId="201" fontId="5" fillId="7" borderId="1" xfId="0" applyNumberFormat="1" applyFont="1" applyFill="1" applyBorder="1"/>
    <x:xf numFmtId="202" fontId="0" fillId="4" borderId="0" xfId="0" applyNumberFormat="1" applyFont="1" applyFill="1" applyBorder="1"/>
    <x:xf numFmtId="202" fontId="0" fillId="4" borderId="1" xfId="0" applyNumberFormat="1" applyFont="1" applyFill="1" applyBorder="1"/>
    <x:xf numFmtId="0" fontId="9" fillId="2" borderId="0" xfId="0" applyNumberFormat="1" applyFont="1" applyFill="1" applyBorder="1"/>
    <x:xf numFmtId="0" fontId="9" fillId="2" borderId="0" xfId="0" applyNumberFormat="1" applyFont="1" applyFill="1" applyBorder="1" applyAlignment="1">
      <x:alignment horizontal="center"/>
    </x:xf>
    <x:xf numFmtId="0" fontId="9" fillId="2" borderId="0" xfId="0" applyNumberFormat="1" applyFont="1" applyFill="1" applyBorder="1" applyAlignment="1">
      <x:alignment horizontal="center" vertical="center"/>
    </x:xf>
    <x:xf numFmtId="0" fontId="9" fillId="2" borderId="1" xfId="0" applyNumberFormat="1" applyFont="1" applyFill="1" applyBorder="1"/>
    <x:xf numFmtId="0" fontId="9" fillId="2" borderId="1" xfId="0" applyNumberFormat="1" applyFont="1" applyFill="1" applyBorder="1" applyAlignment="1">
      <x:alignment horizontal="center"/>
    </x:xf>
    <x:xf numFmtId="0" fontId="9" fillId="2" borderId="1" xfId="0" applyNumberFormat="1" applyFont="1" applyFill="1" applyBorder="1" applyAlignment="1">
      <x:alignment horizontal="center" vertical="center"/>
    </x:xf>
    <x:xf numFmtId="0" fontId="10" fillId="8" borderId="0" xfId="0" applyNumberFormat="1" applyFont="1" applyFill="1" applyBorder="1"/>
    <x:xf numFmtId="0" fontId="10" fillId="8" borderId="0" xfId="0" applyNumberFormat="1" applyFont="1" applyFill="1" applyBorder="1" applyAlignment="1">
      <x:alignment horizontal="center"/>
    </x:xf>
    <x:xf numFmtId="0" fontId="10" fillId="8" borderId="1" xfId="0" applyNumberFormat="1" applyFont="1" applyFill="1" applyBorder="1"/>
    <x:xf numFmtId="0" fontId="10" fillId="8" borderId="1" xfId="0" applyNumberFormat="1" applyFont="1" applyFill="1" applyBorder="1" applyAlignment="1">
      <x:alignment horizontal="center"/>
    </x:xf>
    <x:xf numFmtId="0" fontId="2" fillId="6" borderId="0" xfId="0" applyNumberFormat="1" applyFont="1" applyFill="1" applyBorder="1"/>
    <x:xf numFmtId="0" fontId="2" fillId="6" borderId="0" xfId="0" applyNumberFormat="1" applyFont="1" applyFill="1" applyBorder="1" applyAlignment="1">
      <x:alignment horizontal="center"/>
    </x:xf>
    <x:xf numFmtId="0" fontId="2" fillId="6" borderId="0" xfId="0" applyNumberFormat="1" applyFont="1" applyFill="1" applyBorder="1" applyAlignment="1">
      <x:alignment horizontal="center" vertical="center"/>
    </x:xf>
    <x:xf numFmtId="0" fontId="2" fillId="6" borderId="1" xfId="0" applyNumberFormat="1" applyFont="1" applyFill="1" applyBorder="1"/>
    <x:xf numFmtId="0" fontId="2" fillId="6" borderId="1" xfId="0" applyNumberFormat="1" applyFont="1" applyFill="1" applyBorder="1" applyAlignment="1">
      <x:alignment horizontal="center"/>
    </x:xf>
    <x:xf numFmtId="0" fontId="2" fillId="6" borderId="1" xfId="0" applyNumberFormat="1" applyFont="1" applyFill="1" applyBorder="1" applyAlignment="1">
      <x:alignment horizontal="center" vertical="center"/>
    </x:xf>
    <x:xf numFmtId="0" fontId="0" fillId="15" borderId="0" xfId="0" applyNumberFormat="1" applyFont="1" applyFill="1" applyBorder="1"/>
    <x:xf numFmtId="0" fontId="11" fillId="15" borderId="0" xfId="0" applyNumberFormat="1" applyFont="1" applyFill="1" applyBorder="1"/>
    <x:xf numFmtId="0" fontId="11" fillId="15" borderId="0" xfId="0" applyNumberFormat="1" applyFont="1" applyFill="1" applyBorder="1" applyAlignment="1">
      <x:alignment horizontal="center"/>
    </x:xf>
    <x:xf numFmtId="0" fontId="11" fillId="15" borderId="0" xfId="0" applyNumberFormat="1" applyFont="1" applyFill="1" applyBorder="1" applyAlignment="1">
      <x:alignment horizontal="center" vertical="center"/>
    </x:xf>
    <x:xf numFmtId="0" fontId="0" fillId="15" borderId="1" xfId="0" applyNumberFormat="1" applyFont="1" applyFill="1" applyBorder="1"/>
    <x:xf numFmtId="0" fontId="11" fillId="15" borderId="1" xfId="0" applyNumberFormat="1" applyFont="1" applyFill="1" applyBorder="1"/>
    <x:xf numFmtId="0" fontId="11" fillId="15" borderId="1" xfId="0" applyNumberFormat="1" applyFont="1" applyFill="1" applyBorder="1" applyAlignment="1">
      <x:alignment horizontal="center"/>
    </x:xf>
    <x:xf numFmtId="0" fontId="11" fillId="15" borderId="1" xfId="0" applyNumberFormat="1" applyFont="1" applyFill="1" applyBorder="1" applyAlignment="1">
      <x:alignment horizontal="center" vertical="center"/>
    </x:xf>
    <x:xf numFmtId="202" fontId="11" fillId="15" borderId="0" xfId="0" applyNumberFormat="1" applyFont="1" applyFill="1" applyBorder="1" applyAlignment="1">
      <x:alignment horizontal="center" vertical="center"/>
    </x:xf>
    <x:xf numFmtId="202" fontId="11" fillId="15" borderId="1" xfId="0" applyNumberFormat="1" applyFont="1" applyFill="1" applyBorder="1" applyAlignment="1">
      <x:alignment horizontal="center" vertical="center"/>
    </x:xf>
    <x:xf numFmtId="0" fontId="2" fillId="13" borderId="0" xfId="0" applyNumberFormat="1" applyFont="1" applyFill="1" applyBorder="1"/>
    <x:xf numFmtId="0" fontId="2" fillId="13" borderId="0" xfId="0" applyNumberFormat="1" applyFont="1" applyFill="1" applyBorder="1" applyAlignment="1">
      <x:alignment horizontal="center"/>
    </x:xf>
    <x:xf numFmtId="0" fontId="2" fillId="13" borderId="0" xfId="0" applyNumberFormat="1" applyFont="1" applyFill="1" applyBorder="1" applyAlignment="1">
      <x:alignment horizontal="center" vertical="center"/>
    </x:xf>
    <x:xf numFmtId="0" fontId="2" fillId="13" borderId="1" xfId="0" applyNumberFormat="1" applyFont="1" applyFill="1" applyBorder="1"/>
    <x:xf numFmtId="0" fontId="2" fillId="13" borderId="1" xfId="0" applyNumberFormat="1" applyFont="1" applyFill="1" applyBorder="1" applyAlignment="1">
      <x:alignment horizontal="center"/>
    </x:xf>
    <x:xf numFmtId="0" fontId="2" fillId="13" borderId="1" xfId="0" applyNumberFormat="1" applyFont="1" applyFill="1" applyBorder="1" applyAlignment="1">
      <x:alignment horizontal="center" vertical="center"/>
    </x:xf>
    <x:xf numFmtId="0" fontId="2" fillId="3" borderId="0" xfId="0" applyNumberFormat="1" applyFont="1" applyFill="1" applyBorder="1" applyAlignment="1">
      <x:alignment horizontal="center" vertical="center"/>
    </x:xf>
    <x:xf numFmtId="0" fontId="2" fillId="3" borderId="1" xfId="0" applyNumberFormat="1" applyFont="1" applyFill="1" applyBorder="1" applyAlignment="1">
      <x:alignment horizontal="center" vertical="center"/>
    </x:xf>
    <x:xf numFmtId="0" fontId="2" fillId="9" borderId="0" xfId="0" applyNumberFormat="1" applyFont="1" applyFill="1" applyBorder="1"/>
    <x:xf numFmtId="0" fontId="2" fillId="9" borderId="0" xfId="0" applyNumberFormat="1" applyFont="1" applyFill="1" applyBorder="1" applyAlignment="1">
      <x:alignment horizontal="center"/>
    </x:xf>
    <x:xf numFmtId="0" fontId="2" fillId="9" borderId="0" xfId="0" applyNumberFormat="1" applyFont="1" applyFill="1" applyBorder="1" applyAlignment="1">
      <x:alignment horizontal="center" vertical="center"/>
    </x:xf>
    <x:xf numFmtId="0" fontId="2" fillId="9" borderId="1" xfId="0" applyNumberFormat="1" applyFont="1" applyFill="1" applyBorder="1"/>
    <x:xf numFmtId="0" fontId="2" fillId="9" borderId="1" xfId="0" applyNumberFormat="1" applyFont="1" applyFill="1" applyBorder="1" applyAlignment="1">
      <x:alignment horizontal="center"/>
    </x:xf>
    <x:xf numFmtId="0" fontId="2" fillId="9" borderId="1" xfId="0" applyNumberFormat="1" applyFont="1" applyFill="1" applyBorder="1" applyAlignment="1">
      <x:alignment horizontal="center" vertical="center"/>
    </x:xf>
    <x:xf numFmtId="0" fontId="2" fillId="11" borderId="0" xfId="0" applyNumberFormat="1" applyFont="1" applyFill="1" applyBorder="1"/>
    <x:xf numFmtId="0" fontId="2" fillId="11" borderId="0" xfId="0" applyNumberFormat="1" applyFont="1" applyFill="1" applyBorder="1" applyAlignment="1">
      <x:alignment horizontal="center"/>
    </x:xf>
    <x:xf numFmtId="0" fontId="2" fillId="11" borderId="1" xfId="0" applyNumberFormat="1" applyFont="1" applyFill="1" applyBorder="1"/>
    <x:xf numFmtId="0" fontId="2" fillId="11" borderId="1" xfId="0" applyNumberFormat="1" applyFont="1" applyFill="1" applyBorder="1" applyAlignment="1">
      <x:alignment horizontal="center"/>
    </x:xf>
    <x:xf numFmtId="0" fontId="2" fillId="14" borderId="0" xfId="0" applyNumberFormat="1" applyFont="1" applyFill="1" applyBorder="1"/>
    <x:xf numFmtId="0" fontId="2" fillId="14" borderId="0" xfId="0" applyNumberFormat="1" applyFont="1" applyFill="1" applyBorder="1" applyAlignment="1">
      <x:alignment horizontal="center"/>
    </x:xf>
    <x:xf numFmtId="0" fontId="2" fillId="14" borderId="1" xfId="0" applyNumberFormat="1" applyFont="1" applyFill="1" applyBorder="1"/>
    <x:xf numFmtId="0" fontId="2" fillId="14" borderId="1" xfId="0" applyNumberFormat="1" applyFont="1" applyFill="1" applyBorder="1" applyAlignment="1">
      <x:alignment horizontal="center"/>
    </x:xf>
    <x:xf numFmtId="0" fontId="10" fillId="4" borderId="0" xfId="0" applyNumberFormat="1" applyFont="1" applyFill="1" applyBorder="1"/>
    <x:xf numFmtId="0" fontId="10" fillId="4" borderId="0" xfId="0" applyNumberFormat="1" applyFont="1" applyFill="1" applyBorder="1" applyAlignment="1">
      <x:alignment wrapText="1"/>
    </x:xf>
    <x:xf numFmtId="0" fontId="10" fillId="4" borderId="0" xfId="0" applyNumberFormat="1" applyFont="1" applyFill="1" applyBorder="1" applyAlignment="1">
      <x:alignment horizontal="center" wrapText="1"/>
    </x:xf>
    <x:xf numFmtId="0" fontId="10" fillId="4" borderId="0" xfId="0" applyNumberFormat="1" applyFont="1" applyFill="1" applyBorder="1" applyAlignment="1">
      <x:alignment horizontal="center" vertical="center" wrapText="1"/>
    </x:xf>
    <x:xf numFmtId="0" fontId="10" fillId="4" borderId="1" xfId="0" applyNumberFormat="1" applyFont="1" applyFill="1" applyBorder="1"/>
    <x:xf numFmtId="0" fontId="10" fillId="4" borderId="1" xfId="0" applyNumberFormat="1" applyFont="1" applyFill="1" applyBorder="1" applyAlignment="1">
      <x:alignment wrapText="1"/>
    </x:xf>
    <x:xf numFmtId="0" fontId="10" fillId="4" borderId="1" xfId="0" applyNumberFormat="1" applyFont="1" applyFill="1" applyBorder="1" applyAlignment="1">
      <x:alignment horizontal="center" wrapText="1"/>
    </x:xf>
    <x:xf numFmtId="0" fontId="10" fillId="4" borderId="1" xfId="0" applyNumberFormat="1" applyFont="1" applyFill="1" applyBorder="1" applyAlignment="1">
      <x:alignment horizontal="center" vertical="center" wrapText="1"/>
    </x:xf>
    <x:xf numFmtId="0" fontId="0" fillId="16" borderId="0" xfId="0" applyNumberFormat="1" applyFont="1" applyFill="1" applyBorder="1"/>
    <x:xf numFmtId="0" fontId="1" fillId="16" borderId="0" xfId="0" applyNumberFormat="1" applyFont="1" applyFill="1" applyBorder="1"/>
    <x:xf numFmtId="0" fontId="1" fillId="16" borderId="0" xfId="0" applyNumberFormat="1" applyFont="1" applyFill="1" applyBorder="1" applyAlignment="1">
      <x:alignment horizontal="center"/>
    </x:xf>
    <x:xf numFmtId="0" fontId="1" fillId="16" borderId="0" xfId="0" applyNumberFormat="1" applyFont="1" applyFill="1" applyBorder="1" applyAlignment="1">
      <x:alignment horizontal="center" vertical="center"/>
    </x:xf>
    <x:xf numFmtId="0" fontId="0" fillId="16" borderId="1" xfId="0" applyNumberFormat="1" applyFont="1" applyFill="1" applyBorder="1"/>
    <x:xf numFmtId="0" fontId="1" fillId="16" borderId="1" xfId="0" applyNumberFormat="1" applyFont="1" applyFill="1" applyBorder="1"/>
    <x:xf numFmtId="0" fontId="1" fillId="16" borderId="1" xfId="0" applyNumberFormat="1" applyFont="1" applyFill="1" applyBorder="1" applyAlignment="1">
      <x:alignment horizontal="center"/>
    </x:xf>
    <x:xf numFmtId="0" fontId="1" fillId="16" borderId="1" xfId="0" applyNumberFormat="1" applyFont="1" applyFill="1" applyBorder="1" applyAlignment="1">
      <x:alignment horizontal="center" vertical="center"/>
    </x:xf>
    <x:xf numFmtId="0" fontId="10" fillId="8" borderId="0" xfId="0" applyNumberFormat="1" applyFont="1" applyFill="1" applyBorder="1" applyAlignment="1">
      <x:alignment wrapText="1"/>
    </x:xf>
    <x:xf numFmtId="0" fontId="10" fillId="8" borderId="0" xfId="0" applyNumberFormat="1" applyFont="1" applyFill="1" applyBorder="1" applyAlignment="1">
      <x:alignment vertical="center" wrapText="1"/>
    </x:xf>
    <x:xf numFmtId="0" fontId="10" fillId="8" borderId="1" xfId="0" applyNumberFormat="1" applyFont="1" applyFill="1" applyBorder="1" applyAlignment="1">
      <x:alignment wrapText="1"/>
    </x:xf>
    <x:xf numFmtId="0" fontId="10" fillId="8" borderId="1" xfId="0" applyNumberFormat="1" applyFont="1" applyFill="1" applyBorder="1" applyAlignment="1">
      <x:alignment vertical="center" wrapText="1"/>
    </x:xf>
    <x:xf numFmtId="0" fontId="2" fillId="2" borderId="0" xfId="0" applyNumberFormat="1" applyFont="1" applyFill="1" applyBorder="1"/>
    <x:xf numFmtId="0" fontId="2" fillId="2" borderId="0" xfId="0" applyNumberFormat="1" applyFont="1" applyFill="1" applyBorder="1" applyAlignment="1">
      <x:alignment horizontal="center"/>
    </x:xf>
    <x:xf numFmtId="0" fontId="2" fillId="2" borderId="1" xfId="0" applyNumberFormat="1" applyFont="1" applyFill="1" applyBorder="1"/>
    <x:xf numFmtId="0" fontId="2" fillId="2" borderId="1" xfId="0" applyNumberFormat="1" applyFont="1" applyFill="1" applyBorder="1" applyAlignment="1">
      <x:alignment horizontal="center"/>
    </x:xf>
    <x:xf numFmtId="0" fontId="4" fillId="0" borderId="0" xfId="0" applyNumberFormat="1" applyFont="1" applyFill="1" applyBorder="1"/>
    <x:xf numFmtId="0" fontId="4" fillId="0" borderId="1" xfId="0" applyNumberFormat="1" applyFont="1" applyFill="1" applyBorder="1"/>
    <x:xf numFmtId="0" fontId="9" fillId="2" borderId="0" xfId="0" applyNumberFormat="1" applyFont="1" applyFill="1" applyBorder="1" applyAlignment="1">
      <x:alignment horizontal="center" vertical="center" wrapText="1"/>
    </x:xf>
    <x:xf numFmtId="0" fontId="10" fillId="8" borderId="0" xfId="0" applyNumberFormat="1" applyFont="1" applyFill="1" applyBorder="1" applyAlignment="1">
      <x:alignment horizontal="center" wrapText="1"/>
    </x:xf>
    <x:xf numFmtId="0" fontId="2" fillId="6" borderId="0" xfId="0" applyNumberFormat="1" applyFont="1" applyFill="1" applyBorder="1" applyAlignment="1">
      <x:alignment horizontal="center" vertical="center" wrapText="1"/>
    </x:xf>
    <x:xf numFmtId="0" fontId="2" fillId="13" borderId="0" xfId="0" applyNumberFormat="1" applyFont="1" applyFill="1" applyBorder="1" applyAlignment="1">
      <x:alignment horizontal="center" vertical="center" wrapText="1"/>
    </x:xf>
    <x:xf numFmtId="0" fontId="2" fillId="9" borderId="0" xfId="0" applyNumberFormat="1" applyFont="1" applyFill="1" applyBorder="1" applyAlignment="1">
      <x:alignment horizontal="center" vertical="center" wrapText="1"/>
    </x:xf>
    <x:xf numFmtId="202" fontId="11" fillId="15" borderId="0" xfId="0" applyNumberFormat="1" applyFont="1" applyFill="1" applyBorder="1" applyAlignment="1">
      <x:alignment horizontal="center" vertical="center" wrapText="1"/>
    </x:xf>
    <x:xf numFmtId="0" fontId="2" fillId="11" borderId="0" xfId="0" applyNumberFormat="1" applyFont="1" applyFill="1" applyBorder="1" applyAlignment="1">
      <x:alignment horizontal="center" wrapText="1"/>
    </x:xf>
    <x:xf numFmtId="0" fontId="2" fillId="9" borderId="0" xfId="0" applyNumberFormat="1" applyFont="1" applyFill="1" applyBorder="1" applyAlignment="1">
      <x:alignment horizontal="center" wrapText="1"/>
    </x:xf>
    <x:xf numFmtId="0" fontId="5" fillId="12" borderId="0" xfId="0" applyNumberFormat="1" applyFont="1" applyFill="1" applyBorder="1" applyAlignment="1">
      <x:alignment wrapText="1"/>
    </x:xf>
    <x:xf numFmtId="0" fontId="5" fillId="10" borderId="0" xfId="0" applyNumberFormat="1" applyFont="1" applyFill="1" applyBorder="1" applyAlignment="1">
      <x:alignment wrapText="1"/>
    </x:xf>
    <x:xf numFmtId="200" fontId="0" fillId="0" borderId="0" xfId="0" applyNumberFormat="1" applyFont="1" applyFill="1" applyBorder="1" applyAlignment="1">
      <x:alignment wrapText="1"/>
    </x:xf>
    <x:xf numFmtId="202" fontId="0" fillId="0" borderId="0" xfId="0" applyNumberFormat="1" applyFont="1" applyFill="1" applyBorder="1" applyAlignment="1">
      <x:alignment wrapText="1"/>
    </x:xf>
    <x:xf numFmtId="201" fontId="0" fillId="0" borderId="0" xfId="0" applyNumberFormat="1" applyFont="1" applyFill="1" applyBorder="1" applyAlignment="1">
      <x:alignment wrapText="1"/>
    </x:xf>
    <x:xf numFmtId="0" fontId="2" fillId="14" borderId="0" xfId="0" applyNumberFormat="1" applyFont="1" applyFill="1" applyBorder="1" applyAlignment="1">
      <x:alignment horizontal="center" wrapText="1"/>
    </x:xf>
    <x:xf numFmtId="0" fontId="9" fillId="2" borderId="1" xfId="0" applyNumberFormat="1" applyFont="1" applyFill="1" applyBorder="1" applyAlignment="1">
      <x:alignment horizontal="center" vertical="center" wrapText="1"/>
    </x:xf>
    <x:xf numFmtId="0" fontId="10" fillId="8" borderId="1" xfId="0" applyNumberFormat="1" applyFont="1" applyFill="1" applyBorder="1" applyAlignment="1">
      <x:alignment horizontal="center" wrapText="1"/>
    </x:xf>
    <x:xf numFmtId="0" fontId="2" fillId="6" borderId="1" xfId="0" applyNumberFormat="1" applyFont="1" applyFill="1" applyBorder="1" applyAlignment="1">
      <x:alignment horizontal="center" vertical="center" wrapText="1"/>
    </x:xf>
    <x:xf numFmtId="0" fontId="2" fillId="13" borderId="1" xfId="0" applyNumberFormat="1" applyFont="1" applyFill="1" applyBorder="1" applyAlignment="1">
      <x:alignment horizontal="center" vertical="center" wrapText="1"/>
    </x:xf>
    <x:xf numFmtId="0" fontId="2" fillId="9" borderId="1" xfId="0" applyNumberFormat="1" applyFont="1" applyFill="1" applyBorder="1" applyAlignment="1">
      <x:alignment horizontal="center" vertical="center" wrapText="1"/>
    </x:xf>
    <x:xf numFmtId="202" fontId="11" fillId="15" borderId="1" xfId="0" applyNumberFormat="1" applyFont="1" applyFill="1" applyBorder="1" applyAlignment="1">
      <x:alignment horizontal="center" vertical="center" wrapText="1"/>
    </x:xf>
    <x:xf numFmtId="0" fontId="2" fillId="11" borderId="1" xfId="0" applyNumberFormat="1" applyFont="1" applyFill="1" applyBorder="1" applyAlignment="1">
      <x:alignment horizontal="center" wrapText="1"/>
    </x:xf>
    <x:xf numFmtId="0" fontId="2" fillId="9" borderId="1" xfId="0" applyNumberFormat="1" applyFont="1" applyFill="1" applyBorder="1" applyAlignment="1">
      <x:alignment horizontal="center" wrapText="1"/>
    </x:xf>
    <x:xf numFmtId="0" fontId="5" fillId="12" borderId="1" xfId="0" applyNumberFormat="1" applyFont="1" applyFill="1" applyBorder="1" applyAlignment="1">
      <x:alignment wrapText="1"/>
    </x:xf>
    <x:xf numFmtId="0" fontId="5" fillId="10" borderId="1" xfId="0" applyNumberFormat="1" applyFont="1" applyFill="1" applyBorder="1" applyAlignment="1">
      <x:alignment wrapText="1"/>
    </x:xf>
    <x:xf numFmtId="200" fontId="0" fillId="0" borderId="1" xfId="0" applyNumberFormat="1" applyFont="1" applyFill="1" applyBorder="1" applyAlignment="1">
      <x:alignment wrapText="1"/>
    </x:xf>
    <x:xf numFmtId="202" fontId="0" fillId="0" borderId="1" xfId="0" applyNumberFormat="1" applyFont="1" applyFill="1" applyBorder="1" applyAlignment="1">
      <x:alignment wrapText="1"/>
    </x:xf>
    <x:xf numFmtId="201" fontId="0" fillId="0" borderId="1" xfId="0" applyNumberFormat="1" applyFont="1" applyFill="1" applyBorder="1" applyAlignment="1">
      <x:alignment wrapText="1"/>
    </x:xf>
    <x:xf numFmtId="0" fontId="2" fillId="14" borderId="1"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1" fillId="2" borderId="1" xfId="0" applyNumberFormat="1" applyFont="1" applyFill="1" applyBorder="1" applyAlignment="1">
      <x:alignment horizontal="center" vertical="center" wrapText="1"/>
    </x:xf>
    <x:xf numFmtId="0" fontId="1" fillId="6" borderId="0" xfId="0" applyNumberFormat="1" applyFont="1" applyFill="1" applyBorder="1" applyAlignment="1">
      <x:alignment horizontal="center" vertical="center" wrapText="1"/>
    </x:xf>
    <x:xf numFmtId="200" fontId="4" fillId="0" borderId="0" xfId="0" applyNumberFormat="1" applyFont="1" applyFill="1" applyBorder="1" applyAlignment="1">
      <x:alignment wrapText="1"/>
    </x:xf>
    <x:xf numFmtId="201" fontId="4" fillId="0" borderId="0" xfId="0" applyNumberFormat="1" applyFont="1" applyFill="1" applyBorder="1" applyAlignment="1">
      <x:alignment wrapText="1"/>
    </x:xf>
    <x:xf numFmtId="202" fontId="4" fillId="0" borderId="0" xfId="0" applyNumberFormat="1" applyFont="1" applyFill="1" applyBorder="1" applyAlignment="1">
      <x:alignment wrapText="1"/>
    </x:xf>
    <x:xf numFmtId="0" fontId="5" fillId="7" borderId="0" xfId="0" applyNumberFormat="1" applyFont="1" applyFill="1" applyBorder="1" applyAlignment="1">
      <x:alignment wrapText="1"/>
    </x:xf>
    <x:xf numFmtId="202" fontId="6" fillId="7" borderId="0" xfId="0" applyNumberFormat="1" applyFont="1" applyFill="1" applyBorder="1" applyAlignment="1">
      <x:alignment wrapText="1"/>
    </x:xf>
    <x:xf numFmtId="0" fontId="5" fillId="8" borderId="0" xfId="0" applyNumberFormat="1" applyFont="1" applyFill="1" applyBorder="1" applyAlignment="1">
      <x:alignment wrapText="1"/>
    </x:xf>
    <x:xf numFmtId="202" fontId="6" fillId="8" borderId="0" xfId="0" applyNumberFormat="1" applyFont="1" applyFill="1" applyBorder="1" applyAlignment="1">
      <x:alignment wrapText="1"/>
    </x:xf>
    <x:xf numFmtId="0" fontId="1" fillId="6" borderId="1" xfId="0" applyNumberFormat="1" applyFont="1" applyFill="1" applyBorder="1" applyAlignment="1">
      <x:alignment horizontal="center" vertical="center" wrapText="1"/>
    </x:xf>
    <x:xf numFmtId="200" fontId="4" fillId="0" borderId="1" xfId="0" applyNumberFormat="1" applyFont="1" applyFill="1" applyBorder="1" applyAlignment="1">
      <x:alignment wrapText="1"/>
    </x:xf>
    <x:xf numFmtId="201" fontId="4" fillId="0" borderId="1" xfId="0" applyNumberFormat="1" applyFont="1" applyFill="1" applyBorder="1" applyAlignment="1">
      <x:alignment wrapText="1"/>
    </x:xf>
    <x:xf numFmtId="202" fontId="4" fillId="0" borderId="1" xfId="0" applyNumberFormat="1" applyFont="1" applyFill="1" applyBorder="1" applyAlignment="1">
      <x:alignment wrapText="1"/>
    </x:xf>
    <x:xf numFmtId="0" fontId="5" fillId="7" borderId="1" xfId="0" applyNumberFormat="1" applyFont="1" applyFill="1" applyBorder="1" applyAlignment="1">
      <x:alignment wrapText="1"/>
    </x:xf>
    <x:xf numFmtId="202" fontId="6" fillId="7" borderId="1" xfId="0" applyNumberFormat="1" applyFont="1" applyFill="1" applyBorder="1" applyAlignment="1">
      <x:alignment wrapText="1"/>
    </x:xf>
    <x:xf numFmtId="0" fontId="5" fillId="8" borderId="1" xfId="0" applyNumberFormat="1" applyFont="1" applyFill="1" applyBorder="1" applyAlignment="1">
      <x:alignment wrapText="1"/>
    </x:xf>
    <x:xf numFmtId="202" fontId="6" fillId="8" borderId="1" xfId="0" applyNumberFormat="1" applyFont="1" applyFill="1" applyBorder="1" applyAlignment="1">
      <x:alignment wrapText="1"/>
    </x:xf>
    <x:xf numFmtId="0" fontId="1" fillId="9" borderId="0" xfId="0" applyNumberFormat="1" applyFont="1" applyFill="1" applyBorder="1" applyAlignment="1">
      <x:alignment horizontal="center" vertical="center" wrapText="1"/>
    </x:xf>
    <x:xf numFmtId="201" fontId="7" fillId="0" borderId="0" xfId="0" applyNumberFormat="1" applyFont="1" applyFill="1" applyBorder="1" applyAlignment="1">
      <x:alignment wrapText="1"/>
    </x:xf>
    <x:xf numFmtId="200" fontId="7" fillId="0" borderId="0" xfId="0" applyNumberFormat="1" applyFont="1" applyFill="1" applyBorder="1" applyAlignment="1">
      <x:alignment wrapText="1"/>
    </x:xf>
    <x:xf numFmtId="202" fontId="7" fillId="0" borderId="0" xfId="0" applyNumberFormat="1" applyFont="1" applyFill="1" applyBorder="1" applyAlignment="1">
      <x:alignment wrapText="1"/>
    </x:xf>
    <x:xf numFmtId="201" fontId="5" fillId="10" borderId="0" xfId="0" applyNumberFormat="1" applyFont="1" applyFill="1" applyBorder="1" applyAlignment="1">
      <x:alignment wrapText="1"/>
    </x:xf>
    <x:xf numFmtId="202" fontId="5" fillId="10" borderId="0" xfId="0" applyNumberFormat="1" applyFont="1" applyFill="1" applyBorder="1" applyAlignment="1">
      <x:alignment wrapText="1"/>
    </x:xf>
    <x:xf numFmtId="0" fontId="1" fillId="9" borderId="1" xfId="0" applyNumberFormat="1" applyFont="1" applyFill="1" applyBorder="1" applyAlignment="1">
      <x:alignment horizontal="center" vertical="center" wrapText="1"/>
    </x:xf>
    <x:xf numFmtId="201" fontId="7" fillId="0" borderId="1" xfId="0" applyNumberFormat="1" applyFont="1" applyFill="1" applyBorder="1" applyAlignment="1">
      <x:alignment wrapText="1"/>
    </x:xf>
    <x:xf numFmtId="200" fontId="7" fillId="0" borderId="1" xfId="0" applyNumberFormat="1" applyFont="1" applyFill="1" applyBorder="1" applyAlignment="1">
      <x:alignment wrapText="1"/>
    </x:xf>
    <x:xf numFmtId="202" fontId="7" fillId="0" borderId="1" xfId="0" applyNumberFormat="1" applyFont="1" applyFill="1" applyBorder="1" applyAlignment="1">
      <x:alignment wrapText="1"/>
    </x:xf>
    <x:xf numFmtId="201" fontId="5" fillId="10" borderId="1" xfId="0" applyNumberFormat="1" applyFont="1" applyFill="1" applyBorder="1" applyAlignment="1">
      <x:alignment wrapText="1"/>
    </x:xf>
    <x:xf numFmtId="202" fontId="5" fillId="10" borderId="1" xfId="0" applyNumberFormat="1" applyFont="1" applyFill="1" applyBorder="1" applyAlignment="1">
      <x:alignment wrapText="1"/>
    </x:xf>
    <x:xf numFmtId="0" fontId="1" fillId="11" borderId="0" xfId="0" applyNumberFormat="1" applyFont="1" applyFill="1" applyBorder="1" applyAlignment="1">
      <x:alignment horizontal="center" vertical="center" wrapText="1"/>
    </x:xf>
    <x:xf numFmtId="202" fontId="8" fillId="12" borderId="0" xfId="0" applyNumberFormat="1" applyFont="1" applyFill="1" applyBorder="1" applyAlignment="1">
      <x:alignment wrapText="1"/>
    </x:xf>
    <x:xf numFmtId="0" fontId="1" fillId="11" borderId="1" xfId="0" applyNumberFormat="1" applyFont="1" applyFill="1" applyBorder="1" applyAlignment="1">
      <x:alignment horizontal="center" vertical="center" wrapText="1"/>
    </x:xf>
    <x:xf numFmtId="202" fontId="8" fillId="12" borderId="1" xfId="0" applyNumberFormat="1" applyFont="1" applyFill="1" applyBorder="1" applyAlignment="1">
      <x:alignment wrapText="1"/>
    </x:xf>
    <x:xf numFmtId="0" fontId="1" fillId="13" borderId="0" xfId="0" applyNumberFormat="1" applyFont="1" applyFill="1" applyBorder="1" applyAlignment="1">
      <x:alignment horizontal="center" vertical="center" wrapText="1"/>
    </x:xf>
    <x:xf numFmtId="0" fontId="1" fillId="13" borderId="1" xfId="0" applyNumberFormat="1" applyFont="1" applyFill="1" applyBorder="1" applyAlignment="1">
      <x:alignment horizontal="center" vertical="center" wrapText="1"/>
    </x:xf>
    <x:xf numFmtId="202" fontId="6" fillId="10" borderId="0" xfId="0" applyNumberFormat="1" applyFont="1" applyFill="1" applyBorder="1" applyAlignment="1">
      <x:alignment wrapText="1"/>
    </x:xf>
    <x:xf numFmtId="202" fontId="6" fillId="10" borderId="1" xfId="0" applyNumberFormat="1" applyFont="1" applyFill="1" applyBorder="1" applyAlignment="1">
      <x:alignment wrapText="1"/>
    </x:xf>
    <x:xf numFmtId="202" fontId="5" fillId="8" borderId="0" xfId="0" applyNumberFormat="1" applyFont="1" applyFill="1" applyBorder="1" applyAlignment="1">
      <x:alignment wrapText="1"/>
    </x:xf>
    <x:xf numFmtId="202" fontId="5" fillId="8" borderId="1" xfId="0" applyNumberFormat="1" applyFont="1" applyFill="1" applyBorder="1" applyAlignment="1">
      <x:alignment wrapText="1"/>
    </x:xf>
    <x:xf numFmtId="202" fontId="6" fillId="12" borderId="0" xfId="0" applyNumberFormat="1" applyFont="1" applyFill="1" applyBorder="1" applyAlignment="1">
      <x:alignment wrapText="1"/>
    </x:xf>
    <x:xf numFmtId="202" fontId="5" fillId="12" borderId="0" xfId="0" applyNumberFormat="1" applyFont="1" applyFill="1" applyBorder="1" applyAlignment="1">
      <x:alignment wrapText="1"/>
    </x:xf>
    <x:xf numFmtId="202" fontId="6" fillId="12" borderId="1" xfId="0" applyNumberFormat="1" applyFont="1" applyFill="1" applyBorder="1" applyAlignment="1">
      <x:alignment wrapText="1"/>
    </x:xf>
    <x:xf numFmtId="202" fontId="5" fillId="12" borderId="1" xfId="0" applyNumberFormat="1" applyFont="1" applyFill="1" applyBorder="1" applyAlignment="1">
      <x:alignment wrapText="1"/>
    </x:xf>
    <x:xf numFmtId="0" fontId="1" fillId="14" borderId="0" xfId="0" applyNumberFormat="1" applyFont="1" applyFill="1" applyBorder="1" applyAlignment="1">
      <x:alignment horizontal="center" vertical="center" wrapText="1"/>
    </x:xf>
    <x:xf numFmtId="202" fontId="5" fillId="7" borderId="0" xfId="0" applyNumberFormat="1" applyFont="1" applyFill="1" applyBorder="1" applyAlignment="1">
      <x:alignment wrapText="1"/>
    </x:xf>
    <x:xf numFmtId="201" fontId="5" fillId="7" borderId="0" xfId="0" applyNumberFormat="1" applyFont="1" applyFill="1" applyBorder="1" applyAlignment="1">
      <x:alignment wrapText="1"/>
    </x:xf>
    <x:xf numFmtId="0" fontId="1" fillId="14" borderId="1" xfId="0" applyNumberFormat="1" applyFont="1" applyFill="1" applyBorder="1" applyAlignment="1">
      <x:alignment horizontal="center" vertical="center" wrapText="1"/>
    </x:xf>
    <x:xf numFmtId="202" fontId="5" fillId="7" borderId="1" xfId="0" applyNumberFormat="1" applyFont="1" applyFill="1" applyBorder="1" applyAlignment="1">
      <x:alignment wrapText="1"/>
    </x:xf>
    <x:xf numFmtId="201" fontId="5" fillId="7" borderId="1" xfId="0" applyNumberFormat="1" applyFont="1" applyFill="1" applyBorder="1" applyAlignment="1">
      <x:alignment wrapText="1"/>
    </x:xf>
    <x:xf numFmtId="0" fontId="1" fillId="16" borderId="0" xfId="0" applyNumberFormat="1" applyFont="1" applyFill="1" applyBorder="1" applyAlignment="1">
      <x:alignment horizontal="center" vertical="center" wrapText="1"/>
    </x:xf>
    <x:xf numFmtId="0" fontId="2" fillId="2" borderId="0" xfId="0" applyNumberFormat="1" applyFont="1" applyFill="1" applyBorder="1" applyAlignment="1">
      <x:alignment horizontal="center" wrapText="1"/>
    </x:xf>
    <x:xf numFmtId="0" fontId="4" fillId="0" borderId="0" xfId="0" applyNumberFormat="1" applyFont="1" applyFill="1" applyBorder="1" applyAlignment="1">
      <x:alignment wrapText="1"/>
    </x:xf>
  </x:cellXfs>
  <x:cellStyles count="1">
    <x:cellStyle name="Normal" xfId="0"/>
  </x:cellStyles>
  <x:dxfs count="5">
    <x:dxf>
      <x:font>
        <x:b/>
        <x:color rgb="FFC00000"/>
      </x:font>
      <x:fill>
        <x:patternFill>
          <x:bgColor rgb="FFF4CCCC"/>
        </x:patternFill>
      </x:fill>
    </x:dxf>
    <x:dxf>
      <x:font>
        <x:color rgb="FFC00000"/>
      </x:font>
      <x:fill>
        <x:patternFill>
          <x:bgColor rgb="FFF4CCCC"/>
        </x:patternFill>
      </x:fill>
    </x:dxf>
    <x:dxf>
      <x:font>
        <x:b/>
        <x:color rgb="FFC00000"/>
      </x:font>
      <x:fill>
        <x:patternFill>
          <x:bgColor rgb="FFF4CCCC"/>
        </x:patternFill>
      </x:fill>
    </x:dxf>
    <x:dxf>
      <x:font>
        <x:b/>
        <x:color rgb="FF274E13"/>
      </x:font>
      <x:fill>
        <x:patternFill>
          <x:bgColor rgb="FFD9EAD3"/>
        </x:patternFill>
      </x:fill>
    </x:dxf>
    <x:dxf>
      <x:font>
        <x:b/>
        <x:color rgb="FF990000"/>
      </x:font>
      <x:fill>
        <x:patternFill>
          <x:bgColor rgb="FFF4CCCC"/>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aa4700e13ec8496f" /><Relationship Type="http://schemas.openxmlformats.org/officeDocument/2006/relationships/theme" Target="/xl/theme/theme1.xml" Id="Rd62ff33b3a0e49d2" /><Relationship Type="http://schemas.openxmlformats.org/officeDocument/2006/relationships/sharedStrings" Target="/xl/sharedStrings.xml" Id="Rd5453d70516b4689" /><Relationship Type="http://schemas.openxmlformats.org/officeDocument/2006/relationships/worksheet" Target="/xl/worksheets/sheet1.xml" Id="Rd9a31689c4ae4e43" /><Relationship Type="http://schemas.openxmlformats.org/officeDocument/2006/relationships/worksheet" Target="/xl/worksheets/sheet2.xml" Id="Rfe7a6a7143564681" /><Relationship Type="http://schemas.openxmlformats.org/officeDocument/2006/relationships/worksheet" Target="/xl/worksheets/sheet3.xml" Id="R75e22ae2b74640e9" /><Relationship Type="http://schemas.openxmlformats.org/officeDocument/2006/relationships/worksheet" Target="/xl/worksheets/sheet4.xml" Id="R5c2307d6aeb84e16" /><Relationship Type="http://schemas.openxmlformats.org/officeDocument/2006/relationships/worksheet" Target="/xl/worksheets/sheet5.xml" Id="Rf4fcbc4205b54e67" /><Relationship Type="http://schemas.openxmlformats.org/officeDocument/2006/relationships/worksheet" Target="/xl/worksheets/sheet6.xml" Id="R36c02a7bf31c4d13" /><Relationship Type="http://schemas.openxmlformats.org/officeDocument/2006/relationships/worksheet" Target="/xl/worksheets/sheet7.xml" Id="R67f336fe8c654f8a" /><Relationship Type="http://schemas.openxmlformats.org/officeDocument/2006/relationships/worksheet" Target="/xl/worksheets/sheet8.xml" Id="R49cc7ad5fdc14eae" /><Relationship Type="http://schemas.openxmlformats.org/officeDocument/2006/relationships/worksheet" Target="/xl/worksheets/sheet9.xml" Id="R9a99201f13da47f7" /><Relationship Type="http://schemas.openxmlformats.org/officeDocument/2006/relationships/worksheet" Target="/xl/worksheets/sheet10.xml" Id="Ra4e1219e34a44d8f" /><Relationship Type="http://schemas.openxmlformats.org/officeDocument/2006/relationships/worksheet" Target="/xl/worksheets/sheet11.xml" Id="R5eaa4995c64f44ae" /><Relationship Type="http://schemas.openxmlformats.org/officeDocument/2006/relationships/worksheet" Target="/xl/worksheets/sheet12.xml" Id="R7e3ec4d1a5a449d0" /><Relationship Type="http://schemas.openxmlformats.org/officeDocument/2006/relationships/worksheet" Target="/xl/worksheets/sheet13.xml" Id="Ra77be292e0c34a03" /><Relationship Type="http://schemas.openxmlformats.org/officeDocument/2006/relationships/worksheet" Target="/xl/worksheets/sheet14.xml" Id="Ra0499806cdcc47d3" /></Relationships>
</file>

<file path=xl/drawings/_rels/drawing1.xml.rels>&#65279;<?xml version="1.0" encoding="utf-8"?><Relationships xmlns="http://schemas.openxmlformats.org/package/2006/relationships"><Relationship Type="http://schemas.openxmlformats.org/officeDocument/2006/relationships/chart" Target="/xl/drawings/charts/chart1.xml" Id="R0e3a2028a31f44cc" /><Relationship Type="http://schemas.openxmlformats.org/officeDocument/2006/relationships/chart" Target="/xl/drawings/charts/chart2.xml" Id="R4935b4feceb14a8b" /><Relationship Type="http://schemas.openxmlformats.org/officeDocument/2006/relationships/chart" Target="/xl/drawings/charts/chart3.xml" Id="Ra485255effb64f37"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Évolution mensuelle du chiffre d'affaires HT</a:t>
            </a:r>
          </a:p>
        </c:rich>
      </c:tx>
      <c:overlay val="0"/>
    </c:title>
    <c:autoTitleDeleted val="0"/>
    <c:plotArea>
      <c:layout/>
      <c:lineChart>
        <c:grouping val="standard"/>
        <c:varyColors val="0"/>
        <c:ser>
          <c:idx val="0"/>
          <c:order val="0"/>
          <c:tx>
            <c:v>Février</c:v>
          </c:tx>
          <c:cat>
            <c:strRef>
              <c:f>'Ventes'!$B$5:$B$15</c:f>
              <c:strCache>
                <c:ptCount val="0"/>
              </c:strCache>
            </c:strRef>
          </c:cat>
          <c:val>
            <c:numRef>
              <c:f>'Ventes'!$C$5:$C$15</c:f>
              <c:numCache>
                <c:formatCode>#,##0;[Red](#,##0);-</c:formatCode>
                <c:ptCount val="0"/>
              </c:numCache>
            </c:numRef>
          </c:val>
          <c:smooth val="0"/>
        </c:ser>
        <c:ser>
          <c:idx val="1"/>
          <c:order val="1"/>
          <c:tx>
            <c:v>Mars</c:v>
          </c:tx>
          <c:cat>
            <c:strRef>
              <c:f>'Ventes'!$B$5:$B$15</c:f>
              <c:strCache>
                <c:ptCount val="0"/>
              </c:strCache>
            </c:strRef>
          </c:cat>
          <c:val>
            <c:numRef>
              <c:f>'Ventes'!$D$5:$D$15</c:f>
              <c:numCache>
                <c:formatCode>#,##0;[Red](#,##0);-</c:formatCode>
                <c:ptCount val="0"/>
              </c:numCache>
            </c:numRef>
          </c:val>
          <c:smooth val="0"/>
        </c:ser>
        <c:ser>
          <c:idx val="2"/>
          <c:order val="2"/>
          <c:tx>
            <c:v>Avril</c:v>
          </c:tx>
          <c:cat>
            <c:strRef>
              <c:f>'Ventes'!$B$5:$B$15</c:f>
              <c:strCache>
                <c:ptCount val="0"/>
              </c:strCache>
            </c:strRef>
          </c:cat>
          <c:val>
            <c:numRef>
              <c:f>'Ventes'!$E$5:$E$15</c:f>
              <c:numCache>
                <c:formatCode>#,##0;[Red](#,##0);-</c:formatCode>
                <c:ptCount val="0"/>
              </c:numCache>
            </c:numRef>
          </c:val>
          <c:smooth val="0"/>
        </c:ser>
        <c:ser>
          <c:idx val="3"/>
          <c:order val="3"/>
          <c:tx>
            <c:v>Mai</c:v>
          </c:tx>
          <c:cat>
            <c:strRef>
              <c:f>'Ventes'!$B$5:$B$15</c:f>
              <c:strCache>
                <c:ptCount val="0"/>
              </c:strCache>
            </c:strRef>
          </c:cat>
          <c:val>
            <c:numRef>
              <c:f>'Ventes'!$F$5:$F$15</c:f>
              <c:numCache>
                <c:formatCode>#,##0;[Red](#,##0);-</c:formatCode>
                <c:ptCount val="0"/>
              </c:numCache>
            </c:numRef>
          </c:val>
          <c:smooth val="0"/>
        </c:ser>
        <c:ser>
          <c:idx val="4"/>
          <c:order val="4"/>
          <c:tx>
            <c:v>Juin</c:v>
          </c:tx>
          <c:cat>
            <c:strRef>
              <c:f>'Ventes'!$B$5:$B$15</c:f>
              <c:strCache>
                <c:ptCount val="0"/>
              </c:strCache>
            </c:strRef>
          </c:cat>
          <c:val>
            <c:numRef>
              <c:f>'Ventes'!$G$5:$G$15</c:f>
              <c:numCache>
                <c:formatCode>#,##0;[Red](#,##0);-</c:formatCode>
                <c:ptCount val="0"/>
              </c:numCache>
            </c:numRef>
          </c:val>
          <c:smooth val="0"/>
        </c:ser>
        <c:ser>
          <c:idx val="5"/>
          <c:order val="5"/>
          <c:tx>
            <c:v>Juillet</c:v>
          </c:tx>
          <c:cat>
            <c:strRef>
              <c:f>'Ventes'!$B$5:$B$15</c:f>
              <c:strCache>
                <c:ptCount val="0"/>
              </c:strCache>
            </c:strRef>
          </c:cat>
          <c:val>
            <c:numRef>
              <c:f>'Ventes'!$H$5:$H$15</c:f>
              <c:numCache>
                <c:formatCode>#,##0;[Red](#,##0);-</c:formatCode>
                <c:ptCount val="0"/>
              </c:numCache>
            </c:numRef>
          </c:val>
          <c:smooth val="0"/>
        </c:ser>
        <c:ser>
          <c:idx val="6"/>
          <c:order val="6"/>
          <c:tx>
            <c:v>Août</c:v>
          </c:tx>
          <c:cat>
            <c:strRef>
              <c:f>'Ventes'!$B$5:$B$15</c:f>
              <c:strCache>
                <c:ptCount val="0"/>
              </c:strCache>
            </c:strRef>
          </c:cat>
          <c:val>
            <c:numRef>
              <c:f>'Ventes'!$I$5:$I$15</c:f>
              <c:numCache>
                <c:formatCode>#,##0;[Red](#,##0);-</c:formatCode>
                <c:ptCount val="0"/>
              </c:numCache>
            </c:numRef>
          </c:val>
          <c:smooth val="0"/>
        </c:ser>
        <c:ser>
          <c:idx val="7"/>
          <c:order val="7"/>
          <c:tx>
            <c:v>Septembre</c:v>
          </c:tx>
          <c:cat>
            <c:strRef>
              <c:f>'Ventes'!$B$5:$B$15</c:f>
              <c:strCache>
                <c:ptCount val="0"/>
              </c:strCache>
            </c:strRef>
          </c:cat>
          <c:val>
            <c:numRef>
              <c:f>'Ventes'!$J$5:$J$15</c:f>
              <c:numCache>
                <c:formatCode>#,##0;[Red](#,##0);-</c:formatCode>
                <c:ptCount val="0"/>
              </c:numCache>
            </c:numRef>
          </c:val>
          <c:smooth val="0"/>
        </c:ser>
        <c:ser>
          <c:idx val="8"/>
          <c:order val="8"/>
          <c:tx>
            <c:v>Octobre</c:v>
          </c:tx>
          <c:cat>
            <c:strRef>
              <c:f>'Ventes'!$B$5:$B$15</c:f>
              <c:strCache>
                <c:ptCount val="0"/>
              </c:strCache>
            </c:strRef>
          </c:cat>
          <c:val>
            <c:numRef>
              <c:f>'Ventes'!$K$5:$K$15</c:f>
              <c:numCache>
                <c:formatCode>#,##0;[Red](#,##0);-</c:formatCode>
                <c:ptCount val="0"/>
              </c:numCache>
            </c:numRef>
          </c:val>
          <c:smooth val="0"/>
        </c:ser>
        <c:ser>
          <c:idx val="9"/>
          <c:order val="9"/>
          <c:tx>
            <c:v>Novembre</c:v>
          </c:tx>
          <c:cat>
            <c:strRef>
              <c:f>'Ventes'!$B$5:$B$15</c:f>
              <c:strCache>
                <c:ptCount val="0"/>
              </c:strCache>
            </c:strRef>
          </c:cat>
          <c:val>
            <c:numRef>
              <c:f>'Ventes'!$L$5:$L$15</c:f>
              <c:numCache>
                <c:formatCode>#,##0;[Red](#,##0);-</c:formatCode>
                <c:ptCount val="0"/>
              </c:numCache>
            </c:numRef>
          </c:val>
          <c:smooth val="0"/>
        </c:ser>
        <c:ser>
          <c:idx val="10"/>
          <c:order val="10"/>
          <c:tx>
            <c:v>Décembre</c:v>
          </c:tx>
          <c:cat>
            <c:strRef>
              <c:f>'Ventes'!$B$5:$B$15</c:f>
              <c:strCache>
                <c:ptCount val="0"/>
              </c:strCache>
            </c:strRef>
          </c:cat>
          <c:val>
            <c:numRef>
              <c:f>'Ventes'!$M$5:$M$15</c:f>
              <c:numCache>
                <c:formatCode>#,##0;[Red](#,##0);-</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charts/chart2.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EBE mensuel</a:t>
            </a:r>
          </a:p>
        </c:rich>
      </c:tx>
      <c:overlay val="0"/>
    </c:title>
    <c:autoTitleDeleted val="0"/>
    <c:plotArea>
      <c:layout/>
      <c:barChart>
        <c:barDir val="col"/>
        <c:grouping val="clustered"/>
        <c:varyColors val="0"/>
        <c:ser>
          <c:idx val="0"/>
          <c:order val="0"/>
          <c:tx>
            <c:v>Février</c:v>
          </c:tx>
          <c:cat>
            <c:strRef>
              <c:f>'Compte de résultat'!$B$5:$B$10</c:f>
              <c:strCache>
                <c:ptCount val="0"/>
              </c:strCache>
            </c:strRef>
          </c:cat>
          <c:val>
            <c:numRef>
              <c:f>'Compte de résultat'!$C$5:$C$10</c:f>
              <c:numCache>
                <c:formatCode>#,##0.00 "€";[Red](#,##0.00 "€");-</c:formatCode>
                <c:ptCount val="0"/>
              </c:numCache>
            </c:numRef>
          </c:val>
        </c:ser>
        <c:ser>
          <c:idx val="1"/>
          <c:order val="1"/>
          <c:tx>
            <c:v>Mars</c:v>
          </c:tx>
          <c:cat>
            <c:strRef>
              <c:f>'Compte de résultat'!$B$5:$B$10</c:f>
              <c:strCache>
                <c:ptCount val="0"/>
              </c:strCache>
            </c:strRef>
          </c:cat>
          <c:val>
            <c:numRef>
              <c:f>'Compte de résultat'!$D$5:$D$10</c:f>
              <c:numCache>
                <c:formatCode>#,##0.00 "€";[Red](#,##0.00 "€");-</c:formatCode>
                <c:ptCount val="0"/>
              </c:numCache>
            </c:numRef>
          </c:val>
        </c:ser>
        <c:ser>
          <c:idx val="2"/>
          <c:order val="2"/>
          <c:tx>
            <c:v>Avril</c:v>
          </c:tx>
          <c:cat>
            <c:strRef>
              <c:f>'Compte de résultat'!$B$5:$B$10</c:f>
              <c:strCache>
                <c:ptCount val="0"/>
              </c:strCache>
            </c:strRef>
          </c:cat>
          <c:val>
            <c:numRef>
              <c:f>'Compte de résultat'!$E$5:$E$10</c:f>
              <c:numCache>
                <c:formatCode>#,##0.00 "€";[Red](#,##0.00 "€");-</c:formatCode>
                <c:ptCount val="0"/>
              </c:numCache>
            </c:numRef>
          </c:val>
        </c:ser>
        <c:ser>
          <c:idx val="3"/>
          <c:order val="3"/>
          <c:tx>
            <c:v>Mai</c:v>
          </c:tx>
          <c:cat>
            <c:strRef>
              <c:f>'Compte de résultat'!$B$5:$B$10</c:f>
              <c:strCache>
                <c:ptCount val="0"/>
              </c:strCache>
            </c:strRef>
          </c:cat>
          <c:val>
            <c:numRef>
              <c:f>'Compte de résultat'!$F$5:$F$10</c:f>
              <c:numCache>
                <c:formatCode>#,##0.00 "€";[Red](#,##0.00 "€");-</c:formatCode>
                <c:ptCount val="0"/>
              </c:numCache>
            </c:numRef>
          </c:val>
        </c:ser>
        <c:ser>
          <c:idx val="4"/>
          <c:order val="4"/>
          <c:tx>
            <c:v>Juin</c:v>
          </c:tx>
          <c:cat>
            <c:strRef>
              <c:f>'Compte de résultat'!$B$5:$B$10</c:f>
              <c:strCache>
                <c:ptCount val="0"/>
              </c:strCache>
            </c:strRef>
          </c:cat>
          <c:val>
            <c:numRef>
              <c:f>'Compte de résultat'!$G$5:$G$10</c:f>
              <c:numCache>
                <c:formatCode>#,##0.00 "€";[Red](#,##0.00 "€");-</c:formatCode>
                <c:ptCount val="0"/>
              </c:numCache>
            </c:numRef>
          </c:val>
        </c:ser>
        <c:ser>
          <c:idx val="5"/>
          <c:order val="5"/>
          <c:tx>
            <c:v>Juillet</c:v>
          </c:tx>
          <c:cat>
            <c:strRef>
              <c:f>'Compte de résultat'!$B$5:$B$10</c:f>
              <c:strCache>
                <c:ptCount val="0"/>
              </c:strCache>
            </c:strRef>
          </c:cat>
          <c:val>
            <c:numRef>
              <c:f>'Compte de résultat'!$H$5:$H$10</c:f>
              <c:numCache>
                <c:formatCode>#,##0.00 "€";[Red](#,##0.00 "€");-</c:formatCode>
                <c:ptCount val="0"/>
              </c:numCache>
            </c:numRef>
          </c:val>
        </c:ser>
        <c:ser>
          <c:idx val="6"/>
          <c:order val="6"/>
          <c:tx>
            <c:v>Août</c:v>
          </c:tx>
          <c:cat>
            <c:strRef>
              <c:f>'Compte de résultat'!$B$5:$B$10</c:f>
              <c:strCache>
                <c:ptCount val="0"/>
              </c:strCache>
            </c:strRef>
          </c:cat>
          <c:val>
            <c:numRef>
              <c:f>'Compte de résultat'!$I$5:$I$10</c:f>
              <c:numCache>
                <c:formatCode>#,##0.00 "€";[Red](#,##0.00 "€");-</c:formatCode>
                <c:ptCount val="0"/>
              </c:numCache>
            </c:numRef>
          </c:val>
        </c:ser>
        <c:ser>
          <c:idx val="7"/>
          <c:order val="7"/>
          <c:tx>
            <c:v>Septembre</c:v>
          </c:tx>
          <c:cat>
            <c:strRef>
              <c:f>'Compte de résultat'!$B$5:$B$10</c:f>
              <c:strCache>
                <c:ptCount val="0"/>
              </c:strCache>
            </c:strRef>
          </c:cat>
          <c:val>
            <c:numRef>
              <c:f>'Compte de résultat'!$J$5:$J$10</c:f>
              <c:numCache>
                <c:formatCode>#,##0.00 "€";[Red](#,##0.00 "€");-</c:formatCode>
                <c:ptCount val="0"/>
              </c:numCache>
            </c:numRef>
          </c:val>
        </c:ser>
        <c:ser>
          <c:idx val="8"/>
          <c:order val="8"/>
          <c:tx>
            <c:v>Octobre</c:v>
          </c:tx>
          <c:cat>
            <c:strRef>
              <c:f>'Compte de résultat'!$B$5:$B$10</c:f>
              <c:strCache>
                <c:ptCount val="0"/>
              </c:strCache>
            </c:strRef>
          </c:cat>
          <c:val>
            <c:numRef>
              <c:f>'Compte de résultat'!$K$5:$K$10</c:f>
              <c:numCache>
                <c:formatCode>#,##0.00 "€";[Red](#,##0.00 "€");-</c:formatCode>
                <c:ptCount val="0"/>
              </c:numCache>
            </c:numRef>
          </c:val>
        </c:ser>
        <c:ser>
          <c:idx val="9"/>
          <c:order val="9"/>
          <c:tx>
            <c:v>Novembre</c:v>
          </c:tx>
          <c:cat>
            <c:strRef>
              <c:f>'Compte de résultat'!$B$5:$B$10</c:f>
              <c:strCache>
                <c:ptCount val="0"/>
              </c:strCache>
            </c:strRef>
          </c:cat>
          <c:val>
            <c:numRef>
              <c:f>'Compte de résultat'!$L$5:$L$10</c:f>
              <c:numCache>
                <c:formatCode>#,##0.00 "€";[Red](#,##0.00 "€");-</c:formatCode>
                <c:ptCount val="0"/>
              </c:numCache>
            </c:numRef>
          </c:val>
        </c:ser>
        <c:ser>
          <c:idx val="10"/>
          <c:order val="10"/>
          <c:tx>
            <c:v>Décembre</c:v>
          </c:tx>
          <c:cat>
            <c:strRef>
              <c:f>'Compte de résultat'!$B$5:$B$10</c:f>
              <c:strCache>
                <c:ptCount val="0"/>
              </c:strCache>
            </c:strRef>
          </c:cat>
          <c:val>
            <c:numRef>
              <c:f>'Compte de résultat'!$M$5:$M$10</c:f>
              <c:numCache>
                <c:formatCode>#,##0.00 "€";[Red](#,##0.00 "€");-</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charts/chart3.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Trésorerie de clôture</a:t>
            </a:r>
          </a:p>
        </c:rich>
      </c:tx>
      <c:overlay val="0"/>
    </c:title>
    <c:autoTitleDeleted val="0"/>
    <c:plotArea>
      <c:layout/>
      <c:lineChart>
        <c:grouping val="standard"/>
        <c:varyColors val="0"/>
        <c:ser>
          <c:idx val="0"/>
          <c:order val="0"/>
          <c:tx>
            <c:v>Février</c:v>
          </c:tx>
          <c:cat>
            <c:strRef>
              <c:f>'Trésorerie'!$B$5:$B$18</c:f>
              <c:strCache>
                <c:ptCount val="0"/>
              </c:strCache>
            </c:strRef>
          </c:cat>
          <c:val>
            <c:numRef>
              <c:f>'Trésorerie'!$C$5:$C$18</c:f>
              <c:numCache>
                <c:formatCode>#,##0.00 "€";[Red](#,##0.00 "€");-</c:formatCode>
                <c:ptCount val="0"/>
              </c:numCache>
            </c:numRef>
          </c:val>
          <c:smooth val="0"/>
        </c:ser>
        <c:ser>
          <c:idx val="1"/>
          <c:order val="1"/>
          <c:tx>
            <c:v>Mars</c:v>
          </c:tx>
          <c:cat>
            <c:strRef>
              <c:f>'Trésorerie'!$B$5:$B$18</c:f>
              <c:strCache>
                <c:ptCount val="0"/>
              </c:strCache>
            </c:strRef>
          </c:cat>
          <c:val>
            <c:numRef>
              <c:f>'Trésorerie'!$D$5:$D$18</c:f>
              <c:numCache>
                <c:formatCode>#,##0.00 "€";[Red](#,##0.00 "€");-</c:formatCode>
                <c:ptCount val="0"/>
              </c:numCache>
            </c:numRef>
          </c:val>
          <c:smooth val="0"/>
        </c:ser>
        <c:ser>
          <c:idx val="2"/>
          <c:order val="2"/>
          <c:tx>
            <c:v>Avril</c:v>
          </c:tx>
          <c:cat>
            <c:strRef>
              <c:f>'Trésorerie'!$B$5:$B$18</c:f>
              <c:strCache>
                <c:ptCount val="0"/>
              </c:strCache>
            </c:strRef>
          </c:cat>
          <c:val>
            <c:numRef>
              <c:f>'Trésorerie'!$E$5:$E$18</c:f>
              <c:numCache>
                <c:formatCode>#,##0.00 "€";[Red](#,##0.00 "€");-</c:formatCode>
                <c:ptCount val="0"/>
              </c:numCache>
            </c:numRef>
          </c:val>
          <c:smooth val="0"/>
        </c:ser>
        <c:ser>
          <c:idx val="3"/>
          <c:order val="3"/>
          <c:tx>
            <c:v>Mai</c:v>
          </c:tx>
          <c:cat>
            <c:strRef>
              <c:f>'Trésorerie'!$B$5:$B$18</c:f>
              <c:strCache>
                <c:ptCount val="0"/>
              </c:strCache>
            </c:strRef>
          </c:cat>
          <c:val>
            <c:numRef>
              <c:f>'Trésorerie'!$F$5:$F$18</c:f>
              <c:numCache>
                <c:formatCode>#,##0.00 "€";[Red](#,##0.00 "€");-</c:formatCode>
                <c:ptCount val="0"/>
              </c:numCache>
            </c:numRef>
          </c:val>
          <c:smooth val="0"/>
        </c:ser>
        <c:ser>
          <c:idx val="4"/>
          <c:order val="4"/>
          <c:tx>
            <c:v>Juin</c:v>
          </c:tx>
          <c:cat>
            <c:strRef>
              <c:f>'Trésorerie'!$B$5:$B$18</c:f>
              <c:strCache>
                <c:ptCount val="0"/>
              </c:strCache>
            </c:strRef>
          </c:cat>
          <c:val>
            <c:numRef>
              <c:f>'Trésorerie'!$G$5:$G$18</c:f>
              <c:numCache>
                <c:formatCode>#,##0.00 "€";[Red](#,##0.00 "€");-</c:formatCode>
                <c:ptCount val="0"/>
              </c:numCache>
            </c:numRef>
          </c:val>
          <c:smooth val="0"/>
        </c:ser>
        <c:ser>
          <c:idx val="5"/>
          <c:order val="5"/>
          <c:tx>
            <c:v>Juillet</c:v>
          </c:tx>
          <c:cat>
            <c:strRef>
              <c:f>'Trésorerie'!$B$5:$B$18</c:f>
              <c:strCache>
                <c:ptCount val="0"/>
              </c:strCache>
            </c:strRef>
          </c:cat>
          <c:val>
            <c:numRef>
              <c:f>'Trésorerie'!$H$5:$H$18</c:f>
              <c:numCache>
                <c:formatCode>#,##0.00 "€";[Red](#,##0.00 "€");-</c:formatCode>
                <c:ptCount val="0"/>
              </c:numCache>
            </c:numRef>
          </c:val>
          <c:smooth val="0"/>
        </c:ser>
        <c:ser>
          <c:idx val="6"/>
          <c:order val="6"/>
          <c:tx>
            <c:v>Août</c:v>
          </c:tx>
          <c:cat>
            <c:strRef>
              <c:f>'Trésorerie'!$B$5:$B$18</c:f>
              <c:strCache>
                <c:ptCount val="0"/>
              </c:strCache>
            </c:strRef>
          </c:cat>
          <c:val>
            <c:numRef>
              <c:f>'Trésorerie'!$I$5:$I$18</c:f>
              <c:numCache>
                <c:formatCode>#,##0.00 "€";[Red](#,##0.00 "€");-</c:formatCode>
                <c:ptCount val="0"/>
              </c:numCache>
            </c:numRef>
          </c:val>
          <c:smooth val="0"/>
        </c:ser>
        <c:ser>
          <c:idx val="7"/>
          <c:order val="7"/>
          <c:tx>
            <c:v>Septembre</c:v>
          </c:tx>
          <c:cat>
            <c:strRef>
              <c:f>'Trésorerie'!$B$5:$B$18</c:f>
              <c:strCache>
                <c:ptCount val="0"/>
              </c:strCache>
            </c:strRef>
          </c:cat>
          <c:val>
            <c:numRef>
              <c:f>'Trésorerie'!$J$5:$J$18</c:f>
              <c:numCache>
                <c:formatCode>#,##0.00 "€";[Red](#,##0.00 "€");-</c:formatCode>
                <c:ptCount val="0"/>
              </c:numCache>
            </c:numRef>
          </c:val>
          <c:smooth val="0"/>
        </c:ser>
        <c:ser>
          <c:idx val="8"/>
          <c:order val="8"/>
          <c:tx>
            <c:v>Octobre</c:v>
          </c:tx>
          <c:cat>
            <c:strRef>
              <c:f>'Trésorerie'!$B$5:$B$18</c:f>
              <c:strCache>
                <c:ptCount val="0"/>
              </c:strCache>
            </c:strRef>
          </c:cat>
          <c:val>
            <c:numRef>
              <c:f>'Trésorerie'!$K$5:$K$18</c:f>
              <c:numCache>
                <c:formatCode>#,##0.00 "€";[Red](#,##0.00 "€");-</c:formatCode>
                <c:ptCount val="0"/>
              </c:numCache>
            </c:numRef>
          </c:val>
          <c:smooth val="0"/>
        </c:ser>
        <c:ser>
          <c:idx val="9"/>
          <c:order val="9"/>
          <c:tx>
            <c:v>Novembre</c:v>
          </c:tx>
          <c:cat>
            <c:strRef>
              <c:f>'Trésorerie'!$B$5:$B$18</c:f>
              <c:strCache>
                <c:ptCount val="0"/>
              </c:strCache>
            </c:strRef>
          </c:cat>
          <c:val>
            <c:numRef>
              <c:f>'Trésorerie'!$L$5:$L$18</c:f>
              <c:numCache>
                <c:formatCode>#,##0.00 "€";[Red](#,##0.00 "€");-</c:formatCode>
                <c:ptCount val="0"/>
              </c:numCache>
            </c:numRef>
          </c:val>
          <c:smooth val="0"/>
        </c:ser>
        <c:ser>
          <c:idx val="10"/>
          <c:order val="10"/>
          <c:tx>
            <c:v>Décembre</c:v>
          </c:tx>
          <c:cat>
            <c:strRef>
              <c:f>'Trésorerie'!$B$5:$B$18</c:f>
              <c:strCache>
                <c:ptCount val="0"/>
              </c:strCache>
            </c:strRef>
          </c:cat>
          <c:val>
            <c:numRef>
              <c:f>'Trésorerie'!$M$5:$M$18</c:f>
              <c:numCache>
                <c:formatCode>#,##0.00 "€";[Red](#,##0.00 "€");-</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6</xdr:col>
      <xdr:colOff>0</xdr:colOff>
      <xdr:row>9</xdr:row>
      <xdr:rowOff>0</xdr:rowOff>
    </xdr:from>
    <xdr:to>
      <xdr:col>12</xdr:col>
      <xdr:colOff>0</xdr:colOff>
      <xdr:row>24</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0e3a2028a31f44cc"/>
        </a:graphicData>
      </a:graphic>
    </xdr:graphicFrame>
    <xdr:clientData/>
  </xdr:twoCellAnchor>
  <xdr:twoCellAnchor>
    <xdr:from>
      <xdr:col>0</xdr:col>
      <xdr:colOff>0</xdr:colOff>
      <xdr:row>20</xdr:row>
      <xdr:rowOff>0</xdr:rowOff>
    </xdr:from>
    <xdr:to>
      <xdr:col>6</xdr:col>
      <xdr:colOff>0</xdr:colOff>
      <xdr:row>36</xdr:row>
      <xdr:rowOff>0</xdr:rowOff>
    </xdr:to>
    <xdr:graphicFrame macro="">
      <xdr:nvGraphicFramePr>
        <xdr:cNvPr id="2"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4935b4feceb14a8b"/>
        </a:graphicData>
      </a:graphic>
    </xdr:graphicFrame>
    <xdr:clientData/>
  </xdr:twoCellAnchor>
  <xdr:twoCellAnchor>
    <xdr:from>
      <xdr:col>6</xdr:col>
      <xdr:colOff>0</xdr:colOff>
      <xdr:row>25</xdr:row>
      <xdr:rowOff>0</xdr:rowOff>
    </xdr:from>
    <xdr:to>
      <xdr:col>12</xdr:col>
      <xdr:colOff>0</xdr:colOff>
      <xdr:row>40</xdr:row>
      <xdr:rowOff>0</xdr:rowOff>
    </xdr:to>
    <xdr:graphicFrame macro="">
      <xdr:nvGraphicFramePr>
        <xdr:cNvPr id="3"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a485255effb64f37"/>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drawing" Target="/xl/drawings/drawing1.xml" Id="R8935b8f29df44208" /></Relationships>
</file>

<file path=xl/worksheets/sheet1.xml><?xml version="1.0" encoding="utf-8"?>
<x:worksheet xmlns:x="http://schemas.openxmlformats.org/spreadsheetml/2006/main">
  <x:sheetFormatPr defaultRowHeight="15"/>
  <x:cols>
    <x:col min="1" max="1" width="14" hidden="0" customWidth="1"/>
    <x:col min="2" max="2" width="14" hidden="0" customWidth="1"/>
    <x:col min="3" max="3" width="14" hidden="0" customWidth="1"/>
    <x:col min="4" max="4" width="14" hidden="0" customWidth="1"/>
    <x:col min="5" max="5" width="14" hidden="0" customWidth="1"/>
    <x:col min="6" max="6" width="14" hidden="0" customWidth="1"/>
    <x:col min="7" max="7" width="14" hidden="0" customWidth="1"/>
    <x:col min="8" max="8" width="14" hidden="0" customWidth="1"/>
    <x:col min="9" max="9" width="14" hidden="0" customWidth="1"/>
    <x:col min="10" max="10" width="14" hidden="0" customWidth="1"/>
    <x:col min="11" max="11" width="14" hidden="0" customWidth="1"/>
    <x:col min="12" max="12" width="14" hidden="0" customWidth="1"/>
  </x:cols>
  <x:sheetData>
    <x:row r="1">
      <x:c r="A1" s="243" t="str">
        <x:v>TABLEAU DE BORD — PRÉVISIONNEL FINANCIER RESTAURANT</x:v>
      </x:c>
      <x:c r="B1" s="243"/>
      <x:c r="C1" s="243"/>
      <x:c r="D1" s="243"/>
      <x:c r="E1" s="243"/>
      <x:c r="F1" s="243"/>
      <x:c r="G1" s="243"/>
      <x:c r="H1" s="243"/>
      <x:c r="I1" s="243"/>
      <x:c r="J1" s="243"/>
      <x:c r="K1" s="243"/>
      <x:c r="L1" s="243"/>
      <x:c r="M1" s="28"/>
      <x:c r="N1" s="28"/>
      <x:c r="O1" s="28"/>
      <x:c r="P1" s="28"/>
      <x:c r="Q1" s="28"/>
      <x:c r="R1" s="28"/>
      <x:c r="S1" s="28"/>
      <x:c r="T1" s="28"/>
      <x:c r="U1" s="28"/>
      <x:c r="V1" s="28"/>
      <x:c r="W1" s="28"/>
      <x:c r="X1" s="28"/>
      <x:c r="Y1" s="28"/>
      <x:c r="Z1" s="28"/>
    </x:row>
    <x:row r="2">
      <x:c r="A2" s="243"/>
      <x:c r="B2" s="243"/>
      <x:c r="C2" s="243"/>
      <x:c r="D2" s="243"/>
      <x:c r="E2" s="243"/>
      <x:c r="F2" s="243"/>
      <x:c r="G2" s="243"/>
      <x:c r="H2" s="243"/>
      <x:c r="I2" s="243"/>
      <x:c r="J2" s="243"/>
      <x:c r="K2" s="243"/>
      <x:c r="L2" s="243"/>
      <x:c r="M2" s="28"/>
      <x:c r="N2" s="28"/>
      <x:c r="O2" s="28"/>
      <x:c r="P2" s="28"/>
      <x:c r="Q2" s="28"/>
      <x:c r="R2" s="28"/>
      <x:c r="S2" s="28"/>
      <x:c r="T2" s="28"/>
      <x:c r="U2" s="28"/>
      <x:c r="V2" s="28"/>
      <x:c r="W2" s="28"/>
      <x:c r="X2" s="28"/>
      <x:c r="Y2" s="28"/>
      <x:c r="Z2" s="28"/>
    </x:row>
    <x:row r="3">
      <x:c r="A3" s="244" t="str">
        <x:v>Synthèse automatisée : chiffre d'affaires, food cost, personnel, rentabilité, trésorerie et capacité de financement</x:v>
      </x:c>
      <x:c r="B3" s="244"/>
      <x:c r="C3" s="244"/>
      <x:c r="D3" s="244"/>
      <x:c r="E3" s="244"/>
      <x:c r="F3" s="244"/>
      <x:c r="G3" s="244"/>
      <x:c r="H3" s="244"/>
      <x:c r="I3" s="244"/>
      <x:c r="J3" s="244"/>
      <x:c r="K3" s="244"/>
      <x:c r="L3" s="244"/>
      <x:c r="M3" s="28"/>
      <x:c r="N3" s="28"/>
      <x:c r="O3" s="28"/>
      <x:c r="P3" s="28"/>
      <x:c r="Q3" s="28"/>
      <x:c r="R3" s="28"/>
      <x:c r="S3" s="28"/>
      <x:c r="T3" s="28"/>
      <x:c r="U3" s="28"/>
      <x:c r="V3" s="28"/>
      <x:c r="W3" s="28"/>
      <x:c r="X3" s="28"/>
      <x:c r="Y3" s="28"/>
      <x:c r="Z3" s="28"/>
    </x:row>
    <x:row r="4">
      <x:c r="A4" s="28"/>
      <x:c r="B4" s="28"/>
      <x:c r="C4" s="28"/>
      <x:c r="D4" s="28"/>
      <x:c r="E4" s="28"/>
      <x:c r="F4" s="28"/>
      <x:c r="G4" s="28"/>
      <x:c r="H4" s="28"/>
      <x:c r="I4" s="28"/>
      <x:c r="J4" s="28"/>
      <x:c r="K4" s="28"/>
      <x:c r="L4" s="28"/>
      <x:c r="M4" s="28"/>
      <x:c r="N4" s="28"/>
      <x:c r="O4" s="28"/>
      <x:c r="P4" s="28"/>
      <x:c r="Q4" s="28"/>
      <x:c r="R4" s="28"/>
      <x:c r="S4" s="28"/>
      <x:c r="T4" s="28"/>
      <x:c r="U4" s="28"/>
      <x:c r="V4" s="28"/>
      <x:c r="W4" s="28"/>
      <x:c r="X4" s="28"/>
      <x:c r="Y4" s="28"/>
      <x:c r="Z4" s="28"/>
    </x:row>
    <x:row r="5">
      <x:c r="A5" s="245" t="str">
        <x:v>CA ANNUEL HT</x:v>
      </x:c>
      <x:c r="B5" s="245"/>
      <x:c r="C5" s="245"/>
      <x:c r="D5" s="246" t="str">
        <x:v>EBE / EBITDA</x:v>
      </x:c>
      <x:c r="E5" s="246"/>
      <x:c r="F5" s="246"/>
      <x:c r="G5" s="14" t="str">
        <x:v>TRÉSORERIE FINALE</x:v>
      </x:c>
      <x:c r="H5" s="14"/>
      <x:c r="I5" s="14"/>
      <x:c r="J5" s="247" t="str">
        <x:v>SEUIL DE RENTABILITÉ</x:v>
      </x:c>
      <x:c r="K5" s="247"/>
      <x:c r="L5" s="247"/>
      <x:c r="M5" s="28"/>
      <x:c r="N5" s="28"/>
      <x:c r="O5" s="28"/>
      <x:c r="P5" s="28"/>
      <x:c r="Q5" s="28"/>
      <x:c r="R5" s="28"/>
      <x:c r="S5" s="28"/>
      <x:c r="T5" s="28"/>
      <x:c r="U5" s="28"/>
      <x:c r="V5" s="28"/>
      <x:c r="W5" s="28"/>
      <x:c r="X5" s="28"/>
      <x:c r="Y5" s="28"/>
      <x:c r="Z5" s="28"/>
    </x:row>
    <x:row r="6">
      <x:c r="A6" s="248" t="n">
        <x:f>'Compte de résultat'!N5</x:f>
        <x:v>950525.5287041621</x:v>
      </x:c>
      <x:c r="B6" s="248"/>
      <x:c r="C6" s="248"/>
      <x:c r="D6" s="248" t="n">
        <x:f>'Compte de résultat'!N10</x:f>
        <x:v>145695.18520749663</x:v>
      </x:c>
      <x:c r="E6" s="248"/>
      <x:c r="F6" s="248"/>
      <x:c r="G6" s="248" t="n">
        <x:f>'Trésorerie'!N18</x:f>
        <x:v>108480.22893233607</x:v>
      </x:c>
      <x:c r="H6" s="248"/>
      <x:c r="I6" s="248"/>
      <x:c r="J6" s="248" t="n">
        <x:f>'Seuil rentabilité'!B10</x:f>
        <x:v>787164.8315683404</x:v>
      </x:c>
      <x:c r="K6" s="248"/>
      <x:c r="L6" s="248"/>
      <x:c r="M6" s="28"/>
      <x:c r="N6" s="28"/>
      <x:c r="O6" s="28"/>
      <x:c r="P6" s="28"/>
      <x:c r="Q6" s="28"/>
      <x:c r="R6" s="28"/>
      <x:c r="S6" s="28"/>
      <x:c r="T6" s="28"/>
      <x:c r="U6" s="28"/>
      <x:c r="V6" s="28"/>
      <x:c r="W6" s="28"/>
      <x:c r="X6" s="28"/>
      <x:c r="Y6" s="28"/>
      <x:c r="Z6" s="28"/>
    </x:row>
    <x:row r="7">
      <x:c r="A7" s="248"/>
      <x:c r="B7" s="248"/>
      <x:c r="C7" s="248"/>
      <x:c r="D7" s="248"/>
      <x:c r="E7" s="248"/>
      <x:c r="F7" s="248"/>
      <x:c r="G7" s="248"/>
      <x:c r="H7" s="248"/>
      <x:c r="I7" s="248"/>
      <x:c r="J7" s="248"/>
      <x:c r="K7" s="248"/>
      <x:c r="L7" s="248"/>
      <x:c r="M7" s="28"/>
      <x:c r="N7" s="28"/>
      <x:c r="O7" s="28"/>
      <x:c r="P7" s="28"/>
      <x:c r="Q7" s="28"/>
      <x:c r="R7" s="28"/>
      <x:c r="S7" s="28"/>
      <x:c r="T7" s="28"/>
      <x:c r="U7" s="28"/>
      <x:c r="V7" s="28"/>
      <x:c r="W7" s="28"/>
      <x:c r="X7" s="28"/>
      <x:c r="Y7" s="28"/>
      <x:c r="Z7" s="28"/>
    </x:row>
    <x:row r="8">
      <x:c r="A8" s="248"/>
      <x:c r="B8" s="248"/>
      <x:c r="C8" s="248"/>
      <x:c r="D8" s="248"/>
      <x:c r="E8" s="248"/>
      <x:c r="F8" s="248"/>
      <x:c r="G8" s="248"/>
      <x:c r="H8" s="248"/>
      <x:c r="I8" s="248"/>
      <x:c r="J8" s="248"/>
      <x:c r="K8" s="248"/>
      <x:c r="L8" s="248"/>
      <x:c r="M8" s="28"/>
      <x:c r="N8" s="28"/>
      <x:c r="O8" s="28"/>
      <x:c r="P8" s="28"/>
      <x:c r="Q8" s="28"/>
      <x:c r="R8" s="28"/>
      <x:c r="S8" s="28"/>
      <x:c r="T8" s="28"/>
      <x:c r="U8" s="28"/>
      <x:c r="V8" s="28"/>
      <x:c r="W8" s="28"/>
      <x:c r="X8" s="28"/>
      <x:c r="Y8" s="28"/>
      <x:c r="Z8" s="28"/>
    </x:row>
    <x:row r="9">
      <x:c r="A9" s="28"/>
      <x:c r="B9" s="28"/>
      <x:c r="C9" s="28"/>
      <x:c r="D9" s="28"/>
      <x:c r="E9" s="28"/>
      <x:c r="F9" s="28"/>
      <x:c r="G9" s="28"/>
      <x:c r="H9" s="28"/>
      <x:c r="I9" s="28"/>
      <x:c r="J9" s="28"/>
      <x:c r="K9" s="28"/>
      <x:c r="L9" s="28"/>
      <x:c r="M9" s="28"/>
      <x:c r="N9" s="28"/>
      <x:c r="O9" s="28"/>
      <x:c r="P9" s="28"/>
      <x:c r="Q9" s="28"/>
      <x:c r="R9" s="28"/>
      <x:c r="S9" s="28"/>
      <x:c r="T9" s="28"/>
      <x:c r="U9" s="28"/>
      <x:c r="V9" s="28"/>
      <x:c r="W9" s="28"/>
      <x:c r="X9" s="28"/>
      <x:c r="Y9" s="28"/>
      <x:c r="Z9" s="28"/>
    </x:row>
    <x:row r="10">
      <x:c r="A10" s="249" t="str">
        <x:v>INDICATEURS OPÉRATIONNELS</x:v>
      </x:c>
      <x:c r="B10" s="249"/>
      <x:c r="C10" s="249"/>
      <x:c r="D10" s="250" t="str">
        <x:v>DIAGNOSTIC AUTOMATIQUE</x:v>
      </x:c>
      <x:c r="E10" s="250"/>
      <x:c r="F10" s="250"/>
      <x:c r="G10" s="28"/>
      <x:c r="H10" s="28"/>
      <x:c r="I10" s="28"/>
      <x:c r="J10" s="28"/>
      <x:c r="K10" s="28"/>
      <x:c r="L10" s="28"/>
      <x:c r="M10" s="28"/>
      <x:c r="N10" s="28"/>
      <x:c r="O10" s="28"/>
      <x:c r="P10" s="28"/>
      <x:c r="Q10" s="28"/>
      <x:c r="R10" s="28"/>
      <x:c r="S10" s="28"/>
      <x:c r="T10" s="28"/>
      <x:c r="U10" s="28"/>
      <x:c r="V10" s="28"/>
      <x:c r="W10" s="28"/>
      <x:c r="X10" s="28"/>
      <x:c r="Y10" s="28"/>
      <x:c r="Z10" s="28"/>
    </x:row>
    <x:row r="11">
      <x:c r="A11" s="251" t="str">
        <x:v>Indicateur</x:v>
      </x:c>
      <x:c r="B11" s="251" t="str">
        <x:v>Valeur</x:v>
      </x:c>
      <x:c r="C11" s="251" t="str">
        <x:v>Lecture</x:v>
      </x:c>
      <x:c r="D11" s="252" t="str">
        <x:v>Contrôle</x:v>
      </x:c>
      <x:c r="E11" s="252" t="str">
        <x:v>Résultat</x:v>
      </x:c>
      <x:c r="F11" s="252" t="str">
        <x:v>Diagnostic</x:v>
      </x:c>
      <x:c r="G11" s="28"/>
      <x:c r="H11" s="28"/>
      <x:c r="I11" s="28"/>
      <x:c r="J11" s="28"/>
      <x:c r="K11" s="28"/>
      <x:c r="L11" s="28"/>
      <x:c r="M11" s="28"/>
      <x:c r="N11" s="28"/>
      <x:c r="O11" s="28"/>
      <x:c r="P11" s="28"/>
      <x:c r="Q11" s="28"/>
      <x:c r="R11" s="28"/>
      <x:c r="S11" s="28"/>
      <x:c r="T11" s="28"/>
      <x:c r="U11" s="28"/>
      <x:c r="V11" s="28"/>
      <x:c r="W11" s="28"/>
      <x:c r="X11" s="28"/>
      <x:c r="Y11" s="28"/>
      <x:c r="Z11" s="28"/>
    </x:row>
    <x:row r="12">
      <x:c r="A12" s="28" t="str">
        <x:v>Couverts annuels</x:v>
      </x:c>
      <x:c r="B12" s="253" t="n">
        <x:f>'Ventes'!N10</x:f>
        <x:v>28768.932466832994</x:v>
      </x:c>
      <x:c r="C12" s="28" t="str">
        <x:v>Fréquentation salle</x:v>
      </x:c>
      <x:c r="D12" s="28" t="str">
        <x:v>Trésorerie minimum</x:v>
      </x:c>
      <x:c r="E12" s="254" t="n">
        <x:f>MIN('Trésorerie'!B18:M18)</x:f>
        <x:v>17509.839483853284</x:v>
      </x:c>
      <x:c r="F12" s="28" t="str">
        <x:f>IF(E12&gt;=0,"Trésorerie positive","Besoin de financement")</x:f>
        <x:v>Trésorerie positive</x:v>
      </x:c>
      <x:c r="G12" s="28"/>
      <x:c r="H12" s="28"/>
      <x:c r="I12" s="28"/>
      <x:c r="J12" s="28"/>
      <x:c r="K12" s="28"/>
      <x:c r="L12" s="28"/>
      <x:c r="M12" s="28"/>
      <x:c r="N12" s="28"/>
      <x:c r="O12" s="28"/>
      <x:c r="P12" s="28"/>
      <x:c r="Q12" s="28"/>
      <x:c r="R12" s="28"/>
      <x:c r="S12" s="28"/>
      <x:c r="T12" s="28"/>
      <x:c r="U12" s="28"/>
      <x:c r="V12" s="28"/>
      <x:c r="W12" s="28"/>
      <x:c r="X12" s="28"/>
      <x:c r="Y12" s="28"/>
      <x:c r="Z12" s="28"/>
    </x:row>
    <x:row r="13">
      <x:c r="A13" s="28" t="str">
        <x:v>Ticket moyen salle</x:v>
      </x:c>
      <x:c r="B13" s="254" t="n">
        <x:f>'Hypothèses'!B12</x:f>
        <x:v>28</x:v>
      </x:c>
      <x:c r="C13" s="28" t="str">
        <x:v>Prix moyen HT</x:v>
      </x:c>
      <x:c r="D13" s="28" t="str">
        <x:v>Taux food cost</x:v>
      </x:c>
      <x:c r="E13" s="255" t="n">
        <x:f>IFERROR('Compte de résultat'!N6/'Compte de résultat'!N5,0)</x:f>
        <x:v>0.3192999999999999</x:v>
      </x:c>
      <x:c r="F13" s="28" t="str">
        <x:f>IF(E13&lt;='Hypothèses'!B21,"Food cost maîtrisé","Food cost trop élevé")</x:f>
        <x:v>Food cost trop élevé</x:v>
      </x:c>
      <x:c r="G13" s="28"/>
      <x:c r="H13" s="28"/>
      <x:c r="I13" s="28"/>
      <x:c r="J13" s="28"/>
      <x:c r="K13" s="28"/>
      <x:c r="L13" s="28"/>
      <x:c r="M13" s="28"/>
      <x:c r="N13" s="28"/>
      <x:c r="O13" s="28"/>
      <x:c r="P13" s="28"/>
      <x:c r="Q13" s="28"/>
      <x:c r="R13" s="28"/>
      <x:c r="S13" s="28"/>
      <x:c r="T13" s="28"/>
      <x:c r="U13" s="28"/>
      <x:c r="V13" s="28"/>
      <x:c r="W13" s="28"/>
      <x:c r="X13" s="28"/>
      <x:c r="Y13" s="28"/>
      <x:c r="Z13" s="28"/>
    </x:row>
    <x:row r="14">
      <x:c r="A14" s="28" t="str">
        <x:v>Food cost</x:v>
      </x:c>
      <x:c r="B14" s="255" t="n">
        <x:f>IFERROR('Compte de résultat'!N6/'Compte de résultat'!N5,0)</x:f>
        <x:v>0.3192999999999999</x:v>
      </x:c>
      <x:c r="C14" s="28" t="str">
        <x:v>Objectif matières</x:v>
      </x:c>
      <x:c r="D14" s="28" t="str">
        <x:v>Taux masse salariale</x:v>
      </x:c>
      <x:c r="E14" s="255" t="n">
        <x:f>IFERROR('Personnel'!N20/'Compte de résultat'!N5,0)</x:f>
        <x:v>0.38801371332214807</x:v>
      </x:c>
      <x:c r="F14" s="28" t="str">
        <x:f>IF(E14&lt;=0.35,"Masse salariale maîtrisée","Masse salariale élevée")</x:f>
        <x:v>Masse salariale élevée</x:v>
      </x:c>
      <x:c r="G14" s="28"/>
      <x:c r="H14" s="28"/>
      <x:c r="I14" s="28"/>
      <x:c r="J14" s="28"/>
      <x:c r="K14" s="28"/>
      <x:c r="L14" s="28"/>
      <x:c r="M14" s="28"/>
      <x:c r="N14" s="28"/>
      <x:c r="O14" s="28"/>
      <x:c r="P14" s="28"/>
      <x:c r="Q14" s="28"/>
      <x:c r="R14" s="28"/>
      <x:c r="S14" s="28"/>
      <x:c r="T14" s="28"/>
      <x:c r="U14" s="28"/>
      <x:c r="V14" s="28"/>
      <x:c r="W14" s="28"/>
      <x:c r="X14" s="28"/>
      <x:c r="Y14" s="28"/>
      <x:c r="Z14" s="28"/>
    </x:row>
    <x:row r="15">
      <x:c r="A15" s="28" t="str">
        <x:v>Taux de masse salariale</x:v>
      </x:c>
      <x:c r="B15" s="255" t="n">
        <x:f>IFERROR('Personnel'!N20/'Compte de résultat'!N5,0)</x:f>
        <x:v>0.38801371332214807</x:v>
      </x:c>
      <x:c r="C15" s="28" t="str">
        <x:v>Personnel / CA</x:v>
      </x:c>
      <x:c r="D15" s="28" t="str">
        <x:v>Solde financement</x:v>
      </x:c>
      <x:c r="E15" s="254" t="n">
        <x:f>'Financement'!B10</x:f>
        <x:v>-43723.316</x:v>
      </x:c>
      <x:c r="F15" s="28" t="str">
        <x:f>IF(E15&gt;=0,"Plan financé","Financement insuffisant")</x:f>
        <x:v>Financement insuffisant</x:v>
      </x:c>
      <x:c r="G15" s="28"/>
      <x:c r="H15" s="28"/>
      <x:c r="I15" s="28"/>
      <x:c r="J15" s="28"/>
      <x:c r="K15" s="28"/>
      <x:c r="L15" s="28"/>
      <x:c r="M15" s="28"/>
      <x:c r="N15" s="28"/>
      <x:c r="O15" s="28"/>
      <x:c r="P15" s="28"/>
      <x:c r="Q15" s="28"/>
      <x:c r="R15" s="28"/>
      <x:c r="S15" s="28"/>
      <x:c r="T15" s="28"/>
      <x:c r="U15" s="28"/>
      <x:c r="V15" s="28"/>
      <x:c r="W15" s="28"/>
      <x:c r="X15" s="28"/>
      <x:c r="Y15" s="28"/>
      <x:c r="Z15" s="28"/>
    </x:row>
    <x:row r="16">
      <x:c r="A16" s="28" t="str">
        <x:v>Taux d'EBE</x:v>
      </x:c>
      <x:c r="B16" s="255" t="n">
        <x:f>'Compte de résultat'!N18</x:f>
        <x:v>0.153278560972603</x:v>
      </x:c>
      <x:c r="C16" s="28" t="str">
        <x:v>Rentabilité opérationnelle</x:v>
      </x:c>
      <x:c r="D16" s="28" t="str">
        <x:v>Résultat net</x:v>
      </x:c>
      <x:c r="E16" s="254" t="n">
        <x:f>'Compte de résultat'!N16</x:f>
        <x:v>93406.05250994753</x:v>
      </x:c>
      <x:c r="F16" s="28" t="str">
        <x:f>IF(E16&gt;0,"Projet rentable","Résultat négatif")</x:f>
        <x:v>Projet rentable</x:v>
      </x:c>
      <x:c r="G16" s="28"/>
      <x:c r="H16" s="28"/>
      <x:c r="I16" s="28"/>
      <x:c r="J16" s="28"/>
      <x:c r="K16" s="28"/>
      <x:c r="L16" s="28"/>
      <x:c r="M16" s="28"/>
      <x:c r="N16" s="28"/>
      <x:c r="O16" s="28"/>
      <x:c r="P16" s="28"/>
      <x:c r="Q16" s="28"/>
      <x:c r="R16" s="28"/>
      <x:c r="S16" s="28"/>
      <x:c r="T16" s="28"/>
      <x:c r="U16" s="28"/>
      <x:c r="V16" s="28"/>
      <x:c r="W16" s="28"/>
      <x:c r="X16" s="28"/>
      <x:c r="Y16" s="28"/>
      <x:c r="Z16" s="28"/>
    </x:row>
    <x:row r="17">
      <x:c r="A17" s="28" t="str">
        <x:v>Couverts minimum / jour</x:v>
      </x:c>
      <x:c r="B17" s="253" t="n">
        <x:f>'Seuil rentabilité'!B13</x:f>
        <x:v>90.10586441945289</x:v>
      </x:c>
      <x:c r="C17" s="28" t="str">
        <x:v>Seuil quotidien</x:v>
      </x:c>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t="str">
        <x:v>Marge de sécurité</x:v>
      </x:c>
      <x:c r="B18" s="254" t="n">
        <x:f>'Seuil rentabilité'!B15</x:f>
        <x:v>163360.69713582168</x:v>
      </x:c>
      <x:c r="C18" s="28" t="str">
        <x:v>Résistance du modèle</x:v>
      </x:c>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56" t="str">
        <x:v>ALERTE PRINCIPALE</x:v>
      </x:c>
      <x:c r="B38" s="256"/>
      <x:c r="C38" s="256"/>
      <x:c r="D38" s="256"/>
      <x:c r="E38" s="256"/>
      <x:c r="F38" s="256"/>
      <x:c r="G38" s="28"/>
      <x:c r="H38" s="28"/>
      <x:c r="I38" s="28"/>
      <x:c r="J38" s="28"/>
      <x:c r="K38" s="28"/>
      <x:c r="L38" s="28"/>
      <x:c r="M38" s="28"/>
      <x:c r="N38" s="28"/>
      <x:c r="O38" s="28"/>
      <x:c r="P38" s="28"/>
      <x:c r="Q38" s="28"/>
      <x:c r="R38" s="28"/>
      <x:c r="S38" s="28"/>
      <x:c r="T38" s="28"/>
      <x:c r="U38" s="28"/>
      <x:c r="V38" s="28"/>
      <x:c r="W38" s="28"/>
      <x:c r="X38" s="28"/>
      <x:c r="Y38" s="28"/>
      <x:c r="Z38" s="28"/>
    </x:row>
    <x:row r="39">
      <x:c r="A39" s="220" t="str">
        <x:f>IF(MIN('Trésorerie'!B18:M18)&lt;0,"Attention : la trésorerie devient négative. Ajustez les ventes, les charges ou le financement.",IF('Compte de résultat'!N16&lt;0,"Le résultat annuel reste négatif. Revoyez le ticket moyen, le food cost ou la masse salariale.","Le scénario central présente une trajectoire financière positive."))</x:f>
        <x:v>Le scénario central présente une trajectoire financière positive.</x:v>
      </x:c>
      <x:c r="B39" s="220"/>
      <x:c r="C39" s="220"/>
      <x:c r="D39" s="220"/>
      <x:c r="E39" s="220"/>
      <x:c r="F39" s="220"/>
      <x:c r="G39" s="28"/>
      <x:c r="H39" s="28"/>
      <x:c r="I39" s="28"/>
      <x:c r="J39" s="28"/>
      <x:c r="K39" s="28"/>
      <x:c r="L39" s="28"/>
      <x:c r="M39" s="28"/>
      <x:c r="N39" s="28"/>
      <x:c r="O39" s="28"/>
      <x:c r="P39" s="28"/>
      <x:c r="Q39" s="28"/>
      <x:c r="R39" s="28"/>
      <x:c r="S39" s="28"/>
      <x:c r="T39" s="28"/>
      <x:c r="U39" s="28"/>
      <x:c r="V39" s="28"/>
      <x:c r="W39" s="28"/>
      <x:c r="X39" s="28"/>
      <x:c r="Y39" s="28"/>
      <x:c r="Z39" s="28"/>
    </x:row>
    <x:row r="40">
      <x:c r="A40" s="220"/>
      <x:c r="B40" s="220"/>
      <x:c r="C40" s="220"/>
      <x:c r="D40" s="220"/>
      <x:c r="E40" s="220"/>
      <x:c r="F40" s="220"/>
      <x:c r="G40" s="28"/>
      <x:c r="H40" s="28"/>
      <x:c r="I40" s="28"/>
      <x:c r="J40" s="28"/>
      <x:c r="K40" s="28"/>
      <x:c r="L40" s="28"/>
      <x:c r="M40" s="28"/>
      <x:c r="N40" s="28"/>
      <x:c r="O40" s="28"/>
      <x:c r="P40" s="28"/>
      <x:c r="Q40" s="28"/>
      <x:c r="R40" s="28"/>
      <x:c r="S40" s="28"/>
      <x:c r="T40" s="28"/>
      <x:c r="U40" s="28"/>
      <x:c r="V40" s="28"/>
      <x:c r="W40" s="28"/>
      <x:c r="X40" s="28"/>
      <x:c r="Y40" s="28"/>
      <x:c r="Z40" s="28"/>
    </x:row>
    <x:row r="41">
      <x:c r="A41" s="220"/>
      <x:c r="B41" s="220"/>
      <x:c r="C41" s="220"/>
      <x:c r="D41" s="220"/>
      <x:c r="E41" s="220"/>
      <x:c r="F41" s="220"/>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L2"/>
    <x:mergeCell ref="A3:L3"/>
    <x:mergeCell ref="A5:C5"/>
    <x:mergeCell ref="A6:C8"/>
    <x:mergeCell ref="D5:F5"/>
    <x:mergeCell ref="D6:F8"/>
    <x:mergeCell ref="G5:I5"/>
    <x:mergeCell ref="G6:I8"/>
    <x:mergeCell ref="J5:L5"/>
    <x:mergeCell ref="J6:L8"/>
    <x:mergeCell ref="A10:F10"/>
    <x:mergeCell ref="D10:F10"/>
    <x:mergeCell ref="A38:F38"/>
    <x:mergeCell ref="A39:F41"/>
  </x:mergeCells>
  <x:conditionalFormatting sqref="F12:F16">
    <x:cfRule type="expression" dxfId="3" priority="1">
      <x:formula>OR(F12="Trésorerie positive",F12="Food cost maîtrisé",F12="Masse salariale maîtrisée",F12="Plan financé",F12="Projet rentable")</x:formula>
    </x:cfRule>
    <x:cfRule type="expression" dxfId="4" priority="2">
      <x:formula>OR(F12="Besoin de financement",F12="Food cost trop élevé",F12="Masse salariale élevée",F12="Financement insuffisant",F12="Résultat négatif")</x:formula>
    </x:cfRule>
  </x:conditionalFormatting>
  <x:pageMargins left="0.7" right="0.7" top="0.75" bottom="0.75" header="0.3" footer="0.3"/>
  <x:drawing xmlns:r="http://schemas.openxmlformats.org/officeDocument/2006/relationships" r:id="R8935b8f29df44208"/>
</x:worksheet>
</file>

<file path=xl/worksheets/sheet2.xml><?xml version="1.0" encoding="utf-8"?>
<x:worksheet xmlns:x="http://schemas.openxmlformats.org/spreadsheetml/2006/main">
  <x:sheetFormatPr defaultRowHeight="15"/>
  <x:cols>
    <x:col min="1" max="1" width="30" hidden="0" customWidth="1"/>
    <x:col min="2" max="2" width="18" hidden="0" customWidth="1"/>
    <x:col min="3" max="3" width="18" hidden="0" customWidth="1"/>
    <x:col min="4" max="4" width="38" hidden="0" customWidth="1"/>
    <x:col min="5" max="5" width="16" hidden="0" customWidth="1"/>
    <x:col min="6" max="6" width="16" hidden="0" customWidth="1"/>
    <x:col min="7" max="7" width="16" hidden="0" customWidth="1"/>
    <x:col min="8" max="8" width="38" hidden="0" customWidth="1"/>
  </x:cols>
  <x:sheetData>
    <x:row r="1">
      <x:c r="A1" s="271" t="str">
        <x:v>PRÉVISIONNEL FINANCIER RESTAURANT — HYPOTHÈSES</x:v>
      </x:c>
      <x:c r="B1" s="271"/>
      <x:c r="C1" s="271"/>
      <x:c r="D1" s="271"/>
      <x:c r="E1" s="271"/>
      <x:c r="F1" s="271"/>
      <x:c r="G1" s="271"/>
      <x:c r="H1" s="271"/>
      <x:c r="I1" s="28"/>
      <x:c r="J1" s="28"/>
      <x:c r="K1" s="28"/>
      <x:c r="L1" s="28"/>
      <x:c r="M1" s="28"/>
      <x:c r="N1" s="28"/>
      <x:c r="O1" s="28"/>
      <x:c r="P1" s="28"/>
      <x:c r="Q1" s="28"/>
      <x:c r="R1" s="28"/>
      <x:c r="S1" s="28"/>
      <x:c r="T1" s="28"/>
      <x:c r="U1" s="28"/>
      <x:c r="V1" s="28"/>
      <x:c r="W1" s="28"/>
      <x:c r="X1" s="28"/>
      <x:c r="Y1" s="28"/>
      <x:c r="Z1" s="28"/>
    </x:row>
    <x:row r="2">
      <x:c r="A2" s="271"/>
      <x:c r="B2" s="271"/>
      <x:c r="C2" s="271"/>
      <x:c r="D2" s="271"/>
      <x:c r="E2" s="271"/>
      <x:c r="F2" s="271"/>
      <x:c r="G2" s="271"/>
      <x:c r="H2" s="271"/>
      <x:c r="I2" s="28"/>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4" t="str">
        <x:v>Paramètre</x:v>
      </x:c>
      <x:c r="B4" s="14" t="str">
        <x:v>Valeur</x:v>
      </x:c>
      <x:c r="C4" s="14" t="str">
        <x:v>Unité / choix</x:v>
      </x:c>
      <x:c r="D4" s="14" t="str">
        <x:v>Commentaires</x:v>
      </x:c>
      <x:c r="E4" s="14" t="str">
        <x:v>Scénario prudent</x:v>
      </x:c>
      <x:c r="F4" s="14" t="str">
        <x:v>Scénario central</x:v>
      </x:c>
      <x:c r="G4" s="14" t="str">
        <x:v>Scénario haut</x:v>
      </x:c>
      <x:c r="H4" s="14" t="str">
        <x:v>Source / vérification</x:v>
      </x:c>
      <x:c r="I4" s="28"/>
      <x:c r="J4" s="28"/>
      <x:c r="K4" s="28"/>
      <x:c r="L4" s="28"/>
      <x:c r="M4" s="28"/>
      <x:c r="N4" s="28"/>
      <x:c r="O4" s="28"/>
      <x:c r="P4" s="28"/>
      <x:c r="Q4" s="28"/>
      <x:c r="R4" s="28"/>
      <x:c r="S4" s="28"/>
      <x:c r="T4" s="28"/>
      <x:c r="U4" s="28"/>
      <x:c r="V4" s="28"/>
      <x:c r="W4" s="28"/>
      <x:c r="X4" s="28"/>
      <x:c r="Y4" s="28"/>
      <x:c r="Z4" s="28"/>
    </x:row>
    <x:row r="5">
      <x:c r="A5" s="28" t="str">
        <x:v>Nom du restaurant</x:v>
      </x:c>
      <x:c r="B5" s="29" t="str">
        <x:v>Restaurant Exemple</x:v>
      </x:c>
      <x:c r="C5" s="28" t="str">
        <x:v>Texte</x:v>
      </x:c>
      <x:c r="D5" s="28" t="str">
        <x:v>À personnaliser</x:v>
      </x:c>
      <x:c r="E5" s="30" t="str"/>
      <x:c r="F5" s="30" t="str"/>
      <x:c r="G5" s="30" t="str"/>
      <x:c r="H5" s="28" t="str"/>
      <x:c r="I5" s="28"/>
      <x:c r="J5" s="28"/>
      <x:c r="K5" s="28"/>
      <x:c r="L5" s="28"/>
      <x:c r="M5" s="28"/>
      <x:c r="N5" s="28"/>
      <x:c r="O5" s="28"/>
      <x:c r="P5" s="28"/>
      <x:c r="Q5" s="28"/>
      <x:c r="R5" s="28"/>
      <x:c r="S5" s="28"/>
      <x:c r="T5" s="28"/>
      <x:c r="U5" s="28"/>
      <x:c r="V5" s="28"/>
      <x:c r="W5" s="28"/>
      <x:c r="X5" s="28"/>
      <x:c r="Y5" s="28"/>
      <x:c r="Z5" s="28"/>
    </x:row>
    <x:row r="6">
      <x:c r="A6" s="28" t="str">
        <x:v>Concept</x:v>
      </x:c>
      <x:c r="B6" s="29" t="str">
        <x:v>Bistronomique</x:v>
      </x:c>
      <x:c r="C6" s="28" t="str">
        <x:v>Choix</x:v>
      </x:c>
      <x:c r="D6" s="28" t="str">
        <x:v>Bistronomique / Fast-food / Brasserie / Café / Autre</x:v>
      </x:c>
      <x:c r="E6" s="30" t="str"/>
      <x:c r="F6" s="30" t="str"/>
      <x:c r="G6" s="30" t="str"/>
      <x:c r="H6" s="28" t="str"/>
      <x:c r="I6" s="28"/>
      <x:c r="J6" s="28"/>
      <x:c r="K6" s="28"/>
      <x:c r="L6" s="28"/>
      <x:c r="M6" s="28"/>
      <x:c r="N6" s="28"/>
      <x:c r="O6" s="28"/>
      <x:c r="P6" s="28"/>
      <x:c r="Q6" s="28"/>
      <x:c r="R6" s="28"/>
      <x:c r="S6" s="28"/>
      <x:c r="T6" s="28"/>
      <x:c r="U6" s="28"/>
      <x:c r="V6" s="28"/>
      <x:c r="W6" s="28"/>
      <x:c r="X6" s="28"/>
      <x:c r="Y6" s="28"/>
      <x:c r="Z6" s="28"/>
    </x:row>
    <x:row r="7">
      <x:c r="A7" s="28" t="str">
        <x:v>Nombre de places assises</x:v>
      </x:c>
      <x:c r="B7" s="34" t="n">
        <x:v>60</x:v>
      </x:c>
      <x:c r="C7" s="28" t="str">
        <x:v>places</x:v>
      </x:c>
      <x:c r="D7" s="28" t="str">
        <x:v>Capacité maximale de la salle</x:v>
      </x:c>
      <x:c r="E7" s="30" t="n">
        <x:v>45</x:v>
      </x:c>
      <x:c r="F7" s="30" t="n">
        <x:v>60</x:v>
      </x:c>
      <x:c r="G7" s="30" t="n">
        <x:v>80</x:v>
      </x:c>
      <x:c r="H7" s="28" t="str"/>
      <x:c r="I7" s="28"/>
      <x:c r="J7" s="28"/>
      <x:c r="K7" s="28"/>
      <x:c r="L7" s="28"/>
      <x:c r="M7" s="28"/>
      <x:c r="N7" s="28"/>
      <x:c r="O7" s="28"/>
      <x:c r="P7" s="28"/>
      <x:c r="Q7" s="28"/>
      <x:c r="R7" s="28"/>
      <x:c r="S7" s="28"/>
      <x:c r="T7" s="28"/>
      <x:c r="U7" s="28"/>
      <x:c r="V7" s="28"/>
      <x:c r="W7" s="28"/>
      <x:c r="X7" s="28"/>
      <x:c r="Y7" s="28"/>
      <x:c r="Z7" s="28"/>
    </x:row>
    <x:row r="8">
      <x:c r="A8" s="28" t="str">
        <x:v>Jours d'ouverture par mois</x:v>
      </x:c>
      <x:c r="B8" s="34" t="n">
        <x:v>26</x:v>
      </x:c>
      <x:c r="C8" s="28" t="str">
        <x:v>jours</x:v>
      </x:c>
      <x:c r="D8" s="28" t="str">
        <x:v>Moyenne mensuelle</x:v>
      </x:c>
      <x:c r="E8" s="30" t="n">
        <x:v>24</x:v>
      </x:c>
      <x:c r="F8" s="30" t="n">
        <x:v>26</x:v>
      </x:c>
      <x:c r="G8" s="30" t="n">
        <x:v>28</x:v>
      </x:c>
      <x:c r="H8" s="28" t="str"/>
      <x:c r="I8" s="28"/>
      <x:c r="J8" s="28"/>
      <x:c r="K8" s="28"/>
      <x:c r="L8" s="28"/>
      <x:c r="M8" s="28"/>
      <x:c r="N8" s="28"/>
      <x:c r="O8" s="28"/>
      <x:c r="P8" s="28"/>
      <x:c r="Q8" s="28"/>
      <x:c r="R8" s="28"/>
      <x:c r="S8" s="28"/>
      <x:c r="T8" s="28"/>
      <x:c r="U8" s="28"/>
      <x:c r="V8" s="28"/>
      <x:c r="W8" s="28"/>
      <x:c r="X8" s="28"/>
      <x:c r="Y8" s="28"/>
      <x:c r="Z8" s="28"/>
    </x:row>
    <x:row r="9">
      <x:c r="A9" s="28" t="str">
        <x:v>Services par jour</x:v>
      </x:c>
      <x:c r="B9" s="36" t="n">
        <x:v>2</x:v>
      </x:c>
      <x:c r="C9" s="28" t="str">
        <x:v>services</x:v>
      </x:c>
      <x:c r="D9" s="28" t="str">
        <x:v>Midi et soir</x:v>
      </x:c>
      <x:c r="E9" s="30" t="n">
        <x:v>1</x:v>
      </x:c>
      <x:c r="F9" s="30" t="n">
        <x:v>2</x:v>
      </x:c>
      <x:c r="G9" s="30" t="n">
        <x:v>2</x:v>
      </x:c>
      <x:c r="H9" s="28" t="str"/>
      <x:c r="I9" s="28"/>
      <x:c r="J9" s="28"/>
      <x:c r="K9" s="28"/>
      <x:c r="L9" s="28"/>
      <x:c r="M9" s="28"/>
      <x:c r="N9" s="28"/>
      <x:c r="O9" s="28"/>
      <x:c r="P9" s="28"/>
      <x:c r="Q9" s="28"/>
      <x:c r="R9" s="28"/>
      <x:c r="S9" s="28"/>
      <x:c r="T9" s="28"/>
      <x:c r="U9" s="28"/>
      <x:c r="V9" s="28"/>
      <x:c r="W9" s="28"/>
      <x:c r="X9" s="28"/>
      <x:c r="Y9" s="28"/>
      <x:c r="Z9" s="28"/>
    </x:row>
    <x:row r="10">
      <x:c r="A10" s="28" t="str">
        <x:v>Taux de remplissage moyen</x:v>
      </x:c>
      <x:c r="B10" s="36" t="n">
        <x:v>0.55</x:v>
      </x:c>
      <x:c r="C10" s="28" t="str">
        <x:v>%</x:v>
      </x:c>
      <x:c r="D10" s="28" t="str">
        <x:v>Moyenne sur l'ensemble des services</x:v>
      </x:c>
      <x:c r="E10" s="30" t="n">
        <x:v>0.4</x:v>
      </x:c>
      <x:c r="F10" s="30" t="n">
        <x:v>0.55</x:v>
      </x:c>
      <x:c r="G10" s="30" t="n">
        <x:v>0.7</x:v>
      </x:c>
      <x:c r="H10" s="28" t="str"/>
      <x:c r="I10" s="28"/>
      <x:c r="J10" s="28"/>
      <x:c r="K10" s="28"/>
      <x:c r="L10" s="28"/>
      <x:c r="M10" s="28"/>
      <x:c r="N10" s="28"/>
      <x:c r="O10" s="28"/>
      <x:c r="P10" s="28"/>
      <x:c r="Q10" s="28"/>
      <x:c r="R10" s="28"/>
      <x:c r="S10" s="28"/>
      <x:c r="T10" s="28"/>
      <x:c r="U10" s="28"/>
      <x:c r="V10" s="28"/>
      <x:c r="W10" s="28"/>
      <x:c r="X10" s="28"/>
      <x:c r="Y10" s="28"/>
      <x:c r="Z10" s="28"/>
    </x:row>
    <x:row r="11">
      <x:c r="A11" s="28" t="str">
        <x:v>Rotation moyenne des tables</x:v>
      </x:c>
      <x:c r="B11" s="36" t="n">
        <x:v>1.25</x:v>
      </x:c>
      <x:c r="C11" s="28" t="str">
        <x:v>x / service</x:v>
      </x:c>
      <x:c r="D11" s="28" t="str">
        <x:v>Nombre de clients par place et par service</x:v>
      </x:c>
      <x:c r="E11" s="30" t="n">
        <x:v>1</x:v>
      </x:c>
      <x:c r="F11" s="30" t="n">
        <x:v>1.25</x:v>
      </x:c>
      <x:c r="G11" s="30" t="n">
        <x:v>1.5</x:v>
      </x:c>
      <x:c r="H11" s="28" t="str"/>
      <x:c r="I11" s="28"/>
      <x:c r="J11" s="28"/>
      <x:c r="K11" s="28"/>
      <x:c r="L11" s="28"/>
      <x:c r="M11" s="28"/>
      <x:c r="N11" s="28"/>
      <x:c r="O11" s="28"/>
      <x:c r="P11" s="28"/>
      <x:c r="Q11" s="28"/>
      <x:c r="R11" s="28"/>
      <x:c r="S11" s="28"/>
      <x:c r="T11" s="28"/>
      <x:c r="U11" s="28"/>
      <x:c r="V11" s="28"/>
      <x:c r="W11" s="28"/>
      <x:c r="X11" s="28"/>
      <x:c r="Y11" s="28"/>
      <x:c r="Z11" s="28"/>
    </x:row>
    <x:row r="12">
      <x:c r="A12" s="28" t="str">
        <x:v>Ticket moyen salle HT</x:v>
      </x:c>
      <x:c r="B12" s="36" t="n">
        <x:v>28</x:v>
      </x:c>
      <x:c r="C12" s="28" t="str">
        <x:v>€ / client</x:v>
      </x:c>
      <x:c r="D12" s="28" t="str">
        <x:v>Hors taxes</x:v>
      </x:c>
      <x:c r="E12" s="30" t="n">
        <x:v>24</x:v>
      </x:c>
      <x:c r="F12" s="30" t="n">
        <x:v>28</x:v>
      </x:c>
      <x:c r="G12" s="30" t="n">
        <x:v>33</x:v>
      </x:c>
      <x:c r="H12" s="28" t="str"/>
      <x:c r="I12" s="28"/>
      <x:c r="J12" s="28"/>
      <x:c r="K12" s="28"/>
      <x:c r="L12" s="28"/>
      <x:c r="M12" s="28"/>
      <x:c r="N12" s="28"/>
      <x:c r="O12" s="28"/>
      <x:c r="P12" s="28"/>
      <x:c r="Q12" s="28"/>
      <x:c r="R12" s="28"/>
      <x:c r="S12" s="28"/>
      <x:c r="T12" s="28"/>
      <x:c r="U12" s="28"/>
      <x:c r="V12" s="28"/>
      <x:c r="W12" s="28"/>
      <x:c r="X12" s="28"/>
      <x:c r="Y12" s="28"/>
      <x:c r="Z12" s="28"/>
    </x:row>
    <x:row r="13">
      <x:c r="A13" s="28" t="str">
        <x:v>Part ventes à emporter</x:v>
      </x:c>
      <x:c r="B13" s="36" t="n">
        <x:v>0.1</x:v>
      </x:c>
      <x:c r="C13" s="28" t="str">
        <x:v>% du CA</x:v>
      </x:c>
      <x:c r="D13" s="28" t="str">
        <x:v>Click &amp; collect / comptoir</x:v>
      </x:c>
      <x:c r="E13" s="30" t="n">
        <x:v>0.06</x:v>
      </x:c>
      <x:c r="F13" s="30" t="n">
        <x:v>0.1</x:v>
      </x:c>
      <x:c r="G13" s="30" t="n">
        <x:v>0.14</x:v>
      </x:c>
      <x:c r="H13" s="28" t="str"/>
      <x:c r="I13" s="28"/>
      <x:c r="J13" s="28"/>
      <x:c r="K13" s="28"/>
      <x:c r="L13" s="28"/>
      <x:c r="M13" s="28"/>
      <x:c r="N13" s="28"/>
      <x:c r="O13" s="28"/>
      <x:c r="P13" s="28"/>
      <x:c r="Q13" s="28"/>
      <x:c r="R13" s="28"/>
      <x:c r="S13" s="28"/>
      <x:c r="T13" s="28"/>
      <x:c r="U13" s="28"/>
      <x:c r="V13" s="28"/>
      <x:c r="W13" s="28"/>
      <x:c r="X13" s="28"/>
      <x:c r="Y13" s="28"/>
      <x:c r="Z13" s="28"/>
    </x:row>
    <x:row r="14">
      <x:c r="A14" s="28" t="str">
        <x:v>Part livraison</x:v>
      </x:c>
      <x:c r="B14" s="36" t="n">
        <x:v>0.08</x:v>
      </x:c>
      <x:c r="C14" s="28" t="str">
        <x:v>% du CA</x:v>
      </x:c>
      <x:c r="D14" s="28" t="str">
        <x:v>Plateformes ou livraison propre</x:v>
      </x:c>
      <x:c r="E14" s="30" t="n">
        <x:v>0.04</x:v>
      </x:c>
      <x:c r="F14" s="30" t="n">
        <x:v>0.08</x:v>
      </x:c>
      <x:c r="G14" s="30" t="n">
        <x:v>0.12</x:v>
      </x:c>
      <x:c r="H14" s="28" t="str"/>
      <x:c r="I14" s="28"/>
      <x:c r="J14" s="28"/>
      <x:c r="K14" s="28"/>
      <x:c r="L14" s="28"/>
      <x:c r="M14" s="28"/>
      <x:c r="N14" s="28"/>
      <x:c r="O14" s="28"/>
      <x:c r="P14" s="28"/>
      <x:c r="Q14" s="28"/>
      <x:c r="R14" s="28"/>
      <x:c r="S14" s="28"/>
      <x:c r="T14" s="28"/>
      <x:c r="U14" s="28"/>
      <x:c r="V14" s="28"/>
      <x:c r="W14" s="28"/>
      <x:c r="X14" s="28"/>
      <x:c r="Y14" s="28"/>
      <x:c r="Z14" s="28"/>
    </x:row>
    <x:row r="15">
      <x:c r="A15" s="28" t="str">
        <x:v>Commission plateformes</x:v>
      </x:c>
      <x:c r="B15" s="36" t="n">
        <x:v>0.25</x:v>
      </x:c>
      <x:c r="C15" s="28" t="str">
        <x:v>% du CA livraison</x:v>
      </x:c>
      <x:c r="D15" s="28" t="str">
        <x:v>Commission moyenne</x:v>
      </x:c>
      <x:c r="E15" s="30" t="n">
        <x:v>0.3</x:v>
      </x:c>
      <x:c r="F15" s="30" t="n">
        <x:v>0.25</x:v>
      </x:c>
      <x:c r="G15" s="30" t="n">
        <x:v>0.2</x:v>
      </x:c>
      <x:c r="H15" s="28" t="str"/>
      <x:c r="I15" s="28"/>
      <x:c r="J15" s="28"/>
      <x:c r="K15" s="28"/>
      <x:c r="L15" s="28"/>
      <x:c r="M15" s="28"/>
      <x:c r="N15" s="28"/>
      <x:c r="O15" s="28"/>
      <x:c r="P15" s="28"/>
      <x:c r="Q15" s="28"/>
      <x:c r="R15" s="28"/>
      <x:c r="S15" s="28"/>
      <x:c r="T15" s="28"/>
      <x:c r="U15" s="28"/>
      <x:c r="V15" s="28"/>
      <x:c r="W15" s="28"/>
      <x:c r="X15" s="28"/>
      <x:c r="Y15" s="28"/>
      <x:c r="Z15" s="28"/>
    </x:row>
    <x:row r="16">
      <x:c r="A16" s="28" t="str">
        <x:v>Croissance mensuelle fréquentation</x:v>
      </x:c>
      <x:c r="B16" s="36" t="n">
        <x:v>0.02</x:v>
      </x:c>
      <x:c r="C16" s="28" t="str">
        <x:v>%</x:v>
      </x:c>
      <x:c r="D16" s="28" t="str">
        <x:v>Progression mensuelle des couverts</x:v>
      </x:c>
      <x:c r="E16" s="30" t="n">
        <x:v>0</x:v>
      </x:c>
      <x:c r="F16" s="30" t="n">
        <x:v>0.02</x:v>
      </x:c>
      <x:c r="G16" s="30" t="n">
        <x:v>0.04</x:v>
      </x:c>
      <x:c r="H16" s="28" t="str"/>
      <x:c r="I16" s="28"/>
      <x:c r="J16" s="28"/>
      <x:c r="K16" s="28"/>
      <x:c r="L16" s="28"/>
      <x:c r="M16" s="28"/>
      <x:c r="N16" s="28"/>
      <x:c r="O16" s="28"/>
      <x:c r="P16" s="28"/>
      <x:c r="Q16" s="28"/>
      <x:c r="R16" s="28"/>
      <x:c r="S16" s="28"/>
      <x:c r="T16" s="28"/>
      <x:c r="U16" s="28"/>
      <x:c r="V16" s="28"/>
      <x:c r="W16" s="28"/>
      <x:c r="X16" s="28"/>
      <x:c r="Y16" s="28"/>
      <x:c r="Z16" s="28"/>
    </x:row>
    <x:row r="17">
      <x:c r="A17" s="28" t="str">
        <x:v>Saisonnalité moyenne</x:v>
      </x:c>
      <x:c r="B17" s="36" t="n">
        <x:v>1</x:v>
      </x:c>
      <x:c r="C17" s="28" t="str">
        <x:v>coefficient</x:v>
      </x:c>
      <x:c r="D17" s="28" t="str">
        <x:v>1,00 = mois normal</x:v>
      </x:c>
      <x:c r="E17" s="30" t="str"/>
      <x:c r="F17" s="30" t="str"/>
      <x:c r="G17" s="30" t="str"/>
      <x:c r="H17" s="28" t="str"/>
      <x:c r="I17" s="28"/>
      <x:c r="J17" s="28"/>
      <x:c r="K17" s="28"/>
      <x:c r="L17" s="28"/>
      <x:c r="M17" s="28"/>
      <x:c r="N17" s="28"/>
      <x:c r="O17" s="28"/>
      <x:c r="P17" s="28"/>
      <x:c r="Q17" s="28"/>
      <x:c r="R17" s="28"/>
      <x:c r="S17" s="28"/>
      <x:c r="T17" s="28"/>
      <x:c r="U17" s="28"/>
      <x:c r="V17" s="28"/>
      <x:c r="W17" s="28"/>
      <x:c r="X17" s="28"/>
      <x:c r="Y17" s="28"/>
      <x:c r="Z17" s="28"/>
    </x:row>
    <x:row r="18">
      <x:c r="A18" s="28" t="str">
        <x:v>Taux de TVA moyen ventes</x:v>
      </x:c>
      <x:c r="B18" s="38" t="n">
        <x:v>0.1</x:v>
      </x:c>
      <x:c r="C18" s="28" t="str">
        <x:v>%</x:v>
      </x:c>
      <x:c r="D18" s="28" t="str">
        <x:v>À adapter selon les produits vendus</x:v>
      </x:c>
      <x:c r="E18" s="30" t="str"/>
      <x:c r="F18" s="30" t="str"/>
      <x:c r="G18" s="30" t="str"/>
      <x:c r="H18" s="28" t="str">
        <x:v>https://www.impots.gouv.fr/</x:v>
      </x:c>
      <x:c r="I18" s="28"/>
      <x:c r="J18" s="28"/>
      <x:c r="K18" s="28"/>
      <x:c r="L18" s="28"/>
      <x:c r="M18" s="28"/>
      <x:c r="N18" s="28"/>
      <x:c r="O18" s="28"/>
      <x:c r="P18" s="28"/>
      <x:c r="Q18" s="28"/>
      <x:c r="R18" s="28"/>
      <x:c r="S18" s="28"/>
      <x:c r="T18" s="28"/>
      <x:c r="U18" s="28"/>
      <x:c r="V18" s="28"/>
      <x:c r="W18" s="28"/>
      <x:c r="X18" s="28"/>
      <x:c r="Y18" s="28"/>
      <x:c r="Z18" s="28"/>
    </x:row>
    <x:row r="19">
      <x:c r="A19" s="28" t="str">
        <x:v>Délai encaissement clients</x:v>
      </x:c>
      <x:c r="B19" s="36" t="n">
        <x:v>0</x:v>
      </x:c>
      <x:c r="C19" s="28" t="str">
        <x:v>jours</x:v>
      </x:c>
      <x:c r="D19" s="28" t="str">
        <x:v>Paiement comptant par défaut</x:v>
      </x:c>
      <x:c r="E19" s="30" t="str"/>
      <x:c r="F19" s="30" t="str"/>
      <x:c r="G19" s="30" t="str"/>
      <x:c r="H19" s="28" t="str"/>
      <x:c r="I19" s="28"/>
      <x:c r="J19" s="28"/>
      <x:c r="K19" s="28"/>
      <x:c r="L19" s="28"/>
      <x:c r="M19" s="28"/>
      <x:c r="N19" s="28"/>
      <x:c r="O19" s="28"/>
      <x:c r="P19" s="28"/>
      <x:c r="Q19" s="28"/>
      <x:c r="R19" s="28"/>
      <x:c r="S19" s="28"/>
      <x:c r="T19" s="28"/>
      <x:c r="U19" s="28"/>
      <x:c r="V19" s="28"/>
      <x:c r="W19" s="28"/>
      <x:c r="X19" s="28"/>
      <x:c r="Y19" s="28"/>
      <x:c r="Z19" s="28"/>
    </x:row>
    <x:row r="20">
      <x:c r="A20" s="28" t="str">
        <x:v>Trésorerie initiale</x:v>
      </x:c>
      <x:c r="B20" s="36" t="n">
        <x:v>25000</x:v>
      </x:c>
      <x:c r="C20" s="28" t="str">
        <x:v>€</x:v>
      </x:c>
      <x:c r="D20" s="28" t="str">
        <x:v>Solde au démarrage</x:v>
      </x:c>
      <x:c r="E20" s="30" t="str"/>
      <x:c r="F20" s="30" t="str"/>
      <x:c r="G20" s="30" t="str"/>
      <x:c r="H20" s="28" t="str"/>
      <x:c r="I20" s="28"/>
      <x:c r="J20" s="28"/>
      <x:c r="K20" s="28"/>
      <x:c r="L20" s="28"/>
      <x:c r="M20" s="28"/>
      <x:c r="N20" s="28"/>
      <x:c r="O20" s="28"/>
      <x:c r="P20" s="28"/>
      <x:c r="Q20" s="28"/>
      <x:c r="R20" s="28"/>
      <x:c r="S20" s="28"/>
      <x:c r="T20" s="28"/>
      <x:c r="U20" s="28"/>
      <x:c r="V20" s="28"/>
      <x:c r="W20" s="28"/>
      <x:c r="X20" s="28"/>
      <x:c r="Y20" s="28"/>
      <x:c r="Z20" s="28"/>
    </x:row>
    <x:row r="21">
      <x:c r="A21" s="28" t="str">
        <x:v>Food cost cible</x:v>
      </x:c>
      <x:c r="B21" s="36" t="n">
        <x:v>0.31</x:v>
      </x:c>
      <x:c r="C21" s="28" t="str">
        <x:v>% du CA HT</x:v>
      </x:c>
      <x:c r="D21" s="28" t="str">
        <x:v>Matières premières / CA</x:v>
      </x:c>
      <x:c r="E21" s="30" t="n">
        <x:v>0.35</x:v>
      </x:c>
      <x:c r="F21" s="30" t="n">
        <x:v>0.31</x:v>
      </x:c>
      <x:c r="G21" s="30" t="n">
        <x:v>0.28</x:v>
      </x:c>
      <x:c r="H21" s="28" t="str"/>
      <x:c r="I21" s="28"/>
      <x:c r="J21" s="28"/>
      <x:c r="K21" s="28"/>
      <x:c r="L21" s="28"/>
      <x:c r="M21" s="28"/>
      <x:c r="N21" s="28"/>
      <x:c r="O21" s="28"/>
      <x:c r="P21" s="28"/>
      <x:c r="Q21" s="28"/>
      <x:c r="R21" s="28"/>
      <x:c r="S21" s="28"/>
      <x:c r="T21" s="28"/>
      <x:c r="U21" s="28"/>
      <x:c r="V21" s="28"/>
      <x:c r="W21" s="28"/>
      <x:c r="X21" s="28"/>
      <x:c r="Y21" s="28"/>
      <x:c r="Z21" s="28"/>
    </x:row>
    <x:row r="22">
      <x:c r="A22" s="28" t="str">
        <x:v>Boissons : part du CA</x:v>
      </x:c>
      <x:c r="B22" s="34" t="n">
        <x:v>0.24</x:v>
      </x:c>
      <x:c r="C22" s="28" t="str">
        <x:v>% du CA HT</x:v>
      </x:c>
      <x:c r="D22" s="28" t="str">
        <x:v>Part boissons dans le chiffre d'affaires</x:v>
      </x:c>
      <x:c r="E22" s="30" t="n">
        <x:v>0.18</x:v>
      </x:c>
      <x:c r="F22" s="30" t="n">
        <x:v>0.24</x:v>
      </x:c>
      <x:c r="G22" s="30" t="n">
        <x:v>0.3</x:v>
      </x:c>
      <x:c r="H22" s="28" t="str"/>
      <x:c r="I22" s="28"/>
      <x:c r="J22" s="28"/>
      <x:c r="K22" s="28"/>
      <x:c r="L22" s="28"/>
      <x:c r="M22" s="28"/>
      <x:c r="N22" s="28"/>
      <x:c r="O22" s="28"/>
      <x:c r="P22" s="28"/>
      <x:c r="Q22" s="28"/>
      <x:c r="R22" s="28"/>
      <x:c r="S22" s="28"/>
      <x:c r="T22" s="28"/>
      <x:c r="U22" s="28"/>
      <x:c r="V22" s="28"/>
      <x:c r="W22" s="28"/>
      <x:c r="X22" s="28"/>
      <x:c r="Y22" s="28"/>
      <x:c r="Z22" s="28"/>
    </x:row>
    <x:row r="23">
      <x:c r="A23" s="28" t="str">
        <x:v>Perte &amp; gaspillage</x:v>
      </x:c>
      <x:c r="B23" s="38" t="n">
        <x:v>0.03</x:v>
      </x:c>
      <x:c r="C23" s="28" t="str">
        <x:v>% des achats</x:v>
      </x:c>
      <x:c r="D23" s="28" t="str">
        <x:v>Casse, pertes, invendus</x:v>
      </x:c>
      <x:c r="E23" s="30" t="n">
        <x:v>0.05</x:v>
      </x:c>
      <x:c r="F23" s="30" t="n">
        <x:v>0.03</x:v>
      </x:c>
      <x:c r="G23" s="30" t="n">
        <x:v>0.02</x:v>
      </x:c>
      <x:c r="H23" s="28" t="str"/>
      <x:c r="I23" s="28"/>
      <x:c r="J23" s="28"/>
      <x:c r="K23" s="28"/>
      <x:c r="L23" s="28"/>
      <x:c r="M23" s="28"/>
      <x:c r="N23" s="28"/>
      <x:c r="O23" s="28"/>
      <x:c r="P23" s="28"/>
      <x:c r="Q23" s="28"/>
      <x:c r="R23" s="28"/>
      <x:c r="S23" s="28"/>
      <x:c r="T23" s="28"/>
      <x:c r="U23" s="28"/>
      <x:c r="V23" s="28"/>
      <x:c r="W23" s="28"/>
      <x:c r="X23" s="28"/>
      <x:c r="Y23" s="28"/>
      <x:c r="Z23" s="28"/>
    </x:row>
    <x:row r="24">
      <x:c r="A24" s="28" t="str">
        <x:v>Stock de sécurité</x:v>
      </x:c>
      <x:c r="B24" s="38" t="n">
        <x:v>10</x:v>
      </x:c>
      <x:c r="C24" s="28" t="str">
        <x:v>jours d'achats</x:v>
      </x:c>
      <x:c r="D24" s="28" t="str">
        <x:v>Niveau de stock cible</x:v>
      </x:c>
      <x:c r="E24" s="30" t="n">
        <x:v>14</x:v>
      </x:c>
      <x:c r="F24" s="30" t="n">
        <x:v>10</x:v>
      </x:c>
      <x:c r="G24" s="30" t="n">
        <x:v>7</x:v>
      </x:c>
      <x:c r="H24" s="28" t="str"/>
      <x:c r="I24" s="28"/>
      <x:c r="J24" s="28"/>
      <x:c r="K24" s="28"/>
      <x:c r="L24" s="28"/>
      <x:c r="M24" s="28"/>
      <x:c r="N24" s="28"/>
      <x:c r="O24" s="28"/>
      <x:c r="P24" s="28"/>
      <x:c r="Q24" s="28"/>
      <x:c r="R24" s="28"/>
      <x:c r="S24" s="28"/>
      <x:c r="T24" s="28"/>
      <x:c r="U24" s="28"/>
      <x:c r="V24" s="28"/>
      <x:c r="W24" s="28"/>
      <x:c r="X24" s="28"/>
      <x:c r="Y24" s="28"/>
      <x:c r="Z24" s="28"/>
    </x:row>
    <x:row r="25">
      <x:c r="A25" s="28" t="str">
        <x:v>Loyer mensuel</x:v>
      </x:c>
      <x:c r="B25" s="38" t="n">
        <x:v>4200</x:v>
      </x:c>
      <x:c r="C25" s="28" t="str">
        <x:v>€ / mois</x:v>
      </x:c>
      <x:c r="D25" s="28" t="str">
        <x:v>Local commercial</x:v>
      </x:c>
      <x:c r="E25" s="30" t="str"/>
      <x:c r="F25" s="30" t="str"/>
      <x:c r="G25" s="30" t="str"/>
      <x:c r="H25" s="28" t="str"/>
      <x:c r="I25" s="28"/>
      <x:c r="J25" s="28"/>
      <x:c r="K25" s="28"/>
      <x:c r="L25" s="28"/>
      <x:c r="M25" s="28"/>
      <x:c r="N25" s="28"/>
      <x:c r="O25" s="28"/>
      <x:c r="P25" s="28"/>
      <x:c r="Q25" s="28"/>
      <x:c r="R25" s="28"/>
      <x:c r="S25" s="28"/>
      <x:c r="T25" s="28"/>
      <x:c r="U25" s="28"/>
      <x:c r="V25" s="28"/>
      <x:c r="W25" s="28"/>
      <x:c r="X25" s="28"/>
      <x:c r="Y25" s="28"/>
      <x:c r="Z25" s="28"/>
    </x:row>
    <x:row r="26">
      <x:c r="A26" s="28" t="str">
        <x:v>Énergie &amp; eau</x:v>
      </x:c>
      <x:c r="B26" s="38" t="n">
        <x:v>1800</x:v>
      </x:c>
      <x:c r="C26" s="28" t="str">
        <x:v>€ / mois</x:v>
      </x:c>
      <x:c r="D26" s="28" t="str">
        <x:v>Électricité, gaz, eau</x:v>
      </x:c>
      <x:c r="E26" s="30" t="str"/>
      <x:c r="F26" s="30" t="str"/>
      <x:c r="G26" s="30" t="str"/>
      <x:c r="H26" s="28" t="str"/>
      <x:c r="I26" s="28"/>
      <x:c r="J26" s="28"/>
      <x:c r="K26" s="28"/>
      <x:c r="L26" s="28"/>
      <x:c r="M26" s="28"/>
      <x:c r="N26" s="28"/>
      <x:c r="O26" s="28"/>
      <x:c r="P26" s="28"/>
      <x:c r="Q26" s="28"/>
      <x:c r="R26" s="28"/>
      <x:c r="S26" s="28"/>
      <x:c r="T26" s="28"/>
      <x:c r="U26" s="28"/>
      <x:c r="V26" s="28"/>
      <x:c r="W26" s="28"/>
      <x:c r="X26" s="28"/>
      <x:c r="Y26" s="28"/>
      <x:c r="Z26" s="28"/>
    </x:row>
    <x:row r="27">
      <x:c r="A27" s="28" t="str">
        <x:v>Assurances</x:v>
      </x:c>
      <x:c r="B27" s="38" t="n">
        <x:v>350</x:v>
      </x:c>
      <x:c r="C27" s="28" t="str">
        <x:v>€ / mois</x:v>
      </x:c>
      <x:c r="D27" s="28" t="str">
        <x:v>RC, multirisque, perte exploitation</x:v>
      </x:c>
      <x:c r="E27" s="30" t="str"/>
      <x:c r="F27" s="30" t="str"/>
      <x:c r="G27" s="30" t="str"/>
      <x:c r="H27" s="28" t="str"/>
      <x:c r="I27" s="28"/>
      <x:c r="J27" s="28"/>
      <x:c r="K27" s="28"/>
      <x:c r="L27" s="28"/>
      <x:c r="M27" s="28"/>
      <x:c r="N27" s="28"/>
      <x:c r="O27" s="28"/>
      <x:c r="P27" s="28"/>
      <x:c r="Q27" s="28"/>
      <x:c r="R27" s="28"/>
      <x:c r="S27" s="28"/>
      <x:c r="T27" s="28"/>
      <x:c r="U27" s="28"/>
      <x:c r="V27" s="28"/>
      <x:c r="W27" s="28"/>
      <x:c r="X27" s="28"/>
      <x:c r="Y27" s="28"/>
      <x:c r="Z27" s="28"/>
    </x:row>
    <x:row r="28">
      <x:c r="A28" s="28" t="str">
        <x:v>Télécom &amp; logiciels</x:v>
      </x:c>
      <x:c r="B28" s="38" t="n">
        <x:v>450</x:v>
      </x:c>
      <x:c r="C28" s="28" t="str">
        <x:v>€ / mois</x:v>
      </x:c>
      <x:c r="D28" s="28" t="str">
        <x:v>Caisse, réservation, internet</x:v>
      </x:c>
      <x:c r="E28" s="30" t="str"/>
      <x:c r="F28" s="30" t="str"/>
      <x:c r="G28" s="30" t="str"/>
      <x:c r="H28" s="28" t="str"/>
      <x:c r="I28" s="28"/>
      <x:c r="J28" s="28"/>
      <x:c r="K28" s="28"/>
      <x:c r="L28" s="28"/>
      <x:c r="M28" s="28"/>
      <x:c r="N28" s="28"/>
      <x:c r="O28" s="28"/>
      <x:c r="P28" s="28"/>
      <x:c r="Q28" s="28"/>
      <x:c r="R28" s="28"/>
      <x:c r="S28" s="28"/>
      <x:c r="T28" s="28"/>
      <x:c r="U28" s="28"/>
      <x:c r="V28" s="28"/>
      <x:c r="W28" s="28"/>
      <x:c r="X28" s="28"/>
      <x:c r="Y28" s="28"/>
      <x:c r="Z28" s="28"/>
    </x:row>
    <x:row r="29">
      <x:c r="A29" s="28" t="str">
        <x:v>Marketing</x:v>
      </x:c>
      <x:c r="B29" s="38" t="n">
        <x:v>900</x:v>
      </x:c>
      <x:c r="C29" s="28" t="str">
        <x:v>€ / mois</x:v>
      </x:c>
      <x:c r="D29" s="28" t="str">
        <x:v>Communication et publicité</x:v>
      </x:c>
      <x:c r="E29" s="30" t="str"/>
      <x:c r="F29" s="30" t="str"/>
      <x:c r="G29" s="30" t="str"/>
      <x:c r="H29" s="28" t="str"/>
      <x:c r="I29" s="28"/>
      <x:c r="J29" s="28"/>
      <x:c r="K29" s="28"/>
      <x:c r="L29" s="28"/>
      <x:c r="M29" s="28"/>
      <x:c r="N29" s="28"/>
      <x:c r="O29" s="28"/>
      <x:c r="P29" s="28"/>
      <x:c r="Q29" s="28"/>
      <x:c r="R29" s="28"/>
      <x:c r="S29" s="28"/>
      <x:c r="T29" s="28"/>
      <x:c r="U29" s="28"/>
      <x:c r="V29" s="28"/>
      <x:c r="W29" s="28"/>
      <x:c r="X29" s="28"/>
      <x:c r="Y29" s="28"/>
      <x:c r="Z29" s="28"/>
    </x:row>
    <x:row r="30">
      <x:c r="A30" s="28" t="str">
        <x:v>Entretien &amp; blanchisserie</x:v>
      </x:c>
      <x:c r="B30" s="38" t="n">
        <x:v>650</x:v>
      </x:c>
      <x:c r="C30" s="28" t="str">
        <x:v>€ / mois</x:v>
      </x:c>
      <x:c r="D30" s="28" t="str">
        <x:v>Nettoyage, linge, petit entretien</x:v>
      </x:c>
      <x:c r="E30" s="30" t="str"/>
      <x:c r="F30" s="30" t="str"/>
      <x:c r="G30" s="30" t="str"/>
      <x:c r="H30" s="28" t="str"/>
      <x:c r="I30" s="28"/>
      <x:c r="J30" s="28"/>
      <x:c r="K30" s="28"/>
      <x:c r="L30" s="28"/>
      <x:c r="M30" s="28"/>
      <x:c r="N30" s="28"/>
      <x:c r="O30" s="28"/>
      <x:c r="P30" s="28"/>
      <x:c r="Q30" s="28"/>
      <x:c r="R30" s="28"/>
      <x:c r="S30" s="28"/>
      <x:c r="T30" s="28"/>
      <x:c r="U30" s="28"/>
      <x:c r="V30" s="28"/>
      <x:c r="W30" s="28"/>
      <x:c r="X30" s="28"/>
      <x:c r="Y30" s="28"/>
      <x:c r="Z30" s="28"/>
    </x:row>
    <x:row r="31">
      <x:c r="A31" s="28" t="str">
        <x:v>Honoraires &amp; frais bancaires</x:v>
      </x:c>
      <x:c r="B31" s="38" t="n">
        <x:v>500</x:v>
      </x:c>
      <x:c r="C31" s="28" t="str">
        <x:v>€ / mois</x:v>
      </x:c>
      <x:c r="D31" s="28" t="str">
        <x:v>Comptable, banque, juridique</x:v>
      </x:c>
      <x:c r="E31" s="30" t="str"/>
      <x:c r="F31" s="30" t="str"/>
      <x:c r="G31" s="30" t="str"/>
      <x:c r="H31" s="28" t="str"/>
      <x:c r="I31" s="28"/>
      <x:c r="J31" s="28"/>
      <x:c r="K31" s="28"/>
      <x:c r="L31" s="28"/>
      <x:c r="M31" s="28"/>
      <x:c r="N31" s="28"/>
      <x:c r="O31" s="28"/>
      <x:c r="P31" s="28"/>
      <x:c r="Q31" s="28"/>
      <x:c r="R31" s="28"/>
      <x:c r="S31" s="28"/>
      <x:c r="T31" s="28"/>
      <x:c r="U31" s="28"/>
      <x:c r="V31" s="28"/>
      <x:c r="W31" s="28"/>
      <x:c r="X31" s="28"/>
      <x:c r="Y31" s="28"/>
      <x:c r="Z31" s="28"/>
    </x:row>
    <x:row r="32">
      <x:c r="A32" s="28" t="str">
        <x:v>Autres charges fixes</x:v>
      </x:c>
      <x:c r="B32" s="38" t="n">
        <x:v>850</x:v>
      </x:c>
      <x:c r="C32" s="28" t="str">
        <x:v>€ / mois</x:v>
      </x:c>
      <x:c r="D32" s="28" t="str">
        <x:v>Marge de sécurité</x:v>
      </x:c>
      <x:c r="E32" s="30" t="str"/>
      <x:c r="F32" s="30" t="str"/>
      <x:c r="G32" s="30" t="str"/>
      <x:c r="H32" s="28" t="str"/>
      <x:c r="I32" s="28"/>
      <x:c r="J32" s="28"/>
      <x:c r="K32" s="28"/>
      <x:c r="L32" s="28"/>
      <x:c r="M32" s="28"/>
      <x:c r="N32" s="28"/>
      <x:c r="O32" s="28"/>
      <x:c r="P32" s="28"/>
      <x:c r="Q32" s="28"/>
      <x:c r="R32" s="28"/>
      <x:c r="S32" s="28"/>
      <x:c r="T32" s="28"/>
      <x:c r="U32" s="28"/>
      <x:c r="V32" s="28"/>
      <x:c r="W32" s="28"/>
      <x:c r="X32" s="28"/>
      <x:c r="Y32" s="28"/>
      <x:c r="Z32" s="28"/>
    </x:row>
    <x:row r="33">
      <x:c r="A33" s="28" t="str">
        <x:v>Investissement initial</x:v>
      </x:c>
      <x:c r="B33" s="38" t="n">
        <x:v>120000</x:v>
      </x:c>
      <x:c r="C33" s="28" t="str">
        <x:v>€</x:v>
      </x:c>
      <x:c r="D33" s="28" t="str">
        <x:v>Montant indicatif ; le détail se trouve dans la feuille Investissements</x:v>
      </x:c>
      <x:c r="E33" s="30" t="str"/>
      <x:c r="F33" s="30" t="str"/>
      <x:c r="G33" s="30" t="str"/>
      <x:c r="H33" s="28" t="str"/>
      <x:c r="I33" s="28"/>
      <x:c r="J33" s="28"/>
      <x:c r="K33" s="28"/>
      <x:c r="L33" s="28"/>
      <x:c r="M33" s="28"/>
      <x:c r="N33" s="28"/>
      <x:c r="O33" s="28"/>
      <x:c r="P33" s="28"/>
      <x:c r="Q33" s="28"/>
      <x:c r="R33" s="28"/>
      <x:c r="S33" s="28"/>
      <x:c r="T33" s="28"/>
      <x:c r="U33" s="28"/>
      <x:c r="V33" s="28"/>
      <x:c r="W33" s="28"/>
      <x:c r="X33" s="28"/>
      <x:c r="Y33" s="28"/>
      <x:c r="Z33" s="28"/>
    </x:row>
    <x:row r="34">
      <x:c r="A34" s="28" t="str">
        <x:v>Apport personnel</x:v>
      </x:c>
      <x:c r="B34" s="36" t="n">
        <x:v>50000</x:v>
      </x:c>
      <x:c r="C34" s="28" t="str">
        <x:v>€</x:v>
      </x:c>
      <x:c r="D34" s="28" t="str">
        <x:v>Capital et comptes courants</x:v>
      </x:c>
      <x:c r="E34" s="30" t="str"/>
      <x:c r="F34" s="30" t="str"/>
      <x:c r="G34" s="30" t="str"/>
      <x:c r="H34" s="28" t="str"/>
      <x:c r="I34" s="28"/>
      <x:c r="J34" s="28"/>
      <x:c r="K34" s="28"/>
      <x:c r="L34" s="28"/>
      <x:c r="M34" s="28"/>
      <x:c r="N34" s="28"/>
      <x:c r="O34" s="28"/>
      <x:c r="P34" s="28"/>
      <x:c r="Q34" s="28"/>
      <x:c r="R34" s="28"/>
      <x:c r="S34" s="28"/>
      <x:c r="T34" s="28"/>
      <x:c r="U34" s="28"/>
      <x:c r="V34" s="28"/>
      <x:c r="W34" s="28"/>
      <x:c r="X34" s="28"/>
      <x:c r="Y34" s="28"/>
      <x:c r="Z34" s="28"/>
    </x:row>
    <x:row r="35">
      <x:c r="A35" s="28" t="str">
        <x:v>Emprunt bancaire</x:v>
      </x:c>
      <x:c r="B35" s="34" t="n">
        <x:v>80000</x:v>
      </x:c>
      <x:c r="C35" s="28" t="str">
        <x:v>€</x:v>
      </x:c>
      <x:c r="D35" s="28" t="str">
        <x:v>Montant du prêt</x:v>
      </x:c>
      <x:c r="E35" s="30" t="str"/>
      <x:c r="F35" s="30" t="str"/>
      <x:c r="G35" s="30" t="str"/>
      <x:c r="H35" s="28" t="str"/>
      <x:c r="I35" s="28"/>
      <x:c r="J35" s="28"/>
      <x:c r="K35" s="28"/>
      <x:c r="L35" s="28"/>
      <x:c r="M35" s="28"/>
      <x:c r="N35" s="28"/>
      <x:c r="O35" s="28"/>
      <x:c r="P35" s="28"/>
      <x:c r="Q35" s="28"/>
      <x:c r="R35" s="28"/>
      <x:c r="S35" s="28"/>
      <x:c r="T35" s="28"/>
      <x:c r="U35" s="28"/>
      <x:c r="V35" s="28"/>
      <x:c r="W35" s="28"/>
      <x:c r="X35" s="28"/>
      <x:c r="Y35" s="28"/>
      <x:c r="Z35" s="28"/>
    </x:row>
    <x:row r="36">
      <x:c r="A36" s="28" t="str">
        <x:v>Taux annuel emprunt</x:v>
      </x:c>
      <x:c r="B36" s="38" t="n">
        <x:v>0.045</x:v>
      </x:c>
      <x:c r="C36" s="28" t="str">
        <x:v>%</x:v>
      </x:c>
      <x:c r="D36" s="28" t="str">
        <x:v>Taux nominal indicatif</x:v>
      </x:c>
      <x:c r="E36" s="30" t="str"/>
      <x:c r="F36" s="30" t="str"/>
      <x:c r="G36" s="30" t="str"/>
      <x:c r="H36" s="28" t="str"/>
      <x:c r="I36" s="28"/>
      <x:c r="J36" s="28"/>
      <x:c r="K36" s="28"/>
      <x:c r="L36" s="28"/>
      <x:c r="M36" s="28"/>
      <x:c r="N36" s="28"/>
      <x:c r="O36" s="28"/>
      <x:c r="P36" s="28"/>
      <x:c r="Q36" s="28"/>
      <x:c r="R36" s="28"/>
      <x:c r="S36" s="28"/>
      <x:c r="T36" s="28"/>
      <x:c r="U36" s="28"/>
      <x:c r="V36" s="28"/>
      <x:c r="W36" s="28"/>
      <x:c r="X36" s="28"/>
      <x:c r="Y36" s="28"/>
      <x:c r="Z36" s="28"/>
    </x:row>
    <x:row r="37">
      <x:c r="A37" s="28" t="str">
        <x:v>Durée emprunt</x:v>
      </x:c>
      <x:c r="B37" s="36" t="n">
        <x:v>60</x:v>
      </x:c>
      <x:c r="C37" s="28" t="str">
        <x:v>mois</x:v>
      </x:c>
      <x:c r="D37" s="28" t="str">
        <x:v>Durée de remboursement</x:v>
      </x:c>
      <x:c r="E37" s="30" t="str"/>
      <x:c r="F37" s="30" t="str"/>
      <x:c r="G37" s="30" t="str"/>
      <x:c r="H37" s="28" t="str"/>
      <x:c r="I37" s="28"/>
      <x:c r="J37" s="28"/>
      <x:c r="K37" s="28"/>
      <x:c r="L37" s="28"/>
      <x:c r="M37" s="28"/>
      <x:c r="N37" s="28"/>
      <x:c r="O37" s="28"/>
      <x:c r="P37" s="28"/>
      <x:c r="Q37" s="28"/>
      <x:c r="R37" s="28"/>
      <x:c r="S37" s="28"/>
      <x:c r="T37" s="28"/>
      <x:c r="U37" s="28"/>
      <x:c r="V37" s="28"/>
      <x:c r="W37" s="28"/>
      <x:c r="X37" s="28"/>
      <x:c r="Y37" s="28"/>
      <x:c r="Z37" s="28"/>
    </x:row>
    <x:row r="38">
      <x:c r="A38" s="28" t="str">
        <x:v>Rémunération dirigeant mensuelle</x:v>
      </x:c>
      <x:c r="B38" s="29" t="n">
        <x:v>2500</x:v>
      </x:c>
      <x:c r="C38" s="28" t="str">
        <x:v>€ / mois</x:v>
      </x:c>
      <x:c r="D38" s="28" t="str">
        <x:v>Charge ou prélèvement selon statut</x:v>
      </x:c>
      <x:c r="E38" s="30" t="str"/>
      <x:c r="F38" s="30" t="str"/>
      <x:c r="G38" s="30" t="str"/>
      <x:c r="H38" s="28" t="str"/>
      <x:c r="I38" s="28"/>
      <x:c r="J38" s="28"/>
      <x:c r="K38" s="28"/>
      <x:c r="L38" s="28"/>
      <x:c r="M38" s="28"/>
      <x:c r="N38" s="28"/>
      <x:c r="O38" s="28"/>
      <x:c r="P38" s="28"/>
      <x:c r="Q38" s="28"/>
      <x:c r="R38" s="28"/>
      <x:c r="S38" s="28"/>
      <x:c r="T38" s="28"/>
      <x:c r="U38" s="28"/>
      <x:c r="V38" s="28"/>
      <x:c r="W38" s="28"/>
      <x:c r="X38" s="28"/>
      <x:c r="Y38" s="28"/>
      <x:c r="Z38" s="28"/>
    </x:row>
    <x:row r="39">
      <x:c r="A39" s="28" t="str">
        <x:v>Taux de charges sociales dirigeant</x:v>
      </x:c>
      <x:c r="B39" s="29" t="n">
        <x:v>0.45</x:v>
      </x:c>
      <x:c r="C39" s="28" t="str">
        <x:v>% rémunération</x:v>
      </x:c>
      <x:c r="D39" s="28" t="str">
        <x:v>À adapter au statut</x:v>
      </x:c>
      <x:c r="E39" s="30" t="str"/>
      <x:c r="F39" s="30" t="str"/>
      <x:c r="G39" s="30" t="str"/>
      <x:c r="H39" s="28" t="str"/>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H2"/>
  </x:mergeCells>
  <x:dataValidations count="1">
    <x:dataValidation type="list" sqref="B6">
      <x:formula1>"Bistronomique,Fast-food,Brasserie,Café,Restaurant gastronomique,Autre"</x:formula1>
    </x:dataValidation>
  </x:dataValidations>
  <x:pageMargins left="0.7" right="0.7" top="0.75" bottom="0.75" header="0.3" footer="0.3"/>
</x:worksheet>
</file>

<file path=xl/worksheets/sheet3.xml><?xml version="1.0" encoding="utf-8"?>
<x:worksheet xmlns:x="http://schemas.openxmlformats.org/spreadsheetml/2006/main">
  <x:sheetFormatPr defaultRowHeight="15"/>
  <x:cols>
    <x:col min="1" max="1" width="28"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73" t="str">
        <x:v>PRÉVISIONNEL DES VENTES — COUVERTS, SALLE, EMPORTER ET LIVRAISON</x:v>
      </x:c>
      <x:c r="B1" s="273"/>
      <x:c r="C1" s="273"/>
      <x:c r="D1" s="273"/>
      <x:c r="E1" s="273"/>
      <x:c r="F1" s="273"/>
      <x:c r="G1" s="273"/>
      <x:c r="H1" s="273"/>
      <x:c r="I1" s="273"/>
      <x:c r="J1" s="273"/>
      <x:c r="K1" s="273"/>
      <x:c r="L1" s="273"/>
      <x:c r="M1" s="273"/>
      <x:c r="N1" s="273"/>
      <x:c r="O1" s="28"/>
      <x:c r="P1" s="28"/>
      <x:c r="Q1" s="28"/>
      <x:c r="R1" s="28"/>
      <x:c r="S1" s="28"/>
      <x:c r="T1" s="28"/>
      <x:c r="U1" s="28"/>
      <x:c r="V1" s="28"/>
      <x:c r="W1" s="28"/>
      <x:c r="X1" s="28"/>
      <x:c r="Y1" s="28"/>
      <x:c r="Z1" s="28"/>
    </x:row>
    <x:row r="2">
      <x:c r="A2" s="273"/>
      <x:c r="B2" s="273"/>
      <x:c r="C2" s="273"/>
      <x:c r="D2" s="273"/>
      <x:c r="E2" s="273"/>
      <x:c r="F2" s="273"/>
      <x:c r="G2" s="273"/>
      <x:c r="H2" s="273"/>
      <x:c r="I2" s="273"/>
      <x:c r="J2" s="273"/>
      <x:c r="K2" s="273"/>
      <x:c r="L2" s="273"/>
      <x:c r="M2" s="273"/>
      <x:c r="N2" s="273"/>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Places disponibles</x:v>
      </x:c>
      <x:c r="B5" s="274" t="n">
        <x:f>'Hypothèses'!$B$7</x:f>
        <x:v>60</x:v>
      </x:c>
      <x:c r="C5" s="274" t="n">
        <x:f>'Hypothèses'!$B$7</x:f>
        <x:v>60</x:v>
      </x:c>
      <x:c r="D5" s="274" t="n">
        <x:f>'Hypothèses'!$B$7</x:f>
        <x:v>60</x:v>
      </x:c>
      <x:c r="E5" s="274" t="n">
        <x:f>'Hypothèses'!$B$7</x:f>
        <x:v>60</x:v>
      </x:c>
      <x:c r="F5" s="274" t="n">
        <x:f>'Hypothèses'!$B$7</x:f>
        <x:v>60</x:v>
      </x:c>
      <x:c r="G5" s="274" t="n">
        <x:f>'Hypothèses'!$B$7</x:f>
        <x:v>60</x:v>
      </x:c>
      <x:c r="H5" s="274" t="n">
        <x:f>'Hypothèses'!$B$7</x:f>
        <x:v>60</x:v>
      </x:c>
      <x:c r="I5" s="274" t="n">
        <x:f>'Hypothèses'!$B$7</x:f>
        <x:v>60</x:v>
      </x:c>
      <x:c r="J5" s="274" t="n">
        <x:f>'Hypothèses'!$B$7</x:f>
        <x:v>60</x:v>
      </x:c>
      <x:c r="K5" s="274" t="n">
        <x:f>'Hypothèses'!$B$7</x:f>
        <x:v>60</x:v>
      </x:c>
      <x:c r="L5" s="274" t="n">
        <x:f>'Hypothèses'!$B$7</x:f>
        <x:v>60</x:v>
      </x:c>
      <x:c r="M5" s="274" t="n">
        <x:f>'Hypothèses'!$B$7</x:f>
        <x:v>60</x:v>
      </x:c>
      <x:c r="N5" s="274" t="n">
        <x:f>SUM(B5:M5)</x:f>
        <x:v>720</x:v>
      </x:c>
      <x:c r="O5" s="28"/>
      <x:c r="P5" s="28"/>
      <x:c r="Q5" s="28"/>
      <x:c r="R5" s="28"/>
      <x:c r="S5" s="28"/>
      <x:c r="T5" s="28"/>
      <x:c r="U5" s="28"/>
      <x:c r="V5" s="28"/>
      <x:c r="W5" s="28"/>
      <x:c r="X5" s="28"/>
      <x:c r="Y5" s="28"/>
      <x:c r="Z5" s="28"/>
    </x:row>
    <x:row r="6">
      <x:c r="A6" s="28" t="str">
        <x:v>Jours d'ouverture</x:v>
      </x:c>
      <x:c r="B6" s="274" t="n">
        <x:f>'Hypothèses'!$B$8</x:f>
        <x:v>26</x:v>
      </x:c>
      <x:c r="C6" s="274" t="n">
        <x:f>'Hypothèses'!$B$8</x:f>
        <x:v>26</x:v>
      </x:c>
      <x:c r="D6" s="274" t="n">
        <x:f>'Hypothèses'!$B$8</x:f>
        <x:v>26</x:v>
      </x:c>
      <x:c r="E6" s="274" t="n">
        <x:f>'Hypothèses'!$B$8</x:f>
        <x:v>26</x:v>
      </x:c>
      <x:c r="F6" s="274" t="n">
        <x:f>'Hypothèses'!$B$8</x:f>
        <x:v>26</x:v>
      </x:c>
      <x:c r="G6" s="274" t="n">
        <x:f>'Hypothèses'!$B$8</x:f>
        <x:v>26</x:v>
      </x:c>
      <x:c r="H6" s="274" t="n">
        <x:f>'Hypothèses'!$B$8</x:f>
        <x:v>26</x:v>
      </x:c>
      <x:c r="I6" s="274" t="n">
        <x:f>'Hypothèses'!$B$8</x:f>
        <x:v>26</x:v>
      </x:c>
      <x:c r="J6" s="274" t="n">
        <x:f>'Hypothèses'!$B$8</x:f>
        <x:v>26</x:v>
      </x:c>
      <x:c r="K6" s="274" t="n">
        <x:f>'Hypothèses'!$B$8</x:f>
        <x:v>26</x:v>
      </x:c>
      <x:c r="L6" s="274" t="n">
        <x:f>'Hypothèses'!$B$8</x:f>
        <x:v>26</x:v>
      </x:c>
      <x:c r="M6" s="274" t="n">
        <x:f>'Hypothèses'!$B$8</x:f>
        <x:v>26</x:v>
      </x:c>
      <x:c r="N6" s="274" t="n">
        <x:f>SUM(B6:M6)</x:f>
        <x:v>312</x:v>
      </x:c>
      <x:c r="O6" s="28"/>
      <x:c r="P6" s="28"/>
      <x:c r="Q6" s="28"/>
      <x:c r="R6" s="28"/>
      <x:c r="S6" s="28"/>
      <x:c r="T6" s="28"/>
      <x:c r="U6" s="28"/>
      <x:c r="V6" s="28"/>
      <x:c r="W6" s="28"/>
      <x:c r="X6" s="28"/>
      <x:c r="Y6" s="28"/>
      <x:c r="Z6" s="28"/>
    </x:row>
    <x:row r="7">
      <x:c r="A7" s="28" t="str">
        <x:v>Services / jour</x:v>
      </x:c>
      <x:c r="B7" s="274" t="n">
        <x:f>'Hypothèses'!$B$9</x:f>
        <x:v>2</x:v>
      </x:c>
      <x:c r="C7" s="274" t="n">
        <x:f>'Hypothèses'!$B$9</x:f>
        <x:v>2</x:v>
      </x:c>
      <x:c r="D7" s="274" t="n">
        <x:f>'Hypothèses'!$B$9</x:f>
        <x:v>2</x:v>
      </x:c>
      <x:c r="E7" s="274" t="n">
        <x:f>'Hypothèses'!$B$9</x:f>
        <x:v>2</x:v>
      </x:c>
      <x:c r="F7" s="274" t="n">
        <x:f>'Hypothèses'!$B$9</x:f>
        <x:v>2</x:v>
      </x:c>
      <x:c r="G7" s="274" t="n">
        <x:f>'Hypothèses'!$B$9</x:f>
        <x:v>2</x:v>
      </x:c>
      <x:c r="H7" s="274" t="n">
        <x:f>'Hypothèses'!$B$9</x:f>
        <x:v>2</x:v>
      </x:c>
      <x:c r="I7" s="274" t="n">
        <x:f>'Hypothèses'!$B$9</x:f>
        <x:v>2</x:v>
      </x:c>
      <x:c r="J7" s="274" t="n">
        <x:f>'Hypothèses'!$B$9</x:f>
        <x:v>2</x:v>
      </x:c>
      <x:c r="K7" s="274" t="n">
        <x:f>'Hypothèses'!$B$9</x:f>
        <x:v>2</x:v>
      </x:c>
      <x:c r="L7" s="274" t="n">
        <x:f>'Hypothèses'!$B$9</x:f>
        <x:v>2</x:v>
      </x:c>
      <x:c r="M7" s="274" t="n">
        <x:f>'Hypothèses'!$B$9</x:f>
        <x:v>2</x:v>
      </x:c>
      <x:c r="N7" s="274" t="n">
        <x:f>SUM(B7:M7)</x:f>
        <x:v>24</x:v>
      </x:c>
      <x:c r="O7" s="28"/>
      <x:c r="P7" s="28"/>
      <x:c r="Q7" s="28"/>
      <x:c r="R7" s="28"/>
      <x:c r="S7" s="28"/>
      <x:c r="T7" s="28"/>
      <x:c r="U7" s="28"/>
      <x:c r="V7" s="28"/>
      <x:c r="W7" s="28"/>
      <x:c r="X7" s="28"/>
      <x:c r="Y7" s="28"/>
      <x:c r="Z7" s="28"/>
    </x:row>
    <x:row r="8">
      <x:c r="A8" s="28" t="str">
        <x:v>Taux de remplissage</x:v>
      </x:c>
      <x:c r="B8" s="275" t="n">
        <x:f>'Hypothèses'!$B$10</x:f>
        <x:v>0.55</x:v>
      </x:c>
      <x:c r="C8" s="275" t="n">
        <x:f>MIN(1,B8*(1+'Hypothèses'!$B$16))</x:f>
        <x:v>0.561</x:v>
      </x:c>
      <x:c r="D8" s="275" t="n">
        <x:f>MIN(1,C8*(1+'Hypothèses'!$B$16))</x:f>
        <x:v>0.5722200000000001</x:v>
      </x:c>
      <x:c r="E8" s="275" t="n">
        <x:f>MIN(1,D8*(1+'Hypothèses'!$B$16))</x:f>
        <x:v>0.5836644000000001</x:v>
      </x:c>
      <x:c r="F8" s="275" t="n">
        <x:f>MIN(1,E8*(1+'Hypothèses'!$B$16))</x:f>
        <x:v>0.5953376880000001</x:v>
      </x:c>
      <x:c r="G8" s="275" t="n">
        <x:f>MIN(1,F8*(1+'Hypothèses'!$B$16))</x:f>
        <x:v>0.6072444417600001</x:v>
      </x:c>
      <x:c r="H8" s="275" t="n">
        <x:f>MIN(1,G8*(1+'Hypothèses'!$B$16))</x:f>
        <x:v>0.6193893305952002</x:v>
      </x:c>
      <x:c r="I8" s="275" t="n">
        <x:f>MIN(1,H8*(1+'Hypothèses'!$B$16))</x:f>
        <x:v>0.6317771172071042</x:v>
      </x:c>
      <x:c r="J8" s="275" t="n">
        <x:f>MIN(1,I8*(1+'Hypothèses'!$B$16))</x:f>
        <x:v>0.6444126595512463</x:v>
      </x:c>
      <x:c r="K8" s="275" t="n">
        <x:f>MIN(1,J8*(1+'Hypothèses'!$B$16))</x:f>
        <x:v>0.6573009127422712</x:v>
      </x:c>
      <x:c r="L8" s="275" t="n">
        <x:f>MIN(1,K8*(1+'Hypothèses'!$B$16))</x:f>
        <x:v>0.6704469309971166</x:v>
      </x:c>
      <x:c r="M8" s="275" t="n">
        <x:f>MIN(1,L8*(1+'Hypothèses'!$B$16))</x:f>
        <x:v>0.6838558696170589</x:v>
      </x:c>
      <x:c r="N8" s="275" t="n">
        <x:f>AVERAGE(B8:M8)</x:f>
        <x:v>0.6147207792058332</x:v>
      </x:c>
      <x:c r="O8" s="28"/>
      <x:c r="P8" s="28"/>
      <x:c r="Q8" s="28"/>
      <x:c r="R8" s="28"/>
      <x:c r="S8" s="28"/>
      <x:c r="T8" s="28"/>
      <x:c r="U8" s="28"/>
      <x:c r="V8" s="28"/>
      <x:c r="W8" s="28"/>
      <x:c r="X8" s="28"/>
      <x:c r="Y8" s="28"/>
      <x:c r="Z8" s="28"/>
    </x:row>
    <x:row r="9">
      <x:c r="A9" s="28" t="str">
        <x:v>Rotation des tables</x:v>
      </x:c>
      <x:c r="B9" s="275" t="n">
        <x:f>'Hypothèses'!$B$11</x:f>
        <x:v>1.25</x:v>
      </x:c>
      <x:c r="C9" s="275" t="n">
        <x:f>'Hypothèses'!$B$11</x:f>
        <x:v>1.25</x:v>
      </x:c>
      <x:c r="D9" s="275" t="n">
        <x:f>'Hypothèses'!$B$11</x:f>
        <x:v>1.25</x:v>
      </x:c>
      <x:c r="E9" s="275" t="n">
        <x:f>'Hypothèses'!$B$11</x:f>
        <x:v>1.25</x:v>
      </x:c>
      <x:c r="F9" s="275" t="n">
        <x:f>'Hypothèses'!$B$11</x:f>
        <x:v>1.25</x:v>
      </x:c>
      <x:c r="G9" s="275" t="n">
        <x:f>'Hypothèses'!$B$11</x:f>
        <x:v>1.25</x:v>
      </x:c>
      <x:c r="H9" s="275" t="n">
        <x:f>'Hypothèses'!$B$11</x:f>
        <x:v>1.25</x:v>
      </x:c>
      <x:c r="I9" s="275" t="n">
        <x:f>'Hypothèses'!$B$11</x:f>
        <x:v>1.25</x:v>
      </x:c>
      <x:c r="J9" s="275" t="n">
        <x:f>'Hypothèses'!$B$11</x:f>
        <x:v>1.25</x:v>
      </x:c>
      <x:c r="K9" s="275" t="n">
        <x:f>'Hypothèses'!$B$11</x:f>
        <x:v>1.25</x:v>
      </x:c>
      <x:c r="L9" s="275" t="n">
        <x:f>'Hypothèses'!$B$11</x:f>
        <x:v>1.25</x:v>
      </x:c>
      <x:c r="M9" s="275" t="n">
        <x:f>'Hypothèses'!$B$11</x:f>
        <x:v>1.25</x:v>
      </x:c>
      <x:c r="N9" s="275" t="n">
        <x:f>AVERAGE(B9:M9)</x:f>
        <x:v>1.25</x:v>
      </x:c>
      <x:c r="O9" s="28"/>
      <x:c r="P9" s="28"/>
      <x:c r="Q9" s="28"/>
      <x:c r="R9" s="28"/>
      <x:c r="S9" s="28"/>
      <x:c r="T9" s="28"/>
      <x:c r="U9" s="28"/>
      <x:c r="V9" s="28"/>
      <x:c r="W9" s="28"/>
      <x:c r="X9" s="28"/>
      <x:c r="Y9" s="28"/>
      <x:c r="Z9" s="28"/>
    </x:row>
    <x:row r="10">
      <x:c r="A10" s="28" t="str">
        <x:v>Couverts salle</x:v>
      </x:c>
      <x:c r="B10" s="274" t="n">
        <x:f>B5*B6*B7*B8*B9</x:f>
        <x:v>2145.0000000000005</x:v>
      </x:c>
      <x:c r="C10" s="274" t="n">
        <x:f>C5*C6*C7*C8*C9</x:f>
        <x:v>2187.9</x:v>
      </x:c>
      <x:c r="D10" s="274" t="n">
        <x:f>D5*D6*D7*D8*D9</x:f>
        <x:v>2231.6580000000004</x:v>
      </x:c>
      <x:c r="E10" s="274" t="n">
        <x:f>E5*E6*E7*E8*E9</x:f>
        <x:v>2276.29116</x:v>
      </x:c>
      <x:c r="F10" s="274" t="n">
        <x:f>F5*F6*F7*F8*F9</x:f>
        <x:v>2321.8169832000003</x:v>
      </x:c>
      <x:c r="G10" s="274" t="n">
        <x:f>G5*G6*G7*G8*G9</x:f>
        <x:v>2368.2533228640004</x:v>
      </x:c>
      <x:c r="H10" s="274" t="n">
        <x:f>H5*H6*H7*H8*H9</x:f>
        <x:v>2415.6183893212806</x:v>
      </x:c>
      <x:c r="I10" s="274" t="n">
        <x:f>I5*I6*I7*I8*I9</x:f>
        <x:v>2463.930757107706</x:v>
      </x:c>
      <x:c r="J10" s="274" t="n">
        <x:f>J5*J6*J7*J8*J9</x:f>
        <x:v>2513.2093722498603</x:v>
      </x:c>
      <x:c r="K10" s="274" t="n">
        <x:f>K5*K6*K7*K8*K9</x:f>
        <x:v>2563.4735596948576</x:v>
      </x:c>
      <x:c r="L10" s="274" t="n">
        <x:f>L5*L6*L7*L8*L9</x:f>
        <x:v>2614.743030888755</x:v>
      </x:c>
      <x:c r="M10" s="274" t="n">
        <x:f>M5*M6*M7*M8*M9</x:f>
        <x:v>2667.03789150653</x:v>
      </x:c>
      <x:c r="N10" s="274" t="n">
        <x:f>SUM(B10:M10)</x:f>
        <x:v>28768.932466832994</x:v>
      </x:c>
      <x:c r="O10" s="28"/>
      <x:c r="P10" s="28"/>
      <x:c r="Q10" s="28"/>
      <x:c r="R10" s="28"/>
      <x:c r="S10" s="28"/>
      <x:c r="T10" s="28"/>
      <x:c r="U10" s="28"/>
      <x:c r="V10" s="28"/>
      <x:c r="W10" s="28"/>
      <x:c r="X10" s="28"/>
      <x:c r="Y10" s="28"/>
      <x:c r="Z10" s="28"/>
    </x:row>
    <x:row r="11">
      <x:c r="A11" s="28" t="str">
        <x:v>Ticket moyen salle HT</x:v>
      </x:c>
      <x:c r="B11" s="276" t="n">
        <x:f>'Hypothèses'!$B$12</x:f>
        <x:v>28</x:v>
      </x:c>
      <x:c r="C11" s="276" t="n">
        <x:f>'Hypothèses'!$B$12</x:f>
        <x:v>28</x:v>
      </x:c>
      <x:c r="D11" s="276" t="n">
        <x:f>'Hypothèses'!$B$12</x:f>
        <x:v>28</x:v>
      </x:c>
      <x:c r="E11" s="276" t="n">
        <x:f>'Hypothèses'!$B$12</x:f>
        <x:v>28</x:v>
      </x:c>
      <x:c r="F11" s="276" t="n">
        <x:f>'Hypothèses'!$B$12</x:f>
        <x:v>28</x:v>
      </x:c>
      <x:c r="G11" s="276" t="n">
        <x:f>'Hypothèses'!$B$12</x:f>
        <x:v>28</x:v>
      </x:c>
      <x:c r="H11" s="276" t="n">
        <x:f>'Hypothèses'!$B$12</x:f>
        <x:v>28</x:v>
      </x:c>
      <x:c r="I11" s="276" t="n">
        <x:f>'Hypothèses'!$B$12</x:f>
        <x:v>28</x:v>
      </x:c>
      <x:c r="J11" s="276" t="n">
        <x:f>'Hypothèses'!$B$12</x:f>
        <x:v>28</x:v>
      </x:c>
      <x:c r="K11" s="276" t="n">
        <x:f>'Hypothèses'!$B$12</x:f>
        <x:v>28</x:v>
      </x:c>
      <x:c r="L11" s="276" t="n">
        <x:f>'Hypothèses'!$B$12</x:f>
        <x:v>28</x:v>
      </x:c>
      <x:c r="M11" s="276" t="n">
        <x:f>'Hypothèses'!$B$12</x:f>
        <x:v>28</x:v>
      </x:c>
      <x:c r="N11" s="276" t="n">
        <x:f>AVERAGE(B11:M11)</x:f>
        <x:v>28</x:v>
      </x:c>
      <x:c r="O11" s="28"/>
      <x:c r="P11" s="28"/>
      <x:c r="Q11" s="28"/>
      <x:c r="R11" s="28"/>
      <x:c r="S11" s="28"/>
      <x:c r="T11" s="28"/>
      <x:c r="U11" s="28"/>
      <x:c r="V11" s="28"/>
      <x:c r="W11" s="28"/>
      <x:c r="X11" s="28"/>
      <x:c r="Y11" s="28"/>
      <x:c r="Z11" s="28"/>
    </x:row>
    <x:row r="12">
      <x:c r="A12" s="28" t="str">
        <x:v>CA salle HT</x:v>
      </x:c>
      <x:c r="B12" s="276" t="n">
        <x:f>B10*B11</x:f>
        <x:v>60060.000000000015</x:v>
      </x:c>
      <x:c r="C12" s="276" t="n">
        <x:f>C10*C11</x:f>
        <x:v>61261.200000000004</x:v>
      </x:c>
      <x:c r="D12" s="276" t="n">
        <x:f>D10*D11</x:f>
        <x:v>62486.42400000001</x:v>
      </x:c>
      <x:c r="E12" s="276" t="n">
        <x:f>E10*E11</x:f>
        <x:v>63736.152480000004</x:v>
      </x:c>
      <x:c r="F12" s="276" t="n">
        <x:f>F10*F11</x:f>
        <x:v>65010.87552960001</x:v>
      </x:c>
      <x:c r="G12" s="276" t="n">
        <x:f>G10*G11</x:f>
        <x:v>66311.093040192</x:v>
      </x:c>
      <x:c r="H12" s="276" t="n">
        <x:f>H10*H11</x:f>
        <x:v>67637.31490099586</x:v>
      </x:c>
      <x:c r="I12" s="276" t="n">
        <x:f>I10*I11</x:f>
        <x:v>68990.06119901576</x:v>
      </x:c>
      <x:c r="J12" s="276" t="n">
        <x:f>J10*J11</x:f>
        <x:v>70369.86242299608</x:v>
      </x:c>
      <x:c r="K12" s="276" t="n">
        <x:f>K10*K11</x:f>
        <x:v>71777.259671456</x:v>
      </x:c>
      <x:c r="L12" s="276" t="n">
        <x:f>L10*L11</x:f>
        <x:v>73212.80486488514</x:v>
      </x:c>
      <x:c r="M12" s="276" t="n">
        <x:f>M10*M11</x:f>
        <x:v>74677.06096218283</x:v>
      </x:c>
      <x:c r="N12" s="276" t="n">
        <x:f>SUM(B12:M12)</x:f>
        <x:v>805530.1090713236</x:v>
      </x:c>
      <x:c r="O12" s="28"/>
      <x:c r="P12" s="28"/>
      <x:c r="Q12" s="28"/>
      <x:c r="R12" s="28"/>
      <x:c r="S12" s="28"/>
      <x:c r="T12" s="28"/>
      <x:c r="U12" s="28"/>
      <x:c r="V12" s="28"/>
      <x:c r="W12" s="28"/>
      <x:c r="X12" s="28"/>
      <x:c r="Y12" s="28"/>
      <x:c r="Z12" s="28"/>
    </x:row>
    <x:row r="13">
      <x:c r="A13" s="28" t="str">
        <x:v>CA emporter HT</x:v>
      </x:c>
      <x:c r="B13" s="276" t="n">
        <x:f>B12*'Hypothèses'!$B$13</x:f>
        <x:v>6006.000000000002</x:v>
      </x:c>
      <x:c r="C13" s="276" t="n">
        <x:f>C12*'Hypothèses'!$B$13</x:f>
        <x:v>6126.120000000001</x:v>
      </x:c>
      <x:c r="D13" s="276" t="n">
        <x:f>D12*'Hypothèses'!$B$13</x:f>
        <x:v>6248.6424000000015</x:v>
      </x:c>
      <x:c r="E13" s="276" t="n">
        <x:f>E12*'Hypothèses'!$B$13</x:f>
        <x:v>6373.615248000001</x:v>
      </x:c>
      <x:c r="F13" s="276" t="n">
        <x:f>F12*'Hypothèses'!$B$13</x:f>
        <x:v>6501.087552960002</x:v>
      </x:c>
      <x:c r="G13" s="276" t="n">
        <x:f>G12*'Hypothèses'!$B$13</x:f>
        <x:v>6631.109304019201</x:v>
      </x:c>
      <x:c r="H13" s="276" t="n">
        <x:f>H12*'Hypothèses'!$B$13</x:f>
        <x:v>6763.731490099586</x:v>
      </x:c>
      <x:c r="I13" s="276" t="n">
        <x:f>I12*'Hypothèses'!$B$13</x:f>
        <x:v>6899.006119901576</x:v>
      </x:c>
      <x:c r="J13" s="276" t="n">
        <x:f>J12*'Hypothèses'!$B$13</x:f>
        <x:v>7036.986242299608</x:v>
      </x:c>
      <x:c r="K13" s="276" t="n">
        <x:f>K12*'Hypothèses'!$B$13</x:f>
        <x:v>7177.725967145601</x:v>
      </x:c>
      <x:c r="L13" s="276" t="n">
        <x:f>L12*'Hypothèses'!$B$13</x:f>
        <x:v>7321.280486488515</x:v>
      </x:c>
      <x:c r="M13" s="276" t="n">
        <x:f>M12*'Hypothèses'!$B$13</x:f>
        <x:v>7467.706096218284</x:v>
      </x:c>
      <x:c r="N13" s="276" t="n">
        <x:f>SUM(B13:M13)</x:f>
        <x:v>80553.01090713238</x:v>
      </x:c>
      <x:c r="O13" s="28"/>
      <x:c r="P13" s="28"/>
      <x:c r="Q13" s="28"/>
      <x:c r="R13" s="28"/>
      <x:c r="S13" s="28"/>
      <x:c r="T13" s="28"/>
      <x:c r="U13" s="28"/>
      <x:c r="V13" s="28"/>
      <x:c r="W13" s="28"/>
      <x:c r="X13" s="28"/>
      <x:c r="Y13" s="28"/>
      <x:c r="Z13" s="28"/>
    </x:row>
    <x:row r="14">
      <x:c r="A14" s="28" t="str">
        <x:v>CA livraison HT</x:v>
      </x:c>
      <x:c r="B14" s="276" t="n">
        <x:f>B12*'Hypothèses'!$B$14</x:f>
        <x:v>4804.800000000001</x:v>
      </x:c>
      <x:c r="C14" s="276" t="n">
        <x:f>C12*'Hypothèses'!$B$14</x:f>
        <x:v>4900.896000000001</x:v>
      </x:c>
      <x:c r="D14" s="276" t="n">
        <x:f>D12*'Hypothèses'!$B$14</x:f>
        <x:v>4998.913920000001</x:v>
      </x:c>
      <x:c r="E14" s="276" t="n">
        <x:f>E12*'Hypothèses'!$B$14</x:f>
        <x:v>5098.892198400001</x:v>
      </x:c>
      <x:c r="F14" s="276" t="n">
        <x:f>F12*'Hypothèses'!$B$14</x:f>
        <x:v>5200.870042368001</x:v>
      </x:c>
      <x:c r="G14" s="276" t="n">
        <x:f>G12*'Hypothèses'!$B$14</x:f>
        <x:v>5304.887443215361</x:v>
      </x:c>
      <x:c r="H14" s="276" t="n">
        <x:f>H12*'Hypothèses'!$B$14</x:f>
        <x:v>5410.985192079669</x:v>
      </x:c>
      <x:c r="I14" s="276" t="n">
        <x:f>I12*'Hypothèses'!$B$14</x:f>
        <x:v>5519.204895921262</x:v>
      </x:c>
      <x:c r="J14" s="276" t="n">
        <x:f>J12*'Hypothèses'!$B$14</x:f>
        <x:v>5629.588993839687</x:v>
      </x:c>
      <x:c r="K14" s="276" t="n">
        <x:f>K12*'Hypothèses'!$B$14</x:f>
        <x:v>5742.180773716481</x:v>
      </x:c>
      <x:c r="L14" s="276" t="n">
        <x:f>L12*'Hypothèses'!$B$14</x:f>
        <x:v>5857.024389190811</x:v>
      </x:c>
      <x:c r="M14" s="276" t="n">
        <x:f>M12*'Hypothèses'!$B$14</x:f>
        <x:v>5974.164876974627</x:v>
      </x:c>
      <x:c r="N14" s="276" t="n">
        <x:f>SUM(B14:M14)</x:f>
        <x:v>64442.4087257059</x:v>
      </x:c>
      <x:c r="O14" s="28"/>
      <x:c r="P14" s="28"/>
      <x:c r="Q14" s="28"/>
      <x:c r="R14" s="28"/>
      <x:c r="S14" s="28"/>
      <x:c r="T14" s="28"/>
      <x:c r="U14" s="28"/>
      <x:c r="V14" s="28"/>
      <x:c r="W14" s="28"/>
      <x:c r="X14" s="28"/>
      <x:c r="Y14" s="28"/>
      <x:c r="Z14" s="28"/>
    </x:row>
    <x:row r="15">
      <x:c r="A15" s="277" t="str">
        <x:v>CA total HT</x:v>
      </x:c>
      <x:c r="B15" s="278" t="n">
        <x:f>SUM(B12:B14)</x:f>
        <x:v>70870.80000000002</x:v>
      </x:c>
      <x:c r="C15" s="278" t="n">
        <x:f>SUM(C12:C14)</x:f>
        <x:v>72288.21600000001</x:v>
      </x:c>
      <x:c r="D15" s="278" t="n">
        <x:f>SUM(D12:D14)</x:f>
        <x:v>73733.98032000002</x:v>
      </x:c>
      <x:c r="E15" s="278" t="n">
        <x:f>SUM(E12:E14)</x:f>
        <x:v>75208.65992640001</x:v>
      </x:c>
      <x:c r="F15" s="278" t="n">
        <x:f>SUM(F12:F14)</x:f>
        <x:v>76712.83312492802</x:v>
      </x:c>
      <x:c r="G15" s="278" t="n">
        <x:f>SUM(G12:G14)</x:f>
        <x:v>78247.08978742658</x:v>
      </x:c>
      <x:c r="H15" s="278" t="n">
        <x:f>SUM(H12:H14)</x:f>
        <x:v>79812.0315831751</x:v>
      </x:c>
      <x:c r="I15" s="278" t="n">
        <x:f>SUM(I12:I14)</x:f>
        <x:v>81408.2722148386</x:v>
      </x:c>
      <x:c r="J15" s="278" t="n">
        <x:f>SUM(J12:J14)</x:f>
        <x:v>83036.43765913538</x:v>
      </x:c>
      <x:c r="K15" s="278" t="n">
        <x:f>SUM(K12:K14)</x:f>
        <x:v>84697.16641231808</x:v>
      </x:c>
      <x:c r="L15" s="278" t="n">
        <x:f>SUM(L12:L14)</x:f>
        <x:v>86391.10974056447</x:v>
      </x:c>
      <x:c r="M15" s="278" t="n">
        <x:f>SUM(M12:M14)</x:f>
        <x:v>88118.93193537575</x:v>
      </x:c>
      <x:c r="N15" s="278" t="n">
        <x:f>SUM(B15:M15)</x:f>
        <x:v>950525.5287041621</x:v>
      </x:c>
      <x:c r="O15" s="28"/>
      <x:c r="P15" s="28"/>
      <x:c r="Q15" s="28"/>
      <x:c r="R15" s="28"/>
      <x:c r="S15" s="28"/>
      <x:c r="T15" s="28"/>
      <x:c r="U15" s="28"/>
      <x:c r="V15" s="28"/>
      <x:c r="W15" s="28"/>
      <x:c r="X15" s="28"/>
      <x:c r="Y15" s="28"/>
      <x:c r="Z15" s="28"/>
    </x:row>
    <x:row r="16">
      <x:c r="A16" s="28" t="str">
        <x:v>TVA collectée</x:v>
      </x:c>
      <x:c r="B16" s="276" t="n">
        <x:f>B15*'Hypothèses'!$B$18</x:f>
        <x:v>7087.080000000002</x:v>
      </x:c>
      <x:c r="C16" s="276" t="n">
        <x:f>C15*'Hypothèses'!$B$18</x:f>
        <x:v>7228.821600000002</x:v>
      </x:c>
      <x:c r="D16" s="276" t="n">
        <x:f>D15*'Hypothèses'!$B$18</x:f>
        <x:v>7373.398032000002</x:v>
      </x:c>
      <x:c r="E16" s="276" t="n">
        <x:f>E15*'Hypothèses'!$B$18</x:f>
        <x:v>7520.865992640001</x:v>
      </x:c>
      <x:c r="F16" s="276" t="n">
        <x:f>F15*'Hypothèses'!$B$18</x:f>
        <x:v>7671.283312492802</x:v>
      </x:c>
      <x:c r="G16" s="276" t="n">
        <x:f>G15*'Hypothèses'!$B$18</x:f>
        <x:v>7824.7089787426585</x:v>
      </x:c>
      <x:c r="H16" s="276" t="n">
        <x:f>H15*'Hypothèses'!$B$18</x:f>
        <x:v>7981.203158317511</x:v>
      </x:c>
      <x:c r="I16" s="276" t="n">
        <x:f>I15*'Hypothèses'!$B$18</x:f>
        <x:v>8140.82722148386</x:v>
      </x:c>
      <x:c r="J16" s="276" t="n">
        <x:f>J15*'Hypothèses'!$B$18</x:f>
        <x:v>8303.643765913539</x:v>
      </x:c>
      <x:c r="K16" s="276" t="n">
        <x:f>K15*'Hypothèses'!$B$18</x:f>
        <x:v>8469.71664123181</x:v>
      </x:c>
      <x:c r="L16" s="276" t="n">
        <x:f>L15*'Hypothèses'!$B$18</x:f>
        <x:v>8639.110974056448</x:v>
      </x:c>
      <x:c r="M16" s="276" t="n">
        <x:f>M15*'Hypothèses'!$B$18</x:f>
        <x:v>8811.893193537575</x:v>
      </x:c>
      <x:c r="N16" s="276" t="n">
        <x:f>SUM(B16:M16)</x:f>
        <x:v>95052.5528704162</x:v>
      </x:c>
      <x:c r="O16" s="28"/>
      <x:c r="P16" s="28"/>
      <x:c r="Q16" s="28"/>
      <x:c r="R16" s="28"/>
      <x:c r="S16" s="28"/>
      <x:c r="T16" s="28"/>
      <x:c r="U16" s="28"/>
      <x:c r="V16" s="28"/>
      <x:c r="W16" s="28"/>
      <x:c r="X16" s="28"/>
      <x:c r="Y16" s="28"/>
      <x:c r="Z16" s="28"/>
    </x:row>
    <x:row r="17">
      <x:c r="A17" s="279" t="str">
        <x:v>CA total TTC</x:v>
      </x:c>
      <x:c r="B17" s="280" t="n">
        <x:f>B15+B16</x:f>
        <x:v>77957.88000000002</x:v>
      </x:c>
      <x:c r="C17" s="280" t="n">
        <x:f>C15+C16</x:f>
        <x:v>79517.03760000001</x:v>
      </x:c>
      <x:c r="D17" s="280" t="n">
        <x:f>D15+D16</x:f>
        <x:v>81107.37835200001</x:v>
      </x:c>
      <x:c r="E17" s="280" t="n">
        <x:f>E15+E16</x:f>
        <x:v>82729.52591904001</x:v>
      </x:c>
      <x:c r="F17" s="280" t="n">
        <x:f>F15+F16</x:f>
        <x:v>84384.11643742082</x:v>
      </x:c>
      <x:c r="G17" s="280" t="n">
        <x:f>G15+G16</x:f>
        <x:v>86071.79876616923</x:v>
      </x:c>
      <x:c r="H17" s="280" t="n">
        <x:f>H15+H16</x:f>
        <x:v>87793.23474149262</x:v>
      </x:c>
      <x:c r="I17" s="280" t="n">
        <x:f>I15+I16</x:f>
        <x:v>89549.09943632246</x:v>
      </x:c>
      <x:c r="J17" s="280" t="n">
        <x:f>J15+J16</x:f>
        <x:v>91340.08142504892</x:v>
      </x:c>
      <x:c r="K17" s="280" t="n">
        <x:f>K15+K16</x:f>
        <x:v>93166.88305354989</x:v>
      </x:c>
      <x:c r="L17" s="280" t="n">
        <x:f>L15+L16</x:f>
        <x:v>95030.22071462091</x:v>
      </x:c>
      <x:c r="M17" s="280" t="n">
        <x:f>M15+M16</x:f>
        <x:v>96930.82512891332</x:v>
      </x:c>
      <x:c r="N17" s="280" t="n">
        <x:f>SUM(B17:M17)</x:f>
        <x:v>1045578.0815745782</x:v>
      </x:c>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pageMargins left="0.7" right="0.7" top="0.75" bottom="0.75" header="0.3" footer="0.3"/>
</x:worksheet>
</file>

<file path=xl/worksheets/sheet4.xml><?xml version="1.0" encoding="utf-8"?>
<x:worksheet xmlns:x="http://schemas.openxmlformats.org/spreadsheetml/2006/main">
  <x:sheetFormatPr defaultRowHeight="15"/>
  <x:cols>
    <x:col min="1" max="1" width="24" hidden="0" customWidth="1"/>
    <x:col min="2" max="2" width="14" hidden="0" customWidth="1"/>
    <x:col min="3" max="3" width="14" hidden="0" customWidth="1"/>
    <x:col min="4" max="4" width="18" hidden="0" customWidth="1"/>
    <x:col min="5" max="5" width="14" hidden="0" customWidth="1"/>
    <x:col min="6" max="6" width="16" hidden="0" customWidth="1"/>
    <x:col min="7" max="7" width="16" hidden="0" customWidth="1"/>
    <x:col min="8" max="8" width="16" hidden="0" customWidth="1"/>
    <x:col min="9" max="9" width="16" hidden="0" customWidth="1"/>
    <x:col min="10" max="10" width="30" hidden="0" customWidth="1"/>
  </x:cols>
  <x:sheetData>
    <x:row r="1">
      <x:c r="A1" s="289" t="str">
        <x:v>MIX PRODUITS, PRIX ET FOOD COST</x:v>
      </x:c>
      <x:c r="B1" s="289"/>
      <x:c r="C1" s="289"/>
      <x:c r="D1" s="289"/>
      <x:c r="E1" s="289"/>
      <x:c r="F1" s="289"/>
      <x:c r="G1" s="289"/>
      <x:c r="H1" s="289"/>
      <x:c r="I1" s="289"/>
      <x:c r="J1" s="289"/>
      <x:c r="K1" s="28"/>
      <x:c r="L1" s="28"/>
      <x:c r="M1" s="28"/>
      <x:c r="N1" s="28"/>
      <x:c r="O1" s="28"/>
      <x:c r="P1" s="28"/>
      <x:c r="Q1" s="28"/>
      <x:c r="R1" s="28"/>
      <x:c r="S1" s="28"/>
      <x:c r="T1" s="28"/>
      <x:c r="U1" s="28"/>
      <x:c r="V1" s="28"/>
      <x:c r="W1" s="28"/>
      <x:c r="X1" s="28"/>
      <x:c r="Y1" s="28"/>
      <x:c r="Z1" s="28"/>
    </x:row>
    <x:row r="2">
      <x:c r="A2" s="289"/>
      <x:c r="B2" s="289"/>
      <x:c r="C2" s="289"/>
      <x:c r="D2" s="289"/>
      <x:c r="E2" s="289"/>
      <x:c r="F2" s="289"/>
      <x:c r="G2" s="289"/>
      <x:c r="H2" s="289"/>
      <x:c r="I2" s="289"/>
      <x:c r="J2" s="289"/>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Catégorie</x:v>
      </x:c>
      <x:c r="B4" s="13" t="str">
        <x:v>Part du CA</x:v>
      </x:c>
      <x:c r="C4" s="13" t="str">
        <x:v>Prix moyen HT</x:v>
      </x:c>
      <x:c r="D4" s="13" t="str">
        <x:v>Coût matière unitaire</x:v>
      </x:c>
      <x:c r="E4" s="13" t="str">
        <x:v>Taux food cost</x:v>
      </x:c>
      <x:c r="F4" s="13" t="str">
        <x:v>Volume annuel estimé</x:v>
      </x:c>
      <x:c r="G4" s="13" t="str">
        <x:v>CA annuel HT</x:v>
      </x:c>
      <x:c r="H4" s="13" t="str">
        <x:v>Coût matières</x:v>
      </x:c>
      <x:c r="I4" s="13" t="str">
        <x:v>Marge brute</x:v>
      </x:c>
      <x:c r="J4" s="13" t="str">
        <x:v>Commentaire</x:v>
      </x:c>
      <x:c r="K4" s="28"/>
      <x:c r="L4" s="28"/>
      <x:c r="M4" s="28"/>
      <x:c r="N4" s="28"/>
      <x:c r="O4" s="28"/>
      <x:c r="P4" s="28"/>
      <x:c r="Q4" s="28"/>
      <x:c r="R4" s="28"/>
      <x:c r="S4" s="28"/>
      <x:c r="T4" s="28"/>
      <x:c r="U4" s="28"/>
      <x:c r="V4" s="28"/>
      <x:c r="W4" s="28"/>
      <x:c r="X4" s="28"/>
      <x:c r="Y4" s="28"/>
      <x:c r="Z4" s="28"/>
    </x:row>
    <x:row r="5">
      <x:c r="A5" s="28" t="str">
        <x:v>Entrées</x:v>
      </x:c>
      <x:c r="B5" s="36" t="n">
        <x:v>0.14</x:v>
      </x:c>
      <x:c r="C5" s="38" t="n">
        <x:v>10</x:v>
      </x:c>
      <x:c r="D5" s="38" t="n">
        <x:v>3</x:v>
      </x:c>
      <x:c r="E5" s="290" t="n">
        <x:f>IFERROR(D5/C5,0)</x:f>
        <x:v>0.3</x:v>
      </x:c>
      <x:c r="F5" s="291" t="n">
        <x:f>IFERROR(G5/C5,0)</x:f>
        <x:v>13307.35740185827</x:v>
      </x:c>
      <x:c r="G5" s="276" t="n">
        <x:f>'Ventes'!$N$15*B5</x:f>
        <x:v>133073.5740185827</x:v>
      </x:c>
      <x:c r="H5" s="292" t="n">
        <x:f>F5*D5</x:f>
        <x:v>39922.072205574805</x:v>
      </x:c>
      <x:c r="I5" s="292" t="n">
        <x:f>G5-H5</x:f>
        <x:v>93151.5018130079</x:v>
      </x:c>
      <x:c r="J5" s="28" t="str">
        <x:v>À adapter à la carte</x:v>
      </x:c>
      <x:c r="K5" s="28"/>
      <x:c r="L5" s="28"/>
      <x:c r="M5" s="28"/>
      <x:c r="N5" s="28"/>
      <x:c r="O5" s="28"/>
      <x:c r="P5" s="28"/>
      <x:c r="Q5" s="28"/>
      <x:c r="R5" s="28"/>
      <x:c r="S5" s="28"/>
      <x:c r="T5" s="28"/>
      <x:c r="U5" s="28"/>
      <x:c r="V5" s="28"/>
      <x:c r="W5" s="28"/>
      <x:c r="X5" s="28"/>
      <x:c r="Y5" s="28"/>
      <x:c r="Z5" s="28"/>
    </x:row>
    <x:row r="6">
      <x:c r="A6" s="28" t="str">
        <x:v>Plats</x:v>
      </x:c>
      <x:c r="B6" s="36" t="n">
        <x:v>0.42</x:v>
      </x:c>
      <x:c r="C6" s="38" t="n">
        <x:v>20</x:v>
      </x:c>
      <x:c r="D6" s="38" t="n">
        <x:v>6.4</x:v>
      </x:c>
      <x:c r="E6" s="290" t="n">
        <x:f>IFERROR(D6/C6,0)</x:f>
        <x:v>0.32</x:v>
      </x:c>
      <x:c r="F6" s="291" t="n">
        <x:f>IFERROR(G6/C6,0)</x:f>
        <x:v>19961.036102787402</x:v>
      </x:c>
      <x:c r="G6" s="276" t="n">
        <x:f>'Ventes'!$N$15*B6</x:f>
        <x:v>399220.72205574805</x:v>
      </x:c>
      <x:c r="H6" s="292" t="n">
        <x:f>F6*D6</x:f>
        <x:v>127750.63105783937</x:v>
      </x:c>
      <x:c r="I6" s="292" t="n">
        <x:f>G6-H6</x:f>
        <x:v>271470.0909979087</x:v>
      </x:c>
      <x:c r="J6" s="28" t="str">
        <x:v>Principal moteur de CA</x:v>
      </x:c>
      <x:c r="K6" s="28"/>
      <x:c r="L6" s="28"/>
      <x:c r="M6" s="28"/>
      <x:c r="N6" s="28"/>
      <x:c r="O6" s="28"/>
      <x:c r="P6" s="28"/>
      <x:c r="Q6" s="28"/>
      <x:c r="R6" s="28"/>
      <x:c r="S6" s="28"/>
      <x:c r="T6" s="28"/>
      <x:c r="U6" s="28"/>
      <x:c r="V6" s="28"/>
      <x:c r="W6" s="28"/>
      <x:c r="X6" s="28"/>
      <x:c r="Y6" s="28"/>
      <x:c r="Z6" s="28"/>
    </x:row>
    <x:row r="7">
      <x:c r="A7" s="28" t="str">
        <x:v>Desserts</x:v>
      </x:c>
      <x:c r="B7" s="36" t="n">
        <x:v>0.12</x:v>
      </x:c>
      <x:c r="C7" s="38" t="n">
        <x:v>8</x:v>
      </x:c>
      <x:c r="D7" s="38" t="n">
        <x:v>2.2</x:v>
      </x:c>
      <x:c r="E7" s="290" t="n">
        <x:f>IFERROR(D7/C7,0)</x:f>
        <x:v>0.275</x:v>
      </x:c>
      <x:c r="F7" s="291" t="n">
        <x:f>IFERROR(G7/C7,0)</x:f>
        <x:v>14257.882930562431</x:v>
      </x:c>
      <x:c r="G7" s="276" t="n">
        <x:f>'Ventes'!$N$15*B7</x:f>
        <x:v>114063.06344449945</x:v>
      </x:c>
      <x:c r="H7" s="292" t="n">
        <x:f>F7*D7</x:f>
        <x:v>31367.34244723735</x:v>
      </x:c>
      <x:c r="I7" s="292" t="n">
        <x:f>G7-H7</x:f>
        <x:v>82695.7209972621</x:v>
      </x:c>
      <x:c r="J7" s="28" t="str">
        <x:v>Marge souvent attractive</x:v>
      </x:c>
      <x:c r="K7" s="28"/>
      <x:c r="L7" s="28"/>
      <x:c r="M7" s="28"/>
      <x:c r="N7" s="28"/>
      <x:c r="O7" s="28"/>
      <x:c r="P7" s="28"/>
      <x:c r="Q7" s="28"/>
      <x:c r="R7" s="28"/>
      <x:c r="S7" s="28"/>
      <x:c r="T7" s="28"/>
      <x:c r="U7" s="28"/>
      <x:c r="V7" s="28"/>
      <x:c r="W7" s="28"/>
      <x:c r="X7" s="28"/>
      <x:c r="Y7" s="28"/>
      <x:c r="Z7" s="28"/>
    </x:row>
    <x:row r="8">
      <x:c r="A8" s="28" t="str">
        <x:v>Boissons sans alcool</x:v>
      </x:c>
      <x:c r="B8" s="36" t="n">
        <x:v>0.1</x:v>
      </x:c>
      <x:c r="C8" s="38" t="n">
        <x:v>4</x:v>
      </x:c>
      <x:c r="D8" s="38" t="n">
        <x:v>0.8</x:v>
      </x:c>
      <x:c r="E8" s="290" t="n">
        <x:f>IFERROR(D8/C8,0)</x:f>
        <x:v>0.2</x:v>
      </x:c>
      <x:c r="F8" s="291" t="n">
        <x:f>IFERROR(G8/C8,0)</x:f>
        <x:v>23763.138217604053</x:v>
      </x:c>
      <x:c r="G8" s="276" t="n">
        <x:f>'Ventes'!$N$15*B8</x:f>
        <x:v>95052.55287041621</x:v>
      </x:c>
      <x:c r="H8" s="292" t="n">
        <x:f>F8*D8</x:f>
        <x:v>19010.510574083244</x:v>
      </x:c>
      <x:c r="I8" s="292" t="n">
        <x:f>G8-H8</x:f>
        <x:v>76042.04229633298</x:v>
      </x:c>
      <x:c r="J8" s="28" t="str">
        <x:v>Softs, café, eau</x:v>
      </x:c>
      <x:c r="K8" s="28"/>
      <x:c r="L8" s="28"/>
      <x:c r="M8" s="28"/>
      <x:c r="N8" s="28"/>
      <x:c r="O8" s="28"/>
      <x:c r="P8" s="28"/>
      <x:c r="Q8" s="28"/>
      <x:c r="R8" s="28"/>
      <x:c r="S8" s="28"/>
      <x:c r="T8" s="28"/>
      <x:c r="U8" s="28"/>
      <x:c r="V8" s="28"/>
      <x:c r="W8" s="28"/>
      <x:c r="X8" s="28"/>
      <x:c r="Y8" s="28"/>
      <x:c r="Z8" s="28"/>
    </x:row>
    <x:row r="9">
      <x:c r="A9" s="28" t="str">
        <x:v>Boissons alcoolisées</x:v>
      </x:c>
      <x:c r="B9" s="36" t="n">
        <x:v>0.14</x:v>
      </x:c>
      <x:c r="C9" s="38" t="n">
        <x:v>7</x:v>
      </x:c>
      <x:c r="D9" s="38" t="n">
        <x:v>1.8</x:v>
      </x:c>
      <x:c r="E9" s="290" t="n">
        <x:f>IFERROR(D9/C9,0)</x:f>
        <x:v>0.2571428571428572</x:v>
      </x:c>
      <x:c r="F9" s="291" t="n">
        <x:f>IFERROR(G9/C9,0)</x:f>
        <x:v>19010.510574083244</x:v>
      </x:c>
      <x:c r="G9" s="276" t="n">
        <x:f>'Ventes'!$N$15*B9</x:f>
        <x:v>133073.5740185827</x:v>
      </x:c>
      <x:c r="H9" s="292" t="n">
        <x:f>F9*D9</x:f>
        <x:v>34218.91903334984</x:v>
      </x:c>
      <x:c r="I9" s="292" t="n">
        <x:f>G9-H9</x:f>
        <x:v>98854.65498523286</x:v>
      </x:c>
      <x:c r="J9" s="28" t="str">
        <x:v>Selon licence et concept</x:v>
      </x:c>
      <x:c r="K9" s="28"/>
      <x:c r="L9" s="28"/>
      <x:c r="M9" s="28"/>
      <x:c r="N9" s="28"/>
      <x:c r="O9" s="28"/>
      <x:c r="P9" s="28"/>
      <x:c r="Q9" s="28"/>
      <x:c r="R9" s="28"/>
      <x:c r="S9" s="28"/>
      <x:c r="T9" s="28"/>
      <x:c r="U9" s="28"/>
      <x:c r="V9" s="28"/>
      <x:c r="W9" s="28"/>
      <x:c r="X9" s="28"/>
      <x:c r="Y9" s="28"/>
      <x:c r="Z9" s="28"/>
    </x:row>
    <x:row r="10">
      <x:c r="A10" s="28" t="str">
        <x:v>Vente à emporter</x:v>
      </x:c>
      <x:c r="B10" s="36" t="n">
        <x:v>0.05</x:v>
      </x:c>
      <x:c r="C10" s="38" t="n">
        <x:v>16</x:v>
      </x:c>
      <x:c r="D10" s="38" t="n">
        <x:v>5.4</x:v>
      </x:c>
      <x:c r="E10" s="290" t="n">
        <x:f>IFERROR(D10/C10,0)</x:f>
        <x:v>0.3375</x:v>
      </x:c>
      <x:c r="F10" s="291" t="n">
        <x:f>IFERROR(G10/C10,0)</x:f>
        <x:v>2970.3922772005067</x:v>
      </x:c>
      <x:c r="G10" s="276" t="n">
        <x:f>'Ventes'!$N$15*B10</x:f>
        <x:v>47526.27643520811</x:v>
      </x:c>
      <x:c r="H10" s="292" t="n">
        <x:f>F10*D10</x:f>
        <x:v>16040.118296882738</x:v>
      </x:c>
      <x:c r="I10" s="292" t="n">
        <x:f>G10-H10</x:f>
        <x:v>31486.15813832537</x:v>
      </x:c>
      <x:c r="J10" s="28" t="str">
        <x:v>Emballage à intégrer</x:v>
      </x:c>
      <x:c r="K10" s="28"/>
      <x:c r="L10" s="28"/>
      <x:c r="M10" s="28"/>
      <x:c r="N10" s="28"/>
      <x:c r="O10" s="28"/>
      <x:c r="P10" s="28"/>
      <x:c r="Q10" s="28"/>
      <x:c r="R10" s="28"/>
      <x:c r="S10" s="28"/>
      <x:c r="T10" s="28"/>
      <x:c r="U10" s="28"/>
      <x:c r="V10" s="28"/>
      <x:c r="W10" s="28"/>
      <x:c r="X10" s="28"/>
      <x:c r="Y10" s="28"/>
      <x:c r="Z10" s="28"/>
    </x:row>
    <x:row r="11">
      <x:c r="A11" s="28" t="str">
        <x:v>Livraison</x:v>
      </x:c>
      <x:c r="B11" s="36" t="n">
        <x:v>0.03</x:v>
      </x:c>
      <x:c r="C11" s="38" t="n">
        <x:v>18</x:v>
      </x:c>
      <x:c r="D11" s="38" t="n">
        <x:v>6</x:v>
      </x:c>
      <x:c r="E11" s="290" t="n">
        <x:f>IFERROR(D11/C11,0)</x:f>
        <x:v>0.3333333333333333</x:v>
      </x:c>
      <x:c r="F11" s="291" t="n">
        <x:f>IFERROR(G11/C11,0)</x:f>
        <x:v>1584.2092145069369</x:v>
      </x:c>
      <x:c r="G11" s="276" t="n">
        <x:f>'Ventes'!$N$15*B11</x:f>
        <x:v>28515.765861124863</x:v>
      </x:c>
      <x:c r="H11" s="292" t="n">
        <x:f>F11*D11</x:f>
        <x:v>9505.255287041622</x:v>
      </x:c>
      <x:c r="I11" s="292" t="n">
        <x:f>G11-H11</x:f>
        <x:v>19010.51057408324</x:v>
      </x:c>
      <x:c r="J11" s="28" t="str">
        <x:v>Commission plateforme séparée</x:v>
      </x:c>
      <x:c r="K11" s="28"/>
      <x:c r="L11" s="28"/>
      <x:c r="M11" s="28"/>
      <x:c r="N11" s="28"/>
      <x:c r="O11" s="28"/>
      <x:c r="P11" s="28"/>
      <x:c r="Q11" s="28"/>
      <x:c r="R11" s="28"/>
      <x:c r="S11" s="28"/>
      <x:c r="T11" s="28"/>
      <x:c r="U11" s="28"/>
      <x:c r="V11" s="28"/>
      <x:c r="W11" s="28"/>
      <x:c r="X11" s="28"/>
      <x:c r="Y11" s="28"/>
      <x:c r="Z11" s="28"/>
    </x:row>
    <x:row r="12">
      <x:c r="A12" s="28"/>
      <x:c r="B12" s="255"/>
      <x:c r="C12" s="28"/>
      <x:c r="D12" s="28"/>
      <x:c r="E12" s="28"/>
      <x:c r="F12" s="28"/>
      <x:c r="G12" s="254"/>
      <x:c r="H12" s="254"/>
      <x:c r="I12" s="254"/>
      <x:c r="J12" s="28"/>
      <x:c r="K12" s="28"/>
      <x:c r="L12" s="28"/>
      <x:c r="M12" s="28"/>
      <x:c r="N12" s="28"/>
      <x:c r="O12" s="28"/>
      <x:c r="P12" s="28"/>
      <x:c r="Q12" s="28"/>
      <x:c r="R12" s="28"/>
      <x:c r="S12" s="28"/>
      <x:c r="T12" s="28"/>
      <x:c r="U12" s="28"/>
      <x:c r="V12" s="28"/>
      <x:c r="W12" s="28"/>
      <x:c r="X12" s="28"/>
      <x:c r="Y12" s="28"/>
      <x:c r="Z12" s="28"/>
    </x:row>
    <x:row r="13">
      <x:c r="A13" s="252" t="str">
        <x:v>TOTAL</x:v>
      </x:c>
      <x:c r="B13" s="293" t="n">
        <x:f>SUM(B5:B11)</x:f>
        <x:v>1</x:v>
      </x:c>
      <x:c r="C13" s="252"/>
      <x:c r="D13" s="252"/>
      <x:c r="E13" s="252"/>
      <x:c r="F13" s="252"/>
      <x:c r="G13" s="294" t="n">
        <x:f>SUM(G5:G11)</x:f>
        <x:v>950525.5287041621</x:v>
      </x:c>
      <x:c r="H13" s="294" t="n">
        <x:f>SUM(H5:H11)</x:f>
        <x:v>277814.84890200896</x:v>
      </x:c>
      <x:c r="I13" s="294" t="n">
        <x:f>SUM(I5:I11)</x:f>
        <x:v>672710.679802153</x:v>
      </x:c>
      <x:c r="J13" s="28"/>
      <x:c r="K13" s="28"/>
      <x:c r="L13" s="28"/>
      <x:c r="M13" s="28"/>
      <x:c r="N13" s="28"/>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J2"/>
  </x:mergeCells>
  <x:pageMargins left="0.7" right="0.7" top="0.75" bottom="0.75" header="0.3" footer="0.3"/>
</x:worksheet>
</file>

<file path=xl/worksheets/sheet5.xml><?xml version="1.0" encoding="utf-8"?>
<x:worksheet xmlns:x="http://schemas.openxmlformats.org/spreadsheetml/2006/main">
  <x:sheetFormatPr defaultRowHeight="15"/>
  <x:cols>
    <x:col min="1" max="1" width="28"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301" t="str">
        <x:v>MASSE SALARIALE PRÉVISIONNELLE — ÉQUIPE RESTAURANT</x:v>
      </x:c>
      <x:c r="B1" s="301"/>
      <x:c r="C1" s="301"/>
      <x:c r="D1" s="301"/>
      <x:c r="E1" s="301"/>
      <x:c r="F1" s="301"/>
      <x:c r="G1" s="301"/>
      <x:c r="H1" s="301"/>
      <x:c r="I1" s="301"/>
      <x:c r="J1" s="301"/>
      <x:c r="K1" s="301"/>
      <x:c r="L1" s="301"/>
      <x:c r="M1" s="301"/>
      <x:c r="N1" s="301"/>
      <x:c r="O1" s="28"/>
      <x:c r="P1" s="28"/>
      <x:c r="Q1" s="28"/>
      <x:c r="R1" s="28"/>
      <x:c r="S1" s="28"/>
      <x:c r="T1" s="28"/>
      <x:c r="U1" s="28"/>
      <x:c r="V1" s="28"/>
      <x:c r="W1" s="28"/>
      <x:c r="X1" s="28"/>
      <x:c r="Y1" s="28"/>
      <x:c r="Z1" s="28"/>
    </x:row>
    <x:row r="2">
      <x:c r="A2" s="301"/>
      <x:c r="B2" s="301"/>
      <x:c r="C2" s="301"/>
      <x:c r="D2" s="301"/>
      <x:c r="E2" s="301"/>
      <x:c r="F2" s="301"/>
      <x:c r="G2" s="301"/>
      <x:c r="H2" s="301"/>
      <x:c r="I2" s="301"/>
      <x:c r="J2" s="301"/>
      <x:c r="K2" s="301"/>
      <x:c r="L2" s="301"/>
      <x:c r="M2" s="301"/>
      <x:c r="N2" s="301"/>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Poste / indicateur</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51" t="str">
        <x:v>Poste</x:v>
      </x:c>
      <x:c r="B5" s="251" t="str">
        <x:v>Effectif</x:v>
      </x:c>
      <x:c r="C5" s="251" t="str">
        <x:v>Salaire brut mensuel</x:v>
      </x:c>
      <x:c r="D5" s="251" t="str">
        <x:v>Taux charges employeur</x:v>
      </x:c>
      <x:c r="E5" s="28"/>
      <x:c r="F5" s="28"/>
      <x:c r="G5" s="28"/>
      <x:c r="H5" s="28"/>
      <x:c r="I5" s="28"/>
      <x:c r="J5" s="28"/>
      <x:c r="K5" s="28"/>
      <x:c r="L5" s="28"/>
      <x:c r="M5" s="28"/>
      <x:c r="N5" s="28"/>
      <x:c r="O5" s="28"/>
      <x:c r="P5" s="28"/>
      <x:c r="Q5" s="28"/>
      <x:c r="R5" s="28"/>
      <x:c r="S5" s="28"/>
      <x:c r="T5" s="28"/>
      <x:c r="U5" s="28"/>
      <x:c r="V5" s="28"/>
      <x:c r="W5" s="28"/>
      <x:c r="X5" s="28"/>
      <x:c r="Y5" s="28"/>
      <x:c r="Z5" s="28"/>
    </x:row>
    <x:row r="6">
      <x:c r="A6" s="28" t="str">
        <x:v>Chef de cuisine</x:v>
      </x:c>
      <x:c r="B6" s="29" t="n">
        <x:v>1</x:v>
      </x:c>
      <x:c r="C6" s="38" t="n">
        <x:v>3000</x:v>
      </x:c>
      <x:c r="D6" s="36" t="n">
        <x:v>0.42</x:v>
      </x:c>
      <x:c r="E6" s="28"/>
      <x:c r="F6" s="28"/>
      <x:c r="G6" s="28"/>
      <x:c r="H6" s="28"/>
      <x:c r="I6" s="28"/>
      <x:c r="J6" s="28"/>
      <x:c r="K6" s="28"/>
      <x:c r="L6" s="28"/>
      <x:c r="M6" s="28"/>
      <x:c r="N6" s="28"/>
      <x:c r="O6" s="28"/>
      <x:c r="P6" s="28"/>
      <x:c r="Q6" s="28"/>
      <x:c r="R6" s="28"/>
      <x:c r="S6" s="28"/>
      <x:c r="T6" s="28"/>
      <x:c r="U6" s="28"/>
      <x:c r="V6" s="28"/>
      <x:c r="W6" s="28"/>
      <x:c r="X6" s="28"/>
      <x:c r="Y6" s="28"/>
      <x:c r="Z6" s="28"/>
    </x:row>
    <x:row r="7">
      <x:c r="A7" s="28" t="str">
        <x:v>Second de cuisine</x:v>
      </x:c>
      <x:c r="B7" s="29" t="n">
        <x:v>1</x:v>
      </x:c>
      <x:c r="C7" s="38" t="n">
        <x:v>2400</x:v>
      </x:c>
      <x:c r="D7" s="36" t="n">
        <x:v>0.42</x:v>
      </x:c>
      <x:c r="E7" s="28"/>
      <x:c r="F7" s="28"/>
      <x:c r="G7" s="28"/>
      <x:c r="H7" s="28"/>
      <x:c r="I7" s="28"/>
      <x:c r="J7" s="28"/>
      <x:c r="K7" s="28"/>
      <x:c r="L7" s="28"/>
      <x:c r="M7" s="28"/>
      <x:c r="N7" s="28"/>
      <x:c r="O7" s="28"/>
      <x:c r="P7" s="28"/>
      <x:c r="Q7" s="28"/>
      <x:c r="R7" s="28"/>
      <x:c r="S7" s="28"/>
      <x:c r="T7" s="28"/>
      <x:c r="U7" s="28"/>
      <x:c r="V7" s="28"/>
      <x:c r="W7" s="28"/>
      <x:c r="X7" s="28"/>
      <x:c r="Y7" s="28"/>
      <x:c r="Z7" s="28"/>
    </x:row>
    <x:row r="8">
      <x:c r="A8" s="28" t="str">
        <x:v>Cuisinier</x:v>
      </x:c>
      <x:c r="B8" s="29" t="n">
        <x:v>2</x:v>
      </x:c>
      <x:c r="C8" s="38" t="n">
        <x:v>2000</x:v>
      </x:c>
      <x:c r="D8" s="36" t="n">
        <x:v>0.42</x:v>
      </x:c>
      <x:c r="E8" s="28"/>
      <x:c r="F8" s="28"/>
      <x:c r="G8" s="28"/>
      <x:c r="H8" s="28"/>
      <x:c r="I8" s="28"/>
      <x:c r="J8" s="28"/>
      <x:c r="K8" s="28"/>
      <x:c r="L8" s="28"/>
      <x:c r="M8" s="28"/>
      <x:c r="N8" s="28"/>
      <x:c r="O8" s="28"/>
      <x:c r="P8" s="28"/>
      <x:c r="Q8" s="28"/>
      <x:c r="R8" s="28"/>
      <x:c r="S8" s="28"/>
      <x:c r="T8" s="28"/>
      <x:c r="U8" s="28"/>
      <x:c r="V8" s="28"/>
      <x:c r="W8" s="28"/>
      <x:c r="X8" s="28"/>
      <x:c r="Y8" s="28"/>
      <x:c r="Z8" s="28"/>
    </x:row>
    <x:row r="9">
      <x:c r="A9" s="28" t="str">
        <x:v>Commis / plonge</x:v>
      </x:c>
      <x:c r="B9" s="29" t="n">
        <x:v>2</x:v>
      </x:c>
      <x:c r="C9" s="38" t="n">
        <x:v>1750</x:v>
      </x:c>
      <x:c r="D9" s="36" t="n">
        <x:v>0.42</x:v>
      </x:c>
      <x:c r="E9" s="28"/>
      <x:c r="F9" s="28"/>
      <x:c r="G9" s="28"/>
      <x:c r="H9" s="28"/>
      <x:c r="I9" s="28"/>
      <x:c r="J9" s="28"/>
      <x:c r="K9" s="28"/>
      <x:c r="L9" s="28"/>
      <x:c r="M9" s="28"/>
      <x:c r="N9" s="28"/>
      <x:c r="O9" s="28"/>
      <x:c r="P9" s="28"/>
      <x:c r="Q9" s="28"/>
      <x:c r="R9" s="28"/>
      <x:c r="S9" s="28"/>
      <x:c r="T9" s="28"/>
      <x:c r="U9" s="28"/>
      <x:c r="V9" s="28"/>
      <x:c r="W9" s="28"/>
      <x:c r="X9" s="28"/>
      <x:c r="Y9" s="28"/>
      <x:c r="Z9" s="28"/>
    </x:row>
    <x:row r="10">
      <x:c r="A10" s="28" t="str">
        <x:v>Responsable de salle</x:v>
      </x:c>
      <x:c r="B10" s="29" t="n">
        <x:v>1</x:v>
      </x:c>
      <x:c r="C10" s="38" t="n">
        <x:v>2400</x:v>
      </x:c>
      <x:c r="D10" s="36" t="n">
        <x:v>0.42</x:v>
      </x:c>
      <x:c r="E10" s="28"/>
      <x:c r="F10" s="28"/>
      <x:c r="G10" s="28"/>
      <x:c r="H10" s="28"/>
      <x:c r="I10" s="28"/>
      <x:c r="J10" s="28"/>
      <x:c r="K10" s="28"/>
      <x:c r="L10" s="28"/>
      <x:c r="M10" s="28"/>
      <x:c r="N10" s="28"/>
      <x:c r="O10" s="28"/>
      <x:c r="P10" s="28"/>
      <x:c r="Q10" s="28"/>
      <x:c r="R10" s="28"/>
      <x:c r="S10" s="28"/>
      <x:c r="T10" s="28"/>
      <x:c r="U10" s="28"/>
      <x:c r="V10" s="28"/>
      <x:c r="W10" s="28"/>
      <x:c r="X10" s="28"/>
      <x:c r="Y10" s="28"/>
      <x:c r="Z10" s="28"/>
    </x:row>
    <x:row r="11">
      <x:c r="A11" s="28" t="str">
        <x:v>Serveur</x:v>
      </x:c>
      <x:c r="B11" s="29" t="n">
        <x:v>3</x:v>
      </x:c>
      <x:c r="C11" s="38" t="n">
        <x:v>1850</x:v>
      </x:c>
      <x:c r="D11" s="36" t="n">
        <x:v>0.42</x:v>
      </x:c>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8" t="str">
        <x:v>Extra / renfort</x:v>
      </x:c>
      <x:c r="B12" s="29" t="n">
        <x:v>1</x:v>
      </x:c>
      <x:c r="C12" s="38" t="n">
        <x:v>900</x:v>
      </x:c>
      <x:c r="D12" s="36" t="n">
        <x:v>0.25</x:v>
      </x:c>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28"/>
      <x:c r="B13" s="28"/>
      <x:c r="C13" s="28"/>
      <x:c r="D13" s="28"/>
      <x:c r="E13" s="28"/>
      <x:c r="F13" s="28"/>
      <x:c r="G13" s="28"/>
      <x:c r="H13" s="28"/>
      <x:c r="I13" s="28"/>
      <x:c r="J13" s="28"/>
      <x:c r="K13" s="28"/>
      <x:c r="L13" s="28"/>
      <x:c r="M13" s="28"/>
      <x:c r="N13" s="28"/>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13" t="str">
        <x:v>Indicateur</x:v>
      </x:c>
      <x:c r="B15" s="13" t="str">
        <x:v>Janvier</x:v>
      </x:c>
      <x:c r="C15" s="13" t="str">
        <x:v>Février</x:v>
      </x:c>
      <x:c r="D15" s="13" t="str">
        <x:v>Mars</x:v>
      </x:c>
      <x:c r="E15" s="13" t="str">
        <x:v>Avril</x:v>
      </x:c>
      <x:c r="F15" s="13" t="str">
        <x:v>Mai</x:v>
      </x:c>
      <x:c r="G15" s="13" t="str">
        <x:v>Juin</x:v>
      </x:c>
      <x:c r="H15" s="13" t="str">
        <x:v>Juillet</x:v>
      </x:c>
      <x:c r="I15" s="13" t="str">
        <x:v>Août</x:v>
      </x:c>
      <x:c r="J15" s="13" t="str">
        <x:v>Septembre</x:v>
      </x:c>
      <x:c r="K15" s="13" t="str">
        <x:v>Octobre</x:v>
      </x:c>
      <x:c r="L15" s="13" t="str">
        <x:v>Novembre</x:v>
      </x:c>
      <x:c r="M15" s="13" t="str">
        <x:v>Décembre</x:v>
      </x:c>
      <x:c r="N15" s="13" t="str">
        <x:v>Total annuel</x:v>
      </x:c>
      <x:c r="O15" s="28"/>
      <x:c r="P15" s="28"/>
      <x:c r="Q15" s="28"/>
      <x:c r="R15" s="28"/>
      <x:c r="S15" s="28"/>
      <x:c r="T15" s="28"/>
      <x:c r="U15" s="28"/>
      <x:c r="V15" s="28"/>
      <x:c r="W15" s="28"/>
      <x:c r="X15" s="28"/>
      <x:c r="Y15" s="28"/>
      <x:c r="Z15" s="28"/>
    </x:row>
    <x:row r="16">
      <x:c r="A16" s="28" t="str">
        <x:v>Salaires bruts</x:v>
      </x:c>
      <x:c r="B16" s="292" t="n">
        <x:f>SUMPRODUCT($B$6:$B$12,$C$6:$C$12)</x:f>
        <x:v>21750</x:v>
      </x:c>
      <x:c r="C16" s="292" t="n">
        <x:f>SUMPRODUCT($B$6:$B$12,$C$6:$C$12)</x:f>
        <x:v>21750</x:v>
      </x:c>
      <x:c r="D16" s="292" t="n">
        <x:f>SUMPRODUCT($B$6:$B$12,$C$6:$C$12)</x:f>
        <x:v>21750</x:v>
      </x:c>
      <x:c r="E16" s="292" t="n">
        <x:f>SUMPRODUCT($B$6:$B$12,$C$6:$C$12)</x:f>
        <x:v>21750</x:v>
      </x:c>
      <x:c r="F16" s="292" t="n">
        <x:f>SUMPRODUCT($B$6:$B$12,$C$6:$C$12)</x:f>
        <x:v>21750</x:v>
      </x:c>
      <x:c r="G16" s="292" t="n">
        <x:f>SUMPRODUCT($B$6:$B$12,$C$6:$C$12)</x:f>
        <x:v>21750</x:v>
      </x:c>
      <x:c r="H16" s="292" t="n">
        <x:f>SUMPRODUCT($B$6:$B$12,$C$6:$C$12)</x:f>
        <x:v>21750</x:v>
      </x:c>
      <x:c r="I16" s="292" t="n">
        <x:f>SUMPRODUCT($B$6:$B$12,$C$6:$C$12)</x:f>
        <x:v>21750</x:v>
      </x:c>
      <x:c r="J16" s="292" t="n">
        <x:f>SUMPRODUCT($B$6:$B$12,$C$6:$C$12)</x:f>
        <x:v>21750</x:v>
      </x:c>
      <x:c r="K16" s="292" t="n">
        <x:f>SUMPRODUCT($B$6:$B$12,$C$6:$C$12)</x:f>
        <x:v>21750</x:v>
      </x:c>
      <x:c r="L16" s="292" t="n">
        <x:f>SUMPRODUCT($B$6:$B$12,$C$6:$C$12)</x:f>
        <x:v>21750</x:v>
      </x:c>
      <x:c r="M16" s="292" t="n">
        <x:f>SUMPRODUCT($B$6:$B$12,$C$6:$C$12)</x:f>
        <x:v>21750</x:v>
      </x:c>
      <x:c r="N16" s="292" t="n">
        <x:f>SUM(B16:M16)</x:f>
        <x:v>261000</x:v>
      </x:c>
      <x:c r="O16" s="28"/>
      <x:c r="P16" s="28"/>
      <x:c r="Q16" s="28"/>
      <x:c r="R16" s="28"/>
      <x:c r="S16" s="28"/>
      <x:c r="T16" s="28"/>
      <x:c r="U16" s="28"/>
      <x:c r="V16" s="28"/>
      <x:c r="W16" s="28"/>
      <x:c r="X16" s="28"/>
      <x:c r="Y16" s="28"/>
      <x:c r="Z16" s="28"/>
    </x:row>
    <x:row r="17">
      <x:c r="A17" s="28" t="str">
        <x:v>Charges patronales</x:v>
      </x:c>
      <x:c r="B17" s="292" t="n">
        <x:f>SUMPRODUCT($B$6:$B$12,$C$6:$C$12,$D$6:$D$12)</x:f>
        <x:v>8982</x:v>
      </x:c>
      <x:c r="C17" s="292" t="n">
        <x:f>SUMPRODUCT($B$6:$B$12,$C$6:$C$12,$D$6:$D$12)</x:f>
        <x:v>8982</x:v>
      </x:c>
      <x:c r="D17" s="292" t="n">
        <x:f>SUMPRODUCT($B$6:$B$12,$C$6:$C$12,$D$6:$D$12)</x:f>
        <x:v>8982</x:v>
      </x:c>
      <x:c r="E17" s="292" t="n">
        <x:f>SUMPRODUCT($B$6:$B$12,$C$6:$C$12,$D$6:$D$12)</x:f>
        <x:v>8982</x:v>
      </x:c>
      <x:c r="F17" s="292" t="n">
        <x:f>SUMPRODUCT($B$6:$B$12,$C$6:$C$12,$D$6:$D$12)</x:f>
        <x:v>8982</x:v>
      </x:c>
      <x:c r="G17" s="292" t="n">
        <x:f>SUMPRODUCT($B$6:$B$12,$C$6:$C$12,$D$6:$D$12)</x:f>
        <x:v>8982</x:v>
      </x:c>
      <x:c r="H17" s="292" t="n">
        <x:f>SUMPRODUCT($B$6:$B$12,$C$6:$C$12,$D$6:$D$12)</x:f>
        <x:v>8982</x:v>
      </x:c>
      <x:c r="I17" s="292" t="n">
        <x:f>SUMPRODUCT($B$6:$B$12,$C$6:$C$12,$D$6:$D$12)</x:f>
        <x:v>8982</x:v>
      </x:c>
      <x:c r="J17" s="292" t="n">
        <x:f>SUMPRODUCT($B$6:$B$12,$C$6:$C$12,$D$6:$D$12)</x:f>
        <x:v>8982</x:v>
      </x:c>
      <x:c r="K17" s="292" t="n">
        <x:f>SUMPRODUCT($B$6:$B$12,$C$6:$C$12,$D$6:$D$12)</x:f>
        <x:v>8982</x:v>
      </x:c>
      <x:c r="L17" s="292" t="n">
        <x:f>SUMPRODUCT($B$6:$B$12,$C$6:$C$12,$D$6:$D$12)</x:f>
        <x:v>8982</x:v>
      </x:c>
      <x:c r="M17" s="292" t="n">
        <x:f>SUMPRODUCT($B$6:$B$12,$C$6:$C$12,$D$6:$D$12)</x:f>
        <x:v>8982</x:v>
      </x:c>
      <x:c r="N17" s="292" t="n">
        <x:f>SUM(B17:M17)</x:f>
        <x:v>107784</x:v>
      </x:c>
      <x:c r="O17" s="28"/>
      <x:c r="P17" s="28"/>
      <x:c r="Q17" s="28"/>
      <x:c r="R17" s="28"/>
      <x:c r="S17" s="28"/>
      <x:c r="T17" s="28"/>
      <x:c r="U17" s="28"/>
      <x:c r="V17" s="28"/>
      <x:c r="W17" s="28"/>
      <x:c r="X17" s="28"/>
      <x:c r="Y17" s="28"/>
      <x:c r="Z17" s="28"/>
    </x:row>
    <x:row r="18">
      <x:c r="A18" s="28" t="str">
        <x:v>Rémunération dirigeant</x:v>
      </x:c>
      <x:c r="B18" s="276" t="n">
        <x:f>'Hypothèses'!$B$36</x:f>
        <x:v>0.045</x:v>
      </x:c>
      <x:c r="C18" s="276" t="n">
        <x:f>'Hypothèses'!$B$36</x:f>
        <x:v>0.045</x:v>
      </x:c>
      <x:c r="D18" s="276" t="n">
        <x:f>'Hypothèses'!$B$36</x:f>
        <x:v>0.045</x:v>
      </x:c>
      <x:c r="E18" s="276" t="n">
        <x:f>'Hypothèses'!$B$36</x:f>
        <x:v>0.045</x:v>
      </x:c>
      <x:c r="F18" s="276" t="n">
        <x:f>'Hypothèses'!$B$36</x:f>
        <x:v>0.045</x:v>
      </x:c>
      <x:c r="G18" s="276" t="n">
        <x:f>'Hypothèses'!$B$36</x:f>
        <x:v>0.045</x:v>
      </x:c>
      <x:c r="H18" s="276" t="n">
        <x:f>'Hypothèses'!$B$36</x:f>
        <x:v>0.045</x:v>
      </x:c>
      <x:c r="I18" s="276" t="n">
        <x:f>'Hypothèses'!$B$36</x:f>
        <x:v>0.045</x:v>
      </x:c>
      <x:c r="J18" s="276" t="n">
        <x:f>'Hypothèses'!$B$36</x:f>
        <x:v>0.045</x:v>
      </x:c>
      <x:c r="K18" s="276" t="n">
        <x:f>'Hypothèses'!$B$36</x:f>
        <x:v>0.045</x:v>
      </x:c>
      <x:c r="L18" s="276" t="n">
        <x:f>'Hypothèses'!$B$36</x:f>
        <x:v>0.045</x:v>
      </x:c>
      <x:c r="M18" s="276" t="n">
        <x:f>'Hypothèses'!$B$36</x:f>
        <x:v>0.045</x:v>
      </x:c>
      <x:c r="N18" s="276" t="n">
        <x:f>SUM(B18:M18)</x:f>
        <x:v>0.5399999999999999</x:v>
      </x:c>
      <x:c r="O18" s="28"/>
      <x:c r="P18" s="28"/>
      <x:c r="Q18" s="28"/>
      <x:c r="R18" s="28"/>
      <x:c r="S18" s="28"/>
      <x:c r="T18" s="28"/>
      <x:c r="U18" s="28"/>
      <x:c r="V18" s="28"/>
      <x:c r="W18" s="28"/>
      <x:c r="X18" s="28"/>
      <x:c r="Y18" s="28"/>
      <x:c r="Z18" s="28"/>
    </x:row>
    <x:row r="19">
      <x:c r="A19" s="28" t="str">
        <x:v>Charges sociales dirigeant</x:v>
      </x:c>
      <x:c r="B19" s="276" t="n">
        <x:f>B18*'Hypothèses'!$B$37</x:f>
        <x:v>2.6999999999999997</x:v>
      </x:c>
      <x:c r="C19" s="276" t="n">
        <x:f>C18*'Hypothèses'!$B$37</x:f>
        <x:v>2.6999999999999997</x:v>
      </x:c>
      <x:c r="D19" s="276" t="n">
        <x:f>D18*'Hypothèses'!$B$37</x:f>
        <x:v>2.6999999999999997</x:v>
      </x:c>
      <x:c r="E19" s="276" t="n">
        <x:f>E18*'Hypothèses'!$B$37</x:f>
        <x:v>2.6999999999999997</x:v>
      </x:c>
      <x:c r="F19" s="276" t="n">
        <x:f>F18*'Hypothèses'!$B$37</x:f>
        <x:v>2.6999999999999997</x:v>
      </x:c>
      <x:c r="G19" s="276" t="n">
        <x:f>G18*'Hypothèses'!$B$37</x:f>
        <x:v>2.6999999999999997</x:v>
      </x:c>
      <x:c r="H19" s="276" t="n">
        <x:f>H18*'Hypothèses'!$B$37</x:f>
        <x:v>2.6999999999999997</x:v>
      </x:c>
      <x:c r="I19" s="276" t="n">
        <x:f>I18*'Hypothèses'!$B$37</x:f>
        <x:v>2.6999999999999997</x:v>
      </x:c>
      <x:c r="J19" s="276" t="n">
        <x:f>J18*'Hypothèses'!$B$37</x:f>
        <x:v>2.6999999999999997</x:v>
      </x:c>
      <x:c r="K19" s="276" t="n">
        <x:f>K18*'Hypothèses'!$B$37</x:f>
        <x:v>2.6999999999999997</x:v>
      </x:c>
      <x:c r="L19" s="276" t="n">
        <x:f>L18*'Hypothèses'!$B$37</x:f>
        <x:v>2.6999999999999997</x:v>
      </x:c>
      <x:c r="M19" s="276" t="n">
        <x:f>M18*'Hypothèses'!$B$37</x:f>
        <x:v>2.6999999999999997</x:v>
      </x:c>
      <x:c r="N19" s="276" t="n">
        <x:f>SUM(B19:M19)</x:f>
        <x:v>32.4</x:v>
      </x:c>
      <x:c r="O19" s="28"/>
      <x:c r="P19" s="28"/>
      <x:c r="Q19" s="28"/>
      <x:c r="R19" s="28"/>
      <x:c r="S19" s="28"/>
      <x:c r="T19" s="28"/>
      <x:c r="U19" s="28"/>
      <x:c r="V19" s="28"/>
      <x:c r="W19" s="28"/>
      <x:c r="X19" s="28"/>
      <x:c r="Y19" s="28"/>
      <x:c r="Z19" s="28"/>
    </x:row>
    <x:row r="20">
      <x:c r="A20" s="251" t="str">
        <x:v>Total masse salariale</x:v>
      </x:c>
      <x:c r="B20" s="302" t="n">
        <x:f>SUM(B16:B19)</x:f>
        <x:v>30734.745</x:v>
      </x:c>
      <x:c r="C20" s="302" t="n">
        <x:f>SUM(C16:C19)</x:f>
        <x:v>30734.745</x:v>
      </x:c>
      <x:c r="D20" s="302" t="n">
        <x:f>SUM(D16:D19)</x:f>
        <x:v>30734.745</x:v>
      </x:c>
      <x:c r="E20" s="302" t="n">
        <x:f>SUM(E16:E19)</x:f>
        <x:v>30734.745</x:v>
      </x:c>
      <x:c r="F20" s="302" t="n">
        <x:f>SUM(F16:F19)</x:f>
        <x:v>30734.745</x:v>
      </x:c>
      <x:c r="G20" s="302" t="n">
        <x:f>SUM(G16:G19)</x:f>
        <x:v>30734.745</x:v>
      </x:c>
      <x:c r="H20" s="302" t="n">
        <x:f>SUM(H16:H19)</x:f>
        <x:v>30734.745</x:v>
      </x:c>
      <x:c r="I20" s="302" t="n">
        <x:f>SUM(I16:I19)</x:f>
        <x:v>30734.745</x:v>
      </x:c>
      <x:c r="J20" s="302" t="n">
        <x:f>SUM(J16:J19)</x:f>
        <x:v>30734.745</x:v>
      </x:c>
      <x:c r="K20" s="302" t="n">
        <x:f>SUM(K16:K19)</x:f>
        <x:v>30734.745</x:v>
      </x:c>
      <x:c r="L20" s="302" t="n">
        <x:f>SUM(L16:L19)</x:f>
        <x:v>30734.745</x:v>
      </x:c>
      <x:c r="M20" s="302" t="n">
        <x:f>SUM(M16:M19)</x:f>
        <x:v>30734.745</x:v>
      </x:c>
      <x:c r="N20" s="302" t="n">
        <x:f>SUM(B20:M20)</x:f>
        <x:v>368816.94</x:v>
      </x:c>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pageMargins left="0.7" right="0.7" top="0.75" bottom="0.75" header="0.3" footer="0.3"/>
</x:worksheet>
</file>

<file path=xl/worksheets/sheet6.xml><?xml version="1.0" encoding="utf-8"?>
<x:worksheet xmlns:x="http://schemas.openxmlformats.org/spreadsheetml/2006/main">
  <x:sheetFormatPr defaultRowHeight="15"/>
  <x:cols>
    <x:col min="1" max="1" width="30"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305" t="str">
        <x:v>CHARGES D'EXPLOITATION — RESTAURANT</x:v>
      </x:c>
      <x:c r="B1" s="305"/>
      <x:c r="C1" s="305"/>
      <x:c r="D1" s="305"/>
      <x:c r="E1" s="305"/>
      <x:c r="F1" s="305"/>
      <x:c r="G1" s="305"/>
      <x:c r="H1" s="305"/>
      <x:c r="I1" s="305"/>
      <x:c r="J1" s="305"/>
      <x:c r="K1" s="305"/>
      <x:c r="L1" s="305"/>
      <x:c r="M1" s="305"/>
      <x:c r="N1" s="305"/>
      <x:c r="O1" s="28"/>
      <x:c r="P1" s="28"/>
      <x:c r="Q1" s="28"/>
      <x:c r="R1" s="28"/>
      <x:c r="S1" s="28"/>
      <x:c r="T1" s="28"/>
      <x:c r="U1" s="28"/>
      <x:c r="V1" s="28"/>
      <x:c r="W1" s="28"/>
      <x:c r="X1" s="28"/>
      <x:c r="Y1" s="28"/>
      <x:c r="Z1" s="28"/>
    </x:row>
    <x:row r="2">
      <x:c r="A2" s="305"/>
      <x:c r="B2" s="305"/>
      <x:c r="C2" s="305"/>
      <x:c r="D2" s="305"/>
      <x:c r="E2" s="305"/>
      <x:c r="F2" s="305"/>
      <x:c r="G2" s="305"/>
      <x:c r="H2" s="305"/>
      <x:c r="I2" s="305"/>
      <x:c r="J2" s="305"/>
      <x:c r="K2" s="305"/>
      <x:c r="L2" s="305"/>
      <x:c r="M2" s="305"/>
      <x:c r="N2" s="305"/>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Charge</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Matières premières</x:v>
      </x:c>
      <x:c r="B5" s="276" t="n">
        <x:f>'Ventes'!B15*'Hypothèses'!$B$21</x:f>
        <x:v>21969.948000000004</x:v>
      </x:c>
      <x:c r="C5" s="276" t="n">
        <x:f>'Ventes'!C15*'Hypothèses'!$B$21</x:f>
        <x:v>22409.346960000006</x:v>
      </x:c>
      <x:c r="D5" s="276" t="n">
        <x:f>'Ventes'!D15*'Hypothèses'!$B$21</x:f>
        <x:v>22857.533899200003</x:v>
      </x:c>
      <x:c r="E5" s="276" t="n">
        <x:f>'Ventes'!E15*'Hypothèses'!$B$21</x:f>
        <x:v>23314.684577184</x:v>
      </x:c>
      <x:c r="F5" s="276" t="n">
        <x:f>'Ventes'!F15*'Hypothèses'!$B$21</x:f>
        <x:v>23780.978268727686</x:v>
      </x:c>
      <x:c r="G5" s="276" t="n">
        <x:f>'Ventes'!G15*'Hypothèses'!$B$21</x:f>
        <x:v>24256.59783410224</x:v>
      </x:c>
      <x:c r="H5" s="276" t="n">
        <x:f>'Ventes'!H15*'Hypothèses'!$B$21</x:f>
        <x:v>24741.729790784284</x:v>
      </x:c>
      <x:c r="I5" s="276" t="n">
        <x:f>'Ventes'!I15*'Hypothèses'!$B$21</x:f>
        <x:v>25236.564386599963</x:v>
      </x:c>
      <x:c r="J5" s="276" t="n">
        <x:f>'Ventes'!J15*'Hypothèses'!$B$21</x:f>
        <x:v>25741.295674331966</x:v>
      </x:c>
      <x:c r="K5" s="276" t="n">
        <x:f>'Ventes'!K15*'Hypothèses'!$B$21</x:f>
        <x:v>26256.121587818605</x:v>
      </x:c>
      <x:c r="L5" s="276" t="n">
        <x:f>'Ventes'!L15*'Hypothèses'!$B$21</x:f>
        <x:v>26781.244019574984</x:v>
      </x:c>
      <x:c r="M5" s="276" t="n">
        <x:f>'Ventes'!M15*'Hypothèses'!$B$21</x:f>
        <x:v>27316.86889996648</x:v>
      </x:c>
      <x:c r="N5" s="276" t="n">
        <x:f>SUM(B5:M5)</x:f>
        <x:v>294662.91389829025</x:v>
      </x:c>
      <x:c r="O5" s="28"/>
      <x:c r="P5" s="28"/>
      <x:c r="Q5" s="28"/>
      <x:c r="R5" s="28"/>
      <x:c r="S5" s="28"/>
      <x:c r="T5" s="28"/>
      <x:c r="U5" s="28"/>
      <x:c r="V5" s="28"/>
      <x:c r="W5" s="28"/>
      <x:c r="X5" s="28"/>
      <x:c r="Y5" s="28"/>
      <x:c r="Z5" s="28"/>
    </x:row>
    <x:row r="6">
      <x:c r="A6" s="28" t="str">
        <x:v>Gaspillage &amp; pertes</x:v>
      </x:c>
      <x:c r="B6" s="276" t="n">
        <x:f>B5*'Hypothèses'!$B$23</x:f>
        <x:v>659.0984400000001</x:v>
      </x:c>
      <x:c r="C6" s="276" t="n">
        <x:f>C5*'Hypothèses'!$B$23</x:f>
        <x:v>672.2804088000001</x:v>
      </x:c>
      <x:c r="D6" s="276" t="n">
        <x:f>D5*'Hypothèses'!$B$23</x:f>
        <x:v>685.7260169760001</x:v>
      </x:c>
      <x:c r="E6" s="276" t="n">
        <x:f>E5*'Hypothèses'!$B$23</x:f>
        <x:v>699.44053731552</x:v>
      </x:c>
      <x:c r="F6" s="276" t="n">
        <x:f>F5*'Hypothèses'!$B$23</x:f>
        <x:v>713.4293480618305</x:v>
      </x:c>
      <x:c r="G6" s="276" t="n">
        <x:f>G5*'Hypothèses'!$B$23</x:f>
        <x:v>727.6979350230671</x:v>
      </x:c>
      <x:c r="H6" s="276" t="n">
        <x:f>H5*'Hypothèses'!$B$23</x:f>
        <x:v>742.2518937235285</x:v>
      </x:c>
      <x:c r="I6" s="276" t="n">
        <x:f>I5*'Hypothèses'!$B$23</x:f>
        <x:v>757.0969315979988</x:v>
      </x:c>
      <x:c r="J6" s="276" t="n">
        <x:f>J5*'Hypothèses'!$B$23</x:f>
        <x:v>772.2388702299589</x:v>
      </x:c>
      <x:c r="K6" s="276" t="n">
        <x:f>K5*'Hypothèses'!$B$23</x:f>
        <x:v>787.6836476345582</x:v>
      </x:c>
      <x:c r="L6" s="276" t="n">
        <x:f>L5*'Hypothèses'!$B$23</x:f>
        <x:v>803.4373205872495</x:v>
      </x:c>
      <x:c r="M6" s="276" t="n">
        <x:f>M5*'Hypothèses'!$B$23</x:f>
        <x:v>819.5060669989944</x:v>
      </x:c>
      <x:c r="N6" s="276" t="n">
        <x:f>SUM(B6:M6)</x:f>
        <x:v>8839.887416948706</x:v>
      </x:c>
      <x:c r="O6" s="28"/>
      <x:c r="P6" s="28"/>
      <x:c r="Q6" s="28"/>
      <x:c r="R6" s="28"/>
      <x:c r="S6" s="28"/>
      <x:c r="T6" s="28"/>
      <x:c r="U6" s="28"/>
      <x:c r="V6" s="28"/>
      <x:c r="W6" s="28"/>
      <x:c r="X6" s="28"/>
      <x:c r="Y6" s="28"/>
      <x:c r="Z6" s="28"/>
    </x:row>
    <x:row r="7">
      <x:c r="A7" s="28" t="str">
        <x:v>Commissions livraison</x:v>
      </x:c>
      <x:c r="B7" s="276" t="n">
        <x:f>'Ventes'!B14*'Hypothèses'!$B$15</x:f>
        <x:v>1201.2000000000003</x:v>
      </x:c>
      <x:c r="C7" s="276" t="n">
        <x:f>'Ventes'!C14*'Hypothèses'!$B$15</x:f>
        <x:v>1225.2240000000002</x:v>
      </x:c>
      <x:c r="D7" s="276" t="n">
        <x:f>'Ventes'!D14*'Hypothèses'!$B$15</x:f>
        <x:v>1249.7284800000002</x:v>
      </x:c>
      <x:c r="E7" s="276" t="n">
        <x:f>'Ventes'!E14*'Hypothèses'!$B$15</x:f>
        <x:v>1274.7230496000002</x:v>
      </x:c>
      <x:c r="F7" s="276" t="n">
        <x:f>'Ventes'!F14*'Hypothèses'!$B$15</x:f>
        <x:v>1300.2175105920003</x:v>
      </x:c>
      <x:c r="G7" s="276" t="n">
        <x:f>'Ventes'!G14*'Hypothèses'!$B$15</x:f>
        <x:v>1326.2218608038402</x:v>
      </x:c>
      <x:c r="H7" s="276" t="n">
        <x:f>'Ventes'!H14*'Hypothèses'!$B$15</x:f>
        <x:v>1352.7462980199173</x:v>
      </x:c>
      <x:c r="I7" s="276" t="n">
        <x:f>'Ventes'!I14*'Hypothèses'!$B$15</x:f>
        <x:v>1379.8012239803154</x:v>
      </x:c>
      <x:c r="J7" s="276" t="n">
        <x:f>'Ventes'!J14*'Hypothèses'!$B$15</x:f>
        <x:v>1407.3972484599217</x:v>
      </x:c>
      <x:c r="K7" s="276" t="n">
        <x:f>'Ventes'!K14*'Hypothèses'!$B$15</x:f>
        <x:v>1435.5451934291202</x:v>
      </x:c>
      <x:c r="L7" s="276" t="n">
        <x:f>'Ventes'!L14*'Hypothèses'!$B$15</x:f>
        <x:v>1464.2560972977028</x:v>
      </x:c>
      <x:c r="M7" s="276" t="n">
        <x:f>'Ventes'!M14*'Hypothèses'!$B$15</x:f>
        <x:v>1493.5412192436568</x:v>
      </x:c>
      <x:c r="N7" s="276" t="n">
        <x:f>SUM(B7:M7)</x:f>
        <x:v>16110.602181426475</x:v>
      </x:c>
      <x:c r="O7" s="28"/>
      <x:c r="P7" s="28"/>
      <x:c r="Q7" s="28"/>
      <x:c r="R7" s="28"/>
      <x:c r="S7" s="28"/>
      <x:c r="T7" s="28"/>
      <x:c r="U7" s="28"/>
      <x:c r="V7" s="28"/>
      <x:c r="W7" s="28"/>
      <x:c r="X7" s="28"/>
      <x:c r="Y7" s="28"/>
      <x:c r="Z7" s="28"/>
    </x:row>
    <x:row r="8">
      <x:c r="A8" s="28" t="str">
        <x:v>Loyer</x:v>
      </x:c>
      <x:c r="B8" s="276" t="n">
        <x:f>'Hypothèses'!$B$25</x:f>
        <x:v>4200</x:v>
      </x:c>
      <x:c r="C8" s="276" t="n">
        <x:f>'Hypothèses'!$B$25</x:f>
        <x:v>4200</x:v>
      </x:c>
      <x:c r="D8" s="276" t="n">
        <x:f>'Hypothèses'!$B$25</x:f>
        <x:v>4200</x:v>
      </x:c>
      <x:c r="E8" s="276" t="n">
        <x:f>'Hypothèses'!$B$25</x:f>
        <x:v>4200</x:v>
      </x:c>
      <x:c r="F8" s="276" t="n">
        <x:f>'Hypothèses'!$B$25</x:f>
        <x:v>4200</x:v>
      </x:c>
      <x:c r="G8" s="276" t="n">
        <x:f>'Hypothèses'!$B$25</x:f>
        <x:v>4200</x:v>
      </x:c>
      <x:c r="H8" s="276" t="n">
        <x:f>'Hypothèses'!$B$25</x:f>
        <x:v>4200</x:v>
      </x:c>
      <x:c r="I8" s="276" t="n">
        <x:f>'Hypothèses'!$B$25</x:f>
        <x:v>4200</x:v>
      </x:c>
      <x:c r="J8" s="276" t="n">
        <x:f>'Hypothèses'!$B$25</x:f>
        <x:v>4200</x:v>
      </x:c>
      <x:c r="K8" s="276" t="n">
        <x:f>'Hypothèses'!$B$25</x:f>
        <x:v>4200</x:v>
      </x:c>
      <x:c r="L8" s="276" t="n">
        <x:f>'Hypothèses'!$B$25</x:f>
        <x:v>4200</x:v>
      </x:c>
      <x:c r="M8" s="276" t="n">
        <x:f>'Hypothèses'!$B$25</x:f>
        <x:v>4200</x:v>
      </x:c>
      <x:c r="N8" s="276" t="n">
        <x:f>SUM(B8:M8)</x:f>
        <x:v>50400</x:v>
      </x:c>
      <x:c r="O8" s="28"/>
      <x:c r="P8" s="28"/>
      <x:c r="Q8" s="28"/>
      <x:c r="R8" s="28"/>
      <x:c r="S8" s="28"/>
      <x:c r="T8" s="28"/>
      <x:c r="U8" s="28"/>
      <x:c r="V8" s="28"/>
      <x:c r="W8" s="28"/>
      <x:c r="X8" s="28"/>
      <x:c r="Y8" s="28"/>
      <x:c r="Z8" s="28"/>
    </x:row>
    <x:row r="9">
      <x:c r="A9" s="28" t="str">
        <x:v>Énergie &amp; eau</x:v>
      </x:c>
      <x:c r="B9" s="276" t="n">
        <x:f>'Hypothèses'!$B$26</x:f>
        <x:v>1800</x:v>
      </x:c>
      <x:c r="C9" s="276" t="n">
        <x:f>'Hypothèses'!$B$26</x:f>
        <x:v>1800</x:v>
      </x:c>
      <x:c r="D9" s="276" t="n">
        <x:f>'Hypothèses'!$B$26</x:f>
        <x:v>1800</x:v>
      </x:c>
      <x:c r="E9" s="276" t="n">
        <x:f>'Hypothèses'!$B$26</x:f>
        <x:v>1800</x:v>
      </x:c>
      <x:c r="F9" s="276" t="n">
        <x:f>'Hypothèses'!$B$26</x:f>
        <x:v>1800</x:v>
      </x:c>
      <x:c r="G9" s="276" t="n">
        <x:f>'Hypothèses'!$B$26</x:f>
        <x:v>1800</x:v>
      </x:c>
      <x:c r="H9" s="276" t="n">
        <x:f>'Hypothèses'!$B$26</x:f>
        <x:v>1800</x:v>
      </x:c>
      <x:c r="I9" s="276" t="n">
        <x:f>'Hypothèses'!$B$26</x:f>
        <x:v>1800</x:v>
      </x:c>
      <x:c r="J9" s="276" t="n">
        <x:f>'Hypothèses'!$B$26</x:f>
        <x:v>1800</x:v>
      </x:c>
      <x:c r="K9" s="276" t="n">
        <x:f>'Hypothèses'!$B$26</x:f>
        <x:v>1800</x:v>
      </x:c>
      <x:c r="L9" s="276" t="n">
        <x:f>'Hypothèses'!$B$26</x:f>
        <x:v>1800</x:v>
      </x:c>
      <x:c r="M9" s="276" t="n">
        <x:f>'Hypothèses'!$B$26</x:f>
        <x:v>1800</x:v>
      </x:c>
      <x:c r="N9" s="276" t="n">
        <x:f>SUM(B9:M9)</x:f>
        <x:v>21600</x:v>
      </x:c>
      <x:c r="O9" s="28"/>
      <x:c r="P9" s="28"/>
      <x:c r="Q9" s="28"/>
      <x:c r="R9" s="28"/>
      <x:c r="S9" s="28"/>
      <x:c r="T9" s="28"/>
      <x:c r="U9" s="28"/>
      <x:c r="V9" s="28"/>
      <x:c r="W9" s="28"/>
      <x:c r="X9" s="28"/>
      <x:c r="Y9" s="28"/>
      <x:c r="Z9" s="28"/>
    </x:row>
    <x:row r="10">
      <x:c r="A10" s="28" t="str">
        <x:v>Assurances</x:v>
      </x:c>
      <x:c r="B10" s="276" t="n">
        <x:f>'Hypothèses'!$B$27</x:f>
        <x:v>350</x:v>
      </x:c>
      <x:c r="C10" s="276" t="n">
        <x:f>'Hypothèses'!$B$27</x:f>
        <x:v>350</x:v>
      </x:c>
      <x:c r="D10" s="276" t="n">
        <x:f>'Hypothèses'!$B$27</x:f>
        <x:v>350</x:v>
      </x:c>
      <x:c r="E10" s="276" t="n">
        <x:f>'Hypothèses'!$B$27</x:f>
        <x:v>350</x:v>
      </x:c>
      <x:c r="F10" s="276" t="n">
        <x:f>'Hypothèses'!$B$27</x:f>
        <x:v>350</x:v>
      </x:c>
      <x:c r="G10" s="276" t="n">
        <x:f>'Hypothèses'!$B$27</x:f>
        <x:v>350</x:v>
      </x:c>
      <x:c r="H10" s="276" t="n">
        <x:f>'Hypothèses'!$B$27</x:f>
        <x:v>350</x:v>
      </x:c>
      <x:c r="I10" s="276" t="n">
        <x:f>'Hypothèses'!$B$27</x:f>
        <x:v>350</x:v>
      </x:c>
      <x:c r="J10" s="276" t="n">
        <x:f>'Hypothèses'!$B$27</x:f>
        <x:v>350</x:v>
      </x:c>
      <x:c r="K10" s="276" t="n">
        <x:f>'Hypothèses'!$B$27</x:f>
        <x:v>350</x:v>
      </x:c>
      <x:c r="L10" s="276" t="n">
        <x:f>'Hypothèses'!$B$27</x:f>
        <x:v>350</x:v>
      </x:c>
      <x:c r="M10" s="276" t="n">
        <x:f>'Hypothèses'!$B$27</x:f>
        <x:v>350</x:v>
      </x:c>
      <x:c r="N10" s="276" t="n">
        <x:f>SUM(B10:M10)</x:f>
        <x:v>4200</x:v>
      </x:c>
      <x:c r="O10" s="28"/>
      <x:c r="P10" s="28"/>
      <x:c r="Q10" s="28"/>
      <x:c r="R10" s="28"/>
      <x:c r="S10" s="28"/>
      <x:c r="T10" s="28"/>
      <x:c r="U10" s="28"/>
      <x:c r="V10" s="28"/>
      <x:c r="W10" s="28"/>
      <x:c r="X10" s="28"/>
      <x:c r="Y10" s="28"/>
      <x:c r="Z10" s="28"/>
    </x:row>
    <x:row r="11">
      <x:c r="A11" s="28" t="str">
        <x:v>Télécom &amp; logiciels</x:v>
      </x:c>
      <x:c r="B11" s="276" t="n">
        <x:f>'Hypothèses'!$B$28</x:f>
        <x:v>450</x:v>
      </x:c>
      <x:c r="C11" s="276" t="n">
        <x:f>'Hypothèses'!$B$28</x:f>
        <x:v>450</x:v>
      </x:c>
      <x:c r="D11" s="276" t="n">
        <x:f>'Hypothèses'!$B$28</x:f>
        <x:v>450</x:v>
      </x:c>
      <x:c r="E11" s="276" t="n">
        <x:f>'Hypothèses'!$B$28</x:f>
        <x:v>450</x:v>
      </x:c>
      <x:c r="F11" s="276" t="n">
        <x:f>'Hypothèses'!$B$28</x:f>
        <x:v>450</x:v>
      </x:c>
      <x:c r="G11" s="276" t="n">
        <x:f>'Hypothèses'!$B$28</x:f>
        <x:v>450</x:v>
      </x:c>
      <x:c r="H11" s="276" t="n">
        <x:f>'Hypothèses'!$B$28</x:f>
        <x:v>450</x:v>
      </x:c>
      <x:c r="I11" s="276" t="n">
        <x:f>'Hypothèses'!$B$28</x:f>
        <x:v>450</x:v>
      </x:c>
      <x:c r="J11" s="276" t="n">
        <x:f>'Hypothèses'!$B$28</x:f>
        <x:v>450</x:v>
      </x:c>
      <x:c r="K11" s="276" t="n">
        <x:f>'Hypothèses'!$B$28</x:f>
        <x:v>450</x:v>
      </x:c>
      <x:c r="L11" s="276" t="n">
        <x:f>'Hypothèses'!$B$28</x:f>
        <x:v>450</x:v>
      </x:c>
      <x:c r="M11" s="276" t="n">
        <x:f>'Hypothèses'!$B$28</x:f>
        <x:v>450</x:v>
      </x:c>
      <x:c r="N11" s="276" t="n">
        <x:f>SUM(B11:M11)</x:f>
        <x:v>5400</x:v>
      </x:c>
      <x:c r="O11" s="28"/>
      <x:c r="P11" s="28"/>
      <x:c r="Q11" s="28"/>
      <x:c r="R11" s="28"/>
      <x:c r="S11" s="28"/>
      <x:c r="T11" s="28"/>
      <x:c r="U11" s="28"/>
      <x:c r="V11" s="28"/>
      <x:c r="W11" s="28"/>
      <x:c r="X11" s="28"/>
      <x:c r="Y11" s="28"/>
      <x:c r="Z11" s="28"/>
    </x:row>
    <x:row r="12">
      <x:c r="A12" s="28" t="str">
        <x:v>Marketing</x:v>
      </x:c>
      <x:c r="B12" s="276" t="n">
        <x:f>'Hypothèses'!$B$29</x:f>
        <x:v>900</x:v>
      </x:c>
      <x:c r="C12" s="276" t="n">
        <x:f>'Hypothèses'!$B$29</x:f>
        <x:v>900</x:v>
      </x:c>
      <x:c r="D12" s="276" t="n">
        <x:f>'Hypothèses'!$B$29</x:f>
        <x:v>900</x:v>
      </x:c>
      <x:c r="E12" s="276" t="n">
        <x:f>'Hypothèses'!$B$29</x:f>
        <x:v>900</x:v>
      </x:c>
      <x:c r="F12" s="276" t="n">
        <x:f>'Hypothèses'!$B$29</x:f>
        <x:v>900</x:v>
      </x:c>
      <x:c r="G12" s="276" t="n">
        <x:f>'Hypothèses'!$B$29</x:f>
        <x:v>900</x:v>
      </x:c>
      <x:c r="H12" s="276" t="n">
        <x:f>'Hypothèses'!$B$29</x:f>
        <x:v>900</x:v>
      </x:c>
      <x:c r="I12" s="276" t="n">
        <x:f>'Hypothèses'!$B$29</x:f>
        <x:v>900</x:v>
      </x:c>
      <x:c r="J12" s="276" t="n">
        <x:f>'Hypothèses'!$B$29</x:f>
        <x:v>900</x:v>
      </x:c>
      <x:c r="K12" s="276" t="n">
        <x:f>'Hypothèses'!$B$29</x:f>
        <x:v>900</x:v>
      </x:c>
      <x:c r="L12" s="276" t="n">
        <x:f>'Hypothèses'!$B$29</x:f>
        <x:v>900</x:v>
      </x:c>
      <x:c r="M12" s="276" t="n">
        <x:f>'Hypothèses'!$B$29</x:f>
        <x:v>900</x:v>
      </x:c>
      <x:c r="N12" s="276" t="n">
        <x:f>SUM(B12:M12)</x:f>
        <x:v>10800</x:v>
      </x:c>
      <x:c r="O12" s="28"/>
      <x:c r="P12" s="28"/>
      <x:c r="Q12" s="28"/>
      <x:c r="R12" s="28"/>
      <x:c r="S12" s="28"/>
      <x:c r="T12" s="28"/>
      <x:c r="U12" s="28"/>
      <x:c r="V12" s="28"/>
      <x:c r="W12" s="28"/>
      <x:c r="X12" s="28"/>
      <x:c r="Y12" s="28"/>
      <x:c r="Z12" s="28"/>
    </x:row>
    <x:row r="13">
      <x:c r="A13" s="28" t="str">
        <x:v>Entretien &amp; blanchisserie</x:v>
      </x:c>
      <x:c r="B13" s="276" t="n">
        <x:f>'Hypothèses'!$B$30</x:f>
        <x:v>650</x:v>
      </x:c>
      <x:c r="C13" s="276" t="n">
        <x:f>'Hypothèses'!$B$30</x:f>
        <x:v>650</x:v>
      </x:c>
      <x:c r="D13" s="276" t="n">
        <x:f>'Hypothèses'!$B$30</x:f>
        <x:v>650</x:v>
      </x:c>
      <x:c r="E13" s="276" t="n">
        <x:f>'Hypothèses'!$B$30</x:f>
        <x:v>650</x:v>
      </x:c>
      <x:c r="F13" s="276" t="n">
        <x:f>'Hypothèses'!$B$30</x:f>
        <x:v>650</x:v>
      </x:c>
      <x:c r="G13" s="276" t="n">
        <x:f>'Hypothèses'!$B$30</x:f>
        <x:v>650</x:v>
      </x:c>
      <x:c r="H13" s="276" t="n">
        <x:f>'Hypothèses'!$B$30</x:f>
        <x:v>650</x:v>
      </x:c>
      <x:c r="I13" s="276" t="n">
        <x:f>'Hypothèses'!$B$30</x:f>
        <x:v>650</x:v>
      </x:c>
      <x:c r="J13" s="276" t="n">
        <x:f>'Hypothèses'!$B$30</x:f>
        <x:v>650</x:v>
      </x:c>
      <x:c r="K13" s="276" t="n">
        <x:f>'Hypothèses'!$B$30</x:f>
        <x:v>650</x:v>
      </x:c>
      <x:c r="L13" s="276" t="n">
        <x:f>'Hypothèses'!$B$30</x:f>
        <x:v>650</x:v>
      </x:c>
      <x:c r="M13" s="276" t="n">
        <x:f>'Hypothèses'!$B$30</x:f>
        <x:v>650</x:v>
      </x:c>
      <x:c r="N13" s="276" t="n">
        <x:f>SUM(B13:M13)</x:f>
        <x:v>7800</x:v>
      </x:c>
      <x:c r="O13" s="28"/>
      <x:c r="P13" s="28"/>
      <x:c r="Q13" s="28"/>
      <x:c r="R13" s="28"/>
      <x:c r="S13" s="28"/>
      <x:c r="T13" s="28"/>
      <x:c r="U13" s="28"/>
      <x:c r="V13" s="28"/>
      <x:c r="W13" s="28"/>
      <x:c r="X13" s="28"/>
      <x:c r="Y13" s="28"/>
      <x:c r="Z13" s="28"/>
    </x:row>
    <x:row r="14">
      <x:c r="A14" s="28" t="str">
        <x:v>Honoraires &amp; frais bancaires</x:v>
      </x:c>
      <x:c r="B14" s="276" t="n">
        <x:f>'Hypothèses'!$B$31</x:f>
        <x:v>500</x:v>
      </x:c>
      <x:c r="C14" s="276" t="n">
        <x:f>'Hypothèses'!$B$31</x:f>
        <x:v>500</x:v>
      </x:c>
      <x:c r="D14" s="276" t="n">
        <x:f>'Hypothèses'!$B$31</x:f>
        <x:v>500</x:v>
      </x:c>
      <x:c r="E14" s="276" t="n">
        <x:f>'Hypothèses'!$B$31</x:f>
        <x:v>500</x:v>
      </x:c>
      <x:c r="F14" s="276" t="n">
        <x:f>'Hypothèses'!$B$31</x:f>
        <x:v>500</x:v>
      </x:c>
      <x:c r="G14" s="276" t="n">
        <x:f>'Hypothèses'!$B$31</x:f>
        <x:v>500</x:v>
      </x:c>
      <x:c r="H14" s="276" t="n">
        <x:f>'Hypothèses'!$B$31</x:f>
        <x:v>500</x:v>
      </x:c>
      <x:c r="I14" s="276" t="n">
        <x:f>'Hypothèses'!$B$31</x:f>
        <x:v>500</x:v>
      </x:c>
      <x:c r="J14" s="276" t="n">
        <x:f>'Hypothèses'!$B$31</x:f>
        <x:v>500</x:v>
      </x:c>
      <x:c r="K14" s="276" t="n">
        <x:f>'Hypothèses'!$B$31</x:f>
        <x:v>500</x:v>
      </x:c>
      <x:c r="L14" s="276" t="n">
        <x:f>'Hypothèses'!$B$31</x:f>
        <x:v>500</x:v>
      </x:c>
      <x:c r="M14" s="276" t="n">
        <x:f>'Hypothèses'!$B$31</x:f>
        <x:v>500</x:v>
      </x:c>
      <x:c r="N14" s="276" t="n">
        <x:f>SUM(B14:M14)</x:f>
        <x:v>6000</x:v>
      </x:c>
      <x:c r="O14" s="28"/>
      <x:c r="P14" s="28"/>
      <x:c r="Q14" s="28"/>
      <x:c r="R14" s="28"/>
      <x:c r="S14" s="28"/>
      <x:c r="T14" s="28"/>
      <x:c r="U14" s="28"/>
      <x:c r="V14" s="28"/>
      <x:c r="W14" s="28"/>
      <x:c r="X14" s="28"/>
      <x:c r="Y14" s="28"/>
      <x:c r="Z14" s="28"/>
    </x:row>
    <x:row r="15">
      <x:c r="A15" s="28" t="str">
        <x:v>Autres charges fixes</x:v>
      </x:c>
      <x:c r="B15" s="276" t="n">
        <x:f>'Hypothèses'!$B$32</x:f>
        <x:v>850</x:v>
      </x:c>
      <x:c r="C15" s="276" t="n">
        <x:f>'Hypothèses'!$B$32</x:f>
        <x:v>850</x:v>
      </x:c>
      <x:c r="D15" s="276" t="n">
        <x:f>'Hypothèses'!$B$32</x:f>
        <x:v>850</x:v>
      </x:c>
      <x:c r="E15" s="276" t="n">
        <x:f>'Hypothèses'!$B$32</x:f>
        <x:v>850</x:v>
      </x:c>
      <x:c r="F15" s="276" t="n">
        <x:f>'Hypothèses'!$B$32</x:f>
        <x:v>850</x:v>
      </x:c>
      <x:c r="G15" s="276" t="n">
        <x:f>'Hypothèses'!$B$32</x:f>
        <x:v>850</x:v>
      </x:c>
      <x:c r="H15" s="276" t="n">
        <x:f>'Hypothèses'!$B$32</x:f>
        <x:v>850</x:v>
      </x:c>
      <x:c r="I15" s="276" t="n">
        <x:f>'Hypothèses'!$B$32</x:f>
        <x:v>850</x:v>
      </x:c>
      <x:c r="J15" s="276" t="n">
        <x:f>'Hypothèses'!$B$32</x:f>
        <x:v>850</x:v>
      </x:c>
      <x:c r="K15" s="276" t="n">
        <x:f>'Hypothèses'!$B$32</x:f>
        <x:v>850</x:v>
      </x:c>
      <x:c r="L15" s="276" t="n">
        <x:f>'Hypothèses'!$B$32</x:f>
        <x:v>850</x:v>
      </x:c>
      <x:c r="M15" s="276" t="n">
        <x:f>'Hypothèses'!$B$32</x:f>
        <x:v>850</x:v>
      </x:c>
      <x:c r="N15" s="276" t="n">
        <x:f>SUM(B15:M15)</x:f>
        <x:v>10200</x:v>
      </x:c>
      <x:c r="O15" s="28"/>
      <x:c r="P15" s="28"/>
      <x:c r="Q15" s="28"/>
      <x:c r="R15" s="28"/>
      <x:c r="S15" s="28"/>
      <x:c r="T15" s="28"/>
      <x:c r="U15" s="28"/>
      <x:c r="V15" s="28"/>
      <x:c r="W15" s="28"/>
      <x:c r="X15" s="28"/>
      <x:c r="Y15" s="28"/>
      <x:c r="Z15" s="28"/>
    </x:row>
    <x:row r="16">
      <x:c r="A16" s="28" t="str">
        <x:v>Masse salariale</x:v>
      </x:c>
      <x:c r="B16" s="276" t="n">
        <x:f>'Personnel'!B20</x:f>
        <x:v>30734.745</x:v>
      </x:c>
      <x:c r="C16" s="276" t="n">
        <x:f>'Personnel'!C20</x:f>
        <x:v>30734.745</x:v>
      </x:c>
      <x:c r="D16" s="276" t="n">
        <x:f>'Personnel'!D20</x:f>
        <x:v>30734.745</x:v>
      </x:c>
      <x:c r="E16" s="276" t="n">
        <x:f>'Personnel'!E20</x:f>
        <x:v>30734.745</x:v>
      </x:c>
      <x:c r="F16" s="276" t="n">
        <x:f>'Personnel'!F20</x:f>
        <x:v>30734.745</x:v>
      </x:c>
      <x:c r="G16" s="276" t="n">
        <x:f>'Personnel'!G20</x:f>
        <x:v>30734.745</x:v>
      </x:c>
      <x:c r="H16" s="276" t="n">
        <x:f>'Personnel'!H20</x:f>
        <x:v>30734.745</x:v>
      </x:c>
      <x:c r="I16" s="276" t="n">
        <x:f>'Personnel'!I20</x:f>
        <x:v>30734.745</x:v>
      </x:c>
      <x:c r="J16" s="276" t="n">
        <x:f>'Personnel'!J20</x:f>
        <x:v>30734.745</x:v>
      </x:c>
      <x:c r="K16" s="276" t="n">
        <x:f>'Personnel'!K20</x:f>
        <x:v>30734.745</x:v>
      </x:c>
      <x:c r="L16" s="276" t="n">
        <x:f>'Personnel'!L20</x:f>
        <x:v>30734.745</x:v>
      </x:c>
      <x:c r="M16" s="276" t="n">
        <x:f>'Personnel'!M20</x:f>
        <x:v>30734.745</x:v>
      </x:c>
      <x:c r="N16" s="276" t="n">
        <x:f>SUM(B16:M16)</x:f>
        <x:v>368816.94</x:v>
      </x:c>
      <x:c r="O16" s="28"/>
      <x:c r="P16" s="28"/>
      <x:c r="Q16" s="28"/>
      <x:c r="R16" s="28"/>
      <x:c r="S16" s="28"/>
      <x:c r="T16" s="28"/>
      <x:c r="U16" s="28"/>
      <x:c r="V16" s="28"/>
      <x:c r="W16" s="28"/>
      <x:c r="X16" s="28"/>
      <x:c r="Y16" s="28"/>
      <x:c r="Z16" s="28"/>
    </x:row>
    <x:row r="17">
      <x:c r="A17" s="277" t="str">
        <x:v>Total charges d'exploitation</x:v>
      </x:c>
      <x:c r="B17" s="278" t="n">
        <x:f>SUM(B5:B16)</x:f>
        <x:v>64264.99144</x:v>
      </x:c>
      <x:c r="C17" s="278" t="n">
        <x:f>SUM(C5:C16)</x:f>
        <x:v>64741.596368800005</x:v>
      </x:c>
      <x:c r="D17" s="278" t="n">
        <x:f>SUM(D5:D16)</x:f>
        <x:v>65227.733396176</x:v>
      </x:c>
      <x:c r="E17" s="278" t="n">
        <x:f>SUM(E5:E16)</x:f>
        <x:v>65723.59316409953</x:v>
      </x:c>
      <x:c r="F17" s="278" t="n">
        <x:f>SUM(F5:F16)</x:f>
        <x:v>66229.37012738151</x:v>
      </x:c>
      <x:c r="G17" s="278" t="n">
        <x:f>SUM(G5:G16)</x:f>
        <x:v>66745.26262992914</x:v>
      </x:c>
      <x:c r="H17" s="278" t="n">
        <x:f>SUM(H5:H16)</x:f>
        <x:v>67271.47298252773</x:v>
      </x:c>
      <x:c r="I17" s="278" t="n">
        <x:f>SUM(I5:I16)</x:f>
        <x:v>67808.20754217828</x:v>
      </x:c>
      <x:c r="J17" s="278" t="n">
        <x:f>SUM(J5:J16)</x:f>
        <x:v>68355.67679302185</x:v>
      </x:c>
      <x:c r="K17" s="278" t="n">
        <x:f>SUM(K5:K16)</x:f>
        <x:v>68914.09542888228</x:v>
      </x:c>
      <x:c r="L17" s="278" t="n">
        <x:f>SUM(L5:L16)</x:f>
        <x:v>69483.68243745994</x:v>
      </x:c>
      <x:c r="M17" s="278" t="n">
        <x:f>SUM(M5:M16)</x:f>
        <x:v>70064.66118620912</x:v>
      </x:c>
      <x:c r="N17" s="278" t="n">
        <x:f>SUM(B17:M17)</x:f>
        <x:v>804830.3434966654</x:v>
      </x:c>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pageMargins left="0.7" right="0.7" top="0.75" bottom="0.75" header="0.3" footer="0.3"/>
</x:worksheet>
</file>

<file path=xl/worksheets/sheet7.xml><?xml version="1.0" encoding="utf-8"?>
<x:worksheet xmlns:x="http://schemas.openxmlformats.org/spreadsheetml/2006/main">
  <x:sheetFormatPr defaultRowHeight="15"/>
  <x:cols>
    <x:col min="1" max="1" width="28"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89" t="str">
        <x:v>PLAN D'ACHATS ET DE STOCKS — MATIÈRES PREMIÈRES</x:v>
      </x:c>
      <x:c r="B1" s="289"/>
      <x:c r="C1" s="289"/>
      <x:c r="D1" s="289"/>
      <x:c r="E1" s="289"/>
      <x:c r="F1" s="289"/>
      <x:c r="G1" s="289"/>
      <x:c r="H1" s="289"/>
      <x:c r="I1" s="289"/>
      <x:c r="J1" s="289"/>
      <x:c r="K1" s="289"/>
      <x:c r="L1" s="289"/>
      <x:c r="M1" s="289"/>
      <x:c r="N1" s="289"/>
      <x:c r="O1" s="28"/>
      <x:c r="P1" s="28"/>
      <x:c r="Q1" s="28"/>
      <x:c r="R1" s="28"/>
      <x:c r="S1" s="28"/>
      <x:c r="T1" s="28"/>
      <x:c r="U1" s="28"/>
      <x:c r="V1" s="28"/>
      <x:c r="W1" s="28"/>
      <x:c r="X1" s="28"/>
      <x:c r="Y1" s="28"/>
      <x:c r="Z1" s="28"/>
    </x:row>
    <x:row r="2">
      <x:c r="A2" s="289"/>
      <x:c r="B2" s="289"/>
      <x:c r="C2" s="289"/>
      <x:c r="D2" s="289"/>
      <x:c r="E2" s="289"/>
      <x:c r="F2" s="289"/>
      <x:c r="G2" s="289"/>
      <x:c r="H2" s="289"/>
      <x:c r="I2" s="289"/>
      <x:c r="J2" s="289"/>
      <x:c r="K2" s="289"/>
      <x:c r="L2" s="289"/>
      <x:c r="M2" s="289"/>
      <x:c r="N2" s="289"/>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 moyenne</x:v>
      </x:c>
      <x:c r="O4" s="28"/>
      <x:c r="P4" s="28"/>
      <x:c r="Q4" s="28"/>
      <x:c r="R4" s="28"/>
      <x:c r="S4" s="28"/>
      <x:c r="T4" s="28"/>
      <x:c r="U4" s="28"/>
      <x:c r="V4" s="28"/>
      <x:c r="W4" s="28"/>
      <x:c r="X4" s="28"/>
      <x:c r="Y4" s="28"/>
      <x:c r="Z4" s="28"/>
    </x:row>
    <x:row r="5">
      <x:c r="A5" s="28" t="str">
        <x:v>Consommation matières</x:v>
      </x:c>
      <x:c r="B5" s="276" t="n">
        <x:f>'Charges exploitation'!B5</x:f>
        <x:v>21969.948000000004</x:v>
      </x:c>
      <x:c r="C5" s="276" t="n">
        <x:f>'Charges exploitation'!C5</x:f>
        <x:v>22409.346960000006</x:v>
      </x:c>
      <x:c r="D5" s="276" t="n">
        <x:f>'Charges exploitation'!D5</x:f>
        <x:v>22857.533899200003</x:v>
      </x:c>
      <x:c r="E5" s="276" t="n">
        <x:f>'Charges exploitation'!E5</x:f>
        <x:v>23314.684577184</x:v>
      </x:c>
      <x:c r="F5" s="276" t="n">
        <x:f>'Charges exploitation'!F5</x:f>
        <x:v>23780.978268727686</x:v>
      </x:c>
      <x:c r="G5" s="276" t="n">
        <x:f>'Charges exploitation'!G5</x:f>
        <x:v>24256.59783410224</x:v>
      </x:c>
      <x:c r="H5" s="276" t="n">
        <x:f>'Charges exploitation'!H5</x:f>
        <x:v>24741.729790784284</x:v>
      </x:c>
      <x:c r="I5" s="276" t="n">
        <x:f>'Charges exploitation'!I5</x:f>
        <x:v>25236.564386599963</x:v>
      </x:c>
      <x:c r="J5" s="276" t="n">
        <x:f>'Charges exploitation'!J5</x:f>
        <x:v>25741.295674331966</x:v>
      </x:c>
      <x:c r="K5" s="276" t="n">
        <x:f>'Charges exploitation'!K5</x:f>
        <x:v>26256.121587818605</x:v>
      </x:c>
      <x:c r="L5" s="276" t="n">
        <x:f>'Charges exploitation'!L5</x:f>
        <x:v>26781.244019574984</x:v>
      </x:c>
      <x:c r="M5" s="276" t="n">
        <x:f>'Charges exploitation'!M5</x:f>
        <x:v>27316.86889996648</x:v>
      </x:c>
      <x:c r="N5" s="276" t="n">
        <x:f>SUM(B5:M5)</x:f>
        <x:v>294662.91389829025</x:v>
      </x:c>
      <x:c r="O5" s="28"/>
      <x:c r="P5" s="28"/>
      <x:c r="Q5" s="28"/>
      <x:c r="R5" s="28"/>
      <x:c r="S5" s="28"/>
      <x:c r="T5" s="28"/>
      <x:c r="U5" s="28"/>
      <x:c r="V5" s="28"/>
      <x:c r="W5" s="28"/>
      <x:c r="X5" s="28"/>
      <x:c r="Y5" s="28"/>
      <x:c r="Z5" s="28"/>
    </x:row>
    <x:row r="6">
      <x:c r="A6" s="252" t="str">
        <x:v>Achats mensuels</x:v>
      </x:c>
      <x:c r="B6" s="307" t="n">
        <x:f>B5+B9</x:f>
        <x:v>21969.948000000004</x:v>
      </x:c>
      <x:c r="C6" s="307" t="n">
        <x:f>C5+C9</x:f>
        <x:v>22555.81328000001</x:v>
      </x:c>
      <x:c r="D6" s="307" t="n">
        <x:f>D5+D9</x:f>
        <x:v>23006.929545600004</x:v>
      </x:c>
      <x:c r="E6" s="307" t="n">
        <x:f>E5+E9</x:f>
        <x:v>23467.068136512</x:v>
      </x:c>
      <x:c r="F6" s="307" t="n">
        <x:f>F5+F9</x:f>
        <x:v>23936.409499242247</x:v>
      </x:c>
      <x:c r="G6" s="307" t="n">
        <x:f>G5+G9</x:f>
        <x:v>24415.13768922709</x:v>
      </x:c>
      <x:c r="H6" s="307" t="n">
        <x:f>H5+H9</x:f>
        <x:v>24903.440443011634</x:v>
      </x:c>
      <x:c r="I6" s="307" t="n">
        <x:f>I5+I9</x:f>
        <x:v>25401.509251871856</x:v>
      </x:c>
      <x:c r="J6" s="307" t="n">
        <x:f>J5+J9</x:f>
        <x:v>25909.5394369093</x:v>
      </x:c>
      <x:c r="K6" s="307" t="n">
        <x:f>K5+K9</x:f>
        <x:v>26427.730225647487</x:v>
      </x:c>
      <x:c r="L6" s="307" t="n">
        <x:f>L5+L9</x:f>
        <x:v>26956.284830160443</x:v>
      </x:c>
      <x:c r="M6" s="307" t="n">
        <x:f>M5+M9</x:f>
        <x:v>27495.410526763648</x:v>
      </x:c>
      <x:c r="N6" s="307" t="n">
        <x:f>SUM(B6:M6)</x:f>
        <x:v>296445.22086494573</x:v>
      </x:c>
      <x:c r="O6" s="28"/>
      <x:c r="P6" s="28"/>
      <x:c r="Q6" s="28"/>
      <x:c r="R6" s="28"/>
      <x:c r="S6" s="28"/>
      <x:c r="T6" s="28"/>
      <x:c r="U6" s="28"/>
      <x:c r="V6" s="28"/>
      <x:c r="W6" s="28"/>
      <x:c r="X6" s="28"/>
      <x:c r="Y6" s="28"/>
      <x:c r="Z6" s="28"/>
    </x:row>
    <x:row r="7">
      <x:c r="A7" s="28" t="str">
        <x:v>Stock d'ouverture</x:v>
      </x:c>
      <x:c r="B7" s="276" t="n">
        <x:f>B8</x:f>
        <x:v>7323.316000000001</x:v>
      </x:c>
      <x:c r="C7" s="276" t="n">
        <x:f>B8</x:f>
        <x:v>7323.316000000001</x:v>
      </x:c>
      <x:c r="D7" s="276" t="n">
        <x:f>C8</x:f>
        <x:v>7469.782320000002</x:v>
      </x:c>
      <x:c r="E7" s="276" t="n">
        <x:f>D8</x:f>
        <x:v>7619.177966400001</x:v>
      </x:c>
      <x:c r="F7" s="276" t="n">
        <x:f>E8</x:f>
        <x:v>7771.561525728001</x:v>
      </x:c>
      <x:c r="G7" s="276" t="n">
        <x:f>F8</x:f>
        <x:v>7926.992756242562</x:v>
      </x:c>
      <x:c r="H7" s="276" t="n">
        <x:f>G8</x:f>
        <x:v>8085.532611367413</x:v>
      </x:c>
      <x:c r="I7" s="276" t="n">
        <x:f>H8</x:f>
        <x:v>8247.24326359476</x:v>
      </x:c>
      <x:c r="J7" s="276" t="n">
        <x:f>I8</x:f>
        <x:v>8412.188128866654</x:v>
      </x:c>
      <x:c r="K7" s="276" t="n">
        <x:f>J8</x:f>
        <x:v>8580.431891443988</x:v>
      </x:c>
      <x:c r="L7" s="276" t="n">
        <x:f>K8</x:f>
        <x:v>8752.040529272868</x:v>
      </x:c>
      <x:c r="M7" s="276" t="n">
        <x:f>L8</x:f>
        <x:v>8927.081339858327</x:v>
      </x:c>
      <x:c r="N7" s="276" t="n">
        <x:f>SUM(B7:M7)</x:f>
        <x:v>96438.66433277457</x:v>
      </x:c>
      <x:c r="O7" s="28"/>
      <x:c r="P7" s="28"/>
      <x:c r="Q7" s="28"/>
      <x:c r="R7" s="28"/>
      <x:c r="S7" s="28"/>
      <x:c r="T7" s="28"/>
      <x:c r="U7" s="28"/>
      <x:c r="V7" s="28"/>
      <x:c r="W7" s="28"/>
      <x:c r="X7" s="28"/>
      <x:c r="Y7" s="28"/>
      <x:c r="Z7" s="28"/>
    </x:row>
    <x:row r="8">
      <x:c r="A8" s="28" t="str">
        <x:v>Stock cible fin de mois</x:v>
      </x:c>
      <x:c r="B8" s="276" t="n">
        <x:f>B5/30*'Hypothèses'!$B$24</x:f>
        <x:v>7323.316000000001</x:v>
      </x:c>
      <x:c r="C8" s="276" t="n">
        <x:f>C5/30*'Hypothèses'!$B$24</x:f>
        <x:v>7469.782320000002</x:v>
      </x:c>
      <x:c r="D8" s="276" t="n">
        <x:f>D5/30*'Hypothèses'!$B$24</x:f>
        <x:v>7619.177966400001</x:v>
      </x:c>
      <x:c r="E8" s="276" t="n">
        <x:f>E5/30*'Hypothèses'!$B$24</x:f>
        <x:v>7771.561525728001</x:v>
      </x:c>
      <x:c r="F8" s="276" t="n">
        <x:f>F5/30*'Hypothèses'!$B$24</x:f>
        <x:v>7926.992756242562</x:v>
      </x:c>
      <x:c r="G8" s="276" t="n">
        <x:f>G5/30*'Hypothèses'!$B$24</x:f>
        <x:v>8085.532611367413</x:v>
      </x:c>
      <x:c r="H8" s="276" t="n">
        <x:f>H5/30*'Hypothèses'!$B$24</x:f>
        <x:v>8247.24326359476</x:v>
      </x:c>
      <x:c r="I8" s="276" t="n">
        <x:f>I5/30*'Hypothèses'!$B$24</x:f>
        <x:v>8412.188128866654</x:v>
      </x:c>
      <x:c r="J8" s="276" t="n">
        <x:f>J5/30*'Hypothèses'!$B$24</x:f>
        <x:v>8580.431891443988</x:v>
      </x:c>
      <x:c r="K8" s="276" t="n">
        <x:f>K5/30*'Hypothèses'!$B$24</x:f>
        <x:v>8752.040529272868</x:v>
      </x:c>
      <x:c r="L8" s="276" t="n">
        <x:f>L5/30*'Hypothèses'!$B$24</x:f>
        <x:v>8927.081339858327</x:v>
      </x:c>
      <x:c r="M8" s="276" t="n">
        <x:f>M5/30*'Hypothèses'!$B$24</x:f>
        <x:v>9105.622966655494</x:v>
      </x:c>
      <x:c r="N8" s="276" t="n">
        <x:f>SUM(B8:M8)</x:f>
        <x:v>98220.97129943006</x:v>
      </x:c>
      <x:c r="O8" s="28"/>
      <x:c r="P8" s="28"/>
      <x:c r="Q8" s="28"/>
      <x:c r="R8" s="28"/>
      <x:c r="S8" s="28"/>
      <x:c r="T8" s="28"/>
      <x:c r="U8" s="28"/>
      <x:c r="V8" s="28"/>
      <x:c r="W8" s="28"/>
      <x:c r="X8" s="28"/>
      <x:c r="Y8" s="28"/>
      <x:c r="Z8" s="28"/>
    </x:row>
    <x:row r="9">
      <x:c r="A9" s="28" t="str">
        <x:v>Variation de stock</x:v>
      </x:c>
      <x:c r="B9" s="276" t="n">
        <x:f>B8-B7</x:f>
        <x:v>0</x:v>
      </x:c>
      <x:c r="C9" s="276" t="n">
        <x:f>C8-C7</x:f>
        <x:v>146.46632000000136</x:v>
      </x:c>
      <x:c r="D9" s="276" t="n">
        <x:f>D8-D7</x:f>
        <x:v>149.39564639999935</x:v>
      </x:c>
      <x:c r="E9" s="276" t="n">
        <x:f>E8-E7</x:f>
        <x:v>152.38355932799914</x:v>
      </x:c>
      <x:c r="F9" s="276" t="n">
        <x:f>F8-F7</x:f>
        <x:v>155.43123051456132</x:v>
      </x:c>
      <x:c r="G9" s="276" t="n">
        <x:f>G8-G7</x:f>
        <x:v>158.53985512485087</x:v>
      </x:c>
      <x:c r="H9" s="276" t="n">
        <x:f>H8-H7</x:f>
        <x:v>161.71065222734796</x:v>
      </x:c>
      <x:c r="I9" s="276" t="n">
        <x:f>I8-I7</x:f>
        <x:v>164.94486527189292</x:v>
      </x:c>
      <x:c r="J9" s="276" t="n">
        <x:f>J8-J7</x:f>
        <x:v>168.24376257733456</x:v>
      </x:c>
      <x:c r="K9" s="276" t="n">
        <x:f>K8-K7</x:f>
        <x:v>171.6086378288801</x:v>
      </x:c>
      <x:c r="L9" s="276" t="n">
        <x:f>L8-L7</x:f>
        <x:v>175.04081058545853</x:v>
      </x:c>
      <x:c r="M9" s="276" t="n">
        <x:f>M8-M7</x:f>
        <x:v>178.54162679716683</x:v>
      </x:c>
      <x:c r="N9" s="276" t="n">
        <x:f>SUM(B9:M9)</x:f>
        <x:v>1782.306966655493</x:v>
      </x:c>
      <x:c r="O9" s="28"/>
      <x:c r="P9" s="28"/>
      <x:c r="Q9" s="28"/>
      <x:c r="R9" s="28"/>
      <x:c r="S9" s="28"/>
      <x:c r="T9" s="28"/>
      <x:c r="U9" s="28"/>
      <x:c r="V9" s="28"/>
      <x:c r="W9" s="28"/>
      <x:c r="X9" s="28"/>
      <x:c r="Y9" s="28"/>
      <x:c r="Z9" s="28"/>
    </x:row>
    <x:row r="10">
      <x:c r="A10" s="28" t="str">
        <x:v>Rotation de stock (jours)</x:v>
      </x:c>
      <x:c r="B10" s="274" t="n">
        <x:f>IFERROR(B8/B5*30,0)</x:f>
        <x:v>10</x:v>
      </x:c>
      <x:c r="C10" s="274" t="n">
        <x:f>IFERROR(C8/C5*30,0)</x:f>
        <x:v>10</x:v>
      </x:c>
      <x:c r="D10" s="274" t="n">
        <x:f>IFERROR(D8/D5*30,0)</x:f>
        <x:v>10.000000000000002</x:v>
      </x:c>
      <x:c r="E10" s="274" t="n">
        <x:f>IFERROR(E8/E5*30,0)</x:f>
        <x:v>10</x:v>
      </x:c>
      <x:c r="F10" s="274" t="n">
        <x:f>IFERROR(F8/F5*30,0)</x:f>
        <x:v>10</x:v>
      </x:c>
      <x:c r="G10" s="274" t="n">
        <x:f>IFERROR(G8/G5*30,0)</x:f>
        <x:v>10</x:v>
      </x:c>
      <x:c r="H10" s="274" t="n">
        <x:f>IFERROR(H8/H5*30,0)</x:f>
        <x:v>10</x:v>
      </x:c>
      <x:c r="I10" s="274" t="n">
        <x:f>IFERROR(I8/I5*30,0)</x:f>
        <x:v>10</x:v>
      </x:c>
      <x:c r="J10" s="274" t="n">
        <x:f>IFERROR(J8/J5*30,0)</x:f>
        <x:v>10</x:v>
      </x:c>
      <x:c r="K10" s="274" t="n">
        <x:f>IFERROR(K8/K5*30,0)</x:f>
        <x:v>10</x:v>
      </x:c>
      <x:c r="L10" s="274" t="n">
        <x:f>IFERROR(L8/L5*30,0)</x:f>
        <x:v>10</x:v>
      </x:c>
      <x:c r="M10" s="274" t="n">
        <x:f>IFERROR(M8/M5*30,0)</x:f>
        <x:v>10</x:v>
      </x:c>
      <x:c r="N10" s="274" t="n">
        <x:f>AVERAGE(B10:M10)</x:f>
        <x:v>10</x:v>
      </x:c>
      <x:c r="O10" s="28"/>
      <x:c r="P10" s="28"/>
      <x:c r="Q10" s="28"/>
      <x:c r="R10" s="28"/>
      <x:c r="S10" s="28"/>
      <x:c r="T10" s="28"/>
      <x:c r="U10" s="28"/>
      <x:c r="V10" s="28"/>
      <x:c r="W10" s="28"/>
      <x:c r="X10" s="28"/>
      <x:c r="Y10" s="28"/>
      <x:c r="Z10" s="28"/>
    </x:row>
    <x:row r="11">
      <x:c r="A11" s="28"/>
      <x:c r="B11" s="28"/>
      <x:c r="C11" s="28"/>
      <x:c r="D11" s="28"/>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8"/>
      <x:c r="B12" s="28"/>
      <x:c r="C12" s="28"/>
      <x:c r="D12" s="28"/>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28"/>
      <x:c r="B13" s="28"/>
      <x:c r="C13" s="28"/>
      <x:c r="D13" s="28"/>
      <x:c r="E13" s="28"/>
      <x:c r="F13" s="28"/>
      <x:c r="G13" s="28"/>
      <x:c r="H13" s="28"/>
      <x:c r="I13" s="28"/>
      <x:c r="J13" s="28"/>
      <x:c r="K13" s="28"/>
      <x:c r="L13" s="28"/>
      <x:c r="M13" s="28"/>
      <x:c r="N13" s="28"/>
      <x:c r="O13" s="28"/>
      <x:c r="P13" s="28"/>
      <x:c r="Q13" s="28"/>
      <x:c r="R13" s="28"/>
      <x:c r="S13" s="28"/>
      <x:c r="T13" s="28"/>
      <x:c r="U13" s="28"/>
      <x:c r="V13" s="28"/>
      <x:c r="W13" s="28"/>
      <x:c r="X13" s="28"/>
      <x:c r="Y13" s="28"/>
      <x:c r="Z13" s="28"/>
    </x:row>
    <x:row r="14">
      <x:c r="A14" s="28"/>
      <x:c r="B14" s="28"/>
      <x:c r="C14" s="28"/>
      <x:c r="D14" s="28"/>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pageMargins left="0.7" right="0.7" top="0.75" bottom="0.75" header="0.3" footer="0.3"/>
</x:worksheet>
</file>

<file path=xl/worksheets/sheet8.xml><?xml version="1.0" encoding="utf-8"?>
<x:worksheet xmlns:x="http://schemas.openxmlformats.org/spreadsheetml/2006/main">
  <x:sheetFormatPr defaultRowHeight="15"/>
  <x:cols>
    <x:col min="1" max="1" width="28" hidden="0" customWidth="1"/>
    <x:col min="2" max="2" width="15" hidden="0" customWidth="1"/>
    <x:col min="3" max="3" width="12" hidden="0" customWidth="1"/>
    <x:col min="4" max="4" width="15" hidden="0" customWidth="1"/>
    <x:col min="5" max="5" width="18" hidden="0" customWidth="1"/>
    <x:col min="6" max="6" width="18" hidden="0" customWidth="1"/>
    <x:col min="7" max="7" width="16" hidden="0" customWidth="1"/>
    <x:col min="8" max="8" width="14" hidden="0" customWidth="1"/>
    <x:col min="9" max="9" width="34" hidden="0" customWidth="1"/>
  </x:cols>
  <x:sheetData>
    <x:row r="1">
      <x:c r="A1" s="271" t="str">
        <x:v>PLAN D'INVESTISSEMENT DU RESTAURANT</x:v>
      </x:c>
      <x:c r="B1" s="271"/>
      <x:c r="C1" s="271"/>
      <x:c r="D1" s="271"/>
      <x:c r="E1" s="271"/>
      <x:c r="F1" s="271"/>
      <x:c r="G1" s="271"/>
      <x:c r="H1" s="271"/>
      <x:c r="I1" s="271"/>
      <x:c r="J1" s="28"/>
      <x:c r="K1" s="28"/>
      <x:c r="L1" s="28"/>
      <x:c r="M1" s="28"/>
      <x:c r="N1" s="28"/>
      <x:c r="O1" s="28"/>
      <x:c r="P1" s="28"/>
      <x:c r="Q1" s="28"/>
      <x:c r="R1" s="28"/>
      <x:c r="S1" s="28"/>
      <x:c r="T1" s="28"/>
      <x:c r="U1" s="28"/>
      <x:c r="V1" s="28"/>
      <x:c r="W1" s="28"/>
      <x:c r="X1" s="28"/>
      <x:c r="Y1" s="28"/>
      <x:c r="Z1" s="28"/>
    </x:row>
    <x:row r="2">
      <x:c r="A2" s="271"/>
      <x:c r="B2" s="271"/>
      <x:c r="C2" s="271"/>
      <x:c r="D2" s="271"/>
      <x:c r="E2" s="271"/>
      <x:c r="F2" s="271"/>
      <x:c r="G2" s="271"/>
      <x:c r="H2" s="271"/>
      <x:c r="I2" s="271"/>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Investissement</x:v>
      </x:c>
      <x:c r="B4" s="13" t="str">
        <x:v>Montant HT</x:v>
      </x:c>
      <x:c r="C4" s="13" t="str">
        <x:v>TVA</x:v>
      </x:c>
      <x:c r="D4" s="13" t="str">
        <x:v>Montant TTC</x:v>
      </x:c>
      <x:c r="E4" s="13" t="str">
        <x:v>Durée amort. (mois)</x:v>
      </x:c>
      <x:c r="F4" s="13" t="str">
        <x:v>Amortissement mensuel</x:v>
      </x:c>
      <x:c r="G4" s="13" t="str">
        <x:v>Financement</x:v>
      </x:c>
      <x:c r="H4" s="13" t="str">
        <x:v>Date</x:v>
      </x:c>
      <x:c r="I4" s="13" t="str">
        <x:v>Commentaire</x:v>
      </x:c>
      <x:c r="J4" s="28"/>
      <x:c r="K4" s="28"/>
      <x:c r="L4" s="28"/>
      <x:c r="M4" s="28"/>
      <x:c r="N4" s="28"/>
      <x:c r="O4" s="28"/>
      <x:c r="P4" s="28"/>
      <x:c r="Q4" s="28"/>
      <x:c r="R4" s="28"/>
      <x:c r="S4" s="28"/>
      <x:c r="T4" s="28"/>
      <x:c r="U4" s="28"/>
      <x:c r="V4" s="28"/>
      <x:c r="W4" s="28"/>
      <x:c r="X4" s="28"/>
      <x:c r="Y4" s="28"/>
      <x:c r="Z4" s="28"/>
    </x:row>
    <x:row r="5">
      <x:c r="A5" s="29" t="str">
        <x:v>Travaux &amp; aménagement</x:v>
      </x:c>
      <x:c r="B5" s="38" t="n">
        <x:v>45000</x:v>
      </x:c>
      <x:c r="C5" s="36" t="n">
        <x:v>0.2</x:v>
      </x:c>
      <x:c r="D5" s="254" t="n">
        <x:f>B5*(1+C5)</x:f>
        <x:v>54000</x:v>
      </x:c>
      <x:c r="E5" s="34" t="n">
        <x:v>120</x:v>
      </x:c>
      <x:c r="F5" s="254" t="n">
        <x:f>IF(E5&gt;0,B5/E5,0)</x:f>
        <x:v>375</x:v>
      </x:c>
      <x:c r="G5" s="29" t="str">
        <x:v>Emprunt</x:v>
      </x:c>
      <x:c r="H5" s="29" t="str">
        <x:v>01/01/2026</x:v>
      </x:c>
      <x:c r="I5" s="29" t="str">
        <x:v>Salle, cuisine, extraction</x:v>
      </x:c>
      <x:c r="J5" s="28"/>
      <x:c r="K5" s="28"/>
      <x:c r="L5" s="28"/>
      <x:c r="M5" s="28"/>
      <x:c r="N5" s="28"/>
      <x:c r="O5" s="28"/>
      <x:c r="P5" s="28"/>
      <x:c r="Q5" s="28"/>
      <x:c r="R5" s="28"/>
      <x:c r="S5" s="28"/>
      <x:c r="T5" s="28"/>
      <x:c r="U5" s="28"/>
      <x:c r="V5" s="28"/>
      <x:c r="W5" s="28"/>
      <x:c r="X5" s="28"/>
      <x:c r="Y5" s="28"/>
      <x:c r="Z5" s="28"/>
    </x:row>
    <x:row r="6">
      <x:c r="A6" s="29" t="str">
        <x:v>Matériel de cuisine</x:v>
      </x:c>
      <x:c r="B6" s="38" t="n">
        <x:v>30000</x:v>
      </x:c>
      <x:c r="C6" s="36" t="n">
        <x:v>0.2</x:v>
      </x:c>
      <x:c r="D6" s="254" t="n">
        <x:f>B6*(1+C6)</x:f>
        <x:v>36000</x:v>
      </x:c>
      <x:c r="E6" s="34" t="n">
        <x:v>84</x:v>
      </x:c>
      <x:c r="F6" s="254" t="n">
        <x:f>IF(E6&gt;0,B6/E6,0)</x:f>
        <x:v>357.14285714285717</x:v>
      </x:c>
      <x:c r="G6" s="29" t="str">
        <x:v>Emprunt</x:v>
      </x:c>
      <x:c r="H6" s="29" t="str">
        <x:v>01/01/2026</x:v>
      </x:c>
      <x:c r="I6" s="29" t="str">
        <x:v>Four, froid, plonge</x:v>
      </x:c>
      <x:c r="J6" s="28"/>
      <x:c r="K6" s="28"/>
      <x:c r="L6" s="28"/>
      <x:c r="M6" s="28"/>
      <x:c r="N6" s="28"/>
      <x:c r="O6" s="28"/>
      <x:c r="P6" s="28"/>
      <x:c r="Q6" s="28"/>
      <x:c r="R6" s="28"/>
      <x:c r="S6" s="28"/>
      <x:c r="T6" s="28"/>
      <x:c r="U6" s="28"/>
      <x:c r="V6" s="28"/>
      <x:c r="W6" s="28"/>
      <x:c r="X6" s="28"/>
      <x:c r="Y6" s="28"/>
      <x:c r="Z6" s="28"/>
    </x:row>
    <x:row r="7">
      <x:c r="A7" s="29" t="str">
        <x:v>Mobilier de salle</x:v>
      </x:c>
      <x:c r="B7" s="38" t="n">
        <x:v>12000</x:v>
      </x:c>
      <x:c r="C7" s="36" t="n">
        <x:v>0.2</x:v>
      </x:c>
      <x:c r="D7" s="254" t="n">
        <x:f>B7*(1+C7)</x:f>
        <x:v>14400</x:v>
      </x:c>
      <x:c r="E7" s="34" t="n">
        <x:v>60</x:v>
      </x:c>
      <x:c r="F7" s="254" t="n">
        <x:f>IF(E7&gt;0,B7/E7,0)</x:f>
        <x:v>200</x:v>
      </x:c>
      <x:c r="G7" s="29" t="str">
        <x:v>Apport</x:v>
      </x:c>
      <x:c r="H7" s="29" t="str">
        <x:v>01/01/2026</x:v>
      </x:c>
      <x:c r="I7" s="29" t="str">
        <x:v>Tables, chaises, décoration</x:v>
      </x:c>
      <x:c r="J7" s="28"/>
      <x:c r="K7" s="28"/>
      <x:c r="L7" s="28"/>
      <x:c r="M7" s="28"/>
      <x:c r="N7" s="28"/>
      <x:c r="O7" s="28"/>
      <x:c r="P7" s="28"/>
      <x:c r="Q7" s="28"/>
      <x:c r="R7" s="28"/>
      <x:c r="S7" s="28"/>
      <x:c r="T7" s="28"/>
      <x:c r="U7" s="28"/>
      <x:c r="V7" s="28"/>
      <x:c r="W7" s="28"/>
      <x:c r="X7" s="28"/>
      <x:c r="Y7" s="28"/>
      <x:c r="Z7" s="28"/>
    </x:row>
    <x:row r="8">
      <x:c r="A8" s="29" t="str">
        <x:v>Caisse &amp; informatique</x:v>
      </x:c>
      <x:c r="B8" s="38" t="n">
        <x:v>5000</x:v>
      </x:c>
      <x:c r="C8" s="36" t="n">
        <x:v>0.2</x:v>
      </x:c>
      <x:c r="D8" s="254" t="n">
        <x:f>B8*(1+C8)</x:f>
        <x:v>6000</x:v>
      </x:c>
      <x:c r="E8" s="34" t="n">
        <x:v>36</x:v>
      </x:c>
      <x:c r="F8" s="254" t="n">
        <x:f>IF(E8&gt;0,B8/E8,0)</x:f>
        <x:v>138.88888888888889</x:v>
      </x:c>
      <x:c r="G8" s="29" t="str">
        <x:v>Apport</x:v>
      </x:c>
      <x:c r="H8" s="29" t="str">
        <x:v>01/01/2026</x:v>
      </x:c>
      <x:c r="I8" s="29" t="str">
        <x:v>POS, imprimantes, écrans</x:v>
      </x:c>
      <x:c r="J8" s="28"/>
      <x:c r="K8" s="28"/>
      <x:c r="L8" s="28"/>
      <x:c r="M8" s="28"/>
      <x:c r="N8" s="28"/>
      <x:c r="O8" s="28"/>
      <x:c r="P8" s="28"/>
      <x:c r="Q8" s="28"/>
      <x:c r="R8" s="28"/>
      <x:c r="S8" s="28"/>
      <x:c r="T8" s="28"/>
      <x:c r="U8" s="28"/>
      <x:c r="V8" s="28"/>
      <x:c r="W8" s="28"/>
      <x:c r="X8" s="28"/>
      <x:c r="Y8" s="28"/>
      <x:c r="Z8" s="28"/>
    </x:row>
    <x:row r="9">
      <x:c r="A9" s="29" t="str">
        <x:v>Petit matériel</x:v>
      </x:c>
      <x:c r="B9" s="38" t="n">
        <x:v>8000</x:v>
      </x:c>
      <x:c r="C9" s="36" t="n">
        <x:v>0.2</x:v>
      </x:c>
      <x:c r="D9" s="254" t="n">
        <x:f>B9*(1+C9)</x:f>
        <x:v>9600</x:v>
      </x:c>
      <x:c r="E9" s="34" t="n">
        <x:v>36</x:v>
      </x:c>
      <x:c r="F9" s="254" t="n">
        <x:f>IF(E9&gt;0,B9/E9,0)</x:f>
        <x:v>222.22222222222223</x:v>
      </x:c>
      <x:c r="G9" s="29" t="str">
        <x:v>Apport</x:v>
      </x:c>
      <x:c r="H9" s="29" t="str">
        <x:v>01/01/2026</x:v>
      </x:c>
      <x:c r="I9" s="29" t="str">
        <x:v>Vaisselle, ustensiles</x:v>
      </x:c>
      <x:c r="J9" s="28"/>
      <x:c r="K9" s="28"/>
      <x:c r="L9" s="28"/>
      <x:c r="M9" s="28"/>
      <x:c r="N9" s="28"/>
      <x:c r="O9" s="28"/>
      <x:c r="P9" s="28"/>
      <x:c r="Q9" s="28"/>
      <x:c r="R9" s="28"/>
      <x:c r="S9" s="28"/>
      <x:c r="T9" s="28"/>
      <x:c r="U9" s="28"/>
      <x:c r="V9" s="28"/>
      <x:c r="W9" s="28"/>
      <x:c r="X9" s="28"/>
      <x:c r="Y9" s="28"/>
      <x:c r="Z9" s="28"/>
    </x:row>
    <x:row r="10">
      <x:c r="A10" s="29" t="str">
        <x:v>Dépôt de garantie</x:v>
      </x:c>
      <x:c r="B10" s="38" t="n">
        <x:v>8000</x:v>
      </x:c>
      <x:c r="C10" s="36" t="n">
        <x:v>0</x:v>
      </x:c>
      <x:c r="D10" s="254" t="n">
        <x:f>B10*(1+C10)</x:f>
        <x:v>8000</x:v>
      </x:c>
      <x:c r="E10" s="34" t="n">
        <x:v>0</x:v>
      </x:c>
      <x:c r="F10" s="254" t="n">
        <x:f>IF(E10&gt;0,B10/E10,0)</x:f>
        <x:v>0</x:v>
      </x:c>
      <x:c r="G10" s="29" t="str">
        <x:v>Apport</x:v>
      </x:c>
      <x:c r="H10" s="29" t="str">
        <x:v>01/01/2026</x:v>
      </x:c>
      <x:c r="I10" s="29" t="str">
        <x:v>Non amortissable</x:v>
      </x:c>
      <x:c r="J10" s="28"/>
      <x:c r="K10" s="28"/>
      <x:c r="L10" s="28"/>
      <x:c r="M10" s="28"/>
      <x:c r="N10" s="28"/>
      <x:c r="O10" s="28"/>
      <x:c r="P10" s="28"/>
      <x:c r="Q10" s="28"/>
      <x:c r="R10" s="28"/>
      <x:c r="S10" s="28"/>
      <x:c r="T10" s="28"/>
      <x:c r="U10" s="28"/>
      <x:c r="V10" s="28"/>
      <x:c r="W10" s="28"/>
      <x:c r="X10" s="28"/>
      <x:c r="Y10" s="28"/>
      <x:c r="Z10" s="28"/>
    </x:row>
    <x:row r="11">
      <x:c r="A11" s="29" t="str">
        <x:v>Frais de lancement</x:v>
      </x:c>
      <x:c r="B11" s="38" t="n">
        <x:v>7000</x:v>
      </x:c>
      <x:c r="C11" s="36" t="n">
        <x:v>0.2</x:v>
      </x:c>
      <x:c r="D11" s="254" t="n">
        <x:f>B11*(1+C11)</x:f>
        <x:v>8400</x:v>
      </x:c>
      <x:c r="E11" s="34" t="n">
        <x:v>36</x:v>
      </x:c>
      <x:c r="F11" s="254" t="n">
        <x:f>IF(E11&gt;0,B11/E11,0)</x:f>
        <x:v>194.44444444444446</x:v>
      </x:c>
      <x:c r="G11" s="29" t="str">
        <x:v>Apport</x:v>
      </x:c>
      <x:c r="H11" s="29" t="str">
        <x:v>01/01/2026</x:v>
      </x:c>
      <x:c r="I11" s="29" t="str">
        <x:v>Communication, conseil, licences</x:v>
      </x:c>
      <x:c r="J11" s="28"/>
      <x:c r="K11" s="28"/>
      <x:c r="L11" s="28"/>
      <x:c r="M11" s="28"/>
      <x:c r="N11" s="28"/>
      <x:c r="O11" s="28"/>
      <x:c r="P11" s="28"/>
      <x:c r="Q11" s="28"/>
      <x:c r="R11" s="28"/>
      <x:c r="S11" s="28"/>
      <x:c r="T11" s="28"/>
      <x:c r="U11" s="28"/>
      <x:c r="V11" s="28"/>
      <x:c r="W11" s="28"/>
      <x:c r="X11" s="28"/>
      <x:c r="Y11" s="28"/>
      <x:c r="Z11" s="28"/>
    </x:row>
    <x:row r="12">
      <x:c r="A12" s="29" t="str">
        <x:v>Trésorerie de départ</x:v>
      </x:c>
      <x:c r="B12" s="38" t="n">
        <x:v>5000</x:v>
      </x:c>
      <x:c r="C12" s="36" t="n">
        <x:v>0</x:v>
      </x:c>
      <x:c r="D12" s="254" t="n">
        <x:f>B12*(1+C12)</x:f>
        <x:v>5000</x:v>
      </x:c>
      <x:c r="E12" s="34" t="n">
        <x:v>0</x:v>
      </x:c>
      <x:c r="F12" s="254" t="n">
        <x:f>IF(E12&gt;0,B12/E12,0)</x:f>
        <x:v>0</x:v>
      </x:c>
      <x:c r="G12" s="29" t="str">
        <x:v>Apport</x:v>
      </x:c>
      <x:c r="H12" s="29" t="str">
        <x:v>01/01/2026</x:v>
      </x:c>
      <x:c r="I12" s="29" t="str">
        <x:v>Réserve initiale</x:v>
      </x:c>
      <x:c r="J12" s="28"/>
      <x:c r="K12" s="28"/>
      <x:c r="L12" s="28"/>
      <x:c r="M12" s="28"/>
      <x:c r="N12" s="28"/>
      <x:c r="O12" s="28"/>
      <x:c r="P12" s="28"/>
      <x:c r="Q12" s="28"/>
      <x:c r="R12" s="28"/>
      <x:c r="S12" s="28"/>
      <x:c r="T12" s="28"/>
      <x:c r="U12" s="28"/>
      <x:c r="V12" s="28"/>
      <x:c r="W12" s="28"/>
      <x:c r="X12" s="28"/>
      <x:c r="Y12" s="28"/>
      <x:c r="Z12" s="28"/>
    </x:row>
    <x:row r="13">
      <x:c r="A13" s="28"/>
      <x:c r="B13" s="254"/>
      <x:c r="C13" s="254"/>
      <x:c r="D13" s="254"/>
      <x:c r="E13" s="28"/>
      <x:c r="F13" s="254"/>
      <x:c r="G13" s="28"/>
      <x:c r="H13" s="28"/>
      <x:c r="I13" s="28"/>
      <x:c r="J13" s="28"/>
      <x:c r="K13" s="28"/>
      <x:c r="L13" s="28"/>
      <x:c r="M13" s="28"/>
      <x:c r="N13" s="28"/>
      <x:c r="O13" s="28"/>
      <x:c r="P13" s="28"/>
      <x:c r="Q13" s="28"/>
      <x:c r="R13" s="28"/>
      <x:c r="S13" s="28"/>
      <x:c r="T13" s="28"/>
      <x:c r="U13" s="28"/>
      <x:c r="V13" s="28"/>
      <x:c r="W13" s="28"/>
      <x:c r="X13" s="28"/>
      <x:c r="Y13" s="28"/>
      <x:c r="Z13" s="28"/>
    </x:row>
    <x:row r="14">
      <x:c r="A14" s="279" t="str">
        <x:v>TOTAL</x:v>
      </x:c>
      <x:c r="B14" s="309" t="n">
        <x:f>SUM(B5:B12)</x:f>
        <x:v>120000</x:v>
      </x:c>
      <x:c r="C14" s="309"/>
      <x:c r="D14" s="309" t="n">
        <x:f>SUM(D5:D12)</x:f>
        <x:v>141400</x:v>
      </x:c>
      <x:c r="E14" s="279"/>
      <x:c r="F14" s="309" t="n">
        <x:f>SUM(F5:F12)</x:f>
        <x:v>1487.6984126984125</x:v>
      </x:c>
      <x:c r="G14" s="28"/>
      <x:c r="H14" s="28"/>
      <x:c r="I14" s="28"/>
      <x:c r="J14" s="28"/>
      <x:c r="K14" s="28"/>
      <x:c r="L14" s="28"/>
      <x:c r="M14" s="28"/>
      <x:c r="N14" s="28"/>
      <x:c r="O14" s="28"/>
      <x:c r="P14" s="28"/>
      <x:c r="Q14" s="28"/>
      <x:c r="R14" s="28"/>
      <x:c r="S14" s="28"/>
      <x:c r="T14" s="28"/>
      <x:c r="U14" s="28"/>
      <x:c r="V14" s="28"/>
      <x:c r="W14" s="28"/>
      <x:c r="X14" s="28"/>
      <x:c r="Y14" s="28"/>
      <x:c r="Z14" s="28"/>
    </x:row>
    <x:row r="15">
      <x:c r="A15" s="28"/>
      <x:c r="B15" s="28"/>
      <x:c r="C15" s="28"/>
      <x:c r="D15" s="28"/>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I2"/>
  </x:mergeCells>
  <x:pageMargins left="0.7" right="0.7" top="0.75" bottom="0.75" header="0.3" footer="0.3"/>
</x:worksheet>
</file>

<file path=xl/worksheets/sheet9.xml><?xml version="1.0" encoding="utf-8"?>
<x:worksheet xmlns:x="http://schemas.openxmlformats.org/spreadsheetml/2006/main">
  <x:sheetFormatPr defaultRowHeight="15"/>
  <x:cols>
    <x:col min="1" max="1" width="26"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301" t="str">
        <x:v>PLAN DE FINANCEMENT ET ÉCHÉANCIER D'EMPRUNT</x:v>
      </x:c>
      <x:c r="B1" s="301"/>
      <x:c r="C1" s="301"/>
      <x:c r="D1" s="301"/>
      <x:c r="E1" s="301"/>
      <x:c r="F1" s="301"/>
      <x:c r="G1" s="301"/>
      <x:c r="H1" s="301"/>
      <x:c r="I1" s="301"/>
      <x:c r="J1" s="301"/>
      <x:c r="K1" s="301"/>
      <x:c r="L1" s="301"/>
      <x:c r="M1" s="301"/>
      <x:c r="N1" s="301"/>
      <x:c r="O1" s="28"/>
      <x:c r="P1" s="28"/>
      <x:c r="Q1" s="28"/>
      <x:c r="R1" s="28"/>
      <x:c r="S1" s="28"/>
      <x:c r="T1" s="28"/>
      <x:c r="U1" s="28"/>
      <x:c r="V1" s="28"/>
      <x:c r="W1" s="28"/>
      <x:c r="X1" s="28"/>
      <x:c r="Y1" s="28"/>
      <x:c r="Z1" s="28"/>
    </x:row>
    <x:row r="2">
      <x:c r="A2" s="301"/>
      <x:c r="B2" s="301"/>
      <x:c r="C2" s="301"/>
      <x:c r="D2" s="301"/>
      <x:c r="E2" s="301"/>
      <x:c r="F2" s="301"/>
      <x:c r="G2" s="301"/>
      <x:c r="H2" s="301"/>
      <x:c r="I2" s="301"/>
      <x:c r="J2" s="301"/>
      <x:c r="K2" s="301"/>
      <x:c r="L2" s="301"/>
      <x:c r="M2" s="301"/>
      <x:c r="N2" s="301"/>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Besoin / ressource</x:v>
      </x:c>
      <x:c r="B4" s="13" t="str">
        <x:v>Montant</x:v>
      </x:c>
      <x:c r="C4" s="13" t="str">
        <x:v>Type</x:v>
      </x:c>
      <x:c r="D4" s="13" t="str">
        <x:v>Commentaire</x:v>
      </x:c>
      <x:c r="E4" s="28"/>
      <x:c r="F4" s="28"/>
      <x:c r="G4" s="28"/>
      <x:c r="H4" s="28"/>
      <x:c r="I4" s="28"/>
      <x:c r="J4" s="28"/>
      <x:c r="K4" s="28"/>
      <x:c r="L4" s="28"/>
      <x:c r="M4" s="28"/>
      <x:c r="N4" s="28"/>
      <x:c r="O4" s="28"/>
      <x:c r="P4" s="28"/>
      <x:c r="Q4" s="28"/>
      <x:c r="R4" s="28"/>
      <x:c r="S4" s="28"/>
      <x:c r="T4" s="28"/>
      <x:c r="U4" s="28"/>
      <x:c r="V4" s="28"/>
      <x:c r="W4" s="28"/>
      <x:c r="X4" s="28"/>
      <x:c r="Y4" s="28"/>
      <x:c r="Z4" s="28"/>
    </x:row>
    <x:row r="5">
      <x:c r="A5" s="28" t="str">
        <x:v>Investissements TTC</x:v>
      </x:c>
      <x:c r="B5" s="276" t="n">
        <x:f>'Investissements'!D14</x:f>
        <x:v>141400</x:v>
      </x:c>
      <x:c r="C5" s="28" t="str">
        <x:v>Besoin</x:v>
      </x:c>
      <x:c r="D5" s="28" t="str">
        <x:v>Total du plan d'investissement</x:v>
      </x:c>
      <x:c r="E5" s="28"/>
      <x:c r="F5" s="28"/>
      <x:c r="G5" s="28"/>
      <x:c r="H5" s="28"/>
      <x:c r="I5" s="28"/>
      <x:c r="J5" s="28"/>
      <x:c r="K5" s="28"/>
      <x:c r="L5" s="28"/>
      <x:c r="M5" s="28"/>
      <x:c r="N5" s="28"/>
      <x:c r="O5" s="28"/>
      <x:c r="P5" s="28"/>
      <x:c r="Q5" s="28"/>
      <x:c r="R5" s="28"/>
      <x:c r="S5" s="28"/>
      <x:c r="T5" s="28"/>
      <x:c r="U5" s="28"/>
      <x:c r="V5" s="28"/>
      <x:c r="W5" s="28"/>
      <x:c r="X5" s="28"/>
      <x:c r="Y5" s="28"/>
      <x:c r="Z5" s="28"/>
    </x:row>
    <x:row r="6">
      <x:c r="A6" s="28" t="str">
        <x:v>Stock initial</x:v>
      </x:c>
      <x:c r="B6" s="276" t="n">
        <x:f>'Stocks &amp; achats'!B8</x:f>
        <x:v>7323.316000000001</x:v>
      </x:c>
      <x:c r="C6" s="28" t="str">
        <x:v>Besoin</x:v>
      </x:c>
      <x:c r="D6" s="28" t="str">
        <x:v>Stock cible de démarrage</x:v>
      </x:c>
      <x:c r="E6" s="28"/>
      <x:c r="F6" s="28"/>
      <x:c r="G6" s="28"/>
      <x:c r="H6" s="28"/>
      <x:c r="I6" s="28"/>
      <x:c r="J6" s="28"/>
      <x:c r="K6" s="28"/>
      <x:c r="L6" s="28"/>
      <x:c r="M6" s="28"/>
      <x:c r="N6" s="28"/>
      <x:c r="O6" s="28"/>
      <x:c r="P6" s="28"/>
      <x:c r="Q6" s="28"/>
      <x:c r="R6" s="28"/>
      <x:c r="S6" s="28"/>
      <x:c r="T6" s="28"/>
      <x:c r="U6" s="28"/>
      <x:c r="V6" s="28"/>
      <x:c r="W6" s="28"/>
      <x:c r="X6" s="28"/>
      <x:c r="Y6" s="28"/>
      <x:c r="Z6" s="28"/>
    </x:row>
    <x:row r="7">
      <x:c r="A7" s="28" t="str">
        <x:v>Trésorerie de sécurité</x:v>
      </x:c>
      <x:c r="B7" s="276" t="n">
        <x:f>'Hypothèses'!B20</x:f>
        <x:v>25000</x:v>
      </x:c>
      <x:c r="C7" s="28" t="str">
        <x:v>Besoin</x:v>
      </x:c>
      <x:c r="D7" s="28" t="str">
        <x:v>Réserve de fonctionnement</x:v>
      </x:c>
      <x:c r="E7" s="28"/>
      <x:c r="F7" s="28"/>
      <x:c r="G7" s="28"/>
      <x:c r="H7" s="28"/>
      <x:c r="I7" s="28"/>
      <x:c r="J7" s="28"/>
      <x:c r="K7" s="28"/>
      <x:c r="L7" s="28"/>
      <x:c r="M7" s="28"/>
      <x:c r="N7" s="28"/>
      <x:c r="O7" s="28"/>
      <x:c r="P7" s="28"/>
      <x:c r="Q7" s="28"/>
      <x:c r="R7" s="28"/>
      <x:c r="S7" s="28"/>
      <x:c r="T7" s="28"/>
      <x:c r="U7" s="28"/>
      <x:c r="V7" s="28"/>
      <x:c r="W7" s="28"/>
      <x:c r="X7" s="28"/>
      <x:c r="Y7" s="28"/>
      <x:c r="Z7" s="28"/>
    </x:row>
    <x:row r="8">
      <x:c r="A8" s="28" t="str">
        <x:v>Apport personnel</x:v>
      </x:c>
      <x:c r="B8" s="276" t="n">
        <x:f>'Hypothèses'!B34</x:f>
        <x:v>50000</x:v>
      </x:c>
      <x:c r="C8" s="28" t="str">
        <x:v>Ressource</x:v>
      </x:c>
      <x:c r="D8" s="28" t="str">
        <x:v>Capital / compte courant</x:v>
      </x:c>
      <x:c r="E8" s="28"/>
      <x:c r="F8" s="28"/>
      <x:c r="G8" s="28"/>
      <x:c r="H8" s="28"/>
      <x:c r="I8" s="28"/>
      <x:c r="J8" s="28"/>
      <x:c r="K8" s="28"/>
      <x:c r="L8" s="28"/>
      <x:c r="M8" s="28"/>
      <x:c r="N8" s="28"/>
      <x:c r="O8" s="28"/>
      <x:c r="P8" s="28"/>
      <x:c r="Q8" s="28"/>
      <x:c r="R8" s="28"/>
      <x:c r="S8" s="28"/>
      <x:c r="T8" s="28"/>
      <x:c r="U8" s="28"/>
      <x:c r="V8" s="28"/>
      <x:c r="W8" s="28"/>
      <x:c r="X8" s="28"/>
      <x:c r="Y8" s="28"/>
      <x:c r="Z8" s="28"/>
    </x:row>
    <x:row r="9">
      <x:c r="A9" s="28" t="str">
        <x:v>Emprunt bancaire</x:v>
      </x:c>
      <x:c r="B9" s="276" t="n">
        <x:f>'Hypothèses'!B35</x:f>
        <x:v>80000</x:v>
      </x:c>
      <x:c r="C9" s="28" t="str">
        <x:v>Ressource</x:v>
      </x:c>
      <x:c r="D9" s="28" t="str">
        <x:v>Financement bancaire</x:v>
      </x:c>
      <x:c r="E9" s="28"/>
      <x:c r="F9" s="28"/>
      <x:c r="G9" s="28"/>
      <x:c r="H9" s="28"/>
      <x:c r="I9" s="28"/>
      <x:c r="J9" s="28"/>
      <x:c r="K9" s="28"/>
      <x:c r="L9" s="28"/>
      <x:c r="M9" s="28"/>
      <x:c r="N9" s="28"/>
      <x:c r="O9" s="28"/>
      <x:c r="P9" s="28"/>
      <x:c r="Q9" s="28"/>
      <x:c r="R9" s="28"/>
      <x:c r="S9" s="28"/>
      <x:c r="T9" s="28"/>
      <x:c r="U9" s="28"/>
      <x:c r="V9" s="28"/>
      <x:c r="W9" s="28"/>
      <x:c r="X9" s="28"/>
      <x:c r="Y9" s="28"/>
      <x:c r="Z9" s="28"/>
    </x:row>
    <x:row r="10">
      <x:c r="A10" s="251" t="str">
        <x:v>Solde de financement</x:v>
      </x:c>
      <x:c r="B10" s="311" t="n">
        <x:f>B8+B9-B5-B6-B7</x:f>
        <x:v>-43723.316</x:v>
      </x:c>
      <x:c r="C10" s="251" t="str">
        <x:v>Contrôle</x:v>
      </x:c>
      <x:c r="D10" s="251" t="str">
        <x:v>Doit être positif ou nul</x:v>
      </x:c>
      <x:c r="E10" s="28"/>
      <x:c r="F10" s="28"/>
      <x:c r="G10" s="28"/>
      <x:c r="H10" s="28"/>
      <x:c r="I10" s="28"/>
      <x:c r="J10" s="28"/>
      <x:c r="K10" s="28"/>
      <x:c r="L10" s="28"/>
      <x:c r="M10" s="28"/>
      <x:c r="N10" s="28"/>
      <x:c r="O10" s="28"/>
      <x:c r="P10" s="28"/>
      <x:c r="Q10" s="28"/>
      <x:c r="R10" s="28"/>
      <x:c r="S10" s="28"/>
      <x:c r="T10" s="28"/>
      <x:c r="U10" s="28"/>
      <x:c r="V10" s="28"/>
      <x:c r="W10" s="28"/>
      <x:c r="X10" s="28"/>
      <x:c r="Y10" s="28"/>
      <x:c r="Z10" s="28"/>
    </x:row>
    <x:row r="11">
      <x:c r="A11" s="28"/>
      <x:c r="B11" s="28"/>
      <x:c r="C11" s="28"/>
      <x:c r="D11" s="28"/>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8"/>
      <x:c r="B12" s="28"/>
      <x:c r="C12" s="28"/>
      <x:c r="D12" s="28"/>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13" t="str">
        <x:v>Échéancier</x:v>
      </x:c>
      <x:c r="B13" s="13" t="str">
        <x:v>Janvier</x:v>
      </x:c>
      <x:c r="C13" s="13" t="str">
        <x:v>Février</x:v>
      </x:c>
      <x:c r="D13" s="13" t="str">
        <x:v>Mars</x:v>
      </x:c>
      <x:c r="E13" s="13" t="str">
        <x:v>Avril</x:v>
      </x:c>
      <x:c r="F13" s="13" t="str">
        <x:v>Mai</x:v>
      </x:c>
      <x:c r="G13" s="13" t="str">
        <x:v>Juin</x:v>
      </x:c>
      <x:c r="H13" s="13" t="str">
        <x:v>Juillet</x:v>
      </x:c>
      <x:c r="I13" s="13" t="str">
        <x:v>Août</x:v>
      </x:c>
      <x:c r="J13" s="13" t="str">
        <x:v>Septembre</x:v>
      </x:c>
      <x:c r="K13" s="13" t="str">
        <x:v>Octobre</x:v>
      </x:c>
      <x:c r="L13" s="13" t="str">
        <x:v>Novembre</x:v>
      </x:c>
      <x:c r="M13" s="13" t="str">
        <x:v>Décembre</x:v>
      </x:c>
      <x:c r="N13" s="13" t="str">
        <x:v>Total annuel</x:v>
      </x:c>
      <x:c r="O13" s="28"/>
      <x:c r="P13" s="28"/>
      <x:c r="Q13" s="28"/>
      <x:c r="R13" s="28"/>
      <x:c r="S13" s="28"/>
      <x:c r="T13" s="28"/>
      <x:c r="U13" s="28"/>
      <x:c r="V13" s="28"/>
      <x:c r="W13" s="28"/>
      <x:c r="X13" s="28"/>
      <x:c r="Y13" s="28"/>
      <x:c r="Z13" s="28"/>
    </x:row>
    <x:row r="14">
      <x:c r="A14" s="28" t="str">
        <x:v>Capital début</x:v>
      </x:c>
      <x:c r="B14" s="254" t="n">
        <x:f>'Hypothèses'!$B$35</x:f>
        <x:v>80000</x:v>
      </x:c>
      <x:c r="C14" s="254" t="n">
        <x:f>B18</x:f>
        <x:v>78808.55846067867</x:v>
      </x:c>
      <x:c r="D14" s="254" t="n">
        <x:f>C18</x:f>
        <x:v>77612.64901558489</x:v>
      </x:c>
      <x:c r="E14" s="254" t="n">
        <x:f>D18</x:f>
        <x:v>76412.254910072</x:v>
      </x:c>
      <x:c r="F14" s="254" t="n">
        <x:f>E18</x:f>
        <x:v>75207.35932666344</x:v>
      </x:c>
      <x:c r="G14" s="254" t="n">
        <x:f>F18</x:f>
        <x:v>73997.9453848171</x:v>
      </x:c>
      <x:c r="H14" s="254" t="n">
        <x:f>G18</x:f>
        <x:v>72783.99614068883</x:v>
      </x:c>
      <x:c r="I14" s="254" t="n">
        <x:f>H18</x:f>
        <x:v>71565.49458689509</x:v>
      </x:c>
      <x:c r="J14" s="254" t="n">
        <x:f>I18</x:f>
        <x:v>70342.4236522746</x:v>
      </x:c>
      <x:c r="K14" s="254" t="n">
        <x:f>J18</x:f>
        <x:v>69114.7662016493</x:v>
      </x:c>
      <x:c r="L14" s="254" t="n">
        <x:f>K18</x:f>
        <x:v>67882.50503558415</x:v>
      </x:c>
      <x:c r="M14" s="254" t="n">
        <x:f>L18</x:f>
        <x:v>66645.62289014626</x:v>
      </x:c>
      <x:c r="N14" s="254" t="n">
        <x:f>M14</x:f>
        <x:v>66645.62289014626</x:v>
      </x:c>
      <x:c r="O14" s="28"/>
      <x:c r="P14" s="28"/>
      <x:c r="Q14" s="28"/>
      <x:c r="R14" s="28"/>
      <x:c r="S14" s="28"/>
      <x:c r="T14" s="28"/>
      <x:c r="U14" s="28"/>
      <x:c r="V14" s="28"/>
      <x:c r="W14" s="28"/>
      <x:c r="X14" s="28"/>
      <x:c r="Y14" s="28"/>
      <x:c r="Z14" s="28"/>
    </x:row>
    <x:row r="15">
      <x:c r="A15" s="28" t="str">
        <x:v>Mensualité</x:v>
      </x:c>
      <x:c r="B15" s="254" t="n">
        <x:f>-PMT('Hypothèses'!$B$36/12,'Hypothèses'!$B$37,'Hypothèses'!$B$35)</x:f>
        <x:v>1491.441539321332</x:v>
      </x:c>
      <x:c r="C15" s="254" t="n">
        <x:f>-PMT('Hypothèses'!$B$36/12,'Hypothèses'!$B$37,'Hypothèses'!$B$35)</x:f>
        <x:v>1491.441539321332</x:v>
      </x:c>
      <x:c r="D15" s="254" t="n">
        <x:f>-PMT('Hypothèses'!$B$36/12,'Hypothèses'!$B$37,'Hypothèses'!$B$35)</x:f>
        <x:v>1491.441539321332</x:v>
      </x:c>
      <x:c r="E15" s="254" t="n">
        <x:f>-PMT('Hypothèses'!$B$36/12,'Hypothèses'!$B$37,'Hypothèses'!$B$35)</x:f>
        <x:v>1491.441539321332</x:v>
      </x:c>
      <x:c r="F15" s="254" t="n">
        <x:f>-PMT('Hypothèses'!$B$36/12,'Hypothèses'!$B$37,'Hypothèses'!$B$35)</x:f>
        <x:v>1491.441539321332</x:v>
      </x:c>
      <x:c r="G15" s="254" t="n">
        <x:f>-PMT('Hypothèses'!$B$36/12,'Hypothèses'!$B$37,'Hypothèses'!$B$35)</x:f>
        <x:v>1491.441539321332</x:v>
      </x:c>
      <x:c r="H15" s="254" t="n">
        <x:f>-PMT('Hypothèses'!$B$36/12,'Hypothèses'!$B$37,'Hypothèses'!$B$35)</x:f>
        <x:v>1491.441539321332</x:v>
      </x:c>
      <x:c r="I15" s="254" t="n">
        <x:f>-PMT('Hypothèses'!$B$36/12,'Hypothèses'!$B$37,'Hypothèses'!$B$35)</x:f>
        <x:v>1491.441539321332</x:v>
      </x:c>
      <x:c r="J15" s="254" t="n">
        <x:f>-PMT('Hypothèses'!$B$36/12,'Hypothèses'!$B$37,'Hypothèses'!$B$35)</x:f>
        <x:v>1491.441539321332</x:v>
      </x:c>
      <x:c r="K15" s="254" t="n">
        <x:f>-PMT('Hypothèses'!$B$36/12,'Hypothèses'!$B$37,'Hypothèses'!$B$35)</x:f>
        <x:v>1491.441539321332</x:v>
      </x:c>
      <x:c r="L15" s="254" t="n">
        <x:f>-PMT('Hypothèses'!$B$36/12,'Hypothèses'!$B$37,'Hypothèses'!$B$35)</x:f>
        <x:v>1491.441539321332</x:v>
      </x:c>
      <x:c r="M15" s="254" t="n">
        <x:f>-PMT('Hypothèses'!$B$36/12,'Hypothèses'!$B$37,'Hypothèses'!$B$35)</x:f>
        <x:v>1491.441539321332</x:v>
      </x:c>
      <x:c r="N15" s="254" t="n">
        <x:f>SUM(B15:M15)</x:f>
        <x:v>17897.29847185598</x:v>
      </x:c>
      <x:c r="O15" s="28"/>
      <x:c r="P15" s="28"/>
      <x:c r="Q15" s="28"/>
      <x:c r="R15" s="28"/>
      <x:c r="S15" s="28"/>
      <x:c r="T15" s="28"/>
      <x:c r="U15" s="28"/>
      <x:c r="V15" s="28"/>
      <x:c r="W15" s="28"/>
      <x:c r="X15" s="28"/>
      <x:c r="Y15" s="28"/>
      <x:c r="Z15" s="28"/>
    </x:row>
    <x:row r="16">
      <x:c r="A16" s="28" t="str">
        <x:v>Intérêts</x:v>
      </x:c>
      <x:c r="B16" s="254" t="n">
        <x:f>B14*'Hypothèses'!$B$36/12</x:f>
        <x:v>300</x:v>
      </x:c>
      <x:c r="C16" s="254" t="n">
        <x:f>C14*'Hypothèses'!$B$36/12</x:f>
        <x:v>295.532094227545</x:v>
      </x:c>
      <x:c r="D16" s="254" t="n">
        <x:f>D14*'Hypothèses'!$B$36/12</x:f>
        <x:v>291.0474338084433</x:v>
      </x:c>
      <x:c r="E16" s="254" t="n">
        <x:f>E14*'Hypothèses'!$B$36/12</x:f>
        <x:v>286.54595591277</x:v>
      </x:c>
      <x:c r="F16" s="254" t="n">
        <x:f>F14*'Hypothèses'!$B$36/12</x:f>
        <x:v>282.0275974749879</x:v>
      </x:c>
      <x:c r="G16" s="254" t="n">
        <x:f>G14*'Hypothèses'!$B$36/12</x:f>
        <x:v>277.4922951930641</x:v>
      </x:c>
      <x:c r="H16" s="254" t="n">
        <x:f>H14*'Hypothèses'!$B$36/12</x:f>
        <x:v>272.93998552758313</x:v>
      </x:c>
      <x:c r="I16" s="254" t="n">
        <x:f>I14*'Hypothèses'!$B$36/12</x:f>
        <x:v>268.3706047008566</x:v>
      </x:c>
      <x:c r="J16" s="254" t="n">
        <x:f>J14*'Hypothèses'!$B$36/12</x:f>
        <x:v>263.78408869602976</x:v>
      </x:c>
      <x:c r="K16" s="254" t="n">
        <x:f>K14*'Hypothèses'!$B$36/12</x:f>
        <x:v>259.18037325618485</x:v>
      </x:c>
      <x:c r="L16" s="254" t="n">
        <x:f>L14*'Hypothèses'!$B$36/12</x:f>
        <x:v>254.55939388344055</x:v>
      </x:c>
      <x:c r="M16" s="254" t="n">
        <x:f>M14*'Hypothèses'!$B$36/12</x:f>
        <x:v>249.92108583804847</x:v>
      </x:c>
      <x:c r="N16" s="254" t="n">
        <x:f>SUM(B16:M16)</x:f>
        <x:v>3301.4009085189537</x:v>
      </x:c>
      <x:c r="O16" s="28"/>
      <x:c r="P16" s="28"/>
      <x:c r="Q16" s="28"/>
      <x:c r="R16" s="28"/>
      <x:c r="S16" s="28"/>
      <x:c r="T16" s="28"/>
      <x:c r="U16" s="28"/>
      <x:c r="V16" s="28"/>
      <x:c r="W16" s="28"/>
      <x:c r="X16" s="28"/>
      <x:c r="Y16" s="28"/>
      <x:c r="Z16" s="28"/>
    </x:row>
    <x:row r="17">
      <x:c r="A17" s="28" t="str">
        <x:v>Remboursement capital</x:v>
      </x:c>
      <x:c r="B17" s="254" t="n">
        <x:f>B15-B16</x:f>
        <x:v>1191.441539321332</x:v>
      </x:c>
      <x:c r="C17" s="254" t="n">
        <x:f>C15-C16</x:f>
        <x:v>1195.9094450937869</x:v>
      </x:c>
      <x:c r="D17" s="254" t="n">
        <x:f>D15-D16</x:f>
        <x:v>1200.3941055128885</x:v>
      </x:c>
      <x:c r="E17" s="254" t="n">
        <x:f>E15-E16</x:f>
        <x:v>1204.8955834085618</x:v>
      </x:c>
      <x:c r="F17" s="254" t="n">
        <x:f>F15-F16</x:f>
        <x:v>1209.413941846344</x:v>
      </x:c>
      <x:c r="G17" s="254" t="n">
        <x:f>G15-G16</x:f>
        <x:v>1213.9492441282678</x:v>
      </x:c>
      <x:c r="H17" s="254" t="n">
        <x:f>H15-H16</x:f>
        <x:v>1218.5015537937488</x:v>
      </x:c>
      <x:c r="I17" s="254" t="n">
        <x:f>I15-I16</x:f>
        <x:v>1223.0709346204753</x:v>
      </x:c>
      <x:c r="J17" s="254" t="n">
        <x:f>J15-J16</x:f>
        <x:v>1227.657450625302</x:v>
      </x:c>
      <x:c r="K17" s="254" t="n">
        <x:f>K15-K16</x:f>
        <x:v>1232.261166065147</x:v>
      </x:c>
      <x:c r="L17" s="254" t="n">
        <x:f>L15-L16</x:f>
        <x:v>1236.8821454378913</x:v>
      </x:c>
      <x:c r="M17" s="254" t="n">
        <x:f>M15-M16</x:f>
        <x:v>1241.5204534832835</x:v>
      </x:c>
      <x:c r="N17" s="254" t="n">
        <x:f>SUM(B17:M17)</x:f>
        <x:v>14595.897563337026</x:v>
      </x:c>
      <x:c r="O17" s="28"/>
      <x:c r="P17" s="28"/>
      <x:c r="Q17" s="28"/>
      <x:c r="R17" s="28"/>
      <x:c r="S17" s="28"/>
      <x:c r="T17" s="28"/>
      <x:c r="U17" s="28"/>
      <x:c r="V17" s="28"/>
      <x:c r="W17" s="28"/>
      <x:c r="X17" s="28"/>
      <x:c r="Y17" s="28"/>
      <x:c r="Z17" s="28"/>
    </x:row>
    <x:row r="18">
      <x:c r="A18" s="251" t="str">
        <x:v>Capital fin</x:v>
      </x:c>
      <x:c r="B18" s="312" t="n">
        <x:f>MAX(0,B14-B17)</x:f>
        <x:v>78808.55846067867</x:v>
      </x:c>
      <x:c r="C18" s="312" t="n">
        <x:f>MAX(0,C14-C17)</x:f>
        <x:v>77612.64901558489</x:v>
      </x:c>
      <x:c r="D18" s="312" t="n">
        <x:f>MAX(0,D14-D17)</x:f>
        <x:v>76412.254910072</x:v>
      </x:c>
      <x:c r="E18" s="312" t="n">
        <x:f>MAX(0,E14-E17)</x:f>
        <x:v>75207.35932666344</x:v>
      </x:c>
      <x:c r="F18" s="312" t="n">
        <x:f>MAX(0,F14-F17)</x:f>
        <x:v>73997.9453848171</x:v>
      </x:c>
      <x:c r="G18" s="312" t="n">
        <x:f>MAX(0,G14-G17)</x:f>
        <x:v>72783.99614068883</x:v>
      </x:c>
      <x:c r="H18" s="312" t="n">
        <x:f>MAX(0,H14-H17)</x:f>
        <x:v>71565.49458689509</x:v>
      </x:c>
      <x:c r="I18" s="312" t="n">
        <x:f>MAX(0,I14-I17)</x:f>
        <x:v>70342.4236522746</x:v>
      </x:c>
      <x:c r="J18" s="312" t="n">
        <x:f>MAX(0,J14-J17)</x:f>
        <x:v>69114.7662016493</x:v>
      </x:c>
      <x:c r="K18" s="312" t="n">
        <x:f>MAX(0,K14-K17)</x:f>
        <x:v>67882.50503558415</x:v>
      </x:c>
      <x:c r="L18" s="312" t="n">
        <x:f>MAX(0,L14-L17)</x:f>
        <x:v>66645.62289014626</x:v>
      </x:c>
      <x:c r="M18" s="312" t="n">
        <x:f>MAX(0,M14-M17)</x:f>
        <x:v>65404.10243666298</x:v>
      </x:c>
      <x:c r="N18" s="312" t="n">
        <x:f>M18</x:f>
        <x:v>65404.10243666298</x:v>
      </x:c>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conditionalFormatting sqref="B10:B10">
    <x:cfRule type="expression" dxfId="0" priority="1">
      <x:formula>B10&lt;0</x:formula>
    </x:cfRule>
  </x:conditionalFormatting>
  <x:pageMargins left="0.7" right="0.7" top="0.75" bottom="0.75" header="0.3" footer="0.3"/>
</x:worksheet>
</file>

<file path=xl/worksheets/sheet10.xml><?xml version="1.0" encoding="utf-8"?>
<x:worksheet xmlns:x="http://schemas.openxmlformats.org/spreadsheetml/2006/main">
  <x:sheetFormatPr defaultRowHeight="15"/>
  <x:cols>
    <x:col min="1" max="1" width="30"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305" t="str">
        <x:v>COMPTE DE RÉSULTAT PRÉVISIONNEL — RESTAURANT</x:v>
      </x:c>
      <x:c r="B1" s="305"/>
      <x:c r="C1" s="305"/>
      <x:c r="D1" s="305"/>
      <x:c r="E1" s="305"/>
      <x:c r="F1" s="305"/>
      <x:c r="G1" s="305"/>
      <x:c r="H1" s="305"/>
      <x:c r="I1" s="305"/>
      <x:c r="J1" s="305"/>
      <x:c r="K1" s="305"/>
      <x:c r="L1" s="305"/>
      <x:c r="M1" s="305"/>
      <x:c r="N1" s="305"/>
      <x:c r="O1" s="28"/>
      <x:c r="P1" s="28"/>
      <x:c r="Q1" s="28"/>
      <x:c r="R1" s="28"/>
      <x:c r="S1" s="28"/>
      <x:c r="T1" s="28"/>
      <x:c r="U1" s="28"/>
      <x:c r="V1" s="28"/>
      <x:c r="W1" s="28"/>
      <x:c r="X1" s="28"/>
      <x:c r="Y1" s="28"/>
      <x:c r="Z1" s="28"/>
    </x:row>
    <x:row r="2">
      <x:c r="A2" s="305"/>
      <x:c r="B2" s="305"/>
      <x:c r="C2" s="305"/>
      <x:c r="D2" s="305"/>
      <x:c r="E2" s="305"/>
      <x:c r="F2" s="305"/>
      <x:c r="G2" s="305"/>
      <x:c r="H2" s="305"/>
      <x:c r="I2" s="305"/>
      <x:c r="J2" s="305"/>
      <x:c r="K2" s="305"/>
      <x:c r="L2" s="305"/>
      <x:c r="M2" s="305"/>
      <x:c r="N2" s="305"/>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Chiffre d'affaires HT</x:v>
      </x:c>
      <x:c r="B5" s="276" t="n">
        <x:f>'Ventes'!B15</x:f>
        <x:v>70870.80000000002</x:v>
      </x:c>
      <x:c r="C5" s="276" t="n">
        <x:f>'Ventes'!C15</x:f>
        <x:v>72288.21600000001</x:v>
      </x:c>
      <x:c r="D5" s="276" t="n">
        <x:f>'Ventes'!D15</x:f>
        <x:v>73733.98032000002</x:v>
      </x:c>
      <x:c r="E5" s="276" t="n">
        <x:f>'Ventes'!E15</x:f>
        <x:v>75208.65992640001</x:v>
      </x:c>
      <x:c r="F5" s="276" t="n">
        <x:f>'Ventes'!F15</x:f>
        <x:v>76712.83312492802</x:v>
      </x:c>
      <x:c r="G5" s="276" t="n">
        <x:f>'Ventes'!G15</x:f>
        <x:v>78247.08978742658</x:v>
      </x:c>
      <x:c r="H5" s="276" t="n">
        <x:f>'Ventes'!H15</x:f>
        <x:v>79812.0315831751</x:v>
      </x:c>
      <x:c r="I5" s="276" t="n">
        <x:f>'Ventes'!I15</x:f>
        <x:v>81408.2722148386</x:v>
      </x:c>
      <x:c r="J5" s="276" t="n">
        <x:f>'Ventes'!J15</x:f>
        <x:v>83036.43765913538</x:v>
      </x:c>
      <x:c r="K5" s="276" t="n">
        <x:f>'Ventes'!K15</x:f>
        <x:v>84697.16641231808</x:v>
      </x:c>
      <x:c r="L5" s="276" t="n">
        <x:f>'Ventes'!L15</x:f>
        <x:v>86391.10974056447</x:v>
      </x:c>
      <x:c r="M5" s="276" t="n">
        <x:f>'Ventes'!M15</x:f>
        <x:v>88118.93193537575</x:v>
      </x:c>
      <x:c r="N5" s="276" t="n">
        <x:f>SUM(B5:M5)</x:f>
        <x:v>950525.5287041621</x:v>
      </x:c>
      <x:c r="O5" s="28"/>
      <x:c r="P5" s="28"/>
      <x:c r="Q5" s="28"/>
      <x:c r="R5" s="28"/>
      <x:c r="S5" s="28"/>
      <x:c r="T5" s="28"/>
      <x:c r="U5" s="28"/>
      <x:c r="V5" s="28"/>
      <x:c r="W5" s="28"/>
      <x:c r="X5" s="28"/>
      <x:c r="Y5" s="28"/>
      <x:c r="Z5" s="28"/>
    </x:row>
    <x:row r="6">
      <x:c r="A6" s="28" t="str">
        <x:v>Matières premières</x:v>
      </x:c>
      <x:c r="B6" s="276" t="n">
        <x:f>'Charges exploitation'!B5+'Charges exploitation'!B6</x:f>
        <x:v>22629.046440000006</x:v>
      </x:c>
      <x:c r="C6" s="276" t="n">
        <x:f>'Charges exploitation'!C5+'Charges exploitation'!C6</x:f>
        <x:v>23081.627368800007</x:v>
      </x:c>
      <x:c r="D6" s="276" t="n">
        <x:f>'Charges exploitation'!D5+'Charges exploitation'!D6</x:f>
        <x:v>23543.259916176004</x:v>
      </x:c>
      <x:c r="E6" s="276" t="n">
        <x:f>'Charges exploitation'!E5+'Charges exploitation'!E6</x:f>
        <x:v>24014.125114499522</x:v>
      </x:c>
      <x:c r="F6" s="276" t="n">
        <x:f>'Charges exploitation'!F5+'Charges exploitation'!F6</x:f>
        <x:v>24494.407616789515</x:v>
      </x:c>
      <x:c r="G6" s="276" t="n">
        <x:f>'Charges exploitation'!G5+'Charges exploitation'!G6</x:f>
        <x:v>24984.295769125307</x:v>
      </x:c>
      <x:c r="H6" s="276" t="n">
        <x:f>'Charges exploitation'!H5+'Charges exploitation'!H6</x:f>
        <x:v>25483.981684507813</x:v>
      </x:c>
      <x:c r="I6" s="276" t="n">
        <x:f>'Charges exploitation'!I5+'Charges exploitation'!I6</x:f>
        <x:v>25993.661318197963</x:v>
      </x:c>
      <x:c r="J6" s="276" t="n">
        <x:f>'Charges exploitation'!J5+'Charges exploitation'!J6</x:f>
        <x:v>26513.534544561924</x:v>
      </x:c>
      <x:c r="K6" s="276" t="n">
        <x:f>'Charges exploitation'!K5+'Charges exploitation'!K6</x:f>
        <x:v>27043.805235453165</x:v>
      </x:c>
      <x:c r="L6" s="276" t="n">
        <x:f>'Charges exploitation'!L5+'Charges exploitation'!L6</x:f>
        <x:v>27584.681340162235</x:v>
      </x:c>
      <x:c r="M6" s="276" t="n">
        <x:f>'Charges exploitation'!M5+'Charges exploitation'!M6</x:f>
        <x:v>28136.374966965475</x:v>
      </x:c>
      <x:c r="N6" s="276" t="n">
        <x:f>SUM(B6:M6)</x:f>
        <x:v>303502.8013152389</x:v>
      </x:c>
      <x:c r="O6" s="28"/>
      <x:c r="P6" s="28"/>
      <x:c r="Q6" s="28"/>
      <x:c r="R6" s="28"/>
      <x:c r="S6" s="28"/>
      <x:c r="T6" s="28"/>
      <x:c r="U6" s="28"/>
      <x:c r="V6" s="28"/>
      <x:c r="W6" s="28"/>
      <x:c r="X6" s="28"/>
      <x:c r="Y6" s="28"/>
      <x:c r="Z6" s="28"/>
    </x:row>
    <x:row r="7">
      <x:c r="A7" s="277" t="str">
        <x:v>Marge brute</x:v>
      </x:c>
      <x:c r="B7" s="278" t="n">
        <x:f>B5-B6</x:f>
        <x:v>48241.75356000001</x:v>
      </x:c>
      <x:c r="C7" s="278" t="n">
        <x:f>C5-C6</x:f>
        <x:v>49206.58863120001</x:v>
      </x:c>
      <x:c r="D7" s="278" t="n">
        <x:f>D5-D6</x:f>
        <x:v>50190.720403824016</x:v>
      </x:c>
      <x:c r="E7" s="278" t="n">
        <x:f>E5-E6</x:f>
        <x:v>51194.53481190049</x:v>
      </x:c>
      <x:c r="F7" s="278" t="n">
        <x:f>F5-F6</x:f>
        <x:v>52218.425508138505</x:v>
      </x:c>
      <x:c r="G7" s="278" t="n">
        <x:f>G5-G6</x:f>
        <x:v>53262.79401830127</x:v>
      </x:c>
      <x:c r="H7" s="278" t="n">
        <x:f>H5-H6</x:f>
        <x:v>54328.04989866729</x:v>
      </x:c>
      <x:c r="I7" s="278" t="n">
        <x:f>I5-I6</x:f>
        <x:v>55414.61089664063</x:v>
      </x:c>
      <x:c r="J7" s="278" t="n">
        <x:f>J5-J6</x:f>
        <x:v>56522.903114573455</x:v>
      </x:c>
      <x:c r="K7" s="278" t="n">
        <x:f>K5-K6</x:f>
        <x:v>57653.36117686491</x:v>
      </x:c>
      <x:c r="L7" s="278" t="n">
        <x:f>L5-L6</x:f>
        <x:v>58806.428400402234</x:v>
      </x:c>
      <x:c r="M7" s="278" t="n">
        <x:f>M5-M6</x:f>
        <x:v>59982.55696841027</x:v>
      </x:c>
      <x:c r="N7" s="278" t="n">
        <x:f>SUM(B7:M7)</x:f>
        <x:v>647022.7273889229</x:v>
      </x:c>
      <x:c r="O7" s="28"/>
      <x:c r="P7" s="28"/>
      <x:c r="Q7" s="28"/>
      <x:c r="R7" s="28"/>
      <x:c r="S7" s="28"/>
      <x:c r="T7" s="28"/>
      <x:c r="U7" s="28"/>
      <x:c r="V7" s="28"/>
      <x:c r="W7" s="28"/>
      <x:c r="X7" s="28"/>
      <x:c r="Y7" s="28"/>
      <x:c r="Z7" s="28"/>
    </x:row>
    <x:row r="8">
      <x:c r="A8" s="28" t="str">
        <x:v>Masse salariale</x:v>
      </x:c>
      <x:c r="B8" s="276" t="n">
        <x:f>'Personnel'!B20</x:f>
        <x:v>30734.745</x:v>
      </x:c>
      <x:c r="C8" s="276" t="n">
        <x:f>'Personnel'!C20</x:f>
        <x:v>30734.745</x:v>
      </x:c>
      <x:c r="D8" s="276" t="n">
        <x:f>'Personnel'!D20</x:f>
        <x:v>30734.745</x:v>
      </x:c>
      <x:c r="E8" s="276" t="n">
        <x:f>'Personnel'!E20</x:f>
        <x:v>30734.745</x:v>
      </x:c>
      <x:c r="F8" s="276" t="n">
        <x:f>'Personnel'!F20</x:f>
        <x:v>30734.745</x:v>
      </x:c>
      <x:c r="G8" s="276" t="n">
        <x:f>'Personnel'!G20</x:f>
        <x:v>30734.745</x:v>
      </x:c>
      <x:c r="H8" s="276" t="n">
        <x:f>'Personnel'!H20</x:f>
        <x:v>30734.745</x:v>
      </x:c>
      <x:c r="I8" s="276" t="n">
        <x:f>'Personnel'!I20</x:f>
        <x:v>30734.745</x:v>
      </x:c>
      <x:c r="J8" s="276" t="n">
        <x:f>'Personnel'!J20</x:f>
        <x:v>30734.745</x:v>
      </x:c>
      <x:c r="K8" s="276" t="n">
        <x:f>'Personnel'!K20</x:f>
        <x:v>30734.745</x:v>
      </x:c>
      <x:c r="L8" s="276" t="n">
        <x:f>'Personnel'!L20</x:f>
        <x:v>30734.745</x:v>
      </x:c>
      <x:c r="M8" s="276" t="n">
        <x:f>'Personnel'!M20</x:f>
        <x:v>30734.745</x:v>
      </x:c>
      <x:c r="N8" s="276" t="n">
        <x:f>SUM(B8:M8)</x:f>
        <x:v>368816.94</x:v>
      </x:c>
      <x:c r="O8" s="28"/>
      <x:c r="P8" s="28"/>
      <x:c r="Q8" s="28"/>
      <x:c r="R8" s="28"/>
      <x:c r="S8" s="28"/>
      <x:c r="T8" s="28"/>
      <x:c r="U8" s="28"/>
      <x:c r="V8" s="28"/>
      <x:c r="W8" s="28"/>
      <x:c r="X8" s="28"/>
      <x:c r="Y8" s="28"/>
      <x:c r="Z8" s="28"/>
    </x:row>
    <x:row r="9">
      <x:c r="A9" s="28" t="str">
        <x:v>Autres charges d'exploitation</x:v>
      </x:c>
      <x:c r="B9" s="276" t="n">
        <x:f>'Charges exploitation'!B17-B6-B8</x:f>
        <x:v>10901.199999999993</x:v>
      </x:c>
      <x:c r="C9" s="276" t="n">
        <x:f>'Charges exploitation'!C17-C6-C8</x:f>
        <x:v>10925.223999999998</x:v>
      </x:c>
      <x:c r="D9" s="276" t="n">
        <x:f>'Charges exploitation'!D17-D6-D8</x:f>
        <x:v>10949.728480000002</x:v>
      </x:c>
      <x:c r="E9" s="276" t="n">
        <x:f>'Charges exploitation'!E17-E6-E8</x:f>
        <x:v>10974.723049600008</x:v>
      </x:c>
      <x:c r="F9" s="276" t="n">
        <x:f>'Charges exploitation'!F17-F6-F8</x:f>
        <x:v>11000.217510592</x:v>
      </x:c>
      <x:c r="G9" s="276" t="n">
        <x:f>'Charges exploitation'!G17-G6-G8</x:f>
        <x:v>11026.221860803835</x:v>
      </x:c>
      <x:c r="H9" s="276" t="n">
        <x:f>'Charges exploitation'!H17-H6-H8</x:f>
        <x:v>11052.746298019916</x:v>
      </x:c>
      <x:c r="I9" s="276" t="n">
        <x:f>'Charges exploitation'!I17-I6-I8</x:f>
        <x:v>11079.801223980317</x:v>
      </x:c>
      <x:c r="J9" s="276" t="n">
        <x:f>'Charges exploitation'!J17-J6-J8</x:f>
        <x:v>11107.397248459925</x:v>
      </x:c>
      <x:c r="K9" s="276" t="n">
        <x:f>'Charges exploitation'!K17-K6-K8</x:f>
        <x:v>11135.545193429116</x:v>
      </x:c>
      <x:c r="L9" s="276" t="n">
        <x:f>'Charges exploitation'!L17-L6-L8</x:f>
        <x:v>11164.256097297704</x:v>
      </x:c>
      <x:c r="M9" s="276" t="n">
        <x:f>'Charges exploitation'!M17-M6-M8</x:f>
        <x:v>11193.541219243645</x:v>
      </x:c>
      <x:c r="N9" s="276" t="n">
        <x:f>SUM(B9:M9)</x:f>
        <x:v>132510.60218142648</x:v>
      </x:c>
      <x:c r="O9" s="28"/>
      <x:c r="P9" s="28"/>
      <x:c r="Q9" s="28"/>
      <x:c r="R9" s="28"/>
      <x:c r="S9" s="28"/>
      <x:c r="T9" s="28"/>
      <x:c r="U9" s="28"/>
      <x:c r="V9" s="28"/>
      <x:c r="W9" s="28"/>
      <x:c r="X9" s="28"/>
      <x:c r="Y9" s="28"/>
      <x:c r="Z9" s="28"/>
    </x:row>
    <x:row r="10">
      <x:c r="A10" s="279" t="str">
        <x:v>EBE / EBITDA</x:v>
      </x:c>
      <x:c r="B10" s="280" t="n">
        <x:f>B7-B8-B9</x:f>
        <x:v>6605.8085600000195</x:v>
      </x:c>
      <x:c r="C10" s="280" t="n">
        <x:f>C7-C8-C9</x:f>
        <x:v>7546.61963120001</x:v>
      </x:c>
      <x:c r="D10" s="280" t="n">
        <x:f>D7-D8-D9</x:f>
        <x:v>8506.246923824016</x:v>
      </x:c>
      <x:c r="E10" s="280" t="n">
        <x:f>E7-E8-E9</x:f>
        <x:v>9485.066762300485</x:v>
      </x:c>
      <x:c r="F10" s="280" t="n">
        <x:f>F7-F8-F9</x:f>
        <x:v>10483.462997546507</x:v>
      </x:c>
      <x:c r="G10" s="280" t="n">
        <x:f>G7-G8-G9</x:f>
        <x:v>11501.827157497435</x:v>
      </x:c>
      <x:c r="H10" s="280" t="n">
        <x:f>H7-H8-H9</x:f>
        <x:v>12540.558600647375</x:v>
      </x:c>
      <x:c r="I10" s="280" t="n">
        <x:f>I7-I8-I9</x:f>
        <x:v>13600.064672660315</x:v>
      </x:c>
      <x:c r="J10" s="280" t="n">
        <x:f>J7-J8-J9</x:f>
        <x:v>14680.760866113531</x:v>
      </x:c>
      <x:c r="K10" s="280" t="n">
        <x:f>K7-K8-K9</x:f>
        <x:v>15783.070983435799</x:v>
      </x:c>
      <x:c r="L10" s="280" t="n">
        <x:f>L7-L8-L9</x:f>
        <x:v>16907.42730310453</x:v>
      </x:c>
      <x:c r="M10" s="280" t="n">
        <x:f>M7-M8-M9</x:f>
        <x:v>18054.270749166622</x:v>
      </x:c>
      <x:c r="N10" s="280" t="n">
        <x:f>SUM(B10:M10)</x:f>
        <x:v>145695.18520749663</x:v>
      </x:c>
      <x:c r="O10" s="28"/>
      <x:c r="P10" s="28"/>
      <x:c r="Q10" s="28"/>
      <x:c r="R10" s="28"/>
      <x:c r="S10" s="28"/>
      <x:c r="T10" s="28"/>
      <x:c r="U10" s="28"/>
      <x:c r="V10" s="28"/>
      <x:c r="W10" s="28"/>
      <x:c r="X10" s="28"/>
      <x:c r="Y10" s="28"/>
      <x:c r="Z10" s="28"/>
    </x:row>
    <x:row r="11">
      <x:c r="A11" s="28" t="str">
        <x:v>Dotations aux amortissements</x:v>
      </x:c>
      <x:c r="B11" s="276" t="n">
        <x:f>'Investissements'!$F$14</x:f>
        <x:v>1487.6984126984125</x:v>
      </x:c>
      <x:c r="C11" s="276" t="n">
        <x:f>'Investissements'!$F$14</x:f>
        <x:v>1487.6984126984125</x:v>
      </x:c>
      <x:c r="D11" s="276" t="n">
        <x:f>'Investissements'!$F$14</x:f>
        <x:v>1487.6984126984125</x:v>
      </x:c>
      <x:c r="E11" s="276" t="n">
        <x:f>'Investissements'!$F$14</x:f>
        <x:v>1487.6984126984125</x:v>
      </x:c>
      <x:c r="F11" s="276" t="n">
        <x:f>'Investissements'!$F$14</x:f>
        <x:v>1487.6984126984125</x:v>
      </x:c>
      <x:c r="G11" s="276" t="n">
        <x:f>'Investissements'!$F$14</x:f>
        <x:v>1487.6984126984125</x:v>
      </x:c>
      <x:c r="H11" s="276" t="n">
        <x:f>'Investissements'!$F$14</x:f>
        <x:v>1487.6984126984125</x:v>
      </x:c>
      <x:c r="I11" s="276" t="n">
        <x:f>'Investissements'!$F$14</x:f>
        <x:v>1487.6984126984125</x:v>
      </x:c>
      <x:c r="J11" s="276" t="n">
        <x:f>'Investissements'!$F$14</x:f>
        <x:v>1487.6984126984125</x:v>
      </x:c>
      <x:c r="K11" s="276" t="n">
        <x:f>'Investissements'!$F$14</x:f>
        <x:v>1487.6984126984125</x:v>
      </x:c>
      <x:c r="L11" s="276" t="n">
        <x:f>'Investissements'!$F$14</x:f>
        <x:v>1487.6984126984125</x:v>
      </x:c>
      <x:c r="M11" s="276" t="n">
        <x:f>'Investissements'!$F$14</x:f>
        <x:v>1487.6984126984125</x:v>
      </x:c>
      <x:c r="N11" s="276" t="n">
        <x:f>SUM(B11:M11)</x:f>
        <x:v>17852.380952380954</x:v>
      </x:c>
      <x:c r="O11" s="28"/>
      <x:c r="P11" s="28"/>
      <x:c r="Q11" s="28"/>
      <x:c r="R11" s="28"/>
      <x:c r="S11" s="28"/>
      <x:c r="T11" s="28"/>
      <x:c r="U11" s="28"/>
      <x:c r="V11" s="28"/>
      <x:c r="W11" s="28"/>
      <x:c r="X11" s="28"/>
      <x:c r="Y11" s="28"/>
      <x:c r="Z11" s="28"/>
    </x:row>
    <x:row r="12">
      <x:c r="A12" s="28" t="str">
        <x:v>Résultat d'exploitation</x:v>
      </x:c>
      <x:c r="B12" s="276" t="n">
        <x:f>B10-B11</x:f>
        <x:v>5118.110147301607</x:v>
      </x:c>
      <x:c r="C12" s="276" t="n">
        <x:f>C10-C11</x:f>
        <x:v>6058.921218501598</x:v>
      </x:c>
      <x:c r="D12" s="276" t="n">
        <x:f>D10-D11</x:f>
        <x:v>7018.548511125603</x:v>
      </x:c>
      <x:c r="E12" s="276" t="n">
        <x:f>E10-E11</x:f>
        <x:v>7997.368349602072</x:v>
      </x:c>
      <x:c r="F12" s="276" t="n">
        <x:f>F10-F11</x:f>
        <x:v>8995.764584848093</x:v>
      </x:c>
      <x:c r="G12" s="276" t="n">
        <x:f>G10-G11</x:f>
        <x:v>10014.128744799022</x:v>
      </x:c>
      <x:c r="H12" s="276" t="n">
        <x:f>H10-H11</x:f>
        <x:v>11052.860187948962</x:v>
      </x:c>
      <x:c r="I12" s="276" t="n">
        <x:f>I10-I11</x:f>
        <x:v>12112.366259961902</x:v>
      </x:c>
      <x:c r="J12" s="276" t="n">
        <x:f>J10-J11</x:f>
        <x:v>13193.062453415117</x:v>
      </x:c>
      <x:c r="K12" s="276" t="n">
        <x:f>K10-K11</x:f>
        <x:v>14295.372570737385</x:v>
      </x:c>
      <x:c r="L12" s="276" t="n">
        <x:f>L10-L11</x:f>
        <x:v>15419.728890406117</x:v>
      </x:c>
      <x:c r="M12" s="276" t="n">
        <x:f>M10-M11</x:f>
        <x:v>16566.57233646821</x:v>
      </x:c>
      <x:c r="N12" s="276" t="n">
        <x:f>SUM(B12:M12)</x:f>
        <x:v>127842.80425511567</x:v>
      </x:c>
      <x:c r="O12" s="28"/>
      <x:c r="P12" s="28"/>
      <x:c r="Q12" s="28"/>
      <x:c r="R12" s="28"/>
      <x:c r="S12" s="28"/>
      <x:c r="T12" s="28"/>
      <x:c r="U12" s="28"/>
      <x:c r="V12" s="28"/>
      <x:c r="W12" s="28"/>
      <x:c r="X12" s="28"/>
      <x:c r="Y12" s="28"/>
      <x:c r="Z12" s="28"/>
    </x:row>
    <x:row r="13">
      <x:c r="A13" s="28" t="str">
        <x:v>Charges financières</x:v>
      </x:c>
      <x:c r="B13" s="276" t="n">
        <x:f>'Financement'!B16</x:f>
        <x:v>300</x:v>
      </x:c>
      <x:c r="C13" s="276" t="n">
        <x:f>'Financement'!C16</x:f>
        <x:v>295.532094227545</x:v>
      </x:c>
      <x:c r="D13" s="276" t="n">
        <x:f>'Financement'!D16</x:f>
        <x:v>291.0474338084433</x:v>
      </x:c>
      <x:c r="E13" s="276" t="n">
        <x:f>'Financement'!E16</x:f>
        <x:v>286.54595591277</x:v>
      </x:c>
      <x:c r="F13" s="276" t="n">
        <x:f>'Financement'!F16</x:f>
        <x:v>282.0275974749879</x:v>
      </x:c>
      <x:c r="G13" s="276" t="n">
        <x:f>'Financement'!G16</x:f>
        <x:v>277.4922951930641</x:v>
      </x:c>
      <x:c r="H13" s="276" t="n">
        <x:f>'Financement'!H16</x:f>
        <x:v>272.93998552758313</x:v>
      </x:c>
      <x:c r="I13" s="276" t="n">
        <x:f>'Financement'!I16</x:f>
        <x:v>268.3706047008566</x:v>
      </x:c>
      <x:c r="J13" s="276" t="n">
        <x:f>'Financement'!J16</x:f>
        <x:v>263.78408869602976</x:v>
      </x:c>
      <x:c r="K13" s="276" t="n">
        <x:f>'Financement'!K16</x:f>
        <x:v>259.18037325618485</x:v>
      </x:c>
      <x:c r="L13" s="276" t="n">
        <x:f>'Financement'!L16</x:f>
        <x:v>254.55939388344055</x:v>
      </x:c>
      <x:c r="M13" s="276" t="n">
        <x:f>'Financement'!M16</x:f>
        <x:v>249.92108583804847</x:v>
      </x:c>
      <x:c r="N13" s="276" t="n">
        <x:f>SUM(B13:M13)</x:f>
        <x:v>3301.4009085189537</x:v>
      </x:c>
      <x:c r="O13" s="28"/>
      <x:c r="P13" s="28"/>
      <x:c r="Q13" s="28"/>
      <x:c r="R13" s="28"/>
      <x:c r="S13" s="28"/>
      <x:c r="T13" s="28"/>
      <x:c r="U13" s="28"/>
      <x:c r="V13" s="28"/>
      <x:c r="W13" s="28"/>
      <x:c r="X13" s="28"/>
      <x:c r="Y13" s="28"/>
      <x:c r="Z13" s="28"/>
    </x:row>
    <x:row r="14">
      <x:c r="A14" s="28" t="str">
        <x:v>Résultat courant</x:v>
      </x:c>
      <x:c r="B14" s="276" t="n">
        <x:f>B12-B13</x:f>
        <x:v>4818.110147301607</x:v>
      </x:c>
      <x:c r="C14" s="276" t="n">
        <x:f>C12-C13</x:f>
        <x:v>5763.389124274053</x:v>
      </x:c>
      <x:c r="D14" s="276" t="n">
        <x:f>D12-D13</x:f>
        <x:v>6727.50107731716</x:v>
      </x:c>
      <x:c r="E14" s="276" t="n">
        <x:f>E12-E13</x:f>
        <x:v>7710.822393689302</x:v>
      </x:c>
      <x:c r="F14" s="276" t="n">
        <x:f>F12-F13</x:f>
        <x:v>8713.736987373106</x:v>
      </x:c>
      <x:c r="G14" s="276" t="n">
        <x:f>G12-G13</x:f>
        <x:v>9736.636449605958</x:v>
      </x:c>
      <x:c r="H14" s="276" t="n">
        <x:f>H12-H13</x:f>
        <x:v>10779.92020242138</x:v>
      </x:c>
      <x:c r="I14" s="276" t="n">
        <x:f>I12-I13</x:f>
        <x:v>11843.995655261046</x:v>
      </x:c>
      <x:c r="J14" s="276" t="n">
        <x:f>J12-J13</x:f>
        <x:v>12929.278364719088</x:v>
      </x:c>
      <x:c r="K14" s="276" t="n">
        <x:f>K12-K13</x:f>
        <x:v>14036.1921974812</x:v>
      </x:c>
      <x:c r="L14" s="276" t="n">
        <x:f>L12-L13</x:f>
        <x:v>15165.169496522676</x:v>
      </x:c>
      <x:c r="M14" s="276" t="n">
        <x:f>M12-M13</x:f>
        <x:v>16316.65125063016</x:v>
      </x:c>
      <x:c r="N14" s="276" t="n">
        <x:f>SUM(B14:M14)</x:f>
        <x:v>124541.40334659675</x:v>
      </x:c>
      <x:c r="O14" s="28"/>
      <x:c r="P14" s="28"/>
      <x:c r="Q14" s="28"/>
      <x:c r="R14" s="28"/>
      <x:c r="S14" s="28"/>
      <x:c r="T14" s="28"/>
      <x:c r="U14" s="28"/>
      <x:c r="V14" s="28"/>
      <x:c r="W14" s="28"/>
      <x:c r="X14" s="28"/>
      <x:c r="Y14" s="28"/>
      <x:c r="Z14" s="28"/>
    </x:row>
    <x:row r="15">
      <x:c r="A15" s="28" t="str">
        <x:v>Impôt estimé</x:v>
      </x:c>
      <x:c r="B15" s="276" t="n">
        <x:f>MAX(0,B14*0.25)</x:f>
        <x:v>1204.5275368254017</x:v>
      </x:c>
      <x:c r="C15" s="276" t="n">
        <x:f>MAX(0,C14*0.25)</x:f>
        <x:v>1440.8472810685132</x:v>
      </x:c>
      <x:c r="D15" s="276" t="n">
        <x:f>MAX(0,D14*0.25)</x:f>
        <x:v>1681.87526932929</x:v>
      </x:c>
      <x:c r="E15" s="276" t="n">
        <x:f>MAX(0,E14*0.25)</x:f>
        <x:v>1927.7055984223255</x:v>
      </x:c>
      <x:c r="F15" s="276" t="n">
        <x:f>MAX(0,F14*0.25)</x:f>
        <x:v>2178.4342468432765</x:v>
      </x:c>
      <x:c r="G15" s="276" t="n">
        <x:f>MAX(0,G14*0.25)</x:f>
        <x:v>2434.1591124014894</x:v>
      </x:c>
      <x:c r="H15" s="276" t="n">
        <x:f>MAX(0,H14*0.25)</x:f>
        <x:v>2694.980050605345</x:v>
      </x:c>
      <x:c r="I15" s="276" t="n">
        <x:f>MAX(0,I14*0.25)</x:f>
        <x:v>2960.9989138152614</x:v>
      </x:c>
      <x:c r="J15" s="276" t="n">
        <x:f>MAX(0,J14*0.25)</x:f>
        <x:v>3232.319591179772</x:v>
      </x:c>
      <x:c r="K15" s="276" t="n">
        <x:f>MAX(0,K14*0.25)</x:f>
        <x:v>3509.0480493703</x:v>
      </x:c>
      <x:c r="L15" s="276" t="n">
        <x:f>MAX(0,L14*0.25)</x:f>
        <x:v>3791.292374130669</x:v>
      </x:c>
      <x:c r="M15" s="276" t="n">
        <x:f>MAX(0,M14*0.25)</x:f>
        <x:v>4079.16281265754</x:v>
      </x:c>
      <x:c r="N15" s="276" t="n">
        <x:f>SUM(B15:M15)</x:f>
        <x:v>31135.350836649188</x:v>
      </x:c>
      <x:c r="O15" s="28"/>
      <x:c r="P15" s="28"/>
      <x:c r="Q15" s="28"/>
      <x:c r="R15" s="28"/>
      <x:c r="S15" s="28"/>
      <x:c r="T15" s="28"/>
      <x:c r="U15" s="28"/>
      <x:c r="V15" s="28"/>
      <x:c r="W15" s="28"/>
      <x:c r="X15" s="28"/>
      <x:c r="Y15" s="28"/>
      <x:c r="Z15" s="28"/>
    </x:row>
    <x:row r="16">
      <x:c r="A16" s="252" t="str">
        <x:v>Résultat net</x:v>
      </x:c>
      <x:c r="B16" s="307" t="n">
        <x:f>B14-B15</x:f>
        <x:v>3613.5826104762054</x:v>
      </x:c>
      <x:c r="C16" s="307" t="n">
        <x:f>C14-C15</x:f>
        <x:v>4322.541843205539</x:v>
      </x:c>
      <x:c r="D16" s="307" t="n">
        <x:f>D14-D15</x:f>
        <x:v>5045.62580798787</x:v>
      </x:c>
      <x:c r="E16" s="307" t="n">
        <x:f>E14-E15</x:f>
        <x:v>5783.116795266977</x:v>
      </x:c>
      <x:c r="F16" s="307" t="n">
        <x:f>F14-F15</x:f>
        <x:v>6535.302740529829</x:v>
      </x:c>
      <x:c r="G16" s="307" t="n">
        <x:f>G14-G15</x:f>
        <x:v>7302.477337204468</x:v>
      </x:c>
      <x:c r="H16" s="307" t="n">
        <x:f>H14-H15</x:f>
        <x:v>8084.940151816034</x:v>
      </x:c>
      <x:c r="I16" s="307" t="n">
        <x:f>I14-I15</x:f>
        <x:v>8882.996741445784</x:v>
      </x:c>
      <x:c r="J16" s="307" t="n">
        <x:f>J14-J15</x:f>
        <x:v>9696.958773539316</x:v>
      </x:c>
      <x:c r="K16" s="307" t="n">
        <x:f>K14-K15</x:f>
        <x:v>10527.1441481109</x:v>
      </x:c>
      <x:c r="L16" s="307" t="n">
        <x:f>L14-L15</x:f>
        <x:v>11373.877122392007</x:v>
      </x:c>
      <x:c r="M16" s="307" t="n">
        <x:f>M14-M15</x:f>
        <x:v>12237.48843797262</x:v>
      </x:c>
      <x:c r="N16" s="307" t="n">
        <x:f>SUM(B16:M16)</x:f>
        <x:v>93406.05250994753</x:v>
      </x:c>
      <x:c r="O16" s="28"/>
      <x:c r="P16" s="28"/>
      <x:c r="Q16" s="28"/>
      <x:c r="R16" s="28"/>
      <x:c r="S16" s="28"/>
      <x:c r="T16" s="28"/>
      <x:c r="U16" s="28"/>
      <x:c r="V16" s="28"/>
      <x:c r="W16" s="28"/>
      <x:c r="X16" s="28"/>
      <x:c r="Y16" s="28"/>
      <x:c r="Z16" s="28"/>
    </x:row>
    <x:row r="17">
      <x:c r="A17" s="28" t="str">
        <x:v>Taux de marge brute</x:v>
      </x:c>
      <x:c r="B17" s="275" t="n">
        <x:f>IFERROR(B7/B5,0)</x:f>
        <x:v>0.6807</x:v>
      </x:c>
      <x:c r="C17" s="275" t="n">
        <x:f>IFERROR(C7/C5,0)</x:f>
        <x:v>0.6807</x:v>
      </x:c>
      <x:c r="D17" s="275" t="n">
        <x:f>IFERROR(D7/D5,0)</x:f>
        <x:v>0.6807000000000001</x:v>
      </x:c>
      <x:c r="E17" s="275" t="n">
        <x:f>IFERROR(E7/E5,0)</x:f>
        <x:v>0.6807000000000001</x:v>
      </x:c>
      <x:c r="F17" s="275" t="n">
        <x:f>IFERROR(F7/F5,0)</x:f>
        <x:v>0.6807000000000001</x:v>
      </x:c>
      <x:c r="G17" s="275" t="n">
        <x:f>IFERROR(G7/G5,0)</x:f>
        <x:v>0.6807</x:v>
      </x:c>
      <x:c r="H17" s="275" t="n">
        <x:f>IFERROR(H7/H5,0)</x:f>
        <x:v>0.6807</x:v>
      </x:c>
      <x:c r="I17" s="275" t="n">
        <x:f>IFERROR(I7/I5,0)</x:f>
        <x:v>0.6807</x:v>
      </x:c>
      <x:c r="J17" s="275" t="n">
        <x:f>IFERROR(J7/J5,0)</x:f>
        <x:v>0.6807000000000001</x:v>
      </x:c>
      <x:c r="K17" s="275" t="n">
        <x:f>IFERROR(K7/K5,0)</x:f>
        <x:v>0.6807</x:v>
      </x:c>
      <x:c r="L17" s="275" t="n">
        <x:f>IFERROR(L7/L5,0)</x:f>
        <x:v>0.6807</x:v>
      </x:c>
      <x:c r="M17" s="275" t="n">
        <x:f>IFERROR(M7/M5,0)</x:f>
        <x:v>0.6807</x:v>
      </x:c>
      <x:c r="N17" s="275" t="n">
        <x:f>IFERROR(N7/N5,0)</x:f>
        <x:v>0.6806999999999997</x:v>
      </x:c>
      <x:c r="O17" s="28"/>
      <x:c r="P17" s="28"/>
      <x:c r="Q17" s="28"/>
      <x:c r="R17" s="28"/>
      <x:c r="S17" s="28"/>
      <x:c r="T17" s="28"/>
      <x:c r="U17" s="28"/>
      <x:c r="V17" s="28"/>
      <x:c r="W17" s="28"/>
      <x:c r="X17" s="28"/>
      <x:c r="Y17" s="28"/>
      <x:c r="Z17" s="28"/>
    </x:row>
    <x:row r="18">
      <x:c r="A18" s="28" t="str">
        <x:v>Taux d'EBE</x:v>
      </x:c>
      <x:c r="B18" s="275" t="n">
        <x:f>IFERROR(B10/B5,0)</x:f>
        <x:v>0.09320917161934136</x:v>
      </x:c>
      <x:c r="C18" s="275" t="n">
        <x:f>IFERROR(C10/C5,0)</x:f>
        <x:v>0.10439626330244488</x:v>
      </x:c>
      <x:c r="D18" s="275" t="n">
        <x:f>IFERROR(D10/D5,0)</x:f>
        <x:v>0.11536400024666421</x:v>
      </x:c>
      <x:c r="E18" s="275" t="n">
        <x:f>IFERROR(E10/E5,0)</x:f>
        <x:v>0.1261166835253104</x:v>
      </x:c>
      <x:c r="F18" s="275" t="n">
        <x:f>IFERROR(F10/F5,0)</x:f>
        <x:v>0.13665852987692462</x:v>
      </x:c>
      <x:c r="G18" s="275" t="n">
        <x:f>IFERROR(G10/G5,0)</x:f>
        <x:v>0.14699367335889912</x:v>
      </x:c>
      <x:c r="H18" s="275" t="n">
        <x:f>IFERROR(H10/H5,0)</x:f>
        <x:v>0.157126166968678</x:v>
      </x:c>
      <x:c r="I18" s="275" t="n">
        <x:f>IFERROR(I10/I5,0)</x:f>
        <x:v>0.16705998423316715</x:v>
      </x:c>
      <x:c r="J18" s="275" t="n">
        <x:f>IFERROR(J10/J5,0)</x:f>
        <x:v>0.17679902076698017</x:v>
      </x:c>
      <x:c r="K18" s="275" t="n">
        <x:f>IFERROR(K10/K5,0)</x:f>
        <x:v>0.1863470958001301</x:v>
      </x:c>
      <x:c r="L18" s="275" t="n">
        <x:f>IFERROR(L10/L5,0)</x:f>
        <x:v>0.19570795367576743</x:v>
      </x:c>
      <x:c r="M18" s="275" t="n">
        <x:f>IFERROR(M10/M5,0)</x:f>
        <x:v>0.20488526531854903</x:v>
      </x:c>
      <x:c r="N18" s="275" t="n">
        <x:f>IFERROR(N10/N5,0)</x:f>
        <x:v>0.153278560972603</x:v>
      </x:c>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conditionalFormatting sqref="B10:N16">
    <x:cfRule type="expression" dxfId="1" priority="1">
      <x:formula>B10&lt;0</x:formula>
    </x:cfRule>
  </x:conditionalFormatting>
  <x:pageMargins left="0.7" right="0.7" top="0.75" bottom="0.75" header="0.3" footer="0.3"/>
</x:worksheet>
</file>

<file path=xl/worksheets/sheet11.xml><?xml version="1.0" encoding="utf-8"?>
<x:worksheet xmlns:x="http://schemas.openxmlformats.org/spreadsheetml/2006/main">
  <x:sheetFormatPr defaultRowHeight="15"/>
  <x:cols>
    <x:col min="1" max="1" width="30"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71" t="str">
        <x:v>PLAN DE TRÉSORERIE MENSUEL — RESTAURANT</x:v>
      </x:c>
      <x:c r="B1" s="271"/>
      <x:c r="C1" s="271"/>
      <x:c r="D1" s="271"/>
      <x:c r="E1" s="271"/>
      <x:c r="F1" s="271"/>
      <x:c r="G1" s="271"/>
      <x:c r="H1" s="271"/>
      <x:c r="I1" s="271"/>
      <x:c r="J1" s="271"/>
      <x:c r="K1" s="271"/>
      <x:c r="L1" s="271"/>
      <x:c r="M1" s="271"/>
      <x:c r="N1" s="271"/>
      <x:c r="O1" s="28"/>
      <x:c r="P1" s="28"/>
      <x:c r="Q1" s="28"/>
      <x:c r="R1" s="28"/>
      <x:c r="S1" s="28"/>
      <x:c r="T1" s="28"/>
      <x:c r="U1" s="28"/>
      <x:c r="V1" s="28"/>
      <x:c r="W1" s="28"/>
      <x:c r="X1" s="28"/>
      <x:c r="Y1" s="28"/>
      <x:c r="Z1" s="28"/>
    </x:row>
    <x:row r="2">
      <x:c r="A2" s="271"/>
      <x:c r="B2" s="271"/>
      <x:c r="C2" s="271"/>
      <x:c r="D2" s="271"/>
      <x:c r="E2" s="271"/>
      <x:c r="F2" s="271"/>
      <x:c r="G2" s="271"/>
      <x:c r="H2" s="271"/>
      <x:c r="I2" s="271"/>
      <x:c r="J2" s="271"/>
      <x:c r="K2" s="271"/>
      <x:c r="L2" s="271"/>
      <x:c r="M2" s="271"/>
      <x:c r="N2" s="271"/>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Flux</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 solde</x:v>
      </x:c>
      <x:c r="O4" s="28"/>
      <x:c r="P4" s="28"/>
      <x:c r="Q4" s="28"/>
      <x:c r="R4" s="28"/>
      <x:c r="S4" s="28"/>
      <x:c r="T4" s="28"/>
      <x:c r="U4" s="28"/>
      <x:c r="V4" s="28"/>
      <x:c r="W4" s="28"/>
      <x:c r="X4" s="28"/>
      <x:c r="Y4" s="28"/>
      <x:c r="Z4" s="28"/>
    </x:row>
    <x:row r="5">
      <x:c r="A5" s="28" t="str">
        <x:v>Trésorerie d'ouverture</x:v>
      </x:c>
      <x:c r="B5" s="276" t="n">
        <x:f>'Hypothèses'!$B$20</x:f>
        <x:v>25000</x:v>
      </x:c>
      <x:c r="C5" s="276" t="n">
        <x:f>B18</x:f>
        <x:v>17509.839483853284</x:v>
      </x:c>
      <x:c r="D5" s="276" t="n">
        <x:f>C18</x:f>
        <x:v>21977.703974663455</x:v>
      </x:c>
      <x:c r="E5" s="276" t="n">
        <x:f>D18</x:f>
        <x:v>27161.238443436858</x:v>
      </x:c>
      <x:c r="F5" s="276" t="n">
        <x:f>E18</x:f>
        <x:v>33074.774508665694</x:v>
      </x:c>
      <x:c r="G5" s="276" t="n">
        <x:f>F18</x:f>
        <x:v>39732.93048953304</x:v>
      </x:c>
      <x:c r="H5" s="276" t="n">
        <x:f>G18</x:f>
        <x:v>47150.6171401828</x:v>
      </x:c>
      <x:c r="I5" s="276" t="n">
        <x:f>H18</x:f>
        <x:v>55343.04349867617</x:v>
      </x:c>
      <x:c r="J5" s="276" t="n">
        <x:f>I18</x:f>
        <x:v>64325.72285292798</x:v>
      </x:c>
      <x:c r="K5" s="276" t="n">
        <x:f>J18</x:f>
        <x:v>74114.4788259631</x:v>
      </x:c>
      <x:c r="L5" s="276" t="n">
        <x:f>K18</x:f>
        <x:v>84725.45158287839</x:v>
      </x:c>
      <x:c r="M5" s="276" t="n">
        <x:f>L18</x:f>
        <x:v>96175.10416194548</x:v>
      </x:c>
      <x:c r="N5" s="276" t="n">
        <x:f>M5</x:f>
        <x:v>96175.10416194548</x:v>
      </x:c>
      <x:c r="O5" s="28"/>
      <x:c r="P5" s="28"/>
      <x:c r="Q5" s="28"/>
      <x:c r="R5" s="28"/>
      <x:c r="S5" s="28"/>
      <x:c r="T5" s="28"/>
      <x:c r="U5" s="28"/>
      <x:c r="V5" s="28"/>
      <x:c r="W5" s="28"/>
      <x:c r="X5" s="28"/>
      <x:c r="Y5" s="28"/>
      <x:c r="Z5" s="28"/>
    </x:row>
    <x:row r="6">
      <x:c r="A6" s="28" t="str">
        <x:v>Encaissements TTC</x:v>
      </x:c>
      <x:c r="B6" s="276" t="n">
        <x:f>'Ventes'!B17</x:f>
        <x:v>77957.88000000002</x:v>
      </x:c>
      <x:c r="C6" s="276" t="n">
        <x:f>'Ventes'!C17</x:f>
        <x:v>79517.03760000001</x:v>
      </x:c>
      <x:c r="D6" s="276" t="n">
        <x:f>'Ventes'!D17</x:f>
        <x:v>81107.37835200001</x:v>
      </x:c>
      <x:c r="E6" s="276" t="n">
        <x:f>'Ventes'!E17</x:f>
        <x:v>82729.52591904001</x:v>
      </x:c>
      <x:c r="F6" s="276" t="n">
        <x:f>'Ventes'!F17</x:f>
        <x:v>84384.11643742082</x:v>
      </x:c>
      <x:c r="G6" s="276" t="n">
        <x:f>'Ventes'!G17</x:f>
        <x:v>86071.79876616923</x:v>
      </x:c>
      <x:c r="H6" s="276" t="n">
        <x:f>'Ventes'!H17</x:f>
        <x:v>87793.23474149262</x:v>
      </x:c>
      <x:c r="I6" s="276" t="n">
        <x:f>'Ventes'!I17</x:f>
        <x:v>89549.09943632246</x:v>
      </x:c>
      <x:c r="J6" s="276" t="n">
        <x:f>'Ventes'!J17</x:f>
        <x:v>91340.08142504892</x:v>
      </x:c>
      <x:c r="K6" s="276" t="n">
        <x:f>'Ventes'!K17</x:f>
        <x:v>93166.88305354989</x:v>
      </x:c>
      <x:c r="L6" s="276" t="n">
        <x:f>'Ventes'!L17</x:f>
        <x:v>95030.22071462091</x:v>
      </x:c>
      <x:c r="M6" s="276" t="n">
        <x:f>'Ventes'!M17</x:f>
        <x:v>96930.82512891332</x:v>
      </x:c>
      <x:c r="N6" s="276" t="n">
        <x:f>SUM(B6:M6)</x:f>
        <x:v>1045578.0815745782</x:v>
      </x:c>
      <x:c r="O6" s="28"/>
      <x:c r="P6" s="28"/>
      <x:c r="Q6" s="28"/>
      <x:c r="R6" s="28"/>
      <x:c r="S6" s="28"/>
      <x:c r="T6" s="28"/>
      <x:c r="U6" s="28"/>
      <x:c r="V6" s="28"/>
      <x:c r="W6" s="28"/>
      <x:c r="X6" s="28"/>
      <x:c r="Y6" s="28"/>
      <x:c r="Z6" s="28"/>
    </x:row>
    <x:row r="7">
      <x:c r="A7" s="28" t="str">
        <x:v>Apport &amp; emprunt</x:v>
      </x:c>
      <x:c r="B7" s="276" t="n">
        <x:f>'Hypothèses'!$B$34+'Hypothèses'!$B$35</x:f>
        <x:v>130000</x:v>
      </x:c>
      <x:c r="C7" s="276" t="n">
        <x:f>0</x:f>
        <x:v>0</x:v>
      </x:c>
      <x:c r="D7" s="276" t="n">
        <x:f>0</x:f>
        <x:v>0</x:v>
      </x:c>
      <x:c r="E7" s="276" t="n">
        <x:f>0</x:f>
        <x:v>0</x:v>
      </x:c>
      <x:c r="F7" s="276" t="n">
        <x:f>0</x:f>
        <x:v>0</x:v>
      </x:c>
      <x:c r="G7" s="276" t="n">
        <x:f>0</x:f>
        <x:v>0</x:v>
      </x:c>
      <x:c r="H7" s="276" t="n">
        <x:f>0</x:f>
        <x:v>0</x:v>
      </x:c>
      <x:c r="I7" s="276" t="n">
        <x:f>0</x:f>
        <x:v>0</x:v>
      </x:c>
      <x:c r="J7" s="276" t="n">
        <x:f>0</x:f>
        <x:v>0</x:v>
      </x:c>
      <x:c r="K7" s="276" t="n">
        <x:f>0</x:f>
        <x:v>0</x:v>
      </x:c>
      <x:c r="L7" s="276" t="n">
        <x:f>0</x:f>
        <x:v>0</x:v>
      </x:c>
      <x:c r="M7" s="276" t="n">
        <x:f>0</x:f>
        <x:v>0</x:v>
      </x:c>
      <x:c r="N7" s="276" t="n">
        <x:f>SUM(B7:M7)</x:f>
        <x:v>130000</x:v>
      </x:c>
      <x:c r="O7" s="28"/>
      <x:c r="P7" s="28"/>
      <x:c r="Q7" s="28"/>
      <x:c r="R7" s="28"/>
      <x:c r="S7" s="28"/>
      <x:c r="T7" s="28"/>
      <x:c r="U7" s="28"/>
      <x:c r="V7" s="28"/>
      <x:c r="W7" s="28"/>
      <x:c r="X7" s="28"/>
      <x:c r="Y7" s="28"/>
      <x:c r="Z7" s="28"/>
    </x:row>
    <x:row r="8">
      <x:c r="A8" s="28" t="str">
        <x:v>Total ressources</x:v>
      </x:c>
      <x:c r="B8" s="276" t="n">
        <x:f>SUM(B5:B7)</x:f>
        <x:v>232957.88</x:v>
      </x:c>
      <x:c r="C8" s="276" t="n">
        <x:f>SUM(C5:C7)</x:f>
        <x:v>97026.8770838533</x:v>
      </x:c>
      <x:c r="D8" s="276" t="n">
        <x:f>SUM(D5:D7)</x:f>
        <x:v>103085.08232666347</x:v>
      </x:c>
      <x:c r="E8" s="276" t="n">
        <x:f>SUM(E5:E7)</x:f>
        <x:v>109890.76436247687</x:v>
      </x:c>
      <x:c r="F8" s="276" t="n">
        <x:f>SUM(F5:F7)</x:f>
        <x:v>117458.89094608651</x:v>
      </x:c>
      <x:c r="G8" s="276" t="n">
        <x:f>SUM(G5:G7)</x:f>
        <x:v>125804.72925570227</x:v>
      </x:c>
      <x:c r="H8" s="276" t="n">
        <x:f>SUM(H5:H7)</x:f>
        <x:v>134943.85188167542</x:v>
      </x:c>
      <x:c r="I8" s="276" t="n">
        <x:f>SUM(I5:I7)</x:f>
        <x:v>144892.1429349986</x:v>
      </x:c>
      <x:c r="J8" s="276" t="n">
        <x:f>SUM(J5:J7)</x:f>
        <x:v>155665.80427797692</x:v>
      </x:c>
      <x:c r="K8" s="276" t="n">
        <x:f>SUM(K5:K7)</x:f>
        <x:v>167281.361879513</x:v>
      </x:c>
      <x:c r="L8" s="276" t="n">
        <x:f>SUM(L5:L7)</x:f>
        <x:v>179755.67229749932</x:v>
      </x:c>
      <x:c r="M8" s="276" t="n">
        <x:f>SUM(M5:M7)</x:f>
        <x:v>193105.9292908588</x:v>
      </x:c>
      <x:c r="N8" s="276" t="n">
        <x:f>M8</x:f>
        <x:v>193105.9292908588</x:v>
      </x:c>
      <x:c r="O8" s="28"/>
      <x:c r="P8" s="28"/>
      <x:c r="Q8" s="28"/>
      <x:c r="R8" s="28"/>
      <x:c r="S8" s="28"/>
      <x:c r="T8" s="28"/>
      <x:c r="U8" s="28"/>
      <x:c r="V8" s="28"/>
      <x:c r="W8" s="28"/>
      <x:c r="X8" s="28"/>
      <x:c r="Y8" s="28"/>
      <x:c r="Z8" s="28"/>
    </x:row>
    <x:row r="9">
      <x:c r="A9" s="28" t="str">
        <x:v>Achats de matières</x:v>
      </x:c>
      <x:c r="B9" s="276" t="n">
        <x:f>'Stocks &amp; achats'!B6</x:f>
        <x:v>21969.948000000004</x:v>
      </x:c>
      <x:c r="C9" s="276" t="n">
        <x:f>'Stocks &amp; achats'!C6</x:f>
        <x:v>22555.81328000001</x:v>
      </x:c>
      <x:c r="D9" s="276" t="n">
        <x:f>'Stocks &amp; achats'!D6</x:f>
        <x:v>23006.929545600004</x:v>
      </x:c>
      <x:c r="E9" s="276" t="n">
        <x:f>'Stocks &amp; achats'!E6</x:f>
        <x:v>23467.068136512</x:v>
      </x:c>
      <x:c r="F9" s="276" t="n">
        <x:f>'Stocks &amp; achats'!F6</x:f>
        <x:v>23936.409499242247</x:v>
      </x:c>
      <x:c r="G9" s="276" t="n">
        <x:f>'Stocks &amp; achats'!G6</x:f>
        <x:v>24415.13768922709</x:v>
      </x:c>
      <x:c r="H9" s="276" t="n">
        <x:f>'Stocks &amp; achats'!H6</x:f>
        <x:v>24903.440443011634</x:v>
      </x:c>
      <x:c r="I9" s="276" t="n">
        <x:f>'Stocks &amp; achats'!I6</x:f>
        <x:v>25401.509251871856</x:v>
      </x:c>
      <x:c r="J9" s="276" t="n">
        <x:f>'Stocks &amp; achats'!J6</x:f>
        <x:v>25909.5394369093</x:v>
      </x:c>
      <x:c r="K9" s="276" t="n">
        <x:f>'Stocks &amp; achats'!K6</x:f>
        <x:v>26427.730225647487</x:v>
      </x:c>
      <x:c r="L9" s="276" t="n">
        <x:f>'Stocks &amp; achats'!L6</x:f>
        <x:v>26956.284830160443</x:v>
      </x:c>
      <x:c r="M9" s="276" t="n">
        <x:f>'Stocks &amp; achats'!M6</x:f>
        <x:v>27495.410526763648</x:v>
      </x:c>
      <x:c r="N9" s="276" t="n">
        <x:f>SUM(B9:M9)</x:f>
        <x:v>296445.22086494573</x:v>
      </x:c>
      <x:c r="O9" s="28"/>
      <x:c r="P9" s="28"/>
      <x:c r="Q9" s="28"/>
      <x:c r="R9" s="28"/>
      <x:c r="S9" s="28"/>
      <x:c r="T9" s="28"/>
      <x:c r="U9" s="28"/>
      <x:c r="V9" s="28"/>
      <x:c r="W9" s="28"/>
      <x:c r="X9" s="28"/>
      <x:c r="Y9" s="28"/>
      <x:c r="Z9" s="28"/>
    </x:row>
    <x:row r="10">
      <x:c r="A10" s="28" t="str">
        <x:v>Charges d'exploitation</x:v>
      </x:c>
      <x:c r="B10" s="276" t="n">
        <x:f>'Charges exploitation'!B17-'Charges exploitation'!B5-'Charges exploitation'!B16</x:f>
        <x:v>11560.298439999995</x:v>
      </x:c>
      <x:c r="C10" s="276" t="n">
        <x:f>'Charges exploitation'!C17-'Charges exploitation'!C5-'Charges exploitation'!C16</x:f>
        <x:v>11597.504408799996</x:v>
      </x:c>
      <x:c r="D10" s="276" t="n">
        <x:f>'Charges exploitation'!D17-'Charges exploitation'!D5-'Charges exploitation'!D16</x:f>
        <x:v>11635.454496975999</x:v>
      </x:c>
      <x:c r="E10" s="276" t="n">
        <x:f>'Charges exploitation'!E17-'Charges exploitation'!E5-'Charges exploitation'!E16</x:f>
        <x:v>11674.163586915525</x:v>
      </x:c>
      <x:c r="F10" s="276" t="n">
        <x:f>'Charges exploitation'!F17-'Charges exploitation'!F5-'Charges exploitation'!F16</x:f>
        <x:v>11713.646858653821</x:v>
      </x:c>
      <x:c r="G10" s="276" t="n">
        <x:f>'Charges exploitation'!G17-'Charges exploitation'!G5-'Charges exploitation'!G16</x:f>
        <x:v>11753.919795826903</x:v>
      </x:c>
      <x:c r="H10" s="276" t="n">
        <x:f>'Charges exploitation'!H17-'Charges exploitation'!H5-'Charges exploitation'!H16</x:f>
        <x:v>11794.998191743445</x:v>
      </x:c>
      <x:c r="I10" s="276" t="n">
        <x:f>'Charges exploitation'!I17-'Charges exploitation'!I5-'Charges exploitation'!I16</x:f>
        <x:v>11836.898155578321</x:v>
      </x:c>
      <x:c r="J10" s="276" t="n">
        <x:f>'Charges exploitation'!J17-'Charges exploitation'!J5-'Charges exploitation'!J16</x:f>
        <x:v>11879.636118689883</x:v>
      </x:c>
      <x:c r="K10" s="276" t="n">
        <x:f>'Charges exploitation'!K17-'Charges exploitation'!K5-'Charges exploitation'!K16</x:f>
        <x:v>11923.22884106368</x:v>
      </x:c>
      <x:c r="L10" s="276" t="n">
        <x:f>'Charges exploitation'!L17-'Charges exploitation'!L5-'Charges exploitation'!L16</x:f>
        <x:v>11967.693417884959</x:v>
      </x:c>
      <x:c r="M10" s="276" t="n">
        <x:f>'Charges exploitation'!M17-'Charges exploitation'!M5-'Charges exploitation'!M16</x:f>
        <x:v>12013.047286242643</x:v>
      </x:c>
      <x:c r="N10" s="276" t="n">
        <x:f>SUM(B10:M10)</x:f>
        <x:v>141350.4895983752</x:v>
      </x:c>
      <x:c r="O10" s="28"/>
      <x:c r="P10" s="28"/>
      <x:c r="Q10" s="28"/>
      <x:c r="R10" s="28"/>
      <x:c r="S10" s="28"/>
      <x:c r="T10" s="28"/>
      <x:c r="U10" s="28"/>
      <x:c r="V10" s="28"/>
      <x:c r="W10" s="28"/>
      <x:c r="X10" s="28"/>
      <x:c r="Y10" s="28"/>
      <x:c r="Z10" s="28"/>
    </x:row>
    <x:row r="11">
      <x:c r="A11" s="28" t="str">
        <x:v>Salaires &amp; charges</x:v>
      </x:c>
      <x:c r="B11" s="276" t="n">
        <x:f>'Personnel'!B20</x:f>
        <x:v>30734.745</x:v>
      </x:c>
      <x:c r="C11" s="276" t="n">
        <x:f>'Personnel'!C20</x:f>
        <x:v>30734.745</x:v>
      </x:c>
      <x:c r="D11" s="276" t="n">
        <x:f>'Personnel'!D20</x:f>
        <x:v>30734.745</x:v>
      </x:c>
      <x:c r="E11" s="276" t="n">
        <x:f>'Personnel'!E20</x:f>
        <x:v>30734.745</x:v>
      </x:c>
      <x:c r="F11" s="276" t="n">
        <x:f>'Personnel'!F20</x:f>
        <x:v>30734.745</x:v>
      </x:c>
      <x:c r="G11" s="276" t="n">
        <x:f>'Personnel'!G20</x:f>
        <x:v>30734.745</x:v>
      </x:c>
      <x:c r="H11" s="276" t="n">
        <x:f>'Personnel'!H20</x:f>
        <x:v>30734.745</x:v>
      </x:c>
      <x:c r="I11" s="276" t="n">
        <x:f>'Personnel'!I20</x:f>
        <x:v>30734.745</x:v>
      </x:c>
      <x:c r="J11" s="276" t="n">
        <x:f>'Personnel'!J20</x:f>
        <x:v>30734.745</x:v>
      </x:c>
      <x:c r="K11" s="276" t="n">
        <x:f>'Personnel'!K20</x:f>
        <x:v>30734.745</x:v>
      </x:c>
      <x:c r="L11" s="276" t="n">
        <x:f>'Personnel'!L20</x:f>
        <x:v>30734.745</x:v>
      </x:c>
      <x:c r="M11" s="276" t="n">
        <x:f>'Personnel'!M20</x:f>
        <x:v>30734.745</x:v>
      </x:c>
      <x:c r="N11" s="276" t="n">
        <x:f>SUM(B11:M11)</x:f>
        <x:v>368816.94</x:v>
      </x:c>
      <x:c r="O11" s="28"/>
      <x:c r="P11" s="28"/>
      <x:c r="Q11" s="28"/>
      <x:c r="R11" s="28"/>
      <x:c r="S11" s="28"/>
      <x:c r="T11" s="28"/>
      <x:c r="U11" s="28"/>
      <x:c r="V11" s="28"/>
      <x:c r="W11" s="28"/>
      <x:c r="X11" s="28"/>
      <x:c r="Y11" s="28"/>
      <x:c r="Z11" s="28"/>
    </x:row>
    <x:row r="12">
      <x:c r="A12" s="28" t="str">
        <x:v>TVA reversée estimée</x:v>
      </x:c>
      <x:c r="B12" s="276" t="n">
        <x:f>'Ventes'!B16</x:f>
        <x:v>7087.080000000002</x:v>
      </x:c>
      <x:c r="C12" s="276" t="n">
        <x:f>'Ventes'!C16</x:f>
        <x:v>7228.821600000002</x:v>
      </x:c>
      <x:c r="D12" s="276" t="n">
        <x:f>'Ventes'!D16</x:f>
        <x:v>7373.398032000002</x:v>
      </x:c>
      <x:c r="E12" s="276" t="n">
        <x:f>'Ventes'!E16</x:f>
        <x:v>7520.865992640001</x:v>
      </x:c>
      <x:c r="F12" s="276" t="n">
        <x:f>'Ventes'!F16</x:f>
        <x:v>7671.283312492802</x:v>
      </x:c>
      <x:c r="G12" s="276" t="n">
        <x:f>'Ventes'!G16</x:f>
        <x:v>7824.7089787426585</x:v>
      </x:c>
      <x:c r="H12" s="276" t="n">
        <x:f>'Ventes'!H16</x:f>
        <x:v>7981.203158317511</x:v>
      </x:c>
      <x:c r="I12" s="276" t="n">
        <x:f>'Ventes'!I16</x:f>
        <x:v>8140.82722148386</x:v>
      </x:c>
      <x:c r="J12" s="276" t="n">
        <x:f>'Ventes'!J16</x:f>
        <x:v>8303.643765913539</x:v>
      </x:c>
      <x:c r="K12" s="276" t="n">
        <x:f>'Ventes'!K16</x:f>
        <x:v>8469.71664123181</x:v>
      </x:c>
      <x:c r="L12" s="276" t="n">
        <x:f>'Ventes'!L16</x:f>
        <x:v>8639.110974056448</x:v>
      </x:c>
      <x:c r="M12" s="276" t="n">
        <x:f>'Ventes'!M16</x:f>
        <x:v>8811.893193537575</x:v>
      </x:c>
      <x:c r="N12" s="276" t="n">
        <x:f>SUM(B12:M12)</x:f>
        <x:v>95052.5528704162</x:v>
      </x:c>
      <x:c r="O12" s="28"/>
      <x:c r="P12" s="28"/>
      <x:c r="Q12" s="28"/>
      <x:c r="R12" s="28"/>
      <x:c r="S12" s="28"/>
      <x:c r="T12" s="28"/>
      <x:c r="U12" s="28"/>
      <x:c r="V12" s="28"/>
      <x:c r="W12" s="28"/>
      <x:c r="X12" s="28"/>
      <x:c r="Y12" s="28"/>
      <x:c r="Z12" s="28"/>
    </x:row>
    <x:row r="13">
      <x:c r="A13" s="28" t="str">
        <x:v>Mensualité emprunt</x:v>
      </x:c>
      <x:c r="B13" s="276" t="n">
        <x:f>'Financement'!B15</x:f>
        <x:v>1491.441539321332</x:v>
      </x:c>
      <x:c r="C13" s="276" t="n">
        <x:f>'Financement'!C15</x:f>
        <x:v>1491.441539321332</x:v>
      </x:c>
      <x:c r="D13" s="276" t="n">
        <x:f>'Financement'!D15</x:f>
        <x:v>1491.441539321332</x:v>
      </x:c>
      <x:c r="E13" s="276" t="n">
        <x:f>'Financement'!E15</x:f>
        <x:v>1491.441539321332</x:v>
      </x:c>
      <x:c r="F13" s="276" t="n">
        <x:f>'Financement'!F15</x:f>
        <x:v>1491.441539321332</x:v>
      </x:c>
      <x:c r="G13" s="276" t="n">
        <x:f>'Financement'!G15</x:f>
        <x:v>1491.441539321332</x:v>
      </x:c>
      <x:c r="H13" s="276" t="n">
        <x:f>'Financement'!H15</x:f>
        <x:v>1491.441539321332</x:v>
      </x:c>
      <x:c r="I13" s="276" t="n">
        <x:f>'Financement'!I15</x:f>
        <x:v>1491.441539321332</x:v>
      </x:c>
      <x:c r="J13" s="276" t="n">
        <x:f>'Financement'!J15</x:f>
        <x:v>1491.441539321332</x:v>
      </x:c>
      <x:c r="K13" s="276" t="n">
        <x:f>'Financement'!K15</x:f>
        <x:v>1491.441539321332</x:v>
      </x:c>
      <x:c r="L13" s="276" t="n">
        <x:f>'Financement'!L15</x:f>
        <x:v>1491.441539321332</x:v>
      </x:c>
      <x:c r="M13" s="276" t="n">
        <x:f>'Financement'!M15</x:f>
        <x:v>1491.441539321332</x:v>
      </x:c>
      <x:c r="N13" s="276" t="n">
        <x:f>SUM(B13:M13)</x:f>
        <x:v>17897.29847185598</x:v>
      </x:c>
      <x:c r="O13" s="28"/>
      <x:c r="P13" s="28"/>
      <x:c r="Q13" s="28"/>
      <x:c r="R13" s="28"/>
      <x:c r="S13" s="28"/>
      <x:c r="T13" s="28"/>
      <x:c r="U13" s="28"/>
      <x:c r="V13" s="28"/>
      <x:c r="W13" s="28"/>
      <x:c r="X13" s="28"/>
      <x:c r="Y13" s="28"/>
      <x:c r="Z13" s="28"/>
    </x:row>
    <x:row r="14">
      <x:c r="A14" s="28" t="str">
        <x:v>Investissements</x:v>
      </x:c>
      <x:c r="B14" s="276" t="n">
        <x:f>'Investissements'!D14</x:f>
        <x:v>141400</x:v>
      </x:c>
      <x:c r="C14" s="276" t="n">
        <x:f>0</x:f>
        <x:v>0</x:v>
      </x:c>
      <x:c r="D14" s="276" t="n">
        <x:f>0</x:f>
        <x:v>0</x:v>
      </x:c>
      <x:c r="E14" s="276" t="n">
        <x:f>0</x:f>
        <x:v>0</x:v>
      </x:c>
      <x:c r="F14" s="276" t="n">
        <x:f>0</x:f>
        <x:v>0</x:v>
      </x:c>
      <x:c r="G14" s="276" t="n">
        <x:f>0</x:f>
        <x:v>0</x:v>
      </x:c>
      <x:c r="H14" s="276" t="n">
        <x:f>0</x:f>
        <x:v>0</x:v>
      </x:c>
      <x:c r="I14" s="276" t="n">
        <x:f>0</x:f>
        <x:v>0</x:v>
      </x:c>
      <x:c r="J14" s="276" t="n">
        <x:f>0</x:f>
        <x:v>0</x:v>
      </x:c>
      <x:c r="K14" s="276" t="n">
        <x:f>0</x:f>
        <x:v>0</x:v>
      </x:c>
      <x:c r="L14" s="276" t="n">
        <x:f>0</x:f>
        <x:v>0</x:v>
      </x:c>
      <x:c r="M14" s="276" t="n">
        <x:f>0</x:f>
        <x:v>0</x:v>
      </x:c>
      <x:c r="N14" s="276" t="n">
        <x:f>SUM(B14:M14)</x:f>
        <x:v>141400</x:v>
      </x:c>
      <x:c r="O14" s="28"/>
      <x:c r="P14" s="28"/>
      <x:c r="Q14" s="28"/>
      <x:c r="R14" s="28"/>
      <x:c r="S14" s="28"/>
      <x:c r="T14" s="28"/>
      <x:c r="U14" s="28"/>
      <x:c r="V14" s="28"/>
      <x:c r="W14" s="28"/>
      <x:c r="X14" s="28"/>
      <x:c r="Y14" s="28"/>
      <x:c r="Z14" s="28"/>
    </x:row>
    <x:row r="15">
      <x:c r="A15" s="28" t="str">
        <x:v>Impôt estimé</x:v>
      </x:c>
      <x:c r="B15" s="276" t="n">
        <x:f>'Compte de résultat'!B15</x:f>
        <x:v>1204.5275368254017</x:v>
      </x:c>
      <x:c r="C15" s="276" t="n">
        <x:f>'Compte de résultat'!C15</x:f>
        <x:v>1440.8472810685132</x:v>
      </x:c>
      <x:c r="D15" s="276" t="n">
        <x:f>'Compte de résultat'!D15</x:f>
        <x:v>1681.87526932929</x:v>
      </x:c>
      <x:c r="E15" s="276" t="n">
        <x:f>'Compte de résultat'!E15</x:f>
        <x:v>1927.7055984223255</x:v>
      </x:c>
      <x:c r="F15" s="276" t="n">
        <x:f>'Compte de résultat'!F15</x:f>
        <x:v>2178.4342468432765</x:v>
      </x:c>
      <x:c r="G15" s="276" t="n">
        <x:f>'Compte de résultat'!G15</x:f>
        <x:v>2434.1591124014894</x:v>
      </x:c>
      <x:c r="H15" s="276" t="n">
        <x:f>'Compte de résultat'!H15</x:f>
        <x:v>2694.980050605345</x:v>
      </x:c>
      <x:c r="I15" s="276" t="n">
        <x:f>'Compte de résultat'!I15</x:f>
        <x:v>2960.9989138152614</x:v>
      </x:c>
      <x:c r="J15" s="276" t="n">
        <x:f>'Compte de résultat'!J15</x:f>
        <x:v>3232.319591179772</x:v>
      </x:c>
      <x:c r="K15" s="276" t="n">
        <x:f>'Compte de résultat'!K15</x:f>
        <x:v>3509.0480493703</x:v>
      </x:c>
      <x:c r="L15" s="276" t="n">
        <x:f>'Compte de résultat'!L15</x:f>
        <x:v>3791.292374130669</x:v>
      </x:c>
      <x:c r="M15" s="276" t="n">
        <x:f>'Compte de résultat'!M15</x:f>
        <x:v>4079.16281265754</x:v>
      </x:c>
      <x:c r="N15" s="276" t="n">
        <x:f>SUM(B15:M15)</x:f>
        <x:v>31135.350836649188</x:v>
      </x:c>
      <x:c r="O15" s="28"/>
      <x:c r="P15" s="28"/>
      <x:c r="Q15" s="28"/>
      <x:c r="R15" s="28"/>
      <x:c r="S15" s="28"/>
      <x:c r="T15" s="28"/>
      <x:c r="U15" s="28"/>
      <x:c r="V15" s="28"/>
      <x:c r="W15" s="28"/>
      <x:c r="X15" s="28"/>
      <x:c r="Y15" s="28"/>
      <x:c r="Z15" s="28"/>
    </x:row>
    <x:row r="16">
      <x:c r="A16" s="28" t="str">
        <x:v>Total décaissements</x:v>
      </x:c>
      <x:c r="B16" s="276" t="n">
        <x:f>SUM(B9:B15)</x:f>
        <x:v>215448.04051614672</x:v>
      </x:c>
      <x:c r="C16" s="276" t="n">
        <x:f>SUM(C9:C15)</x:f>
        <x:v>75049.17310918984</x:v>
      </x:c>
      <x:c r="D16" s="276" t="n">
        <x:f>SUM(D9:D15)</x:f>
        <x:v>75923.84388322661</x:v>
      </x:c>
      <x:c r="E16" s="276" t="n">
        <x:f>SUM(E9:E15)</x:f>
        <x:v>76815.98985381117</x:v>
      </x:c>
      <x:c r="F16" s="276" t="n">
        <x:f>SUM(F9:F15)</x:f>
        <x:v>77725.96045655347</x:v>
      </x:c>
      <x:c r="G16" s="276" t="n">
        <x:f>SUM(G9:G15)</x:f>
        <x:v>78654.11211551947</x:v>
      </x:c>
      <x:c r="H16" s="276" t="n">
        <x:f>SUM(H9:H15)</x:f>
        <x:v>79600.80838299925</x:v>
      </x:c>
      <x:c r="I16" s="276" t="n">
        <x:f>SUM(I9:I15)</x:f>
        <x:v>80566.42008207063</x:v>
      </x:c>
      <x:c r="J16" s="276" t="n">
        <x:f>SUM(J9:J15)</x:f>
        <x:v>81551.32545201381</x:v>
      </x:c>
      <x:c r="K16" s="276" t="n">
        <x:f>SUM(K9:K15)</x:f>
        <x:v>82555.9102966346</x:v>
      </x:c>
      <x:c r="L16" s="276" t="n">
        <x:f>SUM(L9:L15)</x:f>
        <x:v>83580.56813555384</x:v>
      </x:c>
      <x:c r="M16" s="276" t="n">
        <x:f>SUM(M9:M15)</x:f>
        <x:v>84625.70035852272</x:v>
      </x:c>
      <x:c r="N16" s="276" t="n">
        <x:f>SUM(B16:M16)</x:f>
        <x:v>1092097.852642242</x:v>
      </x:c>
      <x:c r="O16" s="28"/>
      <x:c r="P16" s="28"/>
      <x:c r="Q16" s="28"/>
      <x:c r="R16" s="28"/>
      <x:c r="S16" s="28"/>
      <x:c r="T16" s="28"/>
      <x:c r="U16" s="28"/>
      <x:c r="V16" s="28"/>
      <x:c r="W16" s="28"/>
      <x:c r="X16" s="28"/>
      <x:c r="Y16" s="28"/>
      <x:c r="Z16" s="28"/>
    </x:row>
    <x:row r="17">
      <x:c r="A17" s="252" t="str">
        <x:v>Flux net</x:v>
      </x:c>
      <x:c r="B17" s="307" t="n">
        <x:f>B6+B7-B16</x:f>
        <x:v>-7490.160516146716</x:v>
      </x:c>
      <x:c r="C17" s="307" t="n">
        <x:f>C6+C7-C16</x:f>
        <x:v>4467.8644908101705</x:v>
      </x:c>
      <x:c r="D17" s="307" t="n">
        <x:f>D6+D7-D16</x:f>
        <x:v>5183.534468773403</x:v>
      </x:c>
      <x:c r="E17" s="307" t="n">
        <x:f>E6+E7-E16</x:f>
        <x:v>5913.536065228836</x:v>
      </x:c>
      <x:c r="F17" s="307" t="n">
        <x:f>F6+F7-F16</x:f>
        <x:v>6658.155980867348</x:v>
      </x:c>
      <x:c r="G17" s="307" t="n">
        <x:f>G6+G7-G16</x:f>
        <x:v>7417.686650649761</x:v>
      </x:c>
      <x:c r="H17" s="307" t="n">
        <x:f>H6+H7-H16</x:f>
        <x:v>8192.426358493365</x:v>
      </x:c>
      <x:c r="I17" s="307" t="n">
        <x:f>I6+I7-I16</x:f>
        <x:v>8982.679354251828</x:v>
      </x:c>
      <x:c r="J17" s="307" t="n">
        <x:f>J6+J7-J16</x:f>
        <x:v>9788.755973035106</x:v>
      </x:c>
      <x:c r="K17" s="307" t="n">
        <x:f>K6+K7-K16</x:f>
        <x:v>10610.97275691529</x:v>
      </x:c>
      <x:c r="L17" s="307" t="n">
        <x:f>L6+L7-L16</x:f>
        <x:v>11449.652579067071</x:v>
      </x:c>
      <x:c r="M17" s="307" t="n">
        <x:f>M6+M7-M16</x:f>
        <x:v>12305.124770390597</x:v>
      </x:c>
      <x:c r="N17" s="307" t="n">
        <x:f>SUM(B17:M17)</x:f>
        <x:v>83480.22893233606</x:v>
      </x:c>
      <x:c r="O17" s="28"/>
      <x:c r="P17" s="28"/>
      <x:c r="Q17" s="28"/>
      <x:c r="R17" s="28"/>
      <x:c r="S17" s="28"/>
      <x:c r="T17" s="28"/>
      <x:c r="U17" s="28"/>
      <x:c r="V17" s="28"/>
      <x:c r="W17" s="28"/>
      <x:c r="X17" s="28"/>
      <x:c r="Y17" s="28"/>
      <x:c r="Z17" s="28"/>
    </x:row>
    <x:row r="18">
      <x:c r="A18" s="279" t="str">
        <x:v>Trésorerie de clôture</x:v>
      </x:c>
      <x:c r="B18" s="280" t="n">
        <x:f>B8-B16</x:f>
        <x:v>17509.839483853284</x:v>
      </x:c>
      <x:c r="C18" s="280" t="n">
        <x:f>C8-C16</x:f>
        <x:v>21977.703974663455</x:v>
      </x:c>
      <x:c r="D18" s="280" t="n">
        <x:f>D8-D16</x:f>
        <x:v>27161.238443436858</x:v>
      </x:c>
      <x:c r="E18" s="280" t="n">
        <x:f>E8-E16</x:f>
        <x:v>33074.774508665694</x:v>
      </x:c>
      <x:c r="F18" s="280" t="n">
        <x:f>F8-F16</x:f>
        <x:v>39732.93048953304</x:v>
      </x:c>
      <x:c r="G18" s="280" t="n">
        <x:f>G8-G16</x:f>
        <x:v>47150.6171401828</x:v>
      </x:c>
      <x:c r="H18" s="280" t="n">
        <x:f>H8-H16</x:f>
        <x:v>55343.04349867617</x:v>
      </x:c>
      <x:c r="I18" s="280" t="n">
        <x:f>I8-I16</x:f>
        <x:v>64325.72285292798</x:v>
      </x:c>
      <x:c r="J18" s="280" t="n">
        <x:f>J8-J16</x:f>
        <x:v>74114.4788259631</x:v>
      </x:c>
      <x:c r="K18" s="280" t="n">
        <x:f>K8-K16</x:f>
        <x:v>84725.45158287839</x:v>
      </x:c>
      <x:c r="L18" s="280" t="n">
        <x:f>L8-L16</x:f>
        <x:v>96175.10416194548</x:v>
      </x:c>
      <x:c r="M18" s="280" t="n">
        <x:f>M8-M16</x:f>
        <x:v>108480.22893233607</x:v>
      </x:c>
      <x:c r="N18" s="280" t="n">
        <x:f>M18</x:f>
        <x:v>108480.22893233607</x:v>
      </x:c>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conditionalFormatting sqref="B18:M18">
    <x:cfRule type="expression" dxfId="2" priority="1">
      <x:formula>B18&lt;0</x:formula>
    </x:cfRule>
  </x:conditionalFormatting>
  <x:pageMargins left="0.7" right="0.7" top="0.75" bottom="0.75" header="0.3" footer="0.3"/>
</x:worksheet>
</file>

<file path=xl/worksheets/sheet12.xml><?xml version="1.0" encoding="utf-8"?>
<x:worksheet xmlns:x="http://schemas.openxmlformats.org/spreadsheetml/2006/main">
  <x:sheetFormatPr defaultRowHeight="15"/>
  <x:cols>
    <x:col min="1" max="1" width="34" hidden="0" customWidth="1"/>
    <x:col min="2" max="2" width="18" hidden="0" customWidth="1"/>
    <x:col min="3" max="3" width="18" hidden="0" customWidth="1"/>
    <x:col min="4" max="4" width="48" hidden="0" customWidth="1"/>
  </x:cols>
  <x:sheetData>
    <x:row r="1">
      <x:c r="A1" s="315" t="str">
        <x:v>SEUIL DE RENTABILITÉ ET POINT MORT — RESTAURANT</x:v>
      </x:c>
      <x:c r="B1" s="315"/>
      <x:c r="C1" s="315"/>
      <x:c r="D1" s="315"/>
      <x:c r="E1" s="315"/>
      <x:c r="F1" s="315"/>
      <x:c r="G1" s="315"/>
      <x:c r="H1" s="315"/>
      <x:c r="I1" s="28"/>
      <x:c r="J1" s="28"/>
      <x:c r="K1" s="28"/>
      <x:c r="L1" s="28"/>
      <x:c r="M1" s="28"/>
      <x:c r="N1" s="28"/>
      <x:c r="O1" s="28"/>
      <x:c r="P1" s="28"/>
      <x:c r="Q1" s="28"/>
      <x:c r="R1" s="28"/>
      <x:c r="S1" s="28"/>
      <x:c r="T1" s="28"/>
      <x:c r="U1" s="28"/>
      <x:c r="V1" s="28"/>
      <x:c r="W1" s="28"/>
      <x:c r="X1" s="28"/>
      <x:c r="Y1" s="28"/>
      <x:c r="Z1" s="28"/>
    </x:row>
    <x:row r="2">
      <x:c r="A2" s="315"/>
      <x:c r="B2" s="315"/>
      <x:c r="C2" s="315"/>
      <x:c r="D2" s="315"/>
      <x:c r="E2" s="315"/>
      <x:c r="F2" s="315"/>
      <x:c r="G2" s="315"/>
      <x:c r="H2" s="315"/>
      <x:c r="I2" s="28"/>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Valeur</x:v>
      </x:c>
      <x:c r="C4" s="13" t="str">
        <x:v>Unité</x:v>
      </x:c>
      <x:c r="D4" s="13" t="str">
        <x:v>Interprétation</x:v>
      </x:c>
      <x:c r="E4" s="28"/>
      <x:c r="F4" s="28"/>
      <x:c r="G4" s="28"/>
      <x:c r="H4" s="28"/>
      <x:c r="I4" s="28"/>
      <x:c r="J4" s="28"/>
      <x:c r="K4" s="28"/>
      <x:c r="L4" s="28"/>
      <x:c r="M4" s="28"/>
      <x:c r="N4" s="28"/>
      <x:c r="O4" s="28"/>
      <x:c r="P4" s="28"/>
      <x:c r="Q4" s="28"/>
      <x:c r="R4" s="28"/>
      <x:c r="S4" s="28"/>
      <x:c r="T4" s="28"/>
      <x:c r="U4" s="28"/>
      <x:c r="V4" s="28"/>
      <x:c r="W4" s="28"/>
      <x:c r="X4" s="28"/>
      <x:c r="Y4" s="28"/>
      <x:c r="Z4" s="28"/>
    </x:row>
    <x:row r="5">
      <x:c r="A5" s="28" t="str">
        <x:v>CA annuel prévisionnel</x:v>
      </x:c>
      <x:c r="B5" s="254" t="n">
        <x:f>'Compte de résultat'!N5</x:f>
        <x:v>950525.5287041621</x:v>
      </x:c>
      <x:c r="C5" s="28" t="str">
        <x:v>€</x:v>
      </x:c>
      <x:c r="D5" s="28" t="str">
        <x:v>Chiffre d'affaires HT attendu</x:v>
      </x:c>
      <x:c r="E5" s="28"/>
      <x:c r="F5" s="28"/>
      <x:c r="G5" s="28"/>
      <x:c r="H5" s="28"/>
      <x:c r="I5" s="28"/>
      <x:c r="J5" s="28"/>
      <x:c r="K5" s="28"/>
      <x:c r="L5" s="28"/>
      <x:c r="M5" s="28"/>
      <x:c r="N5" s="28"/>
      <x:c r="O5" s="28"/>
      <x:c r="P5" s="28"/>
      <x:c r="Q5" s="28"/>
      <x:c r="R5" s="28"/>
      <x:c r="S5" s="28"/>
      <x:c r="T5" s="28"/>
      <x:c r="U5" s="28"/>
      <x:c r="V5" s="28"/>
      <x:c r="W5" s="28"/>
      <x:c r="X5" s="28"/>
      <x:c r="Y5" s="28"/>
      <x:c r="Z5" s="28"/>
    </x:row>
    <x:row r="6">
      <x:c r="A6" s="28" t="str">
        <x:v>Coûts variables</x:v>
      </x:c>
      <x:c r="B6" s="254" t="n">
        <x:f>'Compte de résultat'!N6+'Charges exploitation'!N7</x:f>
        <x:v>319613.40349666536</x:v>
      </x:c>
      <x:c r="C6" s="28" t="str">
        <x:v>€</x:v>
      </x:c>
      <x:c r="D6" s="28" t="str">
        <x:v>Matières, pertes et commissions livraison</x:v>
      </x:c>
      <x:c r="E6" s="28"/>
      <x:c r="F6" s="28"/>
      <x:c r="G6" s="28"/>
      <x:c r="H6" s="28"/>
      <x:c r="I6" s="28"/>
      <x:c r="J6" s="28"/>
      <x:c r="K6" s="28"/>
      <x:c r="L6" s="28"/>
      <x:c r="M6" s="28"/>
      <x:c r="N6" s="28"/>
      <x:c r="O6" s="28"/>
      <x:c r="P6" s="28"/>
      <x:c r="Q6" s="28"/>
      <x:c r="R6" s="28"/>
      <x:c r="S6" s="28"/>
      <x:c r="T6" s="28"/>
      <x:c r="U6" s="28"/>
      <x:c r="V6" s="28"/>
      <x:c r="W6" s="28"/>
      <x:c r="X6" s="28"/>
      <x:c r="Y6" s="28"/>
      <x:c r="Z6" s="28"/>
    </x:row>
    <x:row r="7">
      <x:c r="A7" s="28" t="str">
        <x:v>Marge sur coûts variables</x:v>
      </x:c>
      <x:c r="B7" s="254" t="n">
        <x:f>B5-B6</x:f>
        <x:v>630912.1252074968</x:v>
      </x:c>
      <x:c r="C7" s="28" t="str">
        <x:v>€</x:v>
      </x:c>
      <x:c r="D7" s="28" t="str">
        <x:v>Montant disponible pour couvrir les charges fixes</x:v>
      </x:c>
      <x:c r="E7" s="28"/>
      <x:c r="F7" s="28"/>
      <x:c r="G7" s="28"/>
      <x:c r="H7" s="28"/>
      <x:c r="I7" s="28"/>
      <x:c r="J7" s="28"/>
      <x:c r="K7" s="28"/>
      <x:c r="L7" s="28"/>
      <x:c r="M7" s="28"/>
      <x:c r="N7" s="28"/>
      <x:c r="O7" s="28"/>
      <x:c r="P7" s="28"/>
      <x:c r="Q7" s="28"/>
      <x:c r="R7" s="28"/>
      <x:c r="S7" s="28"/>
      <x:c r="T7" s="28"/>
      <x:c r="U7" s="28"/>
      <x:c r="V7" s="28"/>
      <x:c r="W7" s="28"/>
      <x:c r="X7" s="28"/>
      <x:c r="Y7" s="28"/>
      <x:c r="Z7" s="28"/>
    </x:row>
    <x:row r="8">
      <x:c r="A8" s="28" t="str">
        <x:v>Taux de marge sur coûts variables</x:v>
      </x:c>
      <x:c r="B8" s="255" t="n">
        <x:f>IFERROR(B7/B5,0)</x:f>
        <x:v>0.6637508474576272</x:v>
      </x:c>
      <x:c r="C8" s="28" t="str">
        <x:v>%</x:v>
      </x:c>
      <x:c r="D8" s="28" t="str">
        <x:v>Marge contributive</x:v>
      </x:c>
      <x:c r="E8" s="28"/>
      <x:c r="F8" s="28"/>
      <x:c r="G8" s="28"/>
      <x:c r="H8" s="28"/>
      <x:c r="I8" s="28"/>
      <x:c r="J8" s="28"/>
      <x:c r="K8" s="28"/>
      <x:c r="L8" s="28"/>
      <x:c r="M8" s="28"/>
      <x:c r="N8" s="28"/>
      <x:c r="O8" s="28"/>
      <x:c r="P8" s="28"/>
      <x:c r="Q8" s="28"/>
      <x:c r="R8" s="28"/>
      <x:c r="S8" s="28"/>
      <x:c r="T8" s="28"/>
      <x:c r="U8" s="28"/>
      <x:c r="V8" s="28"/>
      <x:c r="W8" s="28"/>
      <x:c r="X8" s="28"/>
      <x:c r="Y8" s="28"/>
      <x:c r="Z8" s="28"/>
    </x:row>
    <x:row r="9">
      <x:c r="A9" s="28" t="str">
        <x:v>Charges fixes</x:v>
      </x:c>
      <x:c r="B9" s="254" t="n">
        <x:f>'Compte de résultat'!N8+'Compte de résultat'!N9+'Compte de résultat'!N11+'Compte de résultat'!N13</x:f>
        <x:v>522481.32404232636</x:v>
      </x:c>
      <x:c r="C9" s="28" t="str">
        <x:v>€</x:v>
      </x:c>
      <x:c r="D9" s="28" t="str">
        <x:v>Personnel, frais fixes, amortissements et intérêts</x:v>
      </x:c>
      <x:c r="E9" s="28"/>
      <x:c r="F9" s="28"/>
      <x:c r="G9" s="28"/>
      <x:c r="H9" s="28"/>
      <x:c r="I9" s="28"/>
      <x:c r="J9" s="28"/>
      <x:c r="K9" s="28"/>
      <x:c r="L9" s="28"/>
      <x:c r="M9" s="28"/>
      <x:c r="N9" s="28"/>
      <x:c r="O9" s="28"/>
      <x:c r="P9" s="28"/>
      <x:c r="Q9" s="28"/>
      <x:c r="R9" s="28"/>
      <x:c r="S9" s="28"/>
      <x:c r="T9" s="28"/>
      <x:c r="U9" s="28"/>
      <x:c r="V9" s="28"/>
      <x:c r="W9" s="28"/>
      <x:c r="X9" s="28"/>
      <x:c r="Y9" s="28"/>
      <x:c r="Z9" s="28"/>
    </x:row>
    <x:row r="10">
      <x:c r="A10" s="252" t="str">
        <x:v>Seuil de rentabilité</x:v>
      </x:c>
      <x:c r="B10" s="294" t="n">
        <x:f>IFERROR(B9/B8,0)</x:f>
        <x:v>787164.8315683404</x:v>
      </x:c>
      <x:c r="C10" s="252" t="str">
        <x:v>€ de CA</x:v>
      </x:c>
      <x:c r="D10" s="252" t="str">
        <x:v>CA minimum annuel</x:v>
      </x:c>
      <x:c r="E10" s="28"/>
      <x:c r="F10" s="28"/>
      <x:c r="G10" s="28"/>
      <x:c r="H10" s="28"/>
      <x:c r="I10" s="28"/>
      <x:c r="J10" s="28"/>
      <x:c r="K10" s="28"/>
      <x:c r="L10" s="28"/>
      <x:c r="M10" s="28"/>
      <x:c r="N10" s="28"/>
      <x:c r="O10" s="28"/>
      <x:c r="P10" s="28"/>
      <x:c r="Q10" s="28"/>
      <x:c r="R10" s="28"/>
      <x:c r="S10" s="28"/>
      <x:c r="T10" s="28"/>
      <x:c r="U10" s="28"/>
      <x:c r="V10" s="28"/>
      <x:c r="W10" s="28"/>
      <x:c r="X10" s="28"/>
      <x:c r="Y10" s="28"/>
      <x:c r="Z10" s="28"/>
    </x:row>
    <x:row r="11">
      <x:c r="A11" s="28" t="str">
        <x:v>Point mort</x:v>
      </x:c>
      <x:c r="B11" s="253" t="n">
        <x:f>IFERROR(B10/B5*365,0)</x:f>
        <x:v>302.2698021736848</x:v>
      </x:c>
      <x:c r="C11" s="28" t="str">
        <x:v>jours</x:v>
      </x:c>
      <x:c r="D11" s="28" t="str">
        <x:v>Jour théorique d'atteinte du seuil</x:v>
      </x:c>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8" t="str">
        <x:v>Couverts minimum annuels</x:v>
      </x:c>
      <x:c r="B12" s="253" t="n">
        <x:f>IFERROR(B10/'Hypothèses'!B12,0)</x:f>
        <x:v>28113.0296988693</x:v>
      </x:c>
      <x:c r="C12" s="28" t="str">
        <x:v>couverts</x:v>
      </x:c>
      <x:c r="D12" s="28" t="str">
        <x:v>Nombre de clients nécessaires</x:v>
      </x:c>
      <x:c r="E12" s="28"/>
      <x:c r="F12" s="28"/>
      <x:c r="G12" s="28"/>
      <x:c r="H12" s="28"/>
      <x:c r="I12" s="28"/>
      <x:c r="J12" s="28"/>
      <x:c r="K12" s="28"/>
      <x:c r="L12" s="28"/>
      <x:c r="M12" s="28"/>
      <x:c r="N12" s="28"/>
      <x:c r="O12" s="28"/>
      <x:c r="P12" s="28"/>
      <x:c r="Q12" s="28"/>
      <x:c r="R12" s="28"/>
      <x:c r="S12" s="28"/>
      <x:c r="T12" s="28"/>
      <x:c r="U12" s="28"/>
      <x:c r="V12" s="28"/>
      <x:c r="W12" s="28"/>
      <x:c r="X12" s="28"/>
      <x:c r="Y12" s="28"/>
      <x:c r="Z12" s="28"/>
    </x:row>
    <x:row r="13">
      <x:c r="A13" s="28" t="str">
        <x:v>Couverts minimum par jour</x:v>
      </x:c>
      <x:c r="B13" s="253" t="n">
        <x:f>IFERROR(B12/('Hypothèses'!B8*12),0)</x:f>
        <x:v>90.10586441945289</x:v>
      </x:c>
      <x:c r="C13" s="28" t="str">
        <x:v>couverts / jour</x:v>
      </x:c>
      <x:c r="D13" s="28" t="str">
        <x:v>Objectif quotidien moyen</x:v>
      </x:c>
      <x:c r="E13" s="28"/>
      <x:c r="F13" s="28"/>
      <x:c r="G13" s="28"/>
      <x:c r="H13" s="28"/>
      <x:c r="I13" s="28"/>
      <x:c r="J13" s="28"/>
      <x:c r="K13" s="28"/>
      <x:c r="L13" s="28"/>
      <x:c r="M13" s="28"/>
      <x:c r="N13" s="28"/>
      <x:c r="O13" s="28"/>
      <x:c r="P13" s="28"/>
      <x:c r="Q13" s="28"/>
      <x:c r="R13" s="28"/>
      <x:c r="S13" s="28"/>
      <x:c r="T13" s="28"/>
      <x:c r="U13" s="28"/>
      <x:c r="V13" s="28"/>
      <x:c r="W13" s="28"/>
      <x:c r="X13" s="28"/>
      <x:c r="Y13" s="28"/>
      <x:c r="Z13" s="28"/>
    </x:row>
    <x:row r="14">
      <x:c r="A14" s="28" t="str">
        <x:v>CA minimum par jour</x:v>
      </x:c>
      <x:c r="B14" s="254" t="n">
        <x:f>IFERROR(B10/('Hypothèses'!B8*12),0)</x:f>
        <x:v>2522.9642037446806</x:v>
      </x:c>
      <x:c r="C14" s="28" t="str">
        <x:v>€ / jour</x:v>
      </x:c>
      <x:c r="D14" s="28" t="str">
        <x:v>Objectif journalier</x:v>
      </x:c>
      <x:c r="E14" s="28"/>
      <x:c r="F14" s="28"/>
      <x:c r="G14" s="28"/>
      <x:c r="H14" s="28"/>
      <x:c r="I14" s="28"/>
      <x:c r="J14" s="28"/>
      <x:c r="K14" s="28"/>
      <x:c r="L14" s="28"/>
      <x:c r="M14" s="28"/>
      <x:c r="N14" s="28"/>
      <x:c r="O14" s="28"/>
      <x:c r="P14" s="28"/>
      <x:c r="Q14" s="28"/>
      <x:c r="R14" s="28"/>
      <x:c r="S14" s="28"/>
      <x:c r="T14" s="28"/>
      <x:c r="U14" s="28"/>
      <x:c r="V14" s="28"/>
      <x:c r="W14" s="28"/>
      <x:c r="X14" s="28"/>
      <x:c r="Y14" s="28"/>
      <x:c r="Z14" s="28"/>
    </x:row>
    <x:row r="15">
      <x:c r="A15" s="277" t="str">
        <x:v>Marge de sécurité</x:v>
      </x:c>
      <x:c r="B15" s="316" t="n">
        <x:f>B5-B10</x:f>
        <x:v>163360.69713582168</x:v>
      </x:c>
      <x:c r="C15" s="277" t="str">
        <x:v>€</x:v>
      </x:c>
      <x:c r="D15" s="277" t="str">
        <x:v>Écart entre CA prévu et seuil</x:v>
      </x:c>
      <x:c r="E15" s="28"/>
      <x:c r="F15" s="28"/>
      <x:c r="G15" s="28"/>
      <x:c r="H15" s="28"/>
      <x:c r="I15" s="28"/>
      <x:c r="J15" s="28"/>
      <x:c r="K15" s="28"/>
      <x:c r="L15" s="28"/>
      <x:c r="M15" s="28"/>
      <x:c r="N15" s="28"/>
      <x:c r="O15" s="28"/>
      <x:c r="P15" s="28"/>
      <x:c r="Q15" s="28"/>
      <x:c r="R15" s="28"/>
      <x:c r="S15" s="28"/>
      <x:c r="T15" s="28"/>
      <x:c r="U15" s="28"/>
      <x:c r="V15" s="28"/>
      <x:c r="W15" s="28"/>
      <x:c r="X15" s="28"/>
      <x:c r="Y15" s="28"/>
      <x:c r="Z15" s="28"/>
    </x:row>
    <x:row r="16">
      <x:c r="A16" s="277" t="str">
        <x:v>Indice de sécurité</x:v>
      </x:c>
      <x:c r="B16" s="317" t="n">
        <x:f>IFERROR(B15/B5,0)</x:f>
        <x:v>0.17186355568853473</x:v>
      </x:c>
      <x:c r="C16" s="277" t="str">
        <x:v>%</x:v>
      </x:c>
      <x:c r="D16" s="277" t="str">
        <x:v>Résistance à une baisse de fréquentation</x:v>
      </x:c>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28"/>
      <x:c r="B17" s="28"/>
      <x:c r="C17" s="28"/>
      <x:c r="D17" s="28"/>
      <x:c r="E17" s="28"/>
      <x:c r="F17" s="28"/>
      <x:c r="G17" s="28"/>
      <x:c r="H17" s="28"/>
      <x:c r="I17" s="28"/>
      <x:c r="J17" s="28"/>
      <x:c r="K17" s="28"/>
      <x:c r="L17" s="28"/>
      <x:c r="M17" s="28"/>
      <x:c r="N17" s="28"/>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H2"/>
  </x:mergeCells>
  <x:pageMargins left="0.7" right="0.7" top="0.75" bottom="0.75" header="0.3" footer="0.3"/>
</x:worksheet>
</file>

<file path=xl/worksheets/sheet13.xml><?xml version="1.0" encoding="utf-8"?>
<x:worksheet xmlns:x="http://schemas.openxmlformats.org/spreadsheetml/2006/main">
  <x:sheetFormatPr defaultRowHeight="15"/>
  <x:cols>
    <x:col min="1" max="1" width="30"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x:c r="A1" s="273" t="str">
        <x:v>SUIVI RÉEL VS BUDGET — PILOTAGE MENSUEL</x:v>
      </x:c>
      <x:c r="B1" s="273"/>
      <x:c r="C1" s="273"/>
      <x:c r="D1" s="273"/>
      <x:c r="E1" s="273"/>
      <x:c r="F1" s="273"/>
      <x:c r="G1" s="273"/>
      <x:c r="H1" s="273"/>
      <x:c r="I1" s="273"/>
      <x:c r="J1" s="273"/>
      <x:c r="K1" s="273"/>
      <x:c r="L1" s="273"/>
      <x:c r="M1" s="273"/>
      <x:c r="N1" s="273"/>
      <x:c r="O1" s="28"/>
      <x:c r="P1" s="28"/>
      <x:c r="Q1" s="28"/>
      <x:c r="R1" s="28"/>
      <x:c r="S1" s="28"/>
      <x:c r="T1" s="28"/>
      <x:c r="U1" s="28"/>
      <x:c r="V1" s="28"/>
      <x:c r="W1" s="28"/>
      <x:c r="X1" s="28"/>
      <x:c r="Y1" s="28"/>
      <x:c r="Z1" s="28"/>
    </x:row>
    <x:row r="2">
      <x:c r="A2" s="273"/>
      <x:c r="B2" s="273"/>
      <x:c r="C2" s="273"/>
      <x:c r="D2" s="273"/>
      <x:c r="E2" s="273"/>
      <x:c r="F2" s="273"/>
      <x:c r="G2" s="273"/>
      <x:c r="H2" s="273"/>
      <x:c r="I2" s="273"/>
      <x:c r="J2" s="273"/>
      <x:c r="K2" s="273"/>
      <x:c r="L2" s="273"/>
      <x:c r="M2" s="273"/>
      <x:c r="N2" s="273"/>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Indicateur</x:v>
      </x:c>
      <x:c r="B4" s="13" t="str">
        <x:v>Janvier</x:v>
      </x:c>
      <x:c r="C4" s="13" t="str">
        <x:v>Février</x:v>
      </x:c>
      <x:c r="D4" s="13" t="str">
        <x:v>Mars</x:v>
      </x:c>
      <x:c r="E4" s="13" t="str">
        <x:v>Avril</x:v>
      </x:c>
      <x:c r="F4" s="13" t="str">
        <x:v>Mai</x:v>
      </x:c>
      <x:c r="G4" s="13" t="str">
        <x:v>Juin</x:v>
      </x:c>
      <x:c r="H4" s="13" t="str">
        <x:v>Juillet</x:v>
      </x:c>
      <x:c r="I4" s="13" t="str">
        <x:v>Août</x:v>
      </x:c>
      <x:c r="J4" s="13" t="str">
        <x:v>Septembre</x:v>
      </x:c>
      <x:c r="K4" s="13" t="str">
        <x:v>Octobre</x:v>
      </x:c>
      <x:c r="L4" s="13" t="str">
        <x:v>Novembre</x:v>
      </x:c>
      <x:c r="M4" s="13" t="str">
        <x:v>Décembre</x:v>
      </x:c>
      <x:c r="N4" s="13" t="str">
        <x:v>Total annuel</x:v>
      </x:c>
      <x:c r="O4" s="28"/>
      <x:c r="P4" s="28"/>
      <x:c r="Q4" s="28"/>
      <x:c r="R4" s="28"/>
      <x:c r="S4" s="28"/>
      <x:c r="T4" s="28"/>
      <x:c r="U4" s="28"/>
      <x:c r="V4" s="28"/>
      <x:c r="W4" s="28"/>
      <x:c r="X4" s="28"/>
      <x:c r="Y4" s="28"/>
      <x:c r="Z4" s="28"/>
    </x:row>
    <x:row r="5">
      <x:c r="A5" s="28" t="str">
        <x:v>CA budgété</x:v>
      </x:c>
      <x:c r="B5" s="254" t="n">
        <x:f>'Ventes'!B15</x:f>
        <x:v>70870.80000000002</x:v>
      </x:c>
      <x:c r="C5" s="254" t="n">
        <x:f>'Ventes'!C15</x:f>
        <x:v>72288.21600000001</x:v>
      </x:c>
      <x:c r="D5" s="254" t="n">
        <x:f>'Ventes'!D15</x:f>
        <x:v>73733.98032000002</x:v>
      </x:c>
      <x:c r="E5" s="254" t="n">
        <x:f>'Ventes'!E15</x:f>
        <x:v>75208.65992640001</x:v>
      </x:c>
      <x:c r="F5" s="254" t="n">
        <x:f>'Ventes'!F15</x:f>
        <x:v>76712.83312492802</x:v>
      </x:c>
      <x:c r="G5" s="254" t="n">
        <x:f>'Ventes'!G15</x:f>
        <x:v>78247.08978742658</x:v>
      </x:c>
      <x:c r="H5" s="254" t="n">
        <x:f>'Ventes'!H15</x:f>
        <x:v>79812.0315831751</x:v>
      </x:c>
      <x:c r="I5" s="254" t="n">
        <x:f>'Ventes'!I15</x:f>
        <x:v>81408.2722148386</x:v>
      </x:c>
      <x:c r="J5" s="254" t="n">
        <x:f>'Ventes'!J15</x:f>
        <x:v>83036.43765913538</x:v>
      </x:c>
      <x:c r="K5" s="254" t="n">
        <x:f>'Ventes'!K15</x:f>
        <x:v>84697.16641231808</x:v>
      </x:c>
      <x:c r="L5" s="254" t="n">
        <x:f>'Ventes'!L15</x:f>
        <x:v>86391.10974056447</x:v>
      </x:c>
      <x:c r="M5" s="254" t="n">
        <x:f>'Ventes'!M15</x:f>
        <x:v>88118.93193537575</x:v>
      </x:c>
      <x:c r="N5" s="254" t="n">
        <x:f>SUM(B5:M5)</x:f>
        <x:v>950525.5287041621</x:v>
      </x:c>
      <x:c r="O5" s="28"/>
      <x:c r="P5" s="28"/>
      <x:c r="Q5" s="28"/>
      <x:c r="R5" s="28"/>
      <x:c r="S5" s="28"/>
      <x:c r="T5" s="28"/>
      <x:c r="U5" s="28"/>
      <x:c r="V5" s="28"/>
      <x:c r="W5" s="28"/>
      <x:c r="X5" s="28"/>
      <x:c r="Y5" s="28"/>
      <x:c r="Z5" s="28"/>
    </x:row>
    <x:row r="6">
      <x:c r="A6" s="28" t="str">
        <x:v>CA réel</x:v>
      </x:c>
      <x:c r="B6" s="38" t="n">
        <x:v>0</x:v>
      </x:c>
      <x:c r="C6" s="38" t="n">
        <x:v>0</x:v>
      </x:c>
      <x:c r="D6" s="38" t="n">
        <x:v>0</x:v>
      </x:c>
      <x:c r="E6" s="38" t="n">
        <x:v>0</x:v>
      </x:c>
      <x:c r="F6" s="38" t="n">
        <x:v>0</x:v>
      </x:c>
      <x:c r="G6" s="38" t="n">
        <x:v>0</x:v>
      </x:c>
      <x:c r="H6" s="38" t="n">
        <x:v>0</x:v>
      </x:c>
      <x:c r="I6" s="38" t="n">
        <x:v>0</x:v>
      </x:c>
      <x:c r="J6" s="38" t="n">
        <x:v>0</x:v>
      </x:c>
      <x:c r="K6" s="38" t="n">
        <x:v>0</x:v>
      </x:c>
      <x:c r="L6" s="38" t="n">
        <x:v>0</x:v>
      </x:c>
      <x:c r="M6" s="38" t="n">
        <x:v>0</x:v>
      </x:c>
      <x:c r="N6" s="254" t="n">
        <x:f>SUM(B6:M6)</x:f>
        <x:v>0</x:v>
      </x:c>
      <x:c r="O6" s="28"/>
      <x:c r="P6" s="28"/>
      <x:c r="Q6" s="28"/>
      <x:c r="R6" s="28"/>
      <x:c r="S6" s="28"/>
      <x:c r="T6" s="28"/>
      <x:c r="U6" s="28"/>
      <x:c r="V6" s="28"/>
      <x:c r="W6" s="28"/>
      <x:c r="X6" s="28"/>
      <x:c r="Y6" s="28"/>
      <x:c r="Z6" s="28"/>
    </x:row>
    <x:row r="7">
      <x:c r="A7" s="28" t="str">
        <x:v>Écart CA</x:v>
      </x:c>
      <x:c r="B7" s="254" t="n">
        <x:f>B6-B5</x:f>
        <x:v>-70870.80000000002</x:v>
      </x:c>
      <x:c r="C7" s="254" t="n">
        <x:f>C6-C5</x:f>
        <x:v>-72288.21600000001</x:v>
      </x:c>
      <x:c r="D7" s="254" t="n">
        <x:f>D6-D5</x:f>
        <x:v>-73733.98032000002</x:v>
      </x:c>
      <x:c r="E7" s="254" t="n">
        <x:f>E6-E5</x:f>
        <x:v>-75208.65992640001</x:v>
      </x:c>
      <x:c r="F7" s="254" t="n">
        <x:f>F6-F5</x:f>
        <x:v>-76712.83312492802</x:v>
      </x:c>
      <x:c r="G7" s="254" t="n">
        <x:f>G6-G5</x:f>
        <x:v>-78247.08978742658</x:v>
      </x:c>
      <x:c r="H7" s="254" t="n">
        <x:f>H6-H5</x:f>
        <x:v>-79812.0315831751</x:v>
      </x:c>
      <x:c r="I7" s="254" t="n">
        <x:f>I6-I5</x:f>
        <x:v>-81408.2722148386</x:v>
      </x:c>
      <x:c r="J7" s="254" t="n">
        <x:f>J6-J5</x:f>
        <x:v>-83036.43765913538</x:v>
      </x:c>
      <x:c r="K7" s="254" t="n">
        <x:f>K6-K5</x:f>
        <x:v>-84697.16641231808</x:v>
      </x:c>
      <x:c r="L7" s="254" t="n">
        <x:f>L6-L5</x:f>
        <x:v>-86391.10974056447</x:v>
      </x:c>
      <x:c r="M7" s="254" t="n">
        <x:f>M6-M5</x:f>
        <x:v>-88118.93193537575</x:v>
      </x:c>
      <x:c r="N7" s="254" t="n">
        <x:f>SUM(B7:M7)</x:f>
        <x:v>-950525.5287041621</x:v>
      </x:c>
      <x:c r="O7" s="28"/>
      <x:c r="P7" s="28"/>
      <x:c r="Q7" s="28"/>
      <x:c r="R7" s="28"/>
      <x:c r="S7" s="28"/>
      <x:c r="T7" s="28"/>
      <x:c r="U7" s="28"/>
      <x:c r="V7" s="28"/>
      <x:c r="W7" s="28"/>
      <x:c r="X7" s="28"/>
      <x:c r="Y7" s="28"/>
      <x:c r="Z7" s="28"/>
    </x:row>
    <x:row r="8">
      <x:c r="A8" s="28" t="str">
        <x:v>Écart CA %</x:v>
      </x:c>
      <x:c r="B8" s="255" t="n">
        <x:f>IFERROR(B7/B5,0)</x:f>
        <x:v>-1</x:v>
      </x:c>
      <x:c r="C8" s="255" t="n">
        <x:f>IFERROR(C7/C5,0)</x:f>
        <x:v>-1</x:v>
      </x:c>
      <x:c r="D8" s="255" t="n">
        <x:f>IFERROR(D7/D5,0)</x:f>
        <x:v>-1</x:v>
      </x:c>
      <x:c r="E8" s="255" t="n">
        <x:f>IFERROR(E7/E5,0)</x:f>
        <x:v>-1</x:v>
      </x:c>
      <x:c r="F8" s="255" t="n">
        <x:f>IFERROR(F7/F5,0)</x:f>
        <x:v>-1</x:v>
      </x:c>
      <x:c r="G8" s="255" t="n">
        <x:f>IFERROR(G7/G5,0)</x:f>
        <x:v>-1</x:v>
      </x:c>
      <x:c r="H8" s="255" t="n">
        <x:f>IFERROR(H7/H5,0)</x:f>
        <x:v>-1</x:v>
      </x:c>
      <x:c r="I8" s="255" t="n">
        <x:f>IFERROR(I7/I5,0)</x:f>
        <x:v>-1</x:v>
      </x:c>
      <x:c r="J8" s="255" t="n">
        <x:f>IFERROR(J7/J5,0)</x:f>
        <x:v>-1</x:v>
      </x:c>
      <x:c r="K8" s="255" t="n">
        <x:f>IFERROR(K7/K5,0)</x:f>
        <x:v>-1</x:v>
      </x:c>
      <x:c r="L8" s="255" t="n">
        <x:f>IFERROR(L7/L5,0)</x:f>
        <x:v>-1</x:v>
      </x:c>
      <x:c r="M8" s="255" t="n">
        <x:f>IFERROR(M7/M5,0)</x:f>
        <x:v>-1</x:v>
      </x:c>
      <x:c r="N8" s="255" t="n">
        <x:f>IFERROR(N7/N5,0)</x:f>
        <x:v>-1</x:v>
      </x:c>
      <x:c r="O8" s="28"/>
      <x:c r="P8" s="28"/>
      <x:c r="Q8" s="28"/>
      <x:c r="R8" s="28"/>
      <x:c r="S8" s="28"/>
      <x:c r="T8" s="28"/>
      <x:c r="U8" s="28"/>
      <x:c r="V8" s="28"/>
      <x:c r="W8" s="28"/>
      <x:c r="X8" s="28"/>
      <x:c r="Y8" s="28"/>
      <x:c r="Z8" s="28"/>
    </x:row>
    <x:row r="9">
      <x:c r="A9" s="28" t="str">
        <x:v>Food cost budgété</x:v>
      </x:c>
      <x:c r="B9" s="254" t="n">
        <x:f>'Compte de résultat'!B6</x:f>
        <x:v>22629.046440000006</x:v>
      </x:c>
      <x:c r="C9" s="254" t="n">
        <x:f>'Compte de résultat'!C6</x:f>
        <x:v>23081.627368800007</x:v>
      </x:c>
      <x:c r="D9" s="254" t="n">
        <x:f>'Compte de résultat'!D6</x:f>
        <x:v>23543.259916176004</x:v>
      </x:c>
      <x:c r="E9" s="254" t="n">
        <x:f>'Compte de résultat'!E6</x:f>
        <x:v>24014.125114499522</x:v>
      </x:c>
      <x:c r="F9" s="254" t="n">
        <x:f>'Compte de résultat'!F6</x:f>
        <x:v>24494.407616789515</x:v>
      </x:c>
      <x:c r="G9" s="254" t="n">
        <x:f>'Compte de résultat'!G6</x:f>
        <x:v>24984.295769125307</x:v>
      </x:c>
      <x:c r="H9" s="254" t="n">
        <x:f>'Compte de résultat'!H6</x:f>
        <x:v>25483.981684507813</x:v>
      </x:c>
      <x:c r="I9" s="254" t="n">
        <x:f>'Compte de résultat'!I6</x:f>
        <x:v>25993.661318197963</x:v>
      </x:c>
      <x:c r="J9" s="254" t="n">
        <x:f>'Compte de résultat'!J6</x:f>
        <x:v>26513.534544561924</x:v>
      </x:c>
      <x:c r="K9" s="254" t="n">
        <x:f>'Compte de résultat'!K6</x:f>
        <x:v>27043.805235453165</x:v>
      </x:c>
      <x:c r="L9" s="254" t="n">
        <x:f>'Compte de résultat'!L6</x:f>
        <x:v>27584.681340162235</x:v>
      </x:c>
      <x:c r="M9" s="254" t="n">
        <x:f>'Compte de résultat'!M6</x:f>
        <x:v>28136.374966965475</x:v>
      </x:c>
      <x:c r="N9" s="254" t="n">
        <x:f>SUM(B9:M9)</x:f>
        <x:v>303502.8013152389</x:v>
      </x:c>
      <x:c r="O9" s="28"/>
      <x:c r="P9" s="28"/>
      <x:c r="Q9" s="28"/>
      <x:c r="R9" s="28"/>
      <x:c r="S9" s="28"/>
      <x:c r="T9" s="28"/>
      <x:c r="U9" s="28"/>
      <x:c r="V9" s="28"/>
      <x:c r="W9" s="28"/>
      <x:c r="X9" s="28"/>
      <x:c r="Y9" s="28"/>
      <x:c r="Z9" s="28"/>
    </x:row>
    <x:row r="10">
      <x:c r="A10" s="28" t="str">
        <x:v>Food cost réel</x:v>
      </x:c>
      <x:c r="B10" s="38" t="n">
        <x:v>0</x:v>
      </x:c>
      <x:c r="C10" s="38" t="n">
        <x:v>0</x:v>
      </x:c>
      <x:c r="D10" s="38" t="n">
        <x:v>0</x:v>
      </x:c>
      <x:c r="E10" s="38" t="n">
        <x:v>0</x:v>
      </x:c>
      <x:c r="F10" s="38" t="n">
        <x:v>0</x:v>
      </x:c>
      <x:c r="G10" s="38" t="n">
        <x:v>0</x:v>
      </x:c>
      <x:c r="H10" s="38" t="n">
        <x:v>0</x:v>
      </x:c>
      <x:c r="I10" s="38" t="n">
        <x:v>0</x:v>
      </x:c>
      <x:c r="J10" s="38" t="n">
        <x:v>0</x:v>
      </x:c>
      <x:c r="K10" s="38" t="n">
        <x:v>0</x:v>
      </x:c>
      <x:c r="L10" s="38" t="n">
        <x:v>0</x:v>
      </x:c>
      <x:c r="M10" s="38" t="n">
        <x:v>0</x:v>
      </x:c>
      <x:c r="N10" s="254" t="n">
        <x:f>SUM(B10:M10)</x:f>
        <x:v>0</x:v>
      </x:c>
      <x:c r="O10" s="28"/>
      <x:c r="P10" s="28"/>
      <x:c r="Q10" s="28"/>
      <x:c r="R10" s="28"/>
      <x:c r="S10" s="28"/>
      <x:c r="T10" s="28"/>
      <x:c r="U10" s="28"/>
      <x:c r="V10" s="28"/>
      <x:c r="W10" s="28"/>
      <x:c r="X10" s="28"/>
      <x:c r="Y10" s="28"/>
      <x:c r="Z10" s="28"/>
    </x:row>
    <x:row r="11">
      <x:c r="A11" s="28" t="str">
        <x:v>Écart food cost</x:v>
      </x:c>
      <x:c r="B11" s="254" t="n">
        <x:f>B10-B9</x:f>
        <x:v>-22629.046440000006</x:v>
      </x:c>
      <x:c r="C11" s="254" t="n">
        <x:f>C10-C9</x:f>
        <x:v>-23081.627368800007</x:v>
      </x:c>
      <x:c r="D11" s="254" t="n">
        <x:f>D10-D9</x:f>
        <x:v>-23543.259916176004</x:v>
      </x:c>
      <x:c r="E11" s="254" t="n">
        <x:f>E10-E9</x:f>
        <x:v>-24014.125114499522</x:v>
      </x:c>
      <x:c r="F11" s="254" t="n">
        <x:f>F10-F9</x:f>
        <x:v>-24494.407616789515</x:v>
      </x:c>
      <x:c r="G11" s="254" t="n">
        <x:f>G10-G9</x:f>
        <x:v>-24984.295769125307</x:v>
      </x:c>
      <x:c r="H11" s="254" t="n">
        <x:f>H10-H9</x:f>
        <x:v>-25483.981684507813</x:v>
      </x:c>
      <x:c r="I11" s="254" t="n">
        <x:f>I10-I9</x:f>
        <x:v>-25993.661318197963</x:v>
      </x:c>
      <x:c r="J11" s="254" t="n">
        <x:f>J10-J9</x:f>
        <x:v>-26513.534544561924</x:v>
      </x:c>
      <x:c r="K11" s="254" t="n">
        <x:f>K10-K9</x:f>
        <x:v>-27043.805235453165</x:v>
      </x:c>
      <x:c r="L11" s="254" t="n">
        <x:f>L10-L9</x:f>
        <x:v>-27584.681340162235</x:v>
      </x:c>
      <x:c r="M11" s="254" t="n">
        <x:f>M10-M9</x:f>
        <x:v>-28136.374966965475</x:v>
      </x:c>
      <x:c r="N11" s="254" t="n">
        <x:f>SUM(B11:M11)</x:f>
        <x:v>-303502.8013152389</x:v>
      </x:c>
      <x:c r="O11" s="28"/>
      <x:c r="P11" s="28"/>
      <x:c r="Q11" s="28"/>
      <x:c r="R11" s="28"/>
      <x:c r="S11" s="28"/>
      <x:c r="T11" s="28"/>
      <x:c r="U11" s="28"/>
      <x:c r="V11" s="28"/>
      <x:c r="W11" s="28"/>
      <x:c r="X11" s="28"/>
      <x:c r="Y11" s="28"/>
      <x:c r="Z11" s="28"/>
    </x:row>
    <x:row r="12">
      <x:c r="A12" s="28" t="str">
        <x:v>Masse salariale budgétée</x:v>
      </x:c>
      <x:c r="B12" s="254" t="n">
        <x:f>'Personnel'!B20</x:f>
        <x:v>30734.745</x:v>
      </x:c>
      <x:c r="C12" s="254" t="n">
        <x:f>'Personnel'!C20</x:f>
        <x:v>30734.745</x:v>
      </x:c>
      <x:c r="D12" s="254" t="n">
        <x:f>'Personnel'!D20</x:f>
        <x:v>30734.745</x:v>
      </x:c>
      <x:c r="E12" s="254" t="n">
        <x:f>'Personnel'!E20</x:f>
        <x:v>30734.745</x:v>
      </x:c>
      <x:c r="F12" s="254" t="n">
        <x:f>'Personnel'!F20</x:f>
        <x:v>30734.745</x:v>
      </x:c>
      <x:c r="G12" s="254" t="n">
        <x:f>'Personnel'!G20</x:f>
        <x:v>30734.745</x:v>
      </x:c>
      <x:c r="H12" s="254" t="n">
        <x:f>'Personnel'!H20</x:f>
        <x:v>30734.745</x:v>
      </x:c>
      <x:c r="I12" s="254" t="n">
        <x:f>'Personnel'!I20</x:f>
        <x:v>30734.745</x:v>
      </x:c>
      <x:c r="J12" s="254" t="n">
        <x:f>'Personnel'!J20</x:f>
        <x:v>30734.745</x:v>
      </x:c>
      <x:c r="K12" s="254" t="n">
        <x:f>'Personnel'!K20</x:f>
        <x:v>30734.745</x:v>
      </x:c>
      <x:c r="L12" s="254" t="n">
        <x:f>'Personnel'!L20</x:f>
        <x:v>30734.745</x:v>
      </x:c>
      <x:c r="M12" s="254" t="n">
        <x:f>'Personnel'!M20</x:f>
        <x:v>30734.745</x:v>
      </x:c>
      <x:c r="N12" s="254" t="n">
        <x:f>SUM(B12:M12)</x:f>
        <x:v>368816.94</x:v>
      </x:c>
      <x:c r="O12" s="28"/>
      <x:c r="P12" s="28"/>
      <x:c r="Q12" s="28"/>
      <x:c r="R12" s="28"/>
      <x:c r="S12" s="28"/>
      <x:c r="T12" s="28"/>
      <x:c r="U12" s="28"/>
      <x:c r="V12" s="28"/>
      <x:c r="W12" s="28"/>
      <x:c r="X12" s="28"/>
      <x:c r="Y12" s="28"/>
      <x:c r="Z12" s="28"/>
    </x:row>
    <x:row r="13">
      <x:c r="A13" s="28" t="str">
        <x:v>Masse salariale réelle</x:v>
      </x:c>
      <x:c r="B13" s="38" t="n">
        <x:v>0</x:v>
      </x:c>
      <x:c r="C13" s="38" t="n">
        <x:v>0</x:v>
      </x:c>
      <x:c r="D13" s="38" t="n">
        <x:v>0</x:v>
      </x:c>
      <x:c r="E13" s="38" t="n">
        <x:v>0</x:v>
      </x:c>
      <x:c r="F13" s="38" t="n">
        <x:v>0</x:v>
      </x:c>
      <x:c r="G13" s="38" t="n">
        <x:v>0</x:v>
      </x:c>
      <x:c r="H13" s="38" t="n">
        <x:v>0</x:v>
      </x:c>
      <x:c r="I13" s="38" t="n">
        <x:v>0</x:v>
      </x:c>
      <x:c r="J13" s="38" t="n">
        <x:v>0</x:v>
      </x:c>
      <x:c r="K13" s="38" t="n">
        <x:v>0</x:v>
      </x:c>
      <x:c r="L13" s="38" t="n">
        <x:v>0</x:v>
      </x:c>
      <x:c r="M13" s="38" t="n">
        <x:v>0</x:v>
      </x:c>
      <x:c r="N13" s="254" t="n">
        <x:f>SUM(B13:M13)</x:f>
        <x:v>0</x:v>
      </x:c>
      <x:c r="O13" s="28"/>
      <x:c r="P13" s="28"/>
      <x:c r="Q13" s="28"/>
      <x:c r="R13" s="28"/>
      <x:c r="S13" s="28"/>
      <x:c r="T13" s="28"/>
      <x:c r="U13" s="28"/>
      <x:c r="V13" s="28"/>
      <x:c r="W13" s="28"/>
      <x:c r="X13" s="28"/>
      <x:c r="Y13" s="28"/>
      <x:c r="Z13" s="28"/>
    </x:row>
    <x:row r="14">
      <x:c r="A14" s="28" t="str">
        <x:v>Écart masse salariale</x:v>
      </x:c>
      <x:c r="B14" s="254" t="n">
        <x:f>B13-B12</x:f>
        <x:v>-30734.745</x:v>
      </x:c>
      <x:c r="C14" s="254" t="n">
        <x:f>C13-C12</x:f>
        <x:v>-30734.745</x:v>
      </x:c>
      <x:c r="D14" s="254" t="n">
        <x:f>D13-D12</x:f>
        <x:v>-30734.745</x:v>
      </x:c>
      <x:c r="E14" s="254" t="n">
        <x:f>E13-E12</x:f>
        <x:v>-30734.745</x:v>
      </x:c>
      <x:c r="F14" s="254" t="n">
        <x:f>F13-F12</x:f>
        <x:v>-30734.745</x:v>
      </x:c>
      <x:c r="G14" s="254" t="n">
        <x:f>G13-G12</x:f>
        <x:v>-30734.745</x:v>
      </x:c>
      <x:c r="H14" s="254" t="n">
        <x:f>H13-H12</x:f>
        <x:v>-30734.745</x:v>
      </x:c>
      <x:c r="I14" s="254" t="n">
        <x:f>I13-I12</x:f>
        <x:v>-30734.745</x:v>
      </x:c>
      <x:c r="J14" s="254" t="n">
        <x:f>J13-J12</x:f>
        <x:v>-30734.745</x:v>
      </x:c>
      <x:c r="K14" s="254" t="n">
        <x:f>K13-K12</x:f>
        <x:v>-30734.745</x:v>
      </x:c>
      <x:c r="L14" s="254" t="n">
        <x:f>L13-L12</x:f>
        <x:v>-30734.745</x:v>
      </x:c>
      <x:c r="M14" s="254" t="n">
        <x:f>M13-M12</x:f>
        <x:v>-30734.745</x:v>
      </x:c>
      <x:c r="N14" s="254" t="n">
        <x:f>SUM(B14:M14)</x:f>
        <x:v>-368816.94</x:v>
      </x:c>
      <x:c r="O14" s="28"/>
      <x:c r="P14" s="28"/>
      <x:c r="Q14" s="28"/>
      <x:c r="R14" s="28"/>
      <x:c r="S14" s="28"/>
      <x:c r="T14" s="28"/>
      <x:c r="U14" s="28"/>
      <x:c r="V14" s="28"/>
      <x:c r="W14" s="28"/>
      <x:c r="X14" s="28"/>
      <x:c r="Y14" s="28"/>
      <x:c r="Z14" s="28"/>
    </x:row>
    <x:row r="15">
      <x:c r="A15" s="28" t="str">
        <x:v>Résultat budgété</x:v>
      </x:c>
      <x:c r="B15" s="254" t="n">
        <x:f>'Compte de résultat'!B16</x:f>
        <x:v>3613.5826104762054</x:v>
      </x:c>
      <x:c r="C15" s="254" t="n">
        <x:f>'Compte de résultat'!C16</x:f>
        <x:v>4322.541843205539</x:v>
      </x:c>
      <x:c r="D15" s="254" t="n">
        <x:f>'Compte de résultat'!D16</x:f>
        <x:v>5045.62580798787</x:v>
      </x:c>
      <x:c r="E15" s="254" t="n">
        <x:f>'Compte de résultat'!E16</x:f>
        <x:v>5783.116795266977</x:v>
      </x:c>
      <x:c r="F15" s="254" t="n">
        <x:f>'Compte de résultat'!F16</x:f>
        <x:v>6535.302740529829</x:v>
      </x:c>
      <x:c r="G15" s="254" t="n">
        <x:f>'Compte de résultat'!G16</x:f>
        <x:v>7302.477337204468</x:v>
      </x:c>
      <x:c r="H15" s="254" t="n">
        <x:f>'Compte de résultat'!H16</x:f>
        <x:v>8084.940151816034</x:v>
      </x:c>
      <x:c r="I15" s="254" t="n">
        <x:f>'Compte de résultat'!I16</x:f>
        <x:v>8882.996741445784</x:v>
      </x:c>
      <x:c r="J15" s="254" t="n">
        <x:f>'Compte de résultat'!J16</x:f>
        <x:v>9696.958773539316</x:v>
      </x:c>
      <x:c r="K15" s="254" t="n">
        <x:f>'Compte de résultat'!K16</x:f>
        <x:v>10527.1441481109</x:v>
      </x:c>
      <x:c r="L15" s="254" t="n">
        <x:f>'Compte de résultat'!L16</x:f>
        <x:v>11373.877122392007</x:v>
      </x:c>
      <x:c r="M15" s="254" t="n">
        <x:f>'Compte de résultat'!M16</x:f>
        <x:v>12237.48843797262</x:v>
      </x:c>
      <x:c r="N15" s="254" t="n">
        <x:f>SUM(B15:M15)</x:f>
        <x:v>93406.05250994753</x:v>
      </x:c>
      <x:c r="O15" s="28"/>
      <x:c r="P15" s="28"/>
      <x:c r="Q15" s="28"/>
      <x:c r="R15" s="28"/>
      <x:c r="S15" s="28"/>
      <x:c r="T15" s="28"/>
      <x:c r="U15" s="28"/>
      <x:c r="V15" s="28"/>
      <x:c r="W15" s="28"/>
      <x:c r="X15" s="28"/>
      <x:c r="Y15" s="28"/>
      <x:c r="Z15" s="28"/>
    </x:row>
    <x:row r="16">
      <x:c r="A16" s="28" t="str">
        <x:v>Résultat réel</x:v>
      </x:c>
      <x:c r="B16" s="254" t="n">
        <x:f>B6-B10-B13-('Charges exploitation'!B17-'Charges exploitation'!B5-'Charges exploitation'!B16)-'Financement'!B16</x:f>
        <x:v>-11860.298439999995</x:v>
      </x:c>
      <x:c r="C16" s="254" t="n">
        <x:f>C6-C10-C13-('Charges exploitation'!C17-'Charges exploitation'!C5-'Charges exploitation'!C16)-'Financement'!C16</x:f>
        <x:v>-11893.03650302754</x:v>
      </x:c>
      <x:c r="D16" s="254" t="n">
        <x:f>D6-D10-D13-('Charges exploitation'!D17-'Charges exploitation'!D5-'Charges exploitation'!D16)-'Financement'!D16</x:f>
        <x:v>-11926.501930784443</x:v>
      </x:c>
      <x:c r="E16" s="254" t="n">
        <x:f>E6-E10-E13-('Charges exploitation'!E17-'Charges exploitation'!E5-'Charges exploitation'!E16)-'Financement'!E16</x:f>
        <x:v>-11960.709542828296</x:v>
      </x:c>
      <x:c r="F16" s="254" t="n">
        <x:f>F6-F10-F13-('Charges exploitation'!F17-'Charges exploitation'!F5-'Charges exploitation'!F16)-'Financement'!F16</x:f>
        <x:v>-11995.674456128809</x:v>
      </x:c>
      <x:c r="G16" s="254" t="n">
        <x:f>G6-G10-G13-('Charges exploitation'!G17-'Charges exploitation'!G5-'Charges exploitation'!G16)-'Financement'!G16</x:f>
        <x:v>-12031.412091019967</x:v>
      </x:c>
      <x:c r="H16" s="254" t="n">
        <x:f>H6-H10-H13-('Charges exploitation'!H17-'Charges exploitation'!H5-'Charges exploitation'!H16)-'Financement'!H16</x:f>
        <x:v>-12067.938177271028</x:v>
      </x:c>
      <x:c r="I16" s="254" t="n">
        <x:f>I6-I10-I13-('Charges exploitation'!I17-'Charges exploitation'!I5-'Charges exploitation'!I16)-'Financement'!I16</x:f>
        <x:v>-12105.268760279178</x:v>
      </x:c>
      <x:c r="J16" s="254" t="n">
        <x:f>J6-J10-J13-('Charges exploitation'!J17-'Charges exploitation'!J5-'Charges exploitation'!J16)-'Financement'!J16</x:f>
        <x:v>-12143.420207385912</x:v>
      </x:c>
      <x:c r="K16" s="254" t="n">
        <x:f>K6-K10-K13-('Charges exploitation'!K17-'Charges exploitation'!K5-'Charges exploitation'!K16)-'Financement'!K16</x:f>
        <x:v>-12182.409214319865</x:v>
      </x:c>
      <x:c r="L16" s="254" t="n">
        <x:f>L6-L10-L13-('Charges exploitation'!L17-'Charges exploitation'!L5-'Charges exploitation'!L16)-'Financement'!L16</x:f>
        <x:v>-12222.2528117684</x:v>
      </x:c>
      <x:c r="M16" s="254" t="n">
        <x:f>M6-M10-M13-('Charges exploitation'!M17-'Charges exploitation'!M5-'Charges exploitation'!M16)-'Financement'!M16</x:f>
        <x:v>-12262.968372080692</x:v>
      </x:c>
      <x:c r="N16" s="254" t="n">
        <x:f>SUM(B16:M16)</x:f>
        <x:v>-144651.89050689412</x:v>
      </x:c>
      <x:c r="O16" s="28"/>
      <x:c r="P16" s="28"/>
      <x:c r="Q16" s="28"/>
      <x:c r="R16" s="28"/>
      <x:c r="S16" s="28"/>
      <x:c r="T16" s="28"/>
      <x:c r="U16" s="28"/>
      <x:c r="V16" s="28"/>
      <x:c r="W16" s="28"/>
      <x:c r="X16" s="28"/>
      <x:c r="Y16" s="28"/>
      <x:c r="Z16" s="28"/>
    </x:row>
    <x:row r="17">
      <x:c r="A17" s="28" t="str">
        <x:v>Écart résultat</x:v>
      </x:c>
      <x:c r="B17" s="254" t="n">
        <x:f>B16-B15</x:f>
        <x:v>-15473.8810504762</x:v>
      </x:c>
      <x:c r="C17" s="254" t="n">
        <x:f>C16-C15</x:f>
        <x:v>-16215.57834623308</x:v>
      </x:c>
      <x:c r="D17" s="254" t="n">
        <x:f>D16-D15</x:f>
        <x:v>-16972.127738772313</x:v>
      </x:c>
      <x:c r="E17" s="254" t="n">
        <x:f>E16-E15</x:f>
        <x:v>-17743.82633809527</x:v>
      </x:c>
      <x:c r="F17" s="254" t="n">
        <x:f>F16-F15</x:f>
        <x:v>-18530.977196658638</x:v>
      </x:c>
      <x:c r="G17" s="254" t="n">
        <x:f>G16-G15</x:f>
        <x:v>-19333.889428224436</x:v>
      </x:c>
      <x:c r="H17" s="254" t="n">
        <x:f>H16-H15</x:f>
        <x:v>-20152.878329087063</x:v>
      </x:c>
      <x:c r="I17" s="254" t="n">
        <x:f>I16-I15</x:f>
        <x:v>-20988.265501724964</x:v>
      </x:c>
      <x:c r="J17" s="254" t="n">
        <x:f>J16-J15</x:f>
        <x:v>-21840.378980925227</x:v>
      </x:c>
      <x:c r="K17" s="254" t="n">
        <x:f>K16-K15</x:f>
        <x:v>-22709.553362430765</x:v>
      </x:c>
      <x:c r="L17" s="254" t="n">
        <x:f>L16-L15</x:f>
        <x:v>-23596.129934160406</x:v>
      </x:c>
      <x:c r="M17" s="254" t="n">
        <x:f>M16-M15</x:f>
        <x:v>-24500.456810053314</x:v>
      </x:c>
      <x:c r="N17" s="254" t="n">
        <x:f>SUM(B17:M17)</x:f>
        <x:v>-238057.94301684172</x:v>
      </x:c>
      <x:c r="O17" s="28"/>
      <x:c r="P17" s="28"/>
      <x:c r="Q17" s="28"/>
      <x:c r="R17" s="28"/>
      <x:c r="S17" s="28"/>
      <x:c r="T17" s="28"/>
      <x:c r="U17" s="28"/>
      <x:c r="V17" s="28"/>
      <x:c r="W17" s="28"/>
      <x:c r="X17" s="28"/>
      <x:c r="Y17" s="28"/>
      <x:c r="Z17" s="28"/>
    </x:row>
    <x:row r="18">
      <x:c r="A18" s="28"/>
      <x:c r="B18" s="28"/>
      <x:c r="C18" s="28"/>
      <x:c r="D18" s="28"/>
      <x:c r="E18" s="28"/>
      <x:c r="F18" s="28"/>
      <x:c r="G18" s="28"/>
      <x:c r="H18" s="28"/>
      <x:c r="I18" s="28"/>
      <x:c r="J18" s="28"/>
      <x:c r="K18" s="28"/>
      <x:c r="L18" s="28"/>
      <x:c r="M18" s="28"/>
      <x:c r="N18" s="28"/>
      <x:c r="O18" s="28"/>
      <x:c r="P18" s="28"/>
      <x:c r="Q18" s="28"/>
      <x:c r="R18" s="28"/>
      <x:c r="S18" s="28"/>
      <x:c r="T18" s="28"/>
      <x:c r="U18" s="28"/>
      <x:c r="V18" s="28"/>
      <x:c r="W18" s="28"/>
      <x:c r="X18" s="28"/>
      <x:c r="Y18" s="28"/>
      <x:c r="Z18" s="28"/>
    </x:row>
    <x:row r="19">
      <x:c r="A19" s="28"/>
      <x:c r="B19" s="28"/>
      <x:c r="C19" s="28"/>
      <x:c r="D19" s="28"/>
      <x:c r="E19" s="28"/>
      <x:c r="F19" s="28"/>
      <x:c r="G19" s="28"/>
      <x:c r="H19" s="28"/>
      <x:c r="I19" s="28"/>
      <x:c r="J19" s="28"/>
      <x:c r="K19" s="28"/>
      <x:c r="L19" s="28"/>
      <x:c r="M19" s="28"/>
      <x:c r="N19" s="28"/>
      <x:c r="O19" s="28"/>
      <x:c r="P19" s="28"/>
      <x:c r="Q19" s="28"/>
      <x:c r="R19" s="28"/>
      <x:c r="S19" s="28"/>
      <x:c r="T19" s="28"/>
      <x:c r="U19" s="28"/>
      <x:c r="V19" s="28"/>
      <x:c r="W19" s="28"/>
      <x:c r="X19" s="28"/>
      <x:c r="Y19" s="28"/>
      <x:c r="Z19" s="28"/>
    </x:row>
    <x:row r="20">
      <x:c r="A20" s="28"/>
      <x:c r="B20" s="28"/>
      <x:c r="C20" s="28"/>
      <x:c r="D20" s="28"/>
      <x:c r="E20" s="28"/>
      <x:c r="F20" s="28"/>
      <x:c r="G20" s="28"/>
      <x:c r="H20" s="28"/>
      <x:c r="I20" s="28"/>
      <x:c r="J20" s="28"/>
      <x:c r="K20" s="28"/>
      <x:c r="L20" s="28"/>
      <x:c r="M20" s="28"/>
      <x:c r="N20" s="28"/>
      <x:c r="O20" s="28"/>
      <x:c r="P20" s="28"/>
      <x:c r="Q20" s="28"/>
      <x:c r="R20" s="28"/>
      <x:c r="S20" s="28"/>
      <x:c r="T20" s="28"/>
      <x:c r="U20" s="28"/>
      <x:c r="V20" s="28"/>
      <x:c r="W20" s="28"/>
      <x:c r="X20" s="28"/>
      <x:c r="Y20" s="28"/>
      <x:c r="Z20" s="28"/>
    </x:row>
    <x:row r="21">
      <x:c r="A21" s="28"/>
      <x:c r="B21" s="28"/>
      <x:c r="C21" s="28"/>
      <x:c r="D21" s="28"/>
      <x:c r="E21" s="28"/>
      <x:c r="F21" s="28"/>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N2"/>
  </x:mergeCells>
  <x:conditionalFormatting sqref="B7:N8">
    <x:cfRule type="colorScale" priority="1">
      <x:colorScale>
        <x:cfvo type="min"/>
        <x:cfvo type="percentile" val="50"/>
        <x:cfvo type="max"/>
        <x:color rgb="FFF4CCCC"/>
        <x:color rgb="FFFFF2CC"/>
        <x:color rgb="FFD9EAD3"/>
      </x:colorScale>
    </x:cfRule>
  </x:conditionalFormatting>
  <x:conditionalFormatting sqref="B17:N17">
    <x:cfRule type="colorScale" priority="2">
      <x:colorScale>
        <x:cfvo type="min"/>
        <x:cfvo type="percentile" val="50"/>
        <x:cfvo type="max"/>
        <x:color rgb="FFF4CCCC"/>
        <x:color rgb="FFFFF2CC"/>
        <x:color rgb="FFD9EAD3"/>
      </x:colorScale>
    </x:cfRule>
  </x:conditionalFormatting>
  <x:pageMargins left="0.7" right="0.7" top="0.75" bottom="0.75" header="0.3" footer="0.3"/>
</x:worksheet>
</file>

<file path=xl/worksheets/sheet14.xml><?xml version="1.0" encoding="utf-8"?>
<x:worksheet xmlns:x="http://schemas.openxmlformats.org/spreadsheetml/2006/main">
  <x:sheetFormatPr defaultRowHeight="15"/>
  <x:cols>
    <x:col min="1" max="1" width="24" hidden="0" customWidth="1"/>
    <x:col min="2" max="2" width="38" hidden="0" customWidth="1"/>
    <x:col min="3" max="3" width="38" hidden="0" customWidth="1"/>
    <x:col min="4" max="4" width="24" hidden="0" customWidth="1"/>
    <x:col min="5" max="5" width="16" hidden="0" customWidth="1"/>
    <x:col min="6" max="6" width="42" hidden="0" customWidth="1"/>
  </x:cols>
  <x:sheetData>
    <x:row r="1">
      <x:c r="A1" s="321" t="str">
        <x:v>SOURCES, MODE D'EMPLOI ET AVERTISSEMENTS</x:v>
      </x:c>
      <x:c r="B1" s="321"/>
      <x:c r="C1" s="321"/>
      <x:c r="D1" s="321"/>
      <x:c r="E1" s="321"/>
      <x:c r="F1" s="321"/>
      <x:c r="G1" s="28"/>
      <x:c r="H1" s="28"/>
      <x:c r="I1" s="28"/>
      <x:c r="J1" s="28"/>
      <x:c r="K1" s="28"/>
      <x:c r="L1" s="28"/>
      <x:c r="M1" s="28"/>
      <x:c r="N1" s="28"/>
      <x:c r="O1" s="28"/>
      <x:c r="P1" s="28"/>
      <x:c r="Q1" s="28"/>
      <x:c r="R1" s="28"/>
      <x:c r="S1" s="28"/>
      <x:c r="T1" s="28"/>
      <x:c r="U1" s="28"/>
      <x:c r="V1" s="28"/>
      <x:c r="W1" s="28"/>
      <x:c r="X1" s="28"/>
      <x:c r="Y1" s="28"/>
      <x:c r="Z1" s="28"/>
    </x:row>
    <x:row r="2">
      <x:c r="A2" s="321"/>
      <x:c r="B2" s="321"/>
      <x:c r="C2" s="321"/>
      <x:c r="D2" s="321"/>
      <x:c r="E2" s="321"/>
      <x:c r="F2" s="321"/>
      <x:c r="G2" s="28"/>
      <x:c r="H2" s="28"/>
      <x:c r="I2" s="28"/>
      <x:c r="J2" s="28"/>
      <x:c r="K2" s="28"/>
      <x:c r="L2" s="28"/>
      <x:c r="M2" s="28"/>
      <x:c r="N2" s="28"/>
      <x:c r="O2" s="28"/>
      <x:c r="P2" s="28"/>
      <x:c r="Q2" s="28"/>
      <x:c r="R2" s="28"/>
      <x:c r="S2" s="28"/>
      <x:c r="T2" s="28"/>
      <x:c r="U2" s="28"/>
      <x:c r="V2" s="28"/>
      <x:c r="W2" s="28"/>
      <x:c r="X2" s="28"/>
      <x:c r="Y2" s="28"/>
      <x:c r="Z2" s="28"/>
    </x:row>
    <x:row r="3">
      <x:c r="A3" s="28"/>
      <x:c r="B3" s="28"/>
      <x:c r="C3" s="28"/>
      <x:c r="D3" s="28"/>
      <x:c r="E3" s="28"/>
      <x:c r="F3" s="28"/>
      <x:c r="G3" s="28"/>
      <x:c r="H3" s="28"/>
      <x:c r="I3" s="28"/>
      <x:c r="J3" s="28"/>
      <x:c r="K3" s="28"/>
      <x:c r="L3" s="28"/>
      <x:c r="M3" s="28"/>
      <x:c r="N3" s="28"/>
      <x:c r="O3" s="28"/>
      <x:c r="P3" s="28"/>
      <x:c r="Q3" s="28"/>
      <x:c r="R3" s="28"/>
      <x:c r="S3" s="28"/>
      <x:c r="T3" s="28"/>
      <x:c r="U3" s="28"/>
      <x:c r="V3" s="28"/>
      <x:c r="W3" s="28"/>
      <x:c r="X3" s="28"/>
      <x:c r="Y3" s="28"/>
      <x:c r="Z3" s="28"/>
    </x:row>
    <x:row r="4">
      <x:c r="A4" s="13" t="str">
        <x:v>Rubrique</x:v>
      </x:c>
      <x:c r="B4" s="13" t="str">
        <x:v>Conseil</x:v>
      </x:c>
      <x:c r="C4" s="13" t="str">
        <x:v>URL officielle</x:v>
      </x:c>
      <x:c r="D4" s="13" t="str">
        <x:v>À vérifier</x:v>
      </x:c>
      <x:c r="E4" s="13" t="str">
        <x:v>Statut</x:v>
      </x:c>
      <x:c r="F4" s="13" t="str">
        <x:v>Note</x:v>
      </x:c>
      <x:c r="G4" s="28"/>
      <x:c r="H4" s="28"/>
      <x:c r="I4" s="28"/>
      <x:c r="J4" s="28"/>
      <x:c r="K4" s="28"/>
      <x:c r="L4" s="28"/>
      <x:c r="M4" s="28"/>
      <x:c r="N4" s="28"/>
      <x:c r="O4" s="28"/>
      <x:c r="P4" s="28"/>
      <x:c r="Q4" s="28"/>
      <x:c r="R4" s="28"/>
      <x:c r="S4" s="28"/>
      <x:c r="T4" s="28"/>
      <x:c r="U4" s="28"/>
      <x:c r="V4" s="28"/>
      <x:c r="W4" s="28"/>
      <x:c r="X4" s="28"/>
      <x:c r="Y4" s="28"/>
      <x:c r="Z4" s="28"/>
    </x:row>
    <x:row r="5">
      <x:c r="A5" s="28" t="str">
        <x:v>TVA restauration</x:v>
      </x:c>
      <x:c r="B5" s="28" t="str">
        <x:v>Adapter les taux aux produits et modes de vente</x:v>
      </x:c>
      <x:c r="C5" s="28" t="str">
        <x:v>https://www.impots.gouv.fr/</x:v>
      </x:c>
      <x:c r="D5" s="28" t="str">
        <x:v>Taux applicables</x:v>
      </x:c>
      <x:c r="E5" s="28" t="str">
        <x:v>Obligatoire</x:v>
      </x:c>
      <x:c r="F5" s="28" t="str">
        <x:v>Le modèle utilise un taux moyen modifiable.</x:v>
      </x:c>
      <x:c r="G5" s="28"/>
      <x:c r="H5" s="28"/>
      <x:c r="I5" s="28"/>
      <x:c r="J5" s="28"/>
      <x:c r="K5" s="28"/>
      <x:c r="L5" s="28"/>
      <x:c r="M5" s="28"/>
      <x:c r="N5" s="28"/>
      <x:c r="O5" s="28"/>
      <x:c r="P5" s="28"/>
      <x:c r="Q5" s="28"/>
      <x:c r="R5" s="28"/>
      <x:c r="S5" s="28"/>
      <x:c r="T5" s="28"/>
      <x:c r="U5" s="28"/>
      <x:c r="V5" s="28"/>
      <x:c r="W5" s="28"/>
      <x:c r="X5" s="28"/>
      <x:c r="Y5" s="28"/>
      <x:c r="Z5" s="28"/>
    </x:row>
    <x:row r="6">
      <x:c r="A6" s="28" t="str">
        <x:v>Cotisations sociales</x:v>
      </x:c>
      <x:c r="B6" s="28" t="str">
        <x:v>Adapter les taux au statut du dirigeant et des salariés</x:v>
      </x:c>
      <x:c r="C6" s="28" t="str">
        <x:v>https://www.urssaf.fr/</x:v>
      </x:c>
      <x:c r="D6" s="28" t="str">
        <x:v>Taux en vigueur</x:v>
      </x:c>
      <x:c r="E6" s="28" t="str">
        <x:v>Obligatoire</x:v>
      </x:c>
      <x:c r="F6" s="28" t="str">
        <x:v>Les taux saisis sont des hypothèses.</x:v>
      </x:c>
      <x:c r="G6" s="28"/>
      <x:c r="H6" s="28"/>
      <x:c r="I6" s="28"/>
      <x:c r="J6" s="28"/>
      <x:c r="K6" s="28"/>
      <x:c r="L6" s="28"/>
      <x:c r="M6" s="28"/>
      <x:c r="N6" s="28"/>
      <x:c r="O6" s="28"/>
      <x:c r="P6" s="28"/>
      <x:c r="Q6" s="28"/>
      <x:c r="R6" s="28"/>
      <x:c r="S6" s="28"/>
      <x:c r="T6" s="28"/>
      <x:c r="U6" s="28"/>
      <x:c r="V6" s="28"/>
      <x:c r="W6" s="28"/>
      <x:c r="X6" s="28"/>
      <x:c r="Y6" s="28"/>
      <x:c r="Z6" s="28"/>
    </x:row>
    <x:row r="7">
      <x:c r="A7" s="28" t="str">
        <x:v>Hygiène alimentaire</x:v>
      </x:c>
      <x:c r="B7" s="28" t="str">
        <x:v>Vérifier les obligations et formations applicables</x:v>
      </x:c>
      <x:c r="C7" s="28" t="str">
        <x:v>https://entreprendre.service-public.fr/</x:v>
      </x:c>
      <x:c r="D7" s="28" t="str">
        <x:v>HACCP et déclarations</x:v>
      </x:c>
      <x:c r="E7" s="28" t="str">
        <x:v>Obligatoire</x:v>
      </x:c>
      <x:c r="F7" s="28" t="str">
        <x:v>À intégrer au budget et au calendrier.</x:v>
      </x:c>
      <x:c r="G7" s="28"/>
      <x:c r="H7" s="28"/>
      <x:c r="I7" s="28"/>
      <x:c r="J7" s="28"/>
      <x:c r="K7" s="28"/>
      <x:c r="L7" s="28"/>
      <x:c r="M7" s="28"/>
      <x:c r="N7" s="28"/>
      <x:c r="O7" s="28"/>
      <x:c r="P7" s="28"/>
      <x:c r="Q7" s="28"/>
      <x:c r="R7" s="28"/>
      <x:c r="S7" s="28"/>
      <x:c r="T7" s="28"/>
      <x:c r="U7" s="28"/>
      <x:c r="V7" s="28"/>
      <x:c r="W7" s="28"/>
      <x:c r="X7" s="28"/>
      <x:c r="Y7" s="28"/>
      <x:c r="Z7" s="28"/>
    </x:row>
    <x:row r="8">
      <x:c r="A8" s="28" t="str">
        <x:v>Licences boissons</x:v>
      </x:c>
      <x:c r="B8" s="28" t="str">
        <x:v>Vérifier le type de licence nécessaire</x:v>
      </x:c>
      <x:c r="C8" s="28" t="str">
        <x:v>https://entreprendre.service-public.fr/</x:v>
      </x:c>
      <x:c r="D8" s="28" t="str">
        <x:v>Licence et permis</x:v>
      </x:c>
      <x:c r="E8" s="28" t="str">
        <x:v>Selon activité</x:v>
      </x:c>
      <x:c r="F8" s="28" t="str">
        <x:v>Dépend des boissons vendues.</x:v>
      </x:c>
      <x:c r="G8" s="28"/>
      <x:c r="H8" s="28"/>
      <x:c r="I8" s="28"/>
      <x:c r="J8" s="28"/>
      <x:c r="K8" s="28"/>
      <x:c r="L8" s="28"/>
      <x:c r="M8" s="28"/>
      <x:c r="N8" s="28"/>
      <x:c r="O8" s="28"/>
      <x:c r="P8" s="28"/>
      <x:c r="Q8" s="28"/>
      <x:c r="R8" s="28"/>
      <x:c r="S8" s="28"/>
      <x:c r="T8" s="28"/>
      <x:c r="U8" s="28"/>
      <x:c r="V8" s="28"/>
      <x:c r="W8" s="28"/>
      <x:c r="X8" s="28"/>
      <x:c r="Y8" s="28"/>
      <x:c r="Z8" s="28"/>
    </x:row>
    <x:row r="9">
      <x:c r="A9" s="28" t="str">
        <x:v>Création / reprise</x:v>
      </x:c>
      <x:c r="B9" s="28" t="str">
        <x:v>Consulter les formalités et obligations générales</x:v>
      </x:c>
      <x:c r="C9" s="28" t="str">
        <x:v>https://entreprendre.service-public.fr/</x:v>
      </x:c>
      <x:c r="D9" s="28" t="str">
        <x:v>Formalités</x:v>
      </x:c>
      <x:c r="E9" s="28" t="str">
        <x:v>Recommandé</x:v>
      </x:c>
      <x:c r="F9" s="28" t="str">
        <x:v>Les règles évoluent.</x:v>
      </x:c>
      <x:c r="G9" s="28"/>
      <x:c r="H9" s="28"/>
      <x:c r="I9" s="28"/>
      <x:c r="J9" s="28"/>
      <x:c r="K9" s="28"/>
      <x:c r="L9" s="28"/>
      <x:c r="M9" s="28"/>
      <x:c r="N9" s="28"/>
      <x:c r="O9" s="28"/>
      <x:c r="P9" s="28"/>
      <x:c r="Q9" s="28"/>
      <x:c r="R9" s="28"/>
      <x:c r="S9" s="28"/>
      <x:c r="T9" s="28"/>
      <x:c r="U9" s="28"/>
      <x:c r="V9" s="28"/>
      <x:c r="W9" s="28"/>
      <x:c r="X9" s="28"/>
      <x:c r="Y9" s="28"/>
      <x:c r="Z9" s="28"/>
    </x:row>
    <x:row r="10">
      <x:c r="A10" s="28" t="str">
        <x:v>Financement</x:v>
      </x:c>
      <x:c r="B10" s="28" t="str">
        <x:v>Valider le plan avec une banque ou un expert-comptable</x:v>
      </x:c>
      <x:c r="C10" s="28" t="str"/>
      <x:c r="D10" s="28" t="str">
        <x:v>Conditions bancaires</x:v>
      </x:c>
      <x:c r="E10" s="28" t="str">
        <x:v>Recommandé</x:v>
      </x:c>
      <x:c r="F10" s="28" t="str">
        <x:v>Les conditions d'emprunt sont modifiables.</x:v>
      </x:c>
      <x:c r="G10" s="28"/>
      <x:c r="H10" s="28"/>
      <x:c r="I10" s="28"/>
      <x:c r="J10" s="28"/>
      <x:c r="K10" s="28"/>
      <x:c r="L10" s="28"/>
      <x:c r="M10" s="28"/>
      <x:c r="N10" s="28"/>
      <x:c r="O10" s="28"/>
      <x:c r="P10" s="28"/>
      <x:c r="Q10" s="28"/>
      <x:c r="R10" s="28"/>
      <x:c r="S10" s="28"/>
      <x:c r="T10" s="28"/>
      <x:c r="U10" s="28"/>
      <x:c r="V10" s="28"/>
      <x:c r="W10" s="28"/>
      <x:c r="X10" s="28"/>
      <x:c r="Y10" s="28"/>
      <x:c r="Z10" s="28"/>
    </x:row>
    <x:row r="11">
      <x:c r="A11" s="28"/>
      <x:c r="B11" s="28"/>
      <x:c r="C11" s="28"/>
      <x:c r="D11" s="28"/>
      <x:c r="E11" s="28"/>
      <x:c r="F11" s="28"/>
      <x:c r="G11" s="28"/>
      <x:c r="H11" s="28"/>
      <x:c r="I11" s="28"/>
      <x:c r="J11" s="28"/>
      <x:c r="K11" s="28"/>
      <x:c r="L11" s="28"/>
      <x:c r="M11" s="28"/>
      <x:c r="N11" s="28"/>
      <x:c r="O11" s="28"/>
      <x:c r="P11" s="28"/>
      <x:c r="Q11" s="28"/>
      <x:c r="R11" s="28"/>
      <x:c r="S11" s="28"/>
      <x:c r="T11" s="28"/>
      <x:c r="U11" s="28"/>
      <x:c r="V11" s="28"/>
      <x:c r="W11" s="28"/>
      <x:c r="X11" s="28"/>
      <x:c r="Y11" s="28"/>
      <x:c r="Z11" s="28"/>
    </x:row>
    <x:row r="12">
      <x:c r="A12" s="234" t="str">
        <x:v>MODE D'EMPLOI : commencez par la feuille « Hypothèses », puis adaptez le menu, l'équipe, les investissements et le financement. Les cellules jaunes avec texte bleu sont les saisies. Les cellules noires contiennent des calculs. Les cellules vertes sont liées à d'autres feuilles. Le tableau de bord se met à jour automatiquement.</x:v>
      </x:c>
      <x:c r="B12" s="234"/>
      <x:c r="C12" s="234"/>
      <x:c r="D12" s="234"/>
      <x:c r="E12" s="234"/>
      <x:c r="F12" s="234"/>
      <x:c r="G12" s="28"/>
      <x:c r="H12" s="28"/>
      <x:c r="I12" s="28"/>
      <x:c r="J12" s="28"/>
      <x:c r="K12" s="28"/>
      <x:c r="L12" s="28"/>
      <x:c r="M12" s="28"/>
      <x:c r="N12" s="28"/>
      <x:c r="O12" s="28"/>
      <x:c r="P12" s="28"/>
      <x:c r="Q12" s="28"/>
      <x:c r="R12" s="28"/>
      <x:c r="S12" s="28"/>
      <x:c r="T12" s="28"/>
      <x:c r="U12" s="28"/>
      <x:c r="V12" s="28"/>
      <x:c r="W12" s="28"/>
      <x:c r="X12" s="28"/>
      <x:c r="Y12" s="28"/>
      <x:c r="Z12" s="28"/>
    </x:row>
    <x:row r="13">
      <x:c r="A13" s="234"/>
      <x:c r="B13" s="234"/>
      <x:c r="C13" s="234"/>
      <x:c r="D13" s="234"/>
      <x:c r="E13" s="234"/>
      <x:c r="F13" s="234"/>
      <x:c r="G13" s="28"/>
      <x:c r="H13" s="28"/>
      <x:c r="I13" s="28"/>
      <x:c r="J13" s="28"/>
      <x:c r="K13" s="28"/>
      <x:c r="L13" s="28"/>
      <x:c r="M13" s="28"/>
      <x:c r="N13" s="28"/>
      <x:c r="O13" s="28"/>
      <x:c r="P13" s="28"/>
      <x:c r="Q13" s="28"/>
      <x:c r="R13" s="28"/>
      <x:c r="S13" s="28"/>
      <x:c r="T13" s="28"/>
      <x:c r="U13" s="28"/>
      <x:c r="V13" s="28"/>
      <x:c r="W13" s="28"/>
      <x:c r="X13" s="28"/>
      <x:c r="Y13" s="28"/>
      <x:c r="Z13" s="28"/>
    </x:row>
    <x:row r="14">
      <x:c r="A14" s="234"/>
      <x:c r="B14" s="234"/>
      <x:c r="C14" s="234"/>
      <x:c r="D14" s="234"/>
      <x:c r="E14" s="234"/>
      <x:c r="F14" s="234"/>
      <x:c r="G14" s="28"/>
      <x:c r="H14" s="28"/>
      <x:c r="I14" s="28"/>
      <x:c r="J14" s="28"/>
      <x:c r="K14" s="28"/>
      <x:c r="L14" s="28"/>
      <x:c r="M14" s="28"/>
      <x:c r="N14" s="28"/>
      <x:c r="O14" s="28"/>
      <x:c r="P14" s="28"/>
      <x:c r="Q14" s="28"/>
      <x:c r="R14" s="28"/>
      <x:c r="S14" s="28"/>
      <x:c r="T14" s="28"/>
      <x:c r="U14" s="28"/>
      <x:c r="V14" s="28"/>
      <x:c r="W14" s="28"/>
      <x:c r="X14" s="28"/>
      <x:c r="Y14" s="28"/>
      <x:c r="Z14" s="28"/>
    </x:row>
    <x:row r="15">
      <x:c r="A15" s="234"/>
      <x:c r="B15" s="234"/>
      <x:c r="C15" s="234"/>
      <x:c r="D15" s="234"/>
      <x:c r="E15" s="234"/>
      <x:c r="F15" s="234"/>
      <x:c r="G15" s="28"/>
      <x:c r="H15" s="28"/>
      <x:c r="I15" s="28"/>
      <x:c r="J15" s="28"/>
      <x:c r="K15" s="28"/>
      <x:c r="L15" s="28"/>
      <x:c r="M15" s="28"/>
      <x:c r="N15" s="28"/>
      <x:c r="O15" s="28"/>
      <x:c r="P15" s="28"/>
      <x:c r="Q15" s="28"/>
      <x:c r="R15" s="28"/>
      <x:c r="S15" s="28"/>
      <x:c r="T15" s="28"/>
      <x:c r="U15" s="28"/>
      <x:c r="V15" s="28"/>
      <x:c r="W15" s="28"/>
      <x:c r="X15" s="28"/>
      <x:c r="Y15" s="28"/>
      <x:c r="Z15" s="28"/>
    </x:row>
    <x:row r="16">
      <x:c r="A16" s="28"/>
      <x:c r="B16" s="28"/>
      <x:c r="C16" s="28"/>
      <x:c r="D16" s="28"/>
      <x:c r="E16" s="28"/>
      <x:c r="F16" s="28"/>
      <x:c r="G16" s="28"/>
      <x:c r="H16" s="28"/>
      <x:c r="I16" s="28"/>
      <x:c r="J16" s="28"/>
      <x:c r="K16" s="28"/>
      <x:c r="L16" s="28"/>
      <x:c r="M16" s="28"/>
      <x:c r="N16" s="28"/>
      <x:c r="O16" s="28"/>
      <x:c r="P16" s="28"/>
      <x:c r="Q16" s="28"/>
      <x:c r="R16" s="28"/>
      <x:c r="S16" s="28"/>
      <x:c r="T16" s="28"/>
      <x:c r="U16" s="28"/>
      <x:c r="V16" s="28"/>
      <x:c r="W16" s="28"/>
      <x:c r="X16" s="28"/>
      <x:c r="Y16" s="28"/>
      <x:c r="Z16" s="28"/>
    </x:row>
    <x:row r="17">
      <x:c r="A17" s="322" t="str">
        <x:v>LÉGENDE FINANCIÈRE</x:v>
      </x:c>
      <x:c r="B17" s="322"/>
      <x:c r="C17" s="322"/>
      <x:c r="D17" s="322"/>
      <x:c r="E17" s="322"/>
      <x:c r="F17" s="322"/>
      <x:c r="G17" s="28"/>
      <x:c r="H17" s="28"/>
      <x:c r="I17" s="28"/>
      <x:c r="J17" s="28"/>
      <x:c r="K17" s="28"/>
      <x:c r="L17" s="28"/>
      <x:c r="M17" s="28"/>
      <x:c r="N17" s="28"/>
      <x:c r="O17" s="28"/>
      <x:c r="P17" s="28"/>
      <x:c r="Q17" s="28"/>
      <x:c r="R17" s="28"/>
      <x:c r="S17" s="28"/>
      <x:c r="T17" s="28"/>
      <x:c r="U17" s="28"/>
      <x:c r="V17" s="28"/>
      <x:c r="W17" s="28"/>
      <x:c r="X17" s="28"/>
      <x:c r="Y17" s="28"/>
      <x:c r="Z17" s="28"/>
    </x:row>
    <x:row r="18">
      <x:c r="A18" s="28" t="str">
        <x:v>Couleur</x:v>
      </x:c>
      <x:c r="B18" s="28" t="str">
        <x:v>Signification</x:v>
      </x:c>
      <x:c r="C18" s="28" t="str">
        <x:v>Exemple</x:v>
      </x:c>
      <x:c r="D18" s="28" t="str"/>
      <x:c r="E18" s="28" t="str"/>
      <x:c r="F18" s="28" t="str"/>
      <x:c r="G18" s="28"/>
      <x:c r="H18" s="28"/>
      <x:c r="I18" s="28"/>
      <x:c r="J18" s="28"/>
      <x:c r="K18" s="28"/>
      <x:c r="L18" s="28"/>
      <x:c r="M18" s="28"/>
      <x:c r="N18" s="28"/>
      <x:c r="O18" s="28"/>
      <x:c r="P18" s="28"/>
      <x:c r="Q18" s="28"/>
      <x:c r="R18" s="28"/>
      <x:c r="S18" s="28"/>
      <x:c r="T18" s="28"/>
      <x:c r="U18" s="28"/>
      <x:c r="V18" s="28"/>
      <x:c r="W18" s="28"/>
      <x:c r="X18" s="28"/>
      <x:c r="Y18" s="28"/>
      <x:c r="Z18" s="28"/>
    </x:row>
    <x:row r="19">
      <x:c r="A19" s="29" t="str">
        <x:v>Fond jaune / texte bleu</x:v>
      </x:c>
      <x:c r="B19" s="29" t="str">
        <x:v>Hypothèse ou donnée à saisir</x:v>
      </x:c>
      <x:c r="C19" s="29" t="str">
        <x:v>Ticket moyen, salaires, loyer</x:v>
      </x:c>
      <x:c r="D19" s="29" t="str"/>
      <x:c r="E19" s="29" t="str"/>
      <x:c r="F19" s="29" t="str"/>
      <x:c r="G19" s="28"/>
      <x:c r="H19" s="28"/>
      <x:c r="I19" s="28"/>
      <x:c r="J19" s="28"/>
      <x:c r="K19" s="28"/>
      <x:c r="L19" s="28"/>
      <x:c r="M19" s="28"/>
      <x:c r="N19" s="28"/>
      <x:c r="O19" s="28"/>
      <x:c r="P19" s="28"/>
      <x:c r="Q19" s="28"/>
      <x:c r="R19" s="28"/>
      <x:c r="S19" s="28"/>
      <x:c r="T19" s="28"/>
      <x:c r="U19" s="28"/>
      <x:c r="V19" s="28"/>
      <x:c r="W19" s="28"/>
      <x:c r="X19" s="28"/>
      <x:c r="Y19" s="28"/>
      <x:c r="Z19" s="28"/>
    </x:row>
    <x:row r="20">
      <x:c r="A20" s="323" t="str">
        <x:v>Texte vert</x:v>
      </x:c>
      <x:c r="B20" s="323" t="str">
        <x:v>Lien automatique entre feuilles</x:v>
      </x:c>
      <x:c r="C20" s="323" t="str">
        <x:v>CA, masse salariale, trésorerie</x:v>
      </x:c>
      <x:c r="D20" s="323" t="str"/>
      <x:c r="E20" s="323" t="str"/>
      <x:c r="F20" s="323" t="str"/>
      <x:c r="G20" s="28"/>
      <x:c r="H20" s="28"/>
      <x:c r="I20" s="28"/>
      <x:c r="J20" s="28"/>
      <x:c r="K20" s="28"/>
      <x:c r="L20" s="28"/>
      <x:c r="M20" s="28"/>
      <x:c r="N20" s="28"/>
      <x:c r="O20" s="28"/>
      <x:c r="P20" s="28"/>
      <x:c r="Q20" s="28"/>
      <x:c r="R20" s="28"/>
      <x:c r="S20" s="28"/>
      <x:c r="T20" s="28"/>
      <x:c r="U20" s="28"/>
      <x:c r="V20" s="28"/>
      <x:c r="W20" s="28"/>
      <x:c r="X20" s="28"/>
      <x:c r="Y20" s="28"/>
      <x:c r="Z20" s="28"/>
    </x:row>
    <x:row r="21">
      <x:c r="A21" s="28" t="str">
        <x:v>Texte noir</x:v>
      </x:c>
      <x:c r="B21" s="28" t="str">
        <x:v>Formule calculée dans la feuille</x:v>
      </x:c>
      <x:c r="C21" s="28" t="str">
        <x:v>Marge, total, ratio</x:v>
      </x:c>
      <x:c r="D21" s="28" t="str"/>
      <x:c r="E21" s="28" t="str"/>
      <x:c r="F21" s="28" t="str"/>
      <x:c r="G21" s="28"/>
      <x:c r="H21" s="28"/>
      <x:c r="I21" s="28"/>
      <x:c r="J21" s="28"/>
      <x:c r="K21" s="28"/>
      <x:c r="L21" s="28"/>
      <x:c r="M21" s="28"/>
      <x:c r="N21" s="28"/>
      <x:c r="O21" s="28"/>
      <x:c r="P21" s="28"/>
      <x:c r="Q21" s="28"/>
      <x:c r="R21" s="28"/>
      <x:c r="S21" s="28"/>
      <x:c r="T21" s="28"/>
      <x:c r="U21" s="28"/>
      <x:c r="V21" s="28"/>
      <x:c r="W21" s="28"/>
      <x:c r="X21" s="28"/>
      <x:c r="Y21" s="28"/>
      <x:c r="Z21" s="28"/>
    </x:row>
    <x:row r="22">
      <x:c r="A22" s="28"/>
      <x:c r="B22" s="28"/>
      <x:c r="C22" s="28"/>
      <x:c r="D22" s="28"/>
      <x:c r="E22" s="28"/>
      <x:c r="F22" s="28"/>
      <x:c r="G22" s="28"/>
      <x:c r="H22" s="28"/>
      <x:c r="I22" s="28"/>
      <x:c r="J22" s="28"/>
      <x:c r="K22" s="28"/>
      <x:c r="L22" s="28"/>
      <x:c r="M22" s="28"/>
      <x:c r="N22" s="28"/>
      <x:c r="O22" s="28"/>
      <x:c r="P22" s="28"/>
      <x:c r="Q22" s="28"/>
      <x:c r="R22" s="28"/>
      <x:c r="S22" s="28"/>
      <x:c r="T22" s="28"/>
      <x:c r="U22" s="28"/>
      <x:c r="V22" s="28"/>
      <x:c r="W22" s="28"/>
      <x:c r="X22" s="28"/>
      <x:c r="Y22" s="28"/>
      <x:c r="Z22" s="28"/>
    </x:row>
    <x:row r="23">
      <x:c r="A23" s="28"/>
      <x:c r="B23" s="28"/>
      <x:c r="C23" s="28"/>
      <x:c r="D23" s="28"/>
      <x:c r="E23" s="28"/>
      <x:c r="F23" s="28"/>
      <x:c r="G23" s="28"/>
      <x:c r="H23" s="28"/>
      <x:c r="I23" s="28"/>
      <x:c r="J23" s="28"/>
      <x:c r="K23" s="28"/>
      <x:c r="L23" s="28"/>
      <x:c r="M23" s="28"/>
      <x:c r="N23" s="28"/>
      <x:c r="O23" s="28"/>
      <x:c r="P23" s="28"/>
      <x:c r="Q23" s="28"/>
      <x:c r="R23" s="28"/>
      <x:c r="S23" s="28"/>
      <x:c r="T23" s="28"/>
      <x:c r="U23" s="28"/>
      <x:c r="V23" s="28"/>
      <x:c r="W23" s="28"/>
      <x:c r="X23" s="28"/>
      <x:c r="Y23" s="28"/>
      <x:c r="Z23" s="28"/>
    </x:row>
    <x:row r="24">
      <x:c r="A24" s="28"/>
      <x:c r="B24" s="28"/>
      <x:c r="C24" s="28"/>
      <x:c r="D24" s="28"/>
      <x:c r="E24" s="28"/>
      <x:c r="F24" s="28"/>
      <x:c r="G24" s="28"/>
      <x:c r="H24" s="28"/>
      <x:c r="I24" s="28"/>
      <x:c r="J24" s="28"/>
      <x:c r="K24" s="28"/>
      <x:c r="L24" s="28"/>
      <x:c r="M24" s="28"/>
      <x:c r="N24" s="28"/>
      <x:c r="O24" s="28"/>
      <x:c r="P24" s="28"/>
      <x:c r="Q24" s="28"/>
      <x:c r="R24" s="28"/>
      <x:c r="S24" s="28"/>
      <x:c r="T24" s="28"/>
      <x:c r="U24" s="28"/>
      <x:c r="V24" s="28"/>
      <x:c r="W24" s="28"/>
      <x:c r="X24" s="28"/>
      <x:c r="Y24" s="28"/>
      <x:c r="Z24" s="28"/>
    </x:row>
    <x:row r="25">
      <x:c r="A25" s="28"/>
      <x:c r="B25" s="28"/>
      <x:c r="C25" s="28"/>
      <x:c r="D25" s="28"/>
      <x:c r="E25" s="28"/>
      <x:c r="F25" s="28"/>
      <x:c r="G25" s="28"/>
      <x:c r="H25" s="28"/>
      <x:c r="I25" s="28"/>
      <x:c r="J25" s="28"/>
      <x:c r="K25" s="28"/>
      <x:c r="L25" s="28"/>
      <x:c r="M25" s="28"/>
      <x:c r="N25" s="28"/>
      <x:c r="O25" s="28"/>
      <x:c r="P25" s="28"/>
      <x:c r="Q25" s="28"/>
      <x:c r="R25" s="28"/>
      <x:c r="S25" s="28"/>
      <x:c r="T25" s="28"/>
      <x:c r="U25" s="28"/>
      <x:c r="V25" s="28"/>
      <x:c r="W25" s="28"/>
      <x:c r="X25" s="28"/>
      <x:c r="Y25" s="28"/>
      <x:c r="Z25" s="28"/>
    </x:row>
    <x:row r="26">
      <x:c r="A26" s="28"/>
      <x:c r="B26" s="28"/>
      <x:c r="C26" s="28"/>
      <x:c r="D26" s="28"/>
      <x:c r="E26" s="28"/>
      <x:c r="F26" s="28"/>
      <x:c r="G26" s="28"/>
      <x:c r="H26" s="28"/>
      <x:c r="I26" s="28"/>
      <x:c r="J26" s="28"/>
      <x:c r="K26" s="28"/>
      <x:c r="L26" s="28"/>
      <x:c r="M26" s="28"/>
      <x:c r="N26" s="28"/>
      <x:c r="O26" s="28"/>
      <x:c r="P26" s="28"/>
      <x:c r="Q26" s="28"/>
      <x:c r="R26" s="28"/>
      <x:c r="S26" s="28"/>
      <x:c r="T26" s="28"/>
      <x:c r="U26" s="28"/>
      <x:c r="V26" s="28"/>
      <x:c r="W26" s="28"/>
      <x:c r="X26" s="28"/>
      <x:c r="Y26" s="28"/>
      <x:c r="Z26" s="28"/>
    </x:row>
    <x:row r="27">
      <x:c r="A27" s="28"/>
      <x:c r="B27" s="28"/>
      <x:c r="C27" s="28"/>
      <x:c r="D27" s="28"/>
      <x:c r="E27" s="28"/>
      <x:c r="F27" s="28"/>
      <x:c r="G27" s="28"/>
      <x:c r="H27" s="28"/>
      <x:c r="I27" s="28"/>
      <x:c r="J27" s="28"/>
      <x:c r="K27" s="28"/>
      <x:c r="L27" s="28"/>
      <x:c r="M27" s="28"/>
      <x:c r="N27" s="28"/>
      <x:c r="O27" s="28"/>
      <x:c r="P27" s="28"/>
      <x:c r="Q27" s="28"/>
      <x:c r="R27" s="28"/>
      <x:c r="S27" s="28"/>
      <x:c r="T27" s="28"/>
      <x:c r="U27" s="28"/>
      <x:c r="V27" s="28"/>
      <x:c r="W27" s="28"/>
      <x:c r="X27" s="28"/>
      <x:c r="Y27" s="28"/>
      <x:c r="Z27" s="28"/>
    </x:row>
    <x:row r="28">
      <x:c r="A28" s="28"/>
      <x:c r="B28" s="28"/>
      <x:c r="C28" s="28"/>
      <x:c r="D28" s="28"/>
      <x:c r="E28" s="28"/>
      <x:c r="F28" s="28"/>
      <x:c r="G28" s="28"/>
      <x:c r="H28" s="28"/>
      <x:c r="I28" s="28"/>
      <x:c r="J28" s="28"/>
      <x:c r="K28" s="28"/>
      <x:c r="L28" s="28"/>
      <x:c r="M28" s="28"/>
      <x:c r="N28" s="28"/>
      <x:c r="O28" s="28"/>
      <x:c r="P28" s="28"/>
      <x:c r="Q28" s="28"/>
      <x:c r="R28" s="28"/>
      <x:c r="S28" s="28"/>
      <x:c r="T28" s="28"/>
      <x:c r="U28" s="28"/>
      <x:c r="V28" s="28"/>
      <x:c r="W28" s="28"/>
      <x:c r="X28" s="28"/>
      <x:c r="Y28" s="28"/>
      <x:c r="Z28" s="28"/>
    </x:row>
    <x:row r="29">
      <x:c r="A29" s="28"/>
      <x:c r="B29" s="28"/>
      <x:c r="C29" s="28"/>
      <x:c r="D29" s="28"/>
      <x:c r="E29" s="28"/>
      <x:c r="F29" s="28"/>
      <x:c r="G29" s="28"/>
      <x:c r="H29" s="28"/>
      <x:c r="I29" s="28"/>
      <x:c r="J29" s="28"/>
      <x:c r="K29" s="28"/>
      <x:c r="L29" s="28"/>
      <x:c r="M29" s="28"/>
      <x:c r="N29" s="28"/>
      <x:c r="O29" s="28"/>
      <x:c r="P29" s="28"/>
      <x:c r="Q29" s="28"/>
      <x:c r="R29" s="28"/>
      <x:c r="S29" s="28"/>
      <x:c r="T29" s="28"/>
      <x:c r="U29" s="28"/>
      <x:c r="V29" s="28"/>
      <x:c r="W29" s="28"/>
      <x:c r="X29" s="28"/>
      <x:c r="Y29" s="28"/>
      <x:c r="Z29" s="28"/>
    </x:row>
    <x:row r="30">
      <x:c r="A30" s="28"/>
      <x:c r="B30" s="28"/>
      <x:c r="C30" s="28"/>
      <x:c r="D30" s="28"/>
      <x:c r="E30" s="28"/>
      <x:c r="F30" s="28"/>
      <x:c r="G30" s="28"/>
      <x:c r="H30" s="28"/>
      <x:c r="I30" s="28"/>
      <x:c r="J30" s="28"/>
      <x:c r="K30" s="28"/>
      <x:c r="L30" s="28"/>
      <x:c r="M30" s="28"/>
      <x:c r="N30" s="28"/>
      <x:c r="O30" s="28"/>
      <x:c r="P30" s="28"/>
      <x:c r="Q30" s="28"/>
      <x:c r="R30" s="28"/>
      <x:c r="S30" s="28"/>
      <x:c r="T30" s="28"/>
      <x:c r="U30" s="28"/>
      <x:c r="V30" s="28"/>
      <x:c r="W30" s="28"/>
      <x:c r="X30" s="28"/>
      <x:c r="Y30" s="28"/>
      <x:c r="Z30" s="28"/>
    </x:row>
    <x:row r="31">
      <x:c r="A31" s="28"/>
      <x:c r="B31" s="28"/>
      <x:c r="C31" s="28"/>
      <x:c r="D31" s="28"/>
      <x:c r="E31" s="28"/>
      <x:c r="F31" s="28"/>
      <x:c r="G31" s="28"/>
      <x:c r="H31" s="28"/>
      <x:c r="I31" s="28"/>
      <x:c r="J31" s="28"/>
      <x:c r="K31" s="28"/>
      <x:c r="L31" s="28"/>
      <x:c r="M31" s="28"/>
      <x:c r="N31" s="28"/>
      <x:c r="O31" s="28"/>
      <x:c r="P31" s="28"/>
      <x:c r="Q31" s="28"/>
      <x:c r="R31" s="28"/>
      <x:c r="S31" s="28"/>
      <x:c r="T31" s="28"/>
      <x:c r="U31" s="28"/>
      <x:c r="V31" s="28"/>
      <x:c r="W31" s="28"/>
      <x:c r="X31" s="28"/>
      <x:c r="Y31" s="28"/>
      <x:c r="Z31" s="28"/>
    </x:row>
    <x:row r="32">
      <x:c r="A32" s="28"/>
      <x:c r="B32" s="28"/>
      <x:c r="C32" s="28"/>
      <x:c r="D32" s="28"/>
      <x:c r="E32" s="28"/>
      <x:c r="F32" s="28"/>
      <x:c r="G32" s="28"/>
      <x:c r="H32" s="28"/>
      <x:c r="I32" s="28"/>
      <x:c r="J32" s="28"/>
      <x:c r="K32" s="28"/>
      <x:c r="L32" s="28"/>
      <x:c r="M32" s="28"/>
      <x:c r="N32" s="28"/>
      <x:c r="O32" s="28"/>
      <x:c r="P32" s="28"/>
      <x:c r="Q32" s="28"/>
      <x:c r="R32" s="28"/>
      <x:c r="S32" s="28"/>
      <x:c r="T32" s="28"/>
      <x:c r="U32" s="28"/>
      <x:c r="V32" s="28"/>
      <x:c r="W32" s="28"/>
      <x:c r="X32" s="28"/>
      <x:c r="Y32" s="28"/>
      <x:c r="Z32" s="28"/>
    </x:row>
    <x:row r="33">
      <x:c r="A33" s="28"/>
      <x:c r="B33" s="28"/>
      <x:c r="C33" s="28"/>
      <x:c r="D33" s="28"/>
      <x:c r="E33" s="28"/>
      <x:c r="F33" s="28"/>
      <x:c r="G33" s="28"/>
      <x:c r="H33" s="28"/>
      <x:c r="I33" s="28"/>
      <x:c r="J33" s="28"/>
      <x:c r="K33" s="28"/>
      <x:c r="L33" s="28"/>
      <x:c r="M33" s="28"/>
      <x:c r="N33" s="28"/>
      <x:c r="O33" s="28"/>
      <x:c r="P33" s="28"/>
      <x:c r="Q33" s="28"/>
      <x:c r="R33" s="28"/>
      <x:c r="S33" s="28"/>
      <x:c r="T33" s="28"/>
      <x:c r="U33" s="28"/>
      <x:c r="V33" s="28"/>
      <x:c r="W33" s="28"/>
      <x:c r="X33" s="28"/>
      <x:c r="Y33" s="28"/>
      <x:c r="Z33" s="28"/>
    </x:row>
    <x:row r="34">
      <x:c r="A34" s="28"/>
      <x:c r="B34" s="28"/>
      <x:c r="C34" s="28"/>
      <x:c r="D34" s="28"/>
      <x:c r="E34" s="28"/>
      <x:c r="F34" s="28"/>
      <x:c r="G34" s="28"/>
      <x:c r="H34" s="28"/>
      <x:c r="I34" s="28"/>
      <x:c r="J34" s="28"/>
      <x:c r="K34" s="28"/>
      <x:c r="L34" s="28"/>
      <x:c r="M34" s="28"/>
      <x:c r="N34" s="28"/>
      <x:c r="O34" s="28"/>
      <x:c r="P34" s="28"/>
      <x:c r="Q34" s="28"/>
      <x:c r="R34" s="28"/>
      <x:c r="S34" s="28"/>
      <x:c r="T34" s="28"/>
      <x:c r="U34" s="28"/>
      <x:c r="V34" s="28"/>
      <x:c r="W34" s="28"/>
      <x:c r="X34" s="28"/>
      <x:c r="Y34" s="28"/>
      <x:c r="Z34" s="28"/>
    </x:row>
    <x:row r="35">
      <x:c r="A35" s="28"/>
      <x:c r="B35" s="28"/>
      <x:c r="C35" s="28"/>
      <x:c r="D35" s="28"/>
      <x:c r="E35" s="28"/>
      <x:c r="F35" s="28"/>
      <x:c r="G35" s="28"/>
      <x:c r="H35" s="28"/>
      <x:c r="I35" s="28"/>
      <x:c r="J35" s="28"/>
      <x:c r="K35" s="28"/>
      <x:c r="L35" s="28"/>
      <x:c r="M35" s="28"/>
      <x:c r="N35" s="28"/>
      <x:c r="O35" s="28"/>
      <x:c r="P35" s="28"/>
      <x:c r="Q35" s="28"/>
      <x:c r="R35" s="28"/>
      <x:c r="S35" s="28"/>
      <x:c r="T35" s="28"/>
      <x:c r="U35" s="28"/>
      <x:c r="V35" s="28"/>
      <x:c r="W35" s="28"/>
      <x:c r="X35" s="28"/>
      <x:c r="Y35" s="28"/>
      <x:c r="Z35" s="28"/>
    </x:row>
    <x:row r="36">
      <x:c r="A36" s="28"/>
      <x:c r="B36" s="28"/>
      <x:c r="C36" s="28"/>
      <x:c r="D36" s="28"/>
      <x:c r="E36" s="28"/>
      <x:c r="F36" s="28"/>
      <x:c r="G36" s="28"/>
      <x:c r="H36" s="28"/>
      <x:c r="I36" s="28"/>
      <x:c r="J36" s="28"/>
      <x:c r="K36" s="28"/>
      <x:c r="L36" s="28"/>
      <x:c r="M36" s="28"/>
      <x:c r="N36" s="28"/>
      <x:c r="O36" s="28"/>
      <x:c r="P36" s="28"/>
      <x:c r="Q36" s="28"/>
      <x:c r="R36" s="28"/>
      <x:c r="S36" s="28"/>
      <x:c r="T36" s="28"/>
      <x:c r="U36" s="28"/>
      <x:c r="V36" s="28"/>
      <x:c r="W36" s="28"/>
      <x:c r="X36" s="28"/>
      <x:c r="Y36" s="28"/>
      <x:c r="Z36" s="28"/>
    </x:row>
    <x:row r="37">
      <x:c r="A37" s="28"/>
      <x:c r="B37" s="28"/>
      <x:c r="C37" s="28"/>
      <x:c r="D37" s="28"/>
      <x:c r="E37" s="28"/>
      <x:c r="F37" s="28"/>
      <x:c r="G37" s="28"/>
      <x:c r="H37" s="28"/>
      <x:c r="I37" s="28"/>
      <x:c r="J37" s="28"/>
      <x:c r="K37" s="28"/>
      <x:c r="L37" s="28"/>
      <x:c r="M37" s="28"/>
      <x:c r="N37" s="28"/>
      <x:c r="O37" s="28"/>
      <x:c r="P37" s="28"/>
      <x:c r="Q37" s="28"/>
      <x:c r="R37" s="28"/>
      <x:c r="S37" s="28"/>
      <x:c r="T37" s="28"/>
      <x:c r="U37" s="28"/>
      <x:c r="V37" s="28"/>
      <x:c r="W37" s="28"/>
      <x:c r="X37" s="28"/>
      <x:c r="Y37" s="28"/>
      <x:c r="Z37" s="28"/>
    </x:row>
    <x:row r="38">
      <x:c r="A38" s="28"/>
      <x:c r="B38" s="28"/>
      <x:c r="C38" s="28"/>
      <x:c r="D38" s="28"/>
      <x:c r="E38" s="28"/>
      <x:c r="F38" s="28"/>
      <x:c r="G38" s="28"/>
      <x:c r="H38" s="28"/>
      <x:c r="I38" s="28"/>
      <x:c r="J38" s="28"/>
      <x:c r="K38" s="28"/>
      <x:c r="L38" s="28"/>
      <x:c r="M38" s="28"/>
      <x:c r="N38" s="28"/>
      <x:c r="O38" s="28"/>
      <x:c r="P38" s="28"/>
      <x:c r="Q38" s="28"/>
      <x:c r="R38" s="28"/>
      <x:c r="S38" s="28"/>
      <x:c r="T38" s="28"/>
      <x:c r="U38" s="28"/>
      <x:c r="V38" s="28"/>
      <x:c r="W38" s="28"/>
      <x:c r="X38" s="28"/>
      <x:c r="Y38" s="28"/>
      <x:c r="Z38" s="28"/>
    </x:row>
    <x:row r="39">
      <x:c r="A39" s="28"/>
      <x:c r="B39" s="28"/>
      <x:c r="C39" s="28"/>
      <x:c r="D39" s="28"/>
      <x:c r="E39" s="28"/>
      <x:c r="F39" s="28"/>
      <x:c r="G39" s="28"/>
      <x:c r="H39" s="28"/>
      <x:c r="I39" s="28"/>
      <x:c r="J39" s="28"/>
      <x:c r="K39" s="28"/>
      <x:c r="L39" s="28"/>
      <x:c r="M39" s="28"/>
      <x:c r="N39" s="28"/>
      <x:c r="O39" s="28"/>
      <x:c r="P39" s="28"/>
      <x:c r="Q39" s="28"/>
      <x:c r="R39" s="28"/>
      <x:c r="S39" s="28"/>
      <x:c r="T39" s="28"/>
      <x:c r="U39" s="28"/>
      <x:c r="V39" s="28"/>
      <x:c r="W39" s="28"/>
      <x:c r="X39" s="28"/>
      <x:c r="Y39" s="28"/>
      <x:c r="Z39" s="28"/>
    </x:row>
    <x:row r="40">
      <x:c r="A40" s="28"/>
      <x:c r="B40" s="28"/>
      <x:c r="C40" s="28"/>
      <x:c r="D40" s="28"/>
      <x:c r="E40" s="28"/>
      <x:c r="F40" s="28"/>
      <x:c r="G40" s="28"/>
      <x:c r="H40" s="28"/>
      <x:c r="I40" s="28"/>
      <x:c r="J40" s="28"/>
      <x:c r="K40" s="28"/>
      <x:c r="L40" s="28"/>
      <x:c r="M40" s="28"/>
      <x:c r="N40" s="28"/>
      <x:c r="O40" s="28"/>
      <x:c r="P40" s="28"/>
      <x:c r="Q40" s="28"/>
      <x:c r="R40" s="28"/>
      <x:c r="S40" s="28"/>
      <x:c r="T40" s="28"/>
      <x:c r="U40" s="28"/>
      <x:c r="V40" s="28"/>
      <x:c r="W40" s="28"/>
      <x:c r="X40" s="28"/>
      <x:c r="Y40" s="28"/>
      <x:c r="Z40" s="28"/>
    </x:row>
    <x:row r="41">
      <x:c r="A41" s="28"/>
      <x:c r="B41" s="28"/>
      <x:c r="C41" s="28"/>
      <x:c r="D41" s="28"/>
      <x:c r="E41" s="28"/>
      <x:c r="F41" s="28"/>
      <x:c r="G41" s="28"/>
      <x:c r="H41" s="28"/>
      <x:c r="I41" s="28"/>
      <x:c r="J41" s="28"/>
      <x:c r="K41" s="28"/>
      <x:c r="L41" s="28"/>
      <x:c r="M41" s="28"/>
      <x:c r="N41" s="28"/>
      <x:c r="O41" s="28"/>
      <x:c r="P41" s="28"/>
      <x:c r="Q41" s="28"/>
      <x:c r="R41" s="28"/>
      <x:c r="S41" s="28"/>
      <x:c r="T41" s="28"/>
      <x:c r="U41" s="28"/>
      <x:c r="V41" s="28"/>
      <x:c r="W41" s="28"/>
      <x:c r="X41" s="28"/>
      <x:c r="Y41" s="28"/>
      <x:c r="Z41" s="28"/>
    </x:row>
    <x:row r="42">
      <x:c r="A42" s="28"/>
      <x:c r="B42" s="28"/>
      <x:c r="C42" s="28"/>
      <x:c r="D42" s="28"/>
      <x:c r="E42" s="28"/>
      <x:c r="F42" s="28"/>
      <x:c r="G42" s="28"/>
      <x:c r="H42" s="28"/>
      <x:c r="I42" s="28"/>
      <x:c r="J42" s="28"/>
      <x:c r="K42" s="28"/>
      <x:c r="L42" s="28"/>
      <x:c r="M42" s="28"/>
      <x:c r="N42" s="28"/>
      <x:c r="O42" s="28"/>
      <x:c r="P42" s="28"/>
      <x:c r="Q42" s="28"/>
      <x:c r="R42" s="28"/>
      <x:c r="S42" s="28"/>
      <x:c r="T42" s="28"/>
      <x:c r="U42" s="28"/>
      <x:c r="V42" s="28"/>
      <x:c r="W42" s="28"/>
      <x:c r="X42" s="28"/>
      <x:c r="Y42" s="28"/>
      <x:c r="Z42" s="28"/>
    </x:row>
    <x:row r="43">
      <x:c r="A43" s="28"/>
      <x:c r="B43" s="28"/>
      <x:c r="C43" s="28"/>
      <x:c r="D43" s="28"/>
      <x:c r="E43" s="28"/>
      <x:c r="F43" s="28"/>
      <x:c r="G43" s="28"/>
      <x:c r="H43" s="28"/>
      <x:c r="I43" s="28"/>
      <x:c r="J43" s="28"/>
      <x:c r="K43" s="28"/>
      <x:c r="L43" s="28"/>
      <x:c r="M43" s="28"/>
      <x:c r="N43" s="28"/>
      <x:c r="O43" s="28"/>
      <x:c r="P43" s="28"/>
      <x:c r="Q43" s="28"/>
      <x:c r="R43" s="28"/>
      <x:c r="S43" s="28"/>
      <x:c r="T43" s="28"/>
      <x:c r="U43" s="28"/>
      <x:c r="V43" s="28"/>
      <x:c r="W43" s="28"/>
      <x:c r="X43" s="28"/>
      <x:c r="Y43" s="28"/>
      <x:c r="Z43" s="28"/>
    </x:row>
    <x:row r="44">
      <x:c r="A44" s="28"/>
      <x:c r="B44" s="28"/>
      <x:c r="C44" s="28"/>
      <x:c r="D44" s="28"/>
      <x:c r="E44" s="28"/>
      <x:c r="F44" s="28"/>
      <x:c r="G44" s="28"/>
      <x:c r="H44" s="28"/>
      <x:c r="I44" s="28"/>
      <x:c r="J44" s="28"/>
      <x:c r="K44" s="28"/>
      <x:c r="L44" s="28"/>
      <x:c r="M44" s="28"/>
      <x:c r="N44" s="28"/>
      <x:c r="O44" s="28"/>
      <x:c r="P44" s="28"/>
      <x:c r="Q44" s="28"/>
      <x:c r="R44" s="28"/>
      <x:c r="S44" s="28"/>
      <x:c r="T44" s="28"/>
      <x:c r="U44" s="28"/>
      <x:c r="V44" s="28"/>
      <x:c r="W44" s="28"/>
      <x:c r="X44" s="28"/>
      <x:c r="Y44" s="28"/>
      <x:c r="Z44" s="28"/>
    </x:row>
    <x:row r="45">
      <x:c r="A45" s="28"/>
      <x:c r="B45" s="28"/>
      <x:c r="C45" s="28"/>
      <x:c r="D45" s="28"/>
      <x:c r="E45" s="28"/>
      <x:c r="F45" s="28"/>
      <x:c r="G45" s="28"/>
      <x:c r="H45" s="28"/>
      <x:c r="I45" s="28"/>
      <x:c r="J45" s="28"/>
      <x:c r="K45" s="28"/>
      <x:c r="L45" s="28"/>
      <x:c r="M45" s="28"/>
      <x:c r="N45" s="28"/>
      <x:c r="O45" s="28"/>
      <x:c r="P45" s="28"/>
      <x:c r="Q45" s="28"/>
      <x:c r="R45" s="28"/>
      <x:c r="S45" s="28"/>
      <x:c r="T45" s="28"/>
      <x:c r="U45" s="28"/>
      <x:c r="V45" s="28"/>
      <x:c r="W45" s="28"/>
      <x:c r="X45" s="28"/>
      <x:c r="Y45" s="28"/>
      <x:c r="Z45" s="28"/>
    </x:row>
    <x:row r="46">
      <x:c r="A46" s="28"/>
      <x:c r="B46" s="28"/>
      <x:c r="C46" s="28"/>
      <x:c r="D46" s="28"/>
      <x:c r="E46" s="28"/>
      <x:c r="F46" s="28"/>
      <x:c r="G46" s="28"/>
      <x:c r="H46" s="28"/>
      <x:c r="I46" s="28"/>
      <x:c r="J46" s="28"/>
      <x:c r="K46" s="28"/>
      <x:c r="L46" s="28"/>
      <x:c r="M46" s="28"/>
      <x:c r="N46" s="28"/>
      <x:c r="O46" s="28"/>
      <x:c r="P46" s="28"/>
      <x:c r="Q46" s="28"/>
      <x:c r="R46" s="28"/>
      <x:c r="S46" s="28"/>
      <x:c r="T46" s="28"/>
      <x:c r="U46" s="28"/>
      <x:c r="V46" s="28"/>
      <x:c r="W46" s="28"/>
      <x:c r="X46" s="28"/>
      <x:c r="Y46" s="28"/>
      <x:c r="Z46" s="28"/>
    </x:row>
    <x:row r="47">
      <x:c r="A47" s="28"/>
      <x:c r="B47" s="28"/>
      <x:c r="C47" s="28"/>
      <x:c r="D47" s="28"/>
      <x:c r="E47" s="28"/>
      <x:c r="F47" s="28"/>
      <x:c r="G47" s="28"/>
      <x:c r="H47" s="28"/>
      <x:c r="I47" s="28"/>
      <x:c r="J47" s="28"/>
      <x:c r="K47" s="28"/>
      <x:c r="L47" s="28"/>
      <x:c r="M47" s="28"/>
      <x:c r="N47" s="28"/>
      <x:c r="O47" s="28"/>
      <x:c r="P47" s="28"/>
      <x:c r="Q47" s="28"/>
      <x:c r="R47" s="28"/>
      <x:c r="S47" s="28"/>
      <x:c r="T47" s="28"/>
      <x:c r="U47" s="28"/>
      <x:c r="V47" s="28"/>
      <x:c r="W47" s="28"/>
      <x:c r="X47" s="28"/>
      <x:c r="Y47" s="28"/>
      <x:c r="Z47" s="28"/>
    </x:row>
    <x:row r="48">
      <x:c r="A48" s="28"/>
      <x:c r="B48" s="28"/>
      <x:c r="C48" s="28"/>
      <x:c r="D48" s="28"/>
      <x:c r="E48" s="28"/>
      <x:c r="F48" s="28"/>
      <x:c r="G48" s="28"/>
      <x:c r="H48" s="28"/>
      <x:c r="I48" s="28"/>
      <x:c r="J48" s="28"/>
      <x:c r="K48" s="28"/>
      <x:c r="L48" s="28"/>
      <x:c r="M48" s="28"/>
      <x:c r="N48" s="28"/>
      <x:c r="O48" s="28"/>
      <x:c r="P48" s="28"/>
      <x:c r="Q48" s="28"/>
      <x:c r="R48" s="28"/>
      <x:c r="S48" s="28"/>
      <x:c r="T48" s="28"/>
      <x:c r="U48" s="28"/>
      <x:c r="V48" s="28"/>
      <x:c r="W48" s="28"/>
      <x:c r="X48" s="28"/>
      <x:c r="Y48" s="28"/>
      <x:c r="Z48" s="28"/>
    </x:row>
    <x:row r="49">
      <x:c r="A49" s="28"/>
      <x:c r="B49" s="28"/>
      <x:c r="C49" s="28"/>
      <x:c r="D49" s="28"/>
      <x:c r="E49" s="28"/>
      <x:c r="F49" s="28"/>
      <x:c r="G49" s="28"/>
      <x:c r="H49" s="28"/>
      <x:c r="I49" s="28"/>
      <x:c r="J49" s="28"/>
      <x:c r="K49" s="28"/>
      <x:c r="L49" s="28"/>
      <x:c r="M49" s="28"/>
      <x:c r="N49" s="28"/>
      <x:c r="O49" s="28"/>
      <x:c r="P49" s="28"/>
      <x:c r="Q49" s="28"/>
      <x:c r="R49" s="28"/>
      <x:c r="S49" s="28"/>
      <x:c r="T49" s="28"/>
      <x:c r="U49" s="28"/>
      <x:c r="V49" s="28"/>
      <x:c r="W49" s="28"/>
      <x:c r="X49" s="28"/>
      <x:c r="Y49" s="28"/>
      <x:c r="Z49" s="28"/>
    </x:row>
    <x:row r="50">
      <x:c r="A50" s="28"/>
      <x:c r="B50" s="28"/>
      <x:c r="C50" s="28"/>
      <x:c r="D50" s="28"/>
      <x:c r="E50" s="28"/>
      <x:c r="F50" s="28"/>
      <x:c r="G50" s="28"/>
      <x:c r="H50" s="28"/>
      <x:c r="I50" s="28"/>
      <x:c r="J50" s="28"/>
      <x:c r="K50" s="28"/>
      <x:c r="L50" s="28"/>
      <x:c r="M50" s="28"/>
      <x:c r="N50" s="28"/>
      <x:c r="O50" s="28"/>
      <x:c r="P50" s="28"/>
      <x:c r="Q50" s="28"/>
      <x:c r="R50" s="28"/>
      <x:c r="S50" s="28"/>
      <x:c r="T50" s="28"/>
      <x:c r="U50" s="28"/>
      <x:c r="V50" s="28"/>
      <x:c r="W50" s="28"/>
      <x:c r="X50" s="28"/>
      <x:c r="Y50" s="28"/>
      <x:c r="Z50" s="28"/>
    </x:row>
    <x:row r="51">
      <x:c r="A51" s="28"/>
      <x:c r="B51" s="28"/>
      <x:c r="C51" s="28"/>
      <x:c r="D51" s="28"/>
      <x:c r="E51" s="28"/>
      <x:c r="F51" s="28"/>
      <x:c r="G51" s="28"/>
      <x:c r="H51" s="28"/>
      <x:c r="I51" s="28"/>
      <x:c r="J51" s="28"/>
      <x:c r="K51" s="28"/>
      <x:c r="L51" s="28"/>
      <x:c r="M51" s="28"/>
      <x:c r="N51" s="28"/>
      <x:c r="O51" s="28"/>
      <x:c r="P51" s="28"/>
      <x:c r="Q51" s="28"/>
      <x:c r="R51" s="28"/>
      <x:c r="S51" s="28"/>
      <x:c r="T51" s="28"/>
      <x:c r="U51" s="28"/>
      <x:c r="V51" s="28"/>
      <x:c r="W51" s="28"/>
      <x:c r="X51" s="28"/>
      <x:c r="Y51" s="28"/>
      <x:c r="Z51" s="28"/>
    </x:row>
    <x:row r="52">
      <x:c r="A52" s="28"/>
      <x:c r="B52" s="28"/>
      <x:c r="C52" s="28"/>
      <x:c r="D52" s="28"/>
      <x:c r="E52" s="28"/>
      <x:c r="F52" s="28"/>
      <x:c r="G52" s="28"/>
      <x:c r="H52" s="28"/>
      <x:c r="I52" s="28"/>
      <x:c r="J52" s="28"/>
      <x:c r="K52" s="28"/>
      <x:c r="L52" s="28"/>
      <x:c r="M52" s="28"/>
      <x:c r="N52" s="28"/>
      <x:c r="O52" s="28"/>
      <x:c r="P52" s="28"/>
      <x:c r="Q52" s="28"/>
      <x:c r="R52" s="28"/>
      <x:c r="S52" s="28"/>
      <x:c r="T52" s="28"/>
      <x:c r="U52" s="28"/>
      <x:c r="V52" s="28"/>
      <x:c r="W52" s="28"/>
      <x:c r="X52" s="28"/>
      <x:c r="Y52" s="28"/>
      <x:c r="Z52" s="28"/>
    </x:row>
    <x:row r="53">
      <x:c r="A53" s="28"/>
      <x:c r="B53" s="28"/>
      <x:c r="C53" s="28"/>
      <x:c r="D53" s="28"/>
      <x:c r="E53" s="28"/>
      <x:c r="F53" s="28"/>
      <x:c r="G53" s="28"/>
      <x:c r="H53" s="28"/>
      <x:c r="I53" s="28"/>
      <x:c r="J53" s="28"/>
      <x:c r="K53" s="28"/>
      <x:c r="L53" s="28"/>
      <x:c r="M53" s="28"/>
      <x:c r="N53" s="28"/>
      <x:c r="O53" s="28"/>
      <x:c r="P53" s="28"/>
      <x:c r="Q53" s="28"/>
      <x:c r="R53" s="28"/>
      <x:c r="S53" s="28"/>
      <x:c r="T53" s="28"/>
      <x:c r="U53" s="28"/>
      <x:c r="V53" s="28"/>
      <x:c r="W53" s="28"/>
      <x:c r="X53" s="28"/>
      <x:c r="Y53" s="28"/>
      <x:c r="Z53" s="28"/>
    </x:row>
    <x:row r="54">
      <x:c r="A54" s="28"/>
      <x:c r="B54" s="28"/>
      <x:c r="C54" s="28"/>
      <x:c r="D54" s="28"/>
      <x:c r="E54" s="28"/>
      <x:c r="F54" s="28"/>
      <x:c r="G54" s="28"/>
      <x:c r="H54" s="28"/>
      <x:c r="I54" s="28"/>
      <x:c r="J54" s="28"/>
      <x:c r="K54" s="28"/>
      <x:c r="L54" s="28"/>
      <x:c r="M54" s="28"/>
      <x:c r="N54" s="28"/>
      <x:c r="O54" s="28"/>
      <x:c r="P54" s="28"/>
      <x:c r="Q54" s="28"/>
      <x:c r="R54" s="28"/>
      <x:c r="S54" s="28"/>
      <x:c r="T54" s="28"/>
      <x:c r="U54" s="28"/>
      <x:c r="V54" s="28"/>
      <x:c r="W54" s="28"/>
      <x:c r="X54" s="28"/>
      <x:c r="Y54" s="28"/>
      <x:c r="Z54" s="28"/>
    </x:row>
    <x:row r="55">
      <x:c r="A55" s="28"/>
      <x:c r="B55" s="28"/>
      <x:c r="C55" s="28"/>
      <x:c r="D55" s="28"/>
      <x:c r="E55" s="28"/>
      <x:c r="F55" s="28"/>
      <x:c r="G55" s="28"/>
      <x:c r="H55" s="28"/>
      <x:c r="I55" s="28"/>
      <x:c r="J55" s="28"/>
      <x:c r="K55" s="28"/>
      <x:c r="L55" s="28"/>
      <x:c r="M55" s="28"/>
      <x:c r="N55" s="28"/>
      <x:c r="O55" s="28"/>
      <x:c r="P55" s="28"/>
      <x:c r="Q55" s="28"/>
      <x:c r="R55" s="28"/>
      <x:c r="S55" s="28"/>
      <x:c r="T55" s="28"/>
      <x:c r="U55" s="28"/>
      <x:c r="V55" s="28"/>
      <x:c r="W55" s="28"/>
      <x:c r="X55" s="28"/>
      <x:c r="Y55" s="28"/>
      <x:c r="Z55" s="28"/>
    </x:row>
    <x:row r="56">
      <x:c r="A56" s="28"/>
      <x:c r="B56" s="28"/>
      <x:c r="C56" s="28"/>
      <x:c r="D56" s="28"/>
      <x:c r="E56" s="28"/>
      <x:c r="F56" s="28"/>
      <x:c r="G56" s="28"/>
      <x:c r="H56" s="28"/>
      <x:c r="I56" s="28"/>
      <x:c r="J56" s="28"/>
      <x:c r="K56" s="28"/>
      <x:c r="L56" s="28"/>
      <x:c r="M56" s="28"/>
      <x:c r="N56" s="28"/>
      <x:c r="O56" s="28"/>
      <x:c r="P56" s="28"/>
      <x:c r="Q56" s="28"/>
      <x:c r="R56" s="28"/>
      <x:c r="S56" s="28"/>
      <x:c r="T56" s="28"/>
      <x:c r="U56" s="28"/>
      <x:c r="V56" s="28"/>
      <x:c r="W56" s="28"/>
      <x:c r="X56" s="28"/>
      <x:c r="Y56" s="28"/>
      <x:c r="Z56" s="28"/>
    </x:row>
    <x:row r="57">
      <x:c r="A57" s="28"/>
      <x:c r="B57" s="28"/>
      <x:c r="C57" s="28"/>
      <x:c r="D57" s="28"/>
      <x:c r="E57" s="28"/>
      <x:c r="F57" s="28"/>
      <x:c r="G57" s="28"/>
      <x:c r="H57" s="28"/>
      <x:c r="I57" s="28"/>
      <x:c r="J57" s="28"/>
      <x:c r="K57" s="28"/>
      <x:c r="L57" s="28"/>
      <x:c r="M57" s="28"/>
      <x:c r="N57" s="28"/>
      <x:c r="O57" s="28"/>
      <x:c r="P57" s="28"/>
      <x:c r="Q57" s="28"/>
      <x:c r="R57" s="28"/>
      <x:c r="S57" s="28"/>
      <x:c r="T57" s="28"/>
      <x:c r="U57" s="28"/>
      <x:c r="V57" s="28"/>
      <x:c r="W57" s="28"/>
      <x:c r="X57" s="28"/>
      <x:c r="Y57" s="28"/>
      <x:c r="Z57" s="28"/>
    </x:row>
    <x:row r="58">
      <x:c r="A58" s="28"/>
      <x:c r="B58" s="28"/>
      <x:c r="C58" s="28"/>
      <x:c r="D58" s="28"/>
      <x:c r="E58" s="28"/>
      <x:c r="F58" s="28"/>
      <x:c r="G58" s="28"/>
      <x:c r="H58" s="28"/>
      <x:c r="I58" s="28"/>
      <x:c r="J58" s="28"/>
      <x:c r="K58" s="28"/>
      <x:c r="L58" s="28"/>
      <x:c r="M58" s="28"/>
      <x:c r="N58" s="28"/>
      <x:c r="O58" s="28"/>
      <x:c r="P58" s="28"/>
      <x:c r="Q58" s="28"/>
      <x:c r="R58" s="28"/>
      <x:c r="S58" s="28"/>
      <x:c r="T58" s="28"/>
      <x:c r="U58" s="28"/>
      <x:c r="V58" s="28"/>
      <x:c r="W58" s="28"/>
      <x:c r="X58" s="28"/>
      <x:c r="Y58" s="28"/>
      <x:c r="Z58" s="28"/>
    </x:row>
    <x:row r="59">
      <x:c r="A59" s="28"/>
      <x:c r="B59" s="28"/>
      <x:c r="C59" s="28"/>
      <x:c r="D59" s="28"/>
      <x:c r="E59" s="28"/>
      <x:c r="F59" s="28"/>
      <x:c r="G59" s="28"/>
      <x:c r="H59" s="28"/>
      <x:c r="I59" s="28"/>
      <x:c r="J59" s="28"/>
      <x:c r="K59" s="28"/>
      <x:c r="L59" s="28"/>
      <x:c r="M59" s="28"/>
      <x:c r="N59" s="28"/>
      <x:c r="O59" s="28"/>
      <x:c r="P59" s="28"/>
      <x:c r="Q59" s="28"/>
      <x:c r="R59" s="28"/>
      <x:c r="S59" s="28"/>
      <x:c r="T59" s="28"/>
      <x:c r="U59" s="28"/>
      <x:c r="V59" s="28"/>
      <x:c r="W59" s="28"/>
      <x:c r="X59" s="28"/>
      <x:c r="Y59" s="28"/>
      <x:c r="Z59" s="28"/>
    </x:row>
    <x:row r="60">
      <x:c r="A60" s="28"/>
      <x:c r="B60" s="28"/>
      <x:c r="C60" s="28"/>
      <x:c r="D60" s="28"/>
      <x:c r="E60" s="28"/>
      <x:c r="F60" s="28"/>
      <x:c r="G60" s="28"/>
      <x:c r="H60" s="28"/>
      <x:c r="I60" s="28"/>
      <x:c r="J60" s="28"/>
      <x:c r="K60" s="28"/>
      <x:c r="L60" s="28"/>
      <x:c r="M60" s="28"/>
      <x:c r="N60" s="28"/>
      <x:c r="O60" s="28"/>
      <x:c r="P60" s="28"/>
      <x:c r="Q60" s="28"/>
      <x:c r="R60" s="28"/>
      <x:c r="S60" s="28"/>
      <x:c r="T60" s="28"/>
      <x:c r="U60" s="28"/>
      <x:c r="V60" s="28"/>
      <x:c r="W60" s="28"/>
      <x:c r="X60" s="28"/>
      <x:c r="Y60" s="28"/>
      <x:c r="Z60" s="28"/>
    </x:row>
    <x:row r="61">
      <x:c r="A61" s="28"/>
      <x:c r="B61" s="28"/>
      <x:c r="C61" s="28"/>
      <x:c r="D61" s="28"/>
      <x:c r="E61" s="28"/>
      <x:c r="F61" s="28"/>
      <x:c r="G61" s="28"/>
      <x:c r="H61" s="28"/>
      <x:c r="I61" s="28"/>
      <x:c r="J61" s="28"/>
      <x:c r="K61" s="28"/>
      <x:c r="L61" s="28"/>
      <x:c r="M61" s="28"/>
      <x:c r="N61" s="28"/>
      <x:c r="O61" s="28"/>
      <x:c r="P61" s="28"/>
      <x:c r="Q61" s="28"/>
      <x:c r="R61" s="28"/>
      <x:c r="S61" s="28"/>
      <x:c r="T61" s="28"/>
      <x:c r="U61" s="28"/>
      <x:c r="V61" s="28"/>
      <x:c r="W61" s="28"/>
      <x:c r="X61" s="28"/>
      <x:c r="Y61" s="28"/>
      <x:c r="Z61" s="28"/>
    </x:row>
    <x:row r="62">
      <x:c r="A62" s="28"/>
      <x:c r="B62" s="28"/>
      <x:c r="C62" s="28"/>
      <x:c r="D62" s="28"/>
      <x:c r="E62" s="28"/>
      <x:c r="F62" s="28"/>
      <x:c r="G62" s="28"/>
      <x:c r="H62" s="28"/>
      <x:c r="I62" s="28"/>
      <x:c r="J62" s="28"/>
      <x:c r="K62" s="28"/>
      <x:c r="L62" s="28"/>
      <x:c r="M62" s="28"/>
      <x:c r="N62" s="28"/>
      <x:c r="O62" s="28"/>
      <x:c r="P62" s="28"/>
      <x:c r="Q62" s="28"/>
      <x:c r="R62" s="28"/>
      <x:c r="S62" s="28"/>
      <x:c r="T62" s="28"/>
      <x:c r="U62" s="28"/>
      <x:c r="V62" s="28"/>
      <x:c r="W62" s="28"/>
      <x:c r="X62" s="28"/>
      <x:c r="Y62" s="28"/>
      <x:c r="Z62" s="28"/>
    </x:row>
    <x:row r="63">
      <x:c r="A63" s="28"/>
      <x:c r="B63" s="28"/>
      <x:c r="C63" s="28"/>
      <x:c r="D63" s="28"/>
      <x:c r="E63" s="28"/>
      <x:c r="F63" s="28"/>
      <x:c r="G63" s="28"/>
      <x:c r="H63" s="28"/>
      <x:c r="I63" s="28"/>
      <x:c r="J63" s="28"/>
      <x:c r="K63" s="28"/>
      <x:c r="L63" s="28"/>
      <x:c r="M63" s="28"/>
      <x:c r="N63" s="28"/>
      <x:c r="O63" s="28"/>
      <x:c r="P63" s="28"/>
      <x:c r="Q63" s="28"/>
      <x:c r="R63" s="28"/>
      <x:c r="S63" s="28"/>
      <x:c r="T63" s="28"/>
      <x:c r="U63" s="28"/>
      <x:c r="V63" s="28"/>
      <x:c r="W63" s="28"/>
      <x:c r="X63" s="28"/>
      <x:c r="Y63" s="28"/>
      <x:c r="Z63" s="28"/>
    </x:row>
    <x:row r="64">
      <x:c r="A64" s="28"/>
      <x:c r="B64" s="28"/>
      <x:c r="C64" s="28"/>
      <x:c r="D64" s="28"/>
      <x:c r="E64" s="28"/>
      <x:c r="F64" s="28"/>
      <x:c r="G64" s="28"/>
      <x:c r="H64" s="28"/>
      <x:c r="I64" s="28"/>
      <x:c r="J64" s="28"/>
      <x:c r="K64" s="28"/>
      <x:c r="L64" s="28"/>
      <x:c r="M64" s="28"/>
      <x:c r="N64" s="28"/>
      <x:c r="O64" s="28"/>
      <x:c r="P64" s="28"/>
      <x:c r="Q64" s="28"/>
      <x:c r="R64" s="28"/>
      <x:c r="S64" s="28"/>
      <x:c r="T64" s="28"/>
      <x:c r="U64" s="28"/>
      <x:c r="V64" s="28"/>
      <x:c r="W64" s="28"/>
      <x:c r="X64" s="28"/>
      <x:c r="Y64" s="28"/>
      <x:c r="Z64" s="28"/>
    </x:row>
    <x:row r="65">
      <x:c r="A65" s="28"/>
      <x:c r="B65" s="28"/>
      <x:c r="C65" s="28"/>
      <x:c r="D65" s="28"/>
      <x:c r="E65" s="28"/>
      <x:c r="F65" s="28"/>
      <x:c r="G65" s="28"/>
      <x:c r="H65" s="28"/>
      <x:c r="I65" s="28"/>
      <x:c r="J65" s="28"/>
      <x:c r="K65" s="28"/>
      <x:c r="L65" s="28"/>
      <x:c r="M65" s="28"/>
      <x:c r="N65" s="28"/>
      <x:c r="O65" s="28"/>
      <x:c r="P65" s="28"/>
      <x:c r="Q65" s="28"/>
      <x:c r="R65" s="28"/>
      <x:c r="S65" s="28"/>
      <x:c r="T65" s="28"/>
      <x:c r="U65" s="28"/>
      <x:c r="V65" s="28"/>
      <x:c r="W65" s="28"/>
      <x:c r="X65" s="28"/>
      <x:c r="Y65" s="28"/>
      <x:c r="Z65" s="28"/>
    </x:row>
    <x:row r="66">
      <x:c r="A66" s="28"/>
      <x:c r="B66" s="28"/>
      <x:c r="C66" s="28"/>
      <x:c r="D66" s="28"/>
      <x:c r="E66" s="28"/>
      <x:c r="F66" s="28"/>
      <x:c r="G66" s="28"/>
      <x:c r="H66" s="28"/>
      <x:c r="I66" s="28"/>
      <x:c r="J66" s="28"/>
      <x:c r="K66" s="28"/>
      <x:c r="L66" s="28"/>
      <x:c r="M66" s="28"/>
      <x:c r="N66" s="28"/>
      <x:c r="O66" s="28"/>
      <x:c r="P66" s="28"/>
      <x:c r="Q66" s="28"/>
      <x:c r="R66" s="28"/>
      <x:c r="S66" s="28"/>
      <x:c r="T66" s="28"/>
      <x:c r="U66" s="28"/>
      <x:c r="V66" s="28"/>
      <x:c r="W66" s="28"/>
      <x:c r="X66" s="28"/>
      <x:c r="Y66" s="28"/>
      <x:c r="Z66" s="28"/>
    </x:row>
    <x:row r="67">
      <x:c r="A67" s="28"/>
      <x:c r="B67" s="28"/>
      <x:c r="C67" s="28"/>
      <x:c r="D67" s="28"/>
      <x:c r="E67" s="28"/>
      <x:c r="F67" s="28"/>
      <x:c r="G67" s="28"/>
      <x:c r="H67" s="28"/>
      <x:c r="I67" s="28"/>
      <x:c r="J67" s="28"/>
      <x:c r="K67" s="28"/>
      <x:c r="L67" s="28"/>
      <x:c r="M67" s="28"/>
      <x:c r="N67" s="28"/>
      <x:c r="O67" s="28"/>
      <x:c r="P67" s="28"/>
      <x:c r="Q67" s="28"/>
      <x:c r="R67" s="28"/>
      <x:c r="S67" s="28"/>
      <x:c r="T67" s="28"/>
      <x:c r="U67" s="28"/>
      <x:c r="V67" s="28"/>
      <x:c r="W67" s="28"/>
      <x:c r="X67" s="28"/>
      <x:c r="Y67" s="28"/>
      <x:c r="Z67" s="28"/>
    </x:row>
    <x:row r="68">
      <x:c r="A68" s="28"/>
      <x:c r="B68" s="28"/>
      <x:c r="C68" s="28"/>
      <x:c r="D68" s="28"/>
      <x:c r="E68" s="28"/>
      <x:c r="F68" s="28"/>
      <x:c r="G68" s="28"/>
      <x:c r="H68" s="28"/>
      <x:c r="I68" s="28"/>
      <x:c r="J68" s="28"/>
      <x:c r="K68" s="28"/>
      <x:c r="L68" s="28"/>
      <x:c r="M68" s="28"/>
      <x:c r="N68" s="28"/>
      <x:c r="O68" s="28"/>
      <x:c r="P68" s="28"/>
      <x:c r="Q68" s="28"/>
      <x:c r="R68" s="28"/>
      <x:c r="S68" s="28"/>
      <x:c r="T68" s="28"/>
      <x:c r="U68" s="28"/>
      <x:c r="V68" s="28"/>
      <x:c r="W68" s="28"/>
      <x:c r="X68" s="28"/>
      <x:c r="Y68" s="28"/>
      <x:c r="Z68" s="28"/>
    </x:row>
    <x:row r="69">
      <x:c r="A69" s="28"/>
      <x:c r="B69" s="28"/>
      <x:c r="C69" s="28"/>
      <x:c r="D69" s="28"/>
      <x:c r="E69" s="28"/>
      <x:c r="F69" s="28"/>
      <x:c r="G69" s="28"/>
      <x:c r="H69" s="28"/>
      <x:c r="I69" s="28"/>
      <x:c r="J69" s="28"/>
      <x:c r="K69" s="28"/>
      <x:c r="L69" s="28"/>
      <x:c r="M69" s="28"/>
      <x:c r="N69" s="28"/>
      <x:c r="O69" s="28"/>
      <x:c r="P69" s="28"/>
      <x:c r="Q69" s="28"/>
      <x:c r="R69" s="28"/>
      <x:c r="S69" s="28"/>
      <x:c r="T69" s="28"/>
      <x:c r="U69" s="28"/>
      <x:c r="V69" s="28"/>
      <x:c r="W69" s="28"/>
      <x:c r="X69" s="28"/>
      <x:c r="Y69" s="28"/>
      <x:c r="Z69" s="28"/>
    </x:row>
    <x:row r="70">
      <x:c r="A70" s="28"/>
      <x:c r="B70" s="28"/>
      <x:c r="C70" s="28"/>
      <x:c r="D70" s="28"/>
      <x:c r="E70" s="28"/>
      <x:c r="F70" s="28"/>
      <x:c r="G70" s="28"/>
      <x:c r="H70" s="28"/>
      <x:c r="I70" s="28"/>
      <x:c r="J70" s="28"/>
      <x:c r="K70" s="28"/>
      <x:c r="L70" s="28"/>
      <x:c r="M70" s="28"/>
      <x:c r="N70" s="28"/>
      <x:c r="O70" s="28"/>
      <x:c r="P70" s="28"/>
      <x:c r="Q70" s="28"/>
      <x:c r="R70" s="28"/>
      <x:c r="S70" s="28"/>
      <x:c r="T70" s="28"/>
      <x:c r="U70" s="28"/>
      <x:c r="V70" s="28"/>
      <x:c r="W70" s="28"/>
      <x:c r="X70" s="28"/>
      <x:c r="Y70" s="28"/>
      <x:c r="Z70" s="28"/>
    </x:row>
    <x:row r="71">
      <x:c r="A71" s="28"/>
      <x:c r="B71" s="28"/>
      <x:c r="C71" s="28"/>
      <x:c r="D71" s="28"/>
      <x:c r="E71" s="28"/>
      <x:c r="F71" s="28"/>
      <x:c r="G71" s="28"/>
      <x:c r="H71" s="28"/>
      <x:c r="I71" s="28"/>
      <x:c r="J71" s="28"/>
      <x:c r="K71" s="28"/>
      <x:c r="L71" s="28"/>
      <x:c r="M71" s="28"/>
      <x:c r="N71" s="28"/>
      <x:c r="O71" s="28"/>
      <x:c r="P71" s="28"/>
      <x:c r="Q71" s="28"/>
      <x:c r="R71" s="28"/>
      <x:c r="S71" s="28"/>
      <x:c r="T71" s="28"/>
      <x:c r="U71" s="28"/>
      <x:c r="V71" s="28"/>
      <x:c r="W71" s="28"/>
      <x:c r="X71" s="28"/>
      <x:c r="Y71" s="28"/>
      <x:c r="Z71" s="28"/>
    </x:row>
    <x:row r="72">
      <x:c r="A72" s="28"/>
      <x:c r="B72" s="28"/>
      <x:c r="C72" s="28"/>
      <x:c r="D72" s="28"/>
      <x:c r="E72" s="28"/>
      <x:c r="F72" s="28"/>
      <x:c r="G72" s="28"/>
      <x:c r="H72" s="28"/>
      <x:c r="I72" s="28"/>
      <x:c r="J72" s="28"/>
      <x:c r="K72" s="28"/>
      <x:c r="L72" s="28"/>
      <x:c r="M72" s="28"/>
      <x:c r="N72" s="28"/>
      <x:c r="O72" s="28"/>
      <x:c r="P72" s="28"/>
      <x:c r="Q72" s="28"/>
      <x:c r="R72" s="28"/>
      <x:c r="S72" s="28"/>
      <x:c r="T72" s="28"/>
      <x:c r="U72" s="28"/>
      <x:c r="V72" s="28"/>
      <x:c r="W72" s="28"/>
      <x:c r="X72" s="28"/>
      <x:c r="Y72" s="28"/>
      <x:c r="Z72" s="28"/>
    </x:row>
    <x:row r="73">
      <x:c r="A73" s="28"/>
      <x:c r="B73" s="28"/>
      <x:c r="C73" s="28"/>
      <x:c r="D73" s="28"/>
      <x:c r="E73" s="28"/>
      <x:c r="F73" s="28"/>
      <x:c r="G73" s="28"/>
      <x:c r="H73" s="28"/>
      <x:c r="I73" s="28"/>
      <x:c r="J73" s="28"/>
      <x:c r="K73" s="28"/>
      <x:c r="L73" s="28"/>
      <x:c r="M73" s="28"/>
      <x:c r="N73" s="28"/>
      <x:c r="O73" s="28"/>
      <x:c r="P73" s="28"/>
      <x:c r="Q73" s="28"/>
      <x:c r="R73" s="28"/>
      <x:c r="S73" s="28"/>
      <x:c r="T73" s="28"/>
      <x:c r="U73" s="28"/>
      <x:c r="V73" s="28"/>
      <x:c r="W73" s="28"/>
      <x:c r="X73" s="28"/>
      <x:c r="Y73" s="28"/>
      <x:c r="Z73" s="28"/>
    </x:row>
    <x:row r="74">
      <x:c r="A74" s="28"/>
      <x:c r="B74" s="28"/>
      <x:c r="C74" s="28"/>
      <x:c r="D74" s="28"/>
      <x:c r="E74" s="28"/>
      <x:c r="F74" s="28"/>
      <x:c r="G74" s="28"/>
      <x:c r="H74" s="28"/>
      <x:c r="I74" s="28"/>
      <x:c r="J74" s="28"/>
      <x:c r="K74" s="28"/>
      <x:c r="L74" s="28"/>
      <x:c r="M74" s="28"/>
      <x:c r="N74" s="28"/>
      <x:c r="O74" s="28"/>
      <x:c r="P74" s="28"/>
      <x:c r="Q74" s="28"/>
      <x:c r="R74" s="28"/>
      <x:c r="S74" s="28"/>
      <x:c r="T74" s="28"/>
      <x:c r="U74" s="28"/>
      <x:c r="V74" s="28"/>
      <x:c r="W74" s="28"/>
      <x:c r="X74" s="28"/>
      <x:c r="Y74" s="28"/>
      <x:c r="Z74" s="28"/>
    </x:row>
    <x:row r="75">
      <x:c r="A75" s="28"/>
      <x:c r="B75" s="28"/>
      <x:c r="C75" s="28"/>
      <x:c r="D75" s="28"/>
      <x:c r="E75" s="28"/>
      <x:c r="F75" s="28"/>
      <x:c r="G75" s="28"/>
      <x:c r="H75" s="28"/>
      <x:c r="I75" s="28"/>
      <x:c r="J75" s="28"/>
      <x:c r="K75" s="28"/>
      <x:c r="L75" s="28"/>
      <x:c r="M75" s="28"/>
      <x:c r="N75" s="28"/>
      <x:c r="O75" s="28"/>
      <x:c r="P75" s="28"/>
      <x:c r="Q75" s="28"/>
      <x:c r="R75" s="28"/>
      <x:c r="S75" s="28"/>
      <x:c r="T75" s="28"/>
      <x:c r="U75" s="28"/>
      <x:c r="V75" s="28"/>
      <x:c r="W75" s="28"/>
      <x:c r="X75" s="28"/>
      <x:c r="Y75" s="28"/>
      <x:c r="Z75" s="28"/>
    </x:row>
    <x:row r="76">
      <x:c r="A76" s="28"/>
      <x:c r="B76" s="28"/>
      <x:c r="C76" s="28"/>
      <x:c r="D76" s="28"/>
      <x:c r="E76" s="28"/>
      <x:c r="F76" s="28"/>
      <x:c r="G76" s="28"/>
      <x:c r="H76" s="28"/>
      <x:c r="I76" s="28"/>
      <x:c r="J76" s="28"/>
      <x:c r="K76" s="28"/>
      <x:c r="L76" s="28"/>
      <x:c r="M76" s="28"/>
      <x:c r="N76" s="28"/>
      <x:c r="O76" s="28"/>
      <x:c r="P76" s="28"/>
      <x:c r="Q76" s="28"/>
      <x:c r="R76" s="28"/>
      <x:c r="S76" s="28"/>
      <x:c r="T76" s="28"/>
      <x:c r="U76" s="28"/>
      <x:c r="V76" s="28"/>
      <x:c r="W76" s="28"/>
      <x:c r="X76" s="28"/>
      <x:c r="Y76" s="28"/>
      <x:c r="Z76" s="28"/>
    </x:row>
    <x:row r="77">
      <x:c r="A77" s="28"/>
      <x:c r="B77" s="28"/>
      <x:c r="C77" s="28"/>
      <x:c r="D77" s="28"/>
      <x:c r="E77" s="28"/>
      <x:c r="F77" s="28"/>
      <x:c r="G77" s="28"/>
      <x:c r="H77" s="28"/>
      <x:c r="I77" s="28"/>
      <x:c r="J77" s="28"/>
      <x:c r="K77" s="28"/>
      <x:c r="L77" s="28"/>
      <x:c r="M77" s="28"/>
      <x:c r="N77" s="28"/>
      <x:c r="O77" s="28"/>
      <x:c r="P77" s="28"/>
      <x:c r="Q77" s="28"/>
      <x:c r="R77" s="28"/>
      <x:c r="S77" s="28"/>
      <x:c r="T77" s="28"/>
      <x:c r="U77" s="28"/>
      <x:c r="V77" s="28"/>
      <x:c r="W77" s="28"/>
      <x:c r="X77" s="28"/>
      <x:c r="Y77" s="28"/>
      <x:c r="Z77" s="28"/>
    </x:row>
    <x:row r="78">
      <x:c r="A78" s="28"/>
      <x:c r="B78" s="28"/>
      <x:c r="C78" s="28"/>
      <x:c r="D78" s="28"/>
      <x:c r="E78" s="28"/>
      <x:c r="F78" s="28"/>
      <x:c r="G78" s="28"/>
      <x:c r="H78" s="28"/>
      <x:c r="I78" s="28"/>
      <x:c r="J78" s="28"/>
      <x:c r="K78" s="28"/>
      <x:c r="L78" s="28"/>
      <x:c r="M78" s="28"/>
      <x:c r="N78" s="28"/>
      <x:c r="O78" s="28"/>
      <x:c r="P78" s="28"/>
      <x:c r="Q78" s="28"/>
      <x:c r="R78" s="28"/>
      <x:c r="S78" s="28"/>
      <x:c r="T78" s="28"/>
      <x:c r="U78" s="28"/>
      <x:c r="V78" s="28"/>
      <x:c r="W78" s="28"/>
      <x:c r="X78" s="28"/>
      <x:c r="Y78" s="28"/>
      <x:c r="Z78" s="28"/>
    </x:row>
    <x:row r="79">
      <x:c r="A79" s="28"/>
      <x:c r="B79" s="28"/>
      <x:c r="C79" s="28"/>
      <x:c r="D79" s="28"/>
      <x:c r="E79" s="28"/>
      <x:c r="F79" s="28"/>
      <x:c r="G79" s="28"/>
      <x:c r="H79" s="28"/>
      <x:c r="I79" s="28"/>
      <x:c r="J79" s="28"/>
      <x:c r="K79" s="28"/>
      <x:c r="L79" s="28"/>
      <x:c r="M79" s="28"/>
      <x:c r="N79" s="28"/>
      <x:c r="O79" s="28"/>
      <x:c r="P79" s="28"/>
      <x:c r="Q79" s="28"/>
      <x:c r="R79" s="28"/>
      <x:c r="S79" s="28"/>
      <x:c r="T79" s="28"/>
      <x:c r="U79" s="28"/>
      <x:c r="V79" s="28"/>
      <x:c r="W79" s="28"/>
      <x:c r="X79" s="28"/>
      <x:c r="Y79" s="28"/>
      <x:c r="Z79" s="28"/>
    </x:row>
    <x:row r="80">
      <x:c r="A80" s="28"/>
      <x:c r="B80" s="28"/>
      <x:c r="C80" s="28"/>
      <x:c r="D80" s="28"/>
      <x:c r="E80" s="28"/>
      <x:c r="F80" s="28"/>
      <x:c r="G80" s="28"/>
      <x:c r="H80" s="28"/>
      <x:c r="I80" s="28"/>
      <x:c r="J80" s="28"/>
      <x:c r="K80" s="28"/>
      <x:c r="L80" s="28"/>
      <x:c r="M80" s="28"/>
      <x:c r="N80" s="28"/>
      <x:c r="O80" s="28"/>
      <x:c r="P80" s="28"/>
      <x:c r="Q80" s="28"/>
      <x:c r="R80" s="28"/>
      <x:c r="S80" s="28"/>
      <x:c r="T80" s="28"/>
      <x:c r="U80" s="28"/>
      <x:c r="V80" s="28"/>
      <x:c r="W80" s="28"/>
      <x:c r="X80" s="28"/>
      <x:c r="Y80" s="28"/>
      <x:c r="Z80" s="28"/>
    </x:row>
    <x:row r="81">
      <x:c r="A81" s="28"/>
      <x:c r="B81" s="28"/>
      <x:c r="C81" s="28"/>
      <x:c r="D81" s="28"/>
      <x:c r="E81" s="28"/>
      <x:c r="F81" s="28"/>
      <x:c r="G81" s="28"/>
      <x:c r="H81" s="28"/>
      <x:c r="I81" s="28"/>
      <x:c r="J81" s="28"/>
      <x:c r="K81" s="28"/>
      <x:c r="L81" s="28"/>
      <x:c r="M81" s="28"/>
      <x:c r="N81" s="28"/>
      <x:c r="O81" s="28"/>
      <x:c r="P81" s="28"/>
      <x:c r="Q81" s="28"/>
      <x:c r="R81" s="28"/>
      <x:c r="S81" s="28"/>
      <x:c r="T81" s="28"/>
      <x:c r="U81" s="28"/>
      <x:c r="V81" s="28"/>
      <x:c r="W81" s="28"/>
      <x:c r="X81" s="28"/>
      <x:c r="Y81" s="28"/>
      <x:c r="Z81" s="28"/>
    </x:row>
    <x:row r="82">
      <x:c r="A82" s="28"/>
      <x:c r="B82" s="28"/>
      <x:c r="C82" s="28"/>
      <x:c r="D82" s="28"/>
      <x:c r="E82" s="28"/>
      <x:c r="F82" s="28"/>
      <x:c r="G82" s="28"/>
      <x:c r="H82" s="28"/>
      <x:c r="I82" s="28"/>
      <x:c r="J82" s="28"/>
      <x:c r="K82" s="28"/>
      <x:c r="L82" s="28"/>
      <x:c r="M82" s="28"/>
      <x:c r="N82" s="28"/>
      <x:c r="O82" s="28"/>
      <x:c r="P82" s="28"/>
      <x:c r="Q82" s="28"/>
      <x:c r="R82" s="28"/>
      <x:c r="S82" s="28"/>
      <x:c r="T82" s="28"/>
      <x:c r="U82" s="28"/>
      <x:c r="V82" s="28"/>
      <x:c r="W82" s="28"/>
      <x:c r="X82" s="28"/>
      <x:c r="Y82" s="28"/>
      <x:c r="Z82" s="28"/>
    </x:row>
    <x:row r="83">
      <x:c r="A83" s="28"/>
      <x:c r="B83" s="28"/>
      <x:c r="C83" s="28"/>
      <x:c r="D83" s="28"/>
      <x:c r="E83" s="28"/>
      <x:c r="F83" s="28"/>
      <x:c r="G83" s="28"/>
      <x:c r="H83" s="28"/>
      <x:c r="I83" s="28"/>
      <x:c r="J83" s="28"/>
      <x:c r="K83" s="28"/>
      <x:c r="L83" s="28"/>
      <x:c r="M83" s="28"/>
      <x:c r="N83" s="28"/>
      <x:c r="O83" s="28"/>
      <x:c r="P83" s="28"/>
      <x:c r="Q83" s="28"/>
      <x:c r="R83" s="28"/>
      <x:c r="S83" s="28"/>
      <x:c r="T83" s="28"/>
      <x:c r="U83" s="28"/>
      <x:c r="V83" s="28"/>
      <x:c r="W83" s="28"/>
      <x:c r="X83" s="28"/>
      <x:c r="Y83" s="28"/>
      <x:c r="Z83" s="28"/>
    </x:row>
    <x:row r="84">
      <x:c r="A84" s="28"/>
      <x:c r="B84" s="28"/>
      <x:c r="C84" s="28"/>
      <x:c r="D84" s="28"/>
      <x:c r="E84" s="28"/>
      <x:c r="F84" s="28"/>
      <x:c r="G84" s="28"/>
      <x:c r="H84" s="28"/>
      <x:c r="I84" s="28"/>
      <x:c r="J84" s="28"/>
      <x:c r="K84" s="28"/>
      <x:c r="L84" s="28"/>
      <x:c r="M84" s="28"/>
      <x:c r="N84" s="28"/>
      <x:c r="O84" s="28"/>
      <x:c r="P84" s="28"/>
      <x:c r="Q84" s="28"/>
      <x:c r="R84" s="28"/>
      <x:c r="S84" s="28"/>
      <x:c r="T84" s="28"/>
      <x:c r="U84" s="28"/>
      <x:c r="V84" s="28"/>
      <x:c r="W84" s="28"/>
      <x:c r="X84" s="28"/>
      <x:c r="Y84" s="28"/>
      <x:c r="Z84" s="28"/>
    </x:row>
    <x:row r="85">
      <x:c r="A85" s="28"/>
      <x:c r="B85" s="28"/>
      <x:c r="C85" s="28"/>
      <x:c r="D85" s="28"/>
      <x:c r="E85" s="28"/>
      <x:c r="F85" s="28"/>
      <x:c r="G85" s="28"/>
      <x:c r="H85" s="28"/>
      <x:c r="I85" s="28"/>
      <x:c r="J85" s="28"/>
      <x:c r="K85" s="28"/>
      <x:c r="L85" s="28"/>
      <x:c r="M85" s="28"/>
      <x:c r="N85" s="28"/>
      <x:c r="O85" s="28"/>
      <x:c r="P85" s="28"/>
      <x:c r="Q85" s="28"/>
      <x:c r="R85" s="28"/>
      <x:c r="S85" s="28"/>
      <x:c r="T85" s="28"/>
      <x:c r="U85" s="28"/>
      <x:c r="V85" s="28"/>
      <x:c r="W85" s="28"/>
      <x:c r="X85" s="28"/>
      <x:c r="Y85" s="28"/>
      <x:c r="Z85" s="28"/>
    </x:row>
    <x:row r="86">
      <x:c r="A86" s="28"/>
      <x:c r="B86" s="28"/>
      <x:c r="C86" s="28"/>
      <x:c r="D86" s="28"/>
      <x:c r="E86" s="28"/>
      <x:c r="F86" s="28"/>
      <x:c r="G86" s="28"/>
      <x:c r="H86" s="28"/>
      <x:c r="I86" s="28"/>
      <x:c r="J86" s="28"/>
      <x:c r="K86" s="28"/>
      <x:c r="L86" s="28"/>
      <x:c r="M86" s="28"/>
      <x:c r="N86" s="28"/>
      <x:c r="O86" s="28"/>
      <x:c r="P86" s="28"/>
      <x:c r="Q86" s="28"/>
      <x:c r="R86" s="28"/>
      <x:c r="S86" s="28"/>
      <x:c r="T86" s="28"/>
      <x:c r="U86" s="28"/>
      <x:c r="V86" s="28"/>
      <x:c r="W86" s="28"/>
      <x:c r="X86" s="28"/>
      <x:c r="Y86" s="28"/>
      <x:c r="Z86" s="28"/>
    </x:row>
    <x:row r="87">
      <x:c r="A87" s="28"/>
      <x:c r="B87" s="28"/>
      <x:c r="C87" s="28"/>
      <x:c r="D87" s="28"/>
      <x:c r="E87" s="28"/>
      <x:c r="F87" s="28"/>
      <x:c r="G87" s="28"/>
      <x:c r="H87" s="28"/>
      <x:c r="I87" s="28"/>
      <x:c r="J87" s="28"/>
      <x:c r="K87" s="28"/>
      <x:c r="L87" s="28"/>
      <x:c r="M87" s="28"/>
      <x:c r="N87" s="28"/>
      <x:c r="O87" s="28"/>
      <x:c r="P87" s="28"/>
      <x:c r="Q87" s="28"/>
      <x:c r="R87" s="28"/>
      <x:c r="S87" s="28"/>
      <x:c r="T87" s="28"/>
      <x:c r="U87" s="28"/>
      <x:c r="V87" s="28"/>
      <x:c r="W87" s="28"/>
      <x:c r="X87" s="28"/>
      <x:c r="Y87" s="28"/>
      <x:c r="Z87" s="28"/>
    </x:row>
    <x:row r="88">
      <x:c r="A88" s="28"/>
      <x:c r="B88" s="28"/>
      <x:c r="C88" s="28"/>
      <x:c r="D88" s="28"/>
      <x:c r="E88" s="28"/>
      <x:c r="F88" s="28"/>
      <x:c r="G88" s="28"/>
      <x:c r="H88" s="28"/>
      <x:c r="I88" s="28"/>
      <x:c r="J88" s="28"/>
      <x:c r="K88" s="28"/>
      <x:c r="L88" s="28"/>
      <x:c r="M88" s="28"/>
      <x:c r="N88" s="28"/>
      <x:c r="O88" s="28"/>
      <x:c r="P88" s="28"/>
      <x:c r="Q88" s="28"/>
      <x:c r="R88" s="28"/>
      <x:c r="S88" s="28"/>
      <x:c r="T88" s="28"/>
      <x:c r="U88" s="28"/>
      <x:c r="V88" s="28"/>
      <x:c r="W88" s="28"/>
      <x:c r="X88" s="28"/>
      <x:c r="Y88" s="28"/>
      <x:c r="Z88" s="28"/>
    </x:row>
    <x:row r="89">
      <x:c r="A89" s="28"/>
      <x:c r="B89" s="28"/>
      <x:c r="C89" s="28"/>
      <x:c r="D89" s="28"/>
      <x:c r="E89" s="28"/>
      <x:c r="F89" s="28"/>
      <x:c r="G89" s="28"/>
      <x:c r="H89" s="28"/>
      <x:c r="I89" s="28"/>
      <x:c r="J89" s="28"/>
      <x:c r="K89" s="28"/>
      <x:c r="L89" s="28"/>
      <x:c r="M89" s="28"/>
      <x:c r="N89" s="28"/>
      <x:c r="O89" s="28"/>
      <x:c r="P89" s="28"/>
      <x:c r="Q89" s="28"/>
      <x:c r="R89" s="28"/>
      <x:c r="S89" s="28"/>
      <x:c r="T89" s="28"/>
      <x:c r="U89" s="28"/>
      <x:c r="V89" s="28"/>
      <x:c r="W89" s="28"/>
      <x:c r="X89" s="28"/>
      <x:c r="Y89" s="28"/>
      <x:c r="Z89" s="28"/>
    </x:row>
    <x:row r="90">
      <x:c r="A90" s="28"/>
      <x:c r="B90" s="28"/>
      <x:c r="C90" s="28"/>
      <x:c r="D90" s="28"/>
      <x:c r="E90" s="28"/>
      <x:c r="F90" s="28"/>
      <x:c r="G90" s="28"/>
      <x:c r="H90" s="28"/>
      <x:c r="I90" s="28"/>
      <x:c r="J90" s="28"/>
      <x:c r="K90" s="28"/>
      <x:c r="L90" s="28"/>
      <x:c r="M90" s="28"/>
      <x:c r="N90" s="28"/>
      <x:c r="O90" s="28"/>
      <x:c r="P90" s="28"/>
      <x:c r="Q90" s="28"/>
      <x:c r="R90" s="28"/>
      <x:c r="S90" s="28"/>
      <x:c r="T90" s="28"/>
      <x:c r="U90" s="28"/>
      <x:c r="V90" s="28"/>
      <x:c r="W90" s="28"/>
      <x:c r="X90" s="28"/>
      <x:c r="Y90" s="28"/>
      <x:c r="Z90" s="28"/>
    </x:row>
    <x:row r="91">
      <x:c r="A91" s="28"/>
      <x:c r="B91" s="28"/>
      <x:c r="C91" s="28"/>
      <x:c r="D91" s="28"/>
      <x:c r="E91" s="28"/>
      <x:c r="F91" s="28"/>
      <x:c r="G91" s="28"/>
      <x:c r="H91" s="28"/>
      <x:c r="I91" s="28"/>
      <x:c r="J91" s="28"/>
      <x:c r="K91" s="28"/>
      <x:c r="L91" s="28"/>
      <x:c r="M91" s="28"/>
      <x:c r="N91" s="28"/>
      <x:c r="O91" s="28"/>
      <x:c r="P91" s="28"/>
      <x:c r="Q91" s="28"/>
      <x:c r="R91" s="28"/>
      <x:c r="S91" s="28"/>
      <x:c r="T91" s="28"/>
      <x:c r="U91" s="28"/>
      <x:c r="V91" s="28"/>
      <x:c r="W91" s="28"/>
      <x:c r="X91" s="28"/>
      <x:c r="Y91" s="28"/>
      <x:c r="Z91" s="28"/>
    </x:row>
    <x:row r="92">
      <x:c r="A92" s="28"/>
      <x:c r="B92" s="28"/>
      <x:c r="C92" s="28"/>
      <x:c r="D92" s="28"/>
      <x:c r="E92" s="28"/>
      <x:c r="F92" s="28"/>
      <x:c r="G92" s="28"/>
      <x:c r="H92" s="28"/>
      <x:c r="I92" s="28"/>
      <x:c r="J92" s="28"/>
      <x:c r="K92" s="28"/>
      <x:c r="L92" s="28"/>
      <x:c r="M92" s="28"/>
      <x:c r="N92" s="28"/>
      <x:c r="O92" s="28"/>
      <x:c r="P92" s="28"/>
      <x:c r="Q92" s="28"/>
      <x:c r="R92" s="28"/>
      <x:c r="S92" s="28"/>
      <x:c r="T92" s="28"/>
      <x:c r="U92" s="28"/>
      <x:c r="V92" s="28"/>
      <x:c r="W92" s="28"/>
      <x:c r="X92" s="28"/>
      <x:c r="Y92" s="28"/>
      <x:c r="Z92" s="28"/>
    </x:row>
    <x:row r="93">
      <x:c r="A93" s="28"/>
      <x:c r="B93" s="28"/>
      <x:c r="C93" s="28"/>
      <x:c r="D93" s="28"/>
      <x:c r="E93" s="28"/>
      <x:c r="F93" s="28"/>
      <x:c r="G93" s="28"/>
      <x:c r="H93" s="28"/>
      <x:c r="I93" s="28"/>
      <x:c r="J93" s="28"/>
      <x:c r="K93" s="28"/>
      <x:c r="L93" s="28"/>
      <x:c r="M93" s="28"/>
      <x:c r="N93" s="28"/>
      <x:c r="O93" s="28"/>
      <x:c r="P93" s="28"/>
      <x:c r="Q93" s="28"/>
      <x:c r="R93" s="28"/>
      <x:c r="S93" s="28"/>
      <x:c r="T93" s="28"/>
      <x:c r="U93" s="28"/>
      <x:c r="V93" s="28"/>
      <x:c r="W93" s="28"/>
      <x:c r="X93" s="28"/>
      <x:c r="Y93" s="28"/>
      <x:c r="Z93" s="28"/>
    </x:row>
    <x:row r="94">
      <x:c r="A94" s="28"/>
      <x:c r="B94" s="28"/>
      <x:c r="C94" s="28"/>
      <x:c r="D94" s="28"/>
      <x:c r="E94" s="28"/>
      <x:c r="F94" s="28"/>
      <x:c r="G94" s="28"/>
      <x:c r="H94" s="28"/>
      <x:c r="I94" s="28"/>
      <x:c r="J94" s="28"/>
      <x:c r="K94" s="28"/>
      <x:c r="L94" s="28"/>
      <x:c r="M94" s="28"/>
      <x:c r="N94" s="28"/>
      <x:c r="O94" s="28"/>
      <x:c r="P94" s="28"/>
      <x:c r="Q94" s="28"/>
      <x:c r="R94" s="28"/>
      <x:c r="S94" s="28"/>
      <x:c r="T94" s="28"/>
      <x:c r="U94" s="28"/>
      <x:c r="V94" s="28"/>
      <x:c r="W94" s="28"/>
      <x:c r="X94" s="28"/>
      <x:c r="Y94" s="28"/>
      <x:c r="Z94" s="28"/>
    </x:row>
    <x:row r="95">
      <x:c r="A95" s="28"/>
      <x:c r="B95" s="28"/>
      <x:c r="C95" s="28"/>
      <x:c r="D95" s="28"/>
      <x:c r="E95" s="28"/>
      <x:c r="F95" s="28"/>
      <x:c r="G95" s="28"/>
      <x:c r="H95" s="28"/>
      <x:c r="I95" s="28"/>
      <x:c r="J95" s="28"/>
      <x:c r="K95" s="28"/>
      <x:c r="L95" s="28"/>
      <x:c r="M95" s="28"/>
      <x:c r="N95" s="28"/>
      <x:c r="O95" s="28"/>
      <x:c r="P95" s="28"/>
      <x:c r="Q95" s="28"/>
      <x:c r="R95" s="28"/>
      <x:c r="S95" s="28"/>
      <x:c r="T95" s="28"/>
      <x:c r="U95" s="28"/>
      <x:c r="V95" s="28"/>
      <x:c r="W95" s="28"/>
      <x:c r="X95" s="28"/>
      <x:c r="Y95" s="28"/>
      <x:c r="Z95" s="28"/>
    </x:row>
    <x:row r="96">
      <x:c r="A96" s="28"/>
      <x:c r="B96" s="28"/>
      <x:c r="C96" s="28"/>
      <x:c r="D96" s="28"/>
      <x:c r="E96" s="28"/>
      <x:c r="F96" s="28"/>
      <x:c r="G96" s="28"/>
      <x:c r="H96" s="28"/>
      <x:c r="I96" s="28"/>
      <x:c r="J96" s="28"/>
      <x:c r="K96" s="28"/>
      <x:c r="L96" s="28"/>
      <x:c r="M96" s="28"/>
      <x:c r="N96" s="28"/>
      <x:c r="O96" s="28"/>
      <x:c r="P96" s="28"/>
      <x:c r="Q96" s="28"/>
      <x:c r="R96" s="28"/>
      <x:c r="S96" s="28"/>
      <x:c r="T96" s="28"/>
      <x:c r="U96" s="28"/>
      <x:c r="V96" s="28"/>
      <x:c r="W96" s="28"/>
      <x:c r="X96" s="28"/>
      <x:c r="Y96" s="28"/>
      <x:c r="Z96" s="28"/>
    </x:row>
    <x:row r="97">
      <x:c r="A97" s="28"/>
      <x:c r="B97" s="28"/>
      <x:c r="C97" s="28"/>
      <x:c r="D97" s="28"/>
      <x:c r="E97" s="28"/>
      <x:c r="F97" s="28"/>
      <x:c r="G97" s="28"/>
      <x:c r="H97" s="28"/>
      <x:c r="I97" s="28"/>
      <x:c r="J97" s="28"/>
      <x:c r="K97" s="28"/>
      <x:c r="L97" s="28"/>
      <x:c r="M97" s="28"/>
      <x:c r="N97" s="28"/>
      <x:c r="O97" s="28"/>
      <x:c r="P97" s="28"/>
      <x:c r="Q97" s="28"/>
      <x:c r="R97" s="28"/>
      <x:c r="S97" s="28"/>
      <x:c r="T97" s="28"/>
      <x:c r="U97" s="28"/>
      <x:c r="V97" s="28"/>
      <x:c r="W97" s="28"/>
      <x:c r="X97" s="28"/>
      <x:c r="Y97" s="28"/>
      <x:c r="Z97" s="28"/>
    </x:row>
    <x:row r="98">
      <x:c r="A98" s="28"/>
      <x:c r="B98" s="28"/>
      <x:c r="C98" s="28"/>
      <x:c r="D98" s="28"/>
      <x:c r="E98" s="28"/>
      <x:c r="F98" s="28"/>
      <x:c r="G98" s="28"/>
      <x:c r="H98" s="28"/>
      <x:c r="I98" s="28"/>
      <x:c r="J98" s="28"/>
      <x:c r="K98" s="28"/>
      <x:c r="L98" s="28"/>
      <x:c r="M98" s="28"/>
      <x:c r="N98" s="28"/>
      <x:c r="O98" s="28"/>
      <x:c r="P98" s="28"/>
      <x:c r="Q98" s="28"/>
      <x:c r="R98" s="28"/>
      <x:c r="S98" s="28"/>
      <x:c r="T98" s="28"/>
      <x:c r="U98" s="28"/>
      <x:c r="V98" s="28"/>
      <x:c r="W98" s="28"/>
      <x:c r="X98" s="28"/>
      <x:c r="Y98" s="28"/>
      <x:c r="Z98" s="28"/>
    </x:row>
    <x:row r="99">
      <x:c r="A99" s="28"/>
      <x:c r="B99" s="28"/>
      <x:c r="C99" s="28"/>
      <x:c r="D99" s="28"/>
      <x:c r="E99" s="28"/>
      <x:c r="F99" s="28"/>
      <x:c r="G99" s="28"/>
      <x:c r="H99" s="28"/>
      <x:c r="I99" s="28"/>
      <x:c r="J99" s="28"/>
      <x:c r="K99" s="28"/>
      <x:c r="L99" s="28"/>
      <x:c r="M99" s="28"/>
      <x:c r="N99" s="28"/>
      <x:c r="O99" s="28"/>
      <x:c r="P99" s="28"/>
      <x:c r="Q99" s="28"/>
      <x:c r="R99" s="28"/>
      <x:c r="S99" s="28"/>
      <x:c r="T99" s="28"/>
      <x:c r="U99" s="28"/>
      <x:c r="V99" s="28"/>
      <x:c r="W99" s="28"/>
      <x:c r="X99" s="28"/>
      <x:c r="Y99" s="28"/>
      <x:c r="Z99" s="28"/>
    </x:row>
    <x:row r="100">
      <x:c r="A100" s="28"/>
      <x:c r="B100" s="28"/>
      <x:c r="C100" s="28"/>
      <x:c r="D100" s="28"/>
      <x:c r="E100" s="28"/>
      <x:c r="F100" s="28"/>
      <x:c r="G100" s="28"/>
      <x:c r="H100" s="28"/>
      <x:c r="I100" s="28"/>
      <x:c r="J100" s="28"/>
      <x:c r="K100" s="28"/>
      <x:c r="L100" s="28"/>
      <x:c r="M100" s="28"/>
      <x:c r="N100" s="28"/>
      <x:c r="O100" s="28"/>
      <x:c r="P100" s="28"/>
      <x:c r="Q100" s="28"/>
      <x:c r="R100" s="28"/>
      <x:c r="S100" s="28"/>
      <x:c r="T100" s="28"/>
      <x:c r="U100" s="28"/>
      <x:c r="V100" s="28"/>
      <x:c r="W100" s="28"/>
      <x:c r="X100" s="28"/>
      <x:c r="Y100" s="28"/>
      <x:c r="Z100" s="28"/>
    </x:row>
    <x:row r="101">
      <x:c r="A101" s="28"/>
      <x:c r="B101" s="28"/>
      <x:c r="C101" s="28"/>
      <x:c r="D101" s="28"/>
      <x:c r="E101" s="28"/>
      <x:c r="F101" s="28"/>
      <x:c r="G101" s="28"/>
      <x:c r="H101" s="28"/>
      <x:c r="I101" s="28"/>
      <x:c r="J101" s="28"/>
      <x:c r="K101" s="28"/>
      <x:c r="L101" s="28"/>
      <x:c r="M101" s="28"/>
      <x:c r="N101" s="28"/>
      <x:c r="O101" s="28"/>
      <x:c r="P101" s="28"/>
      <x:c r="Q101" s="28"/>
      <x:c r="R101" s="28"/>
      <x:c r="S101" s="28"/>
      <x:c r="T101" s="28"/>
      <x:c r="U101" s="28"/>
      <x:c r="V101" s="28"/>
      <x:c r="W101" s="28"/>
      <x:c r="X101" s="28"/>
      <x:c r="Y101" s="28"/>
      <x:c r="Z101" s="28"/>
    </x:row>
    <x:row r="102">
      <x:c r="A102" s="28"/>
      <x:c r="B102" s="28"/>
      <x:c r="C102" s="28"/>
      <x:c r="D102" s="28"/>
      <x:c r="E102" s="28"/>
      <x:c r="F102" s="28"/>
      <x:c r="G102" s="28"/>
      <x:c r="H102" s="28"/>
      <x:c r="I102" s="28"/>
      <x:c r="J102" s="28"/>
      <x:c r="K102" s="28"/>
      <x:c r="L102" s="28"/>
      <x:c r="M102" s="28"/>
      <x:c r="N102" s="28"/>
      <x:c r="O102" s="28"/>
      <x:c r="P102" s="28"/>
      <x:c r="Q102" s="28"/>
      <x:c r="R102" s="28"/>
      <x:c r="S102" s="28"/>
      <x:c r="T102" s="28"/>
      <x:c r="U102" s="28"/>
      <x:c r="V102" s="28"/>
      <x:c r="W102" s="28"/>
      <x:c r="X102" s="28"/>
      <x:c r="Y102" s="28"/>
      <x:c r="Z102" s="28"/>
    </x:row>
    <x:row r="103">
      <x:c r="A103" s="28"/>
      <x:c r="B103" s="28"/>
      <x:c r="C103" s="28"/>
      <x:c r="D103" s="28"/>
      <x:c r="E103" s="28"/>
      <x:c r="F103" s="28"/>
      <x:c r="G103" s="28"/>
      <x:c r="H103" s="28"/>
      <x:c r="I103" s="28"/>
      <x:c r="J103" s="28"/>
      <x:c r="K103" s="28"/>
      <x:c r="L103" s="28"/>
      <x:c r="M103" s="28"/>
      <x:c r="N103" s="28"/>
      <x:c r="O103" s="28"/>
      <x:c r="P103" s="28"/>
      <x:c r="Q103" s="28"/>
      <x:c r="R103" s="28"/>
      <x:c r="S103" s="28"/>
      <x:c r="T103" s="28"/>
      <x:c r="U103" s="28"/>
      <x:c r="V103" s="28"/>
      <x:c r="W103" s="28"/>
      <x:c r="X103" s="28"/>
      <x:c r="Y103" s="28"/>
      <x:c r="Z103" s="28"/>
    </x:row>
    <x:row r="104">
      <x:c r="A104" s="28"/>
      <x:c r="B104" s="28"/>
      <x:c r="C104" s="28"/>
      <x:c r="D104" s="28"/>
      <x:c r="E104" s="28"/>
      <x:c r="F104" s="28"/>
      <x:c r="G104" s="28"/>
      <x:c r="H104" s="28"/>
      <x:c r="I104" s="28"/>
      <x:c r="J104" s="28"/>
      <x:c r="K104" s="28"/>
      <x:c r="L104" s="28"/>
      <x:c r="M104" s="28"/>
      <x:c r="N104" s="28"/>
      <x:c r="O104" s="28"/>
      <x:c r="P104" s="28"/>
      <x:c r="Q104" s="28"/>
      <x:c r="R104" s="28"/>
      <x:c r="S104" s="28"/>
      <x:c r="T104" s="28"/>
      <x:c r="U104" s="28"/>
      <x:c r="V104" s="28"/>
      <x:c r="W104" s="28"/>
      <x:c r="X104" s="28"/>
      <x:c r="Y104" s="28"/>
      <x:c r="Z104" s="28"/>
    </x:row>
    <x:row r="105">
      <x:c r="A105" s="28"/>
      <x:c r="B105" s="28"/>
      <x:c r="C105" s="28"/>
      <x:c r="D105" s="28"/>
      <x:c r="E105" s="28"/>
      <x:c r="F105" s="28"/>
      <x:c r="G105" s="28"/>
      <x:c r="H105" s="28"/>
      <x:c r="I105" s="28"/>
      <x:c r="J105" s="28"/>
      <x:c r="K105" s="28"/>
      <x:c r="L105" s="28"/>
      <x:c r="M105" s="28"/>
      <x:c r="N105" s="28"/>
      <x:c r="O105" s="28"/>
      <x:c r="P105" s="28"/>
      <x:c r="Q105" s="28"/>
      <x:c r="R105" s="28"/>
      <x:c r="S105" s="28"/>
      <x:c r="T105" s="28"/>
      <x:c r="U105" s="28"/>
      <x:c r="V105" s="28"/>
      <x:c r="W105" s="28"/>
      <x:c r="X105" s="28"/>
      <x:c r="Y105" s="28"/>
      <x:c r="Z105" s="28"/>
    </x:row>
    <x:row r="106">
      <x:c r="A106" s="28"/>
      <x:c r="B106" s="28"/>
      <x:c r="C106" s="28"/>
      <x:c r="D106" s="28"/>
      <x:c r="E106" s="28"/>
      <x:c r="F106" s="28"/>
      <x:c r="G106" s="28"/>
      <x:c r="H106" s="28"/>
      <x:c r="I106" s="28"/>
      <x:c r="J106" s="28"/>
      <x:c r="K106" s="28"/>
      <x:c r="L106" s="28"/>
      <x:c r="M106" s="28"/>
      <x:c r="N106" s="28"/>
      <x:c r="O106" s="28"/>
      <x:c r="P106" s="28"/>
      <x:c r="Q106" s="28"/>
      <x:c r="R106" s="28"/>
      <x:c r="S106" s="28"/>
      <x:c r="T106" s="28"/>
      <x:c r="U106" s="28"/>
      <x:c r="V106" s="28"/>
      <x:c r="W106" s="28"/>
      <x:c r="X106" s="28"/>
      <x:c r="Y106" s="28"/>
      <x:c r="Z106" s="28"/>
    </x:row>
    <x:row r="107">
      <x:c r="A107" s="28"/>
      <x:c r="B107" s="28"/>
      <x:c r="C107" s="28"/>
      <x:c r="D107" s="28"/>
      <x:c r="E107" s="28"/>
      <x:c r="F107" s="28"/>
      <x:c r="G107" s="28"/>
      <x:c r="H107" s="28"/>
      <x:c r="I107" s="28"/>
      <x:c r="J107" s="28"/>
      <x:c r="K107" s="28"/>
      <x:c r="L107" s="28"/>
      <x:c r="M107" s="28"/>
      <x:c r="N107" s="28"/>
      <x:c r="O107" s="28"/>
      <x:c r="P107" s="28"/>
      <x:c r="Q107" s="28"/>
      <x:c r="R107" s="28"/>
      <x:c r="S107" s="28"/>
      <x:c r="T107" s="28"/>
      <x:c r="U107" s="28"/>
      <x:c r="V107" s="28"/>
      <x:c r="W107" s="28"/>
      <x:c r="X107" s="28"/>
      <x:c r="Y107" s="28"/>
      <x:c r="Z107" s="28"/>
    </x:row>
    <x:row r="108">
      <x:c r="A108" s="28"/>
      <x:c r="B108" s="28"/>
      <x:c r="C108" s="28"/>
      <x:c r="D108" s="28"/>
      <x:c r="E108" s="28"/>
      <x:c r="F108" s="28"/>
      <x:c r="G108" s="28"/>
      <x:c r="H108" s="28"/>
      <x:c r="I108" s="28"/>
      <x:c r="J108" s="28"/>
      <x:c r="K108" s="28"/>
      <x:c r="L108" s="28"/>
      <x:c r="M108" s="28"/>
      <x:c r="N108" s="28"/>
      <x:c r="O108" s="28"/>
      <x:c r="P108" s="28"/>
      <x:c r="Q108" s="28"/>
      <x:c r="R108" s="28"/>
      <x:c r="S108" s="28"/>
      <x:c r="T108" s="28"/>
      <x:c r="U108" s="28"/>
      <x:c r="V108" s="28"/>
      <x:c r="W108" s="28"/>
      <x:c r="X108" s="28"/>
      <x:c r="Y108" s="28"/>
      <x:c r="Z108" s="28"/>
    </x:row>
    <x:row r="109">
      <x:c r="A109" s="28"/>
      <x:c r="B109" s="28"/>
      <x:c r="C109" s="28"/>
      <x:c r="D109" s="28"/>
      <x:c r="E109" s="28"/>
      <x:c r="F109" s="28"/>
      <x:c r="G109" s="28"/>
      <x:c r="H109" s="28"/>
      <x:c r="I109" s="28"/>
      <x:c r="J109" s="28"/>
      <x:c r="K109" s="28"/>
      <x:c r="L109" s="28"/>
      <x:c r="M109" s="28"/>
      <x:c r="N109" s="28"/>
      <x:c r="O109" s="28"/>
      <x:c r="P109" s="28"/>
      <x:c r="Q109" s="28"/>
      <x:c r="R109" s="28"/>
      <x:c r="S109" s="28"/>
      <x:c r="T109" s="28"/>
      <x:c r="U109" s="28"/>
      <x:c r="V109" s="28"/>
      <x:c r="W109" s="28"/>
      <x:c r="X109" s="28"/>
      <x:c r="Y109" s="28"/>
      <x:c r="Z109" s="28"/>
    </x:row>
    <x:row r="110">
      <x:c r="A110" s="28"/>
      <x:c r="B110" s="28"/>
      <x:c r="C110" s="28"/>
      <x:c r="D110" s="28"/>
      <x:c r="E110" s="28"/>
      <x:c r="F110" s="28"/>
      <x:c r="G110" s="28"/>
      <x:c r="H110" s="28"/>
      <x:c r="I110" s="28"/>
      <x:c r="J110" s="28"/>
      <x:c r="K110" s="28"/>
      <x:c r="L110" s="28"/>
      <x:c r="M110" s="28"/>
      <x:c r="N110" s="28"/>
      <x:c r="O110" s="28"/>
      <x:c r="P110" s="28"/>
      <x:c r="Q110" s="28"/>
      <x:c r="R110" s="28"/>
      <x:c r="S110" s="28"/>
      <x:c r="T110" s="28"/>
      <x:c r="U110" s="28"/>
      <x:c r="V110" s="28"/>
      <x:c r="W110" s="28"/>
      <x:c r="X110" s="28"/>
      <x:c r="Y110" s="28"/>
      <x:c r="Z110" s="28"/>
    </x:row>
    <x:row r="111">
      <x:c r="A111" s="28"/>
      <x:c r="B111" s="28"/>
      <x:c r="C111" s="28"/>
      <x:c r="D111" s="28"/>
      <x:c r="E111" s="28"/>
      <x:c r="F111" s="28"/>
      <x:c r="G111" s="28"/>
      <x:c r="H111" s="28"/>
      <x:c r="I111" s="28"/>
      <x:c r="J111" s="28"/>
      <x:c r="K111" s="28"/>
      <x:c r="L111" s="28"/>
      <x:c r="M111" s="28"/>
      <x:c r="N111" s="28"/>
      <x:c r="O111" s="28"/>
      <x:c r="P111" s="28"/>
      <x:c r="Q111" s="28"/>
      <x:c r="R111" s="28"/>
      <x:c r="S111" s="28"/>
      <x:c r="T111" s="28"/>
      <x:c r="U111" s="28"/>
      <x:c r="V111" s="28"/>
      <x:c r="W111" s="28"/>
      <x:c r="X111" s="28"/>
      <x:c r="Y111" s="28"/>
      <x:c r="Z111" s="28"/>
    </x:row>
    <x:row r="112">
      <x:c r="A112" s="28"/>
      <x:c r="B112" s="28"/>
      <x:c r="C112" s="28"/>
      <x:c r="D112" s="28"/>
      <x:c r="E112" s="28"/>
      <x:c r="F112" s="28"/>
      <x:c r="G112" s="28"/>
      <x:c r="H112" s="28"/>
      <x:c r="I112" s="28"/>
      <x:c r="J112" s="28"/>
      <x:c r="K112" s="28"/>
      <x:c r="L112" s="28"/>
      <x:c r="M112" s="28"/>
      <x:c r="N112" s="28"/>
      <x:c r="O112" s="28"/>
      <x:c r="P112" s="28"/>
      <x:c r="Q112" s="28"/>
      <x:c r="R112" s="28"/>
      <x:c r="S112" s="28"/>
      <x:c r="T112" s="28"/>
      <x:c r="U112" s="28"/>
      <x:c r="V112" s="28"/>
      <x:c r="W112" s="28"/>
      <x:c r="X112" s="28"/>
      <x:c r="Y112" s="28"/>
      <x:c r="Z112" s="28"/>
    </x:row>
    <x:row r="113">
      <x:c r="A113" s="28"/>
      <x:c r="B113" s="28"/>
      <x:c r="C113" s="28"/>
      <x:c r="D113" s="28"/>
      <x:c r="E113" s="28"/>
      <x:c r="F113" s="28"/>
      <x:c r="G113" s="28"/>
      <x:c r="H113" s="28"/>
      <x:c r="I113" s="28"/>
      <x:c r="J113" s="28"/>
      <x:c r="K113" s="28"/>
      <x:c r="L113" s="28"/>
      <x:c r="M113" s="28"/>
      <x:c r="N113" s="28"/>
      <x:c r="O113" s="28"/>
      <x:c r="P113" s="28"/>
      <x:c r="Q113" s="28"/>
      <x:c r="R113" s="28"/>
      <x:c r="S113" s="28"/>
      <x:c r="T113" s="28"/>
      <x:c r="U113" s="28"/>
      <x:c r="V113" s="28"/>
      <x:c r="W113" s="28"/>
      <x:c r="X113" s="28"/>
      <x:c r="Y113" s="28"/>
      <x:c r="Z113" s="28"/>
    </x:row>
    <x:row r="114">
      <x:c r="A114" s="28"/>
      <x:c r="B114" s="28"/>
      <x:c r="C114" s="28"/>
      <x:c r="D114" s="28"/>
      <x:c r="E114" s="28"/>
      <x:c r="F114" s="28"/>
      <x:c r="G114" s="28"/>
      <x:c r="H114" s="28"/>
      <x:c r="I114" s="28"/>
      <x:c r="J114" s="28"/>
      <x:c r="K114" s="28"/>
      <x:c r="L114" s="28"/>
      <x:c r="M114" s="28"/>
      <x:c r="N114" s="28"/>
      <x:c r="O114" s="28"/>
      <x:c r="P114" s="28"/>
      <x:c r="Q114" s="28"/>
      <x:c r="R114" s="28"/>
      <x:c r="S114" s="28"/>
      <x:c r="T114" s="28"/>
      <x:c r="U114" s="28"/>
      <x:c r="V114" s="28"/>
      <x:c r="W114" s="28"/>
      <x:c r="X114" s="28"/>
      <x:c r="Y114" s="28"/>
      <x:c r="Z114" s="28"/>
    </x:row>
    <x:row r="115">
      <x:c r="A115" s="28"/>
      <x:c r="B115" s="28"/>
      <x:c r="C115" s="28"/>
      <x:c r="D115" s="28"/>
      <x:c r="E115" s="28"/>
      <x:c r="F115" s="28"/>
      <x:c r="G115" s="28"/>
      <x:c r="H115" s="28"/>
      <x:c r="I115" s="28"/>
      <x:c r="J115" s="28"/>
      <x:c r="K115" s="28"/>
      <x:c r="L115" s="28"/>
      <x:c r="M115" s="28"/>
      <x:c r="N115" s="28"/>
      <x:c r="O115" s="28"/>
      <x:c r="P115" s="28"/>
      <x:c r="Q115" s="28"/>
      <x:c r="R115" s="28"/>
      <x:c r="S115" s="28"/>
      <x:c r="T115" s="28"/>
      <x:c r="U115" s="28"/>
      <x:c r="V115" s="28"/>
      <x:c r="W115" s="28"/>
      <x:c r="X115" s="28"/>
      <x:c r="Y115" s="28"/>
      <x:c r="Z115" s="28"/>
    </x:row>
    <x:row r="116">
      <x:c r="A116" s="28"/>
      <x:c r="B116" s="28"/>
      <x:c r="C116" s="28"/>
      <x:c r="D116" s="28"/>
      <x:c r="E116" s="28"/>
      <x:c r="F116" s="28"/>
      <x:c r="G116" s="28"/>
      <x:c r="H116" s="28"/>
      <x:c r="I116" s="28"/>
      <x:c r="J116" s="28"/>
      <x:c r="K116" s="28"/>
      <x:c r="L116" s="28"/>
      <x:c r="M116" s="28"/>
      <x:c r="N116" s="28"/>
      <x:c r="O116" s="28"/>
      <x:c r="P116" s="28"/>
      <x:c r="Q116" s="28"/>
      <x:c r="R116" s="28"/>
      <x:c r="S116" s="28"/>
      <x:c r="T116" s="28"/>
      <x:c r="U116" s="28"/>
      <x:c r="V116" s="28"/>
      <x:c r="W116" s="28"/>
      <x:c r="X116" s="28"/>
      <x:c r="Y116" s="28"/>
      <x:c r="Z116" s="28"/>
    </x:row>
    <x:row r="117">
      <x:c r="A117" s="28"/>
      <x:c r="B117" s="28"/>
      <x:c r="C117" s="28"/>
      <x:c r="D117" s="28"/>
      <x:c r="E117" s="28"/>
      <x:c r="F117" s="28"/>
      <x:c r="G117" s="28"/>
      <x:c r="H117" s="28"/>
      <x:c r="I117" s="28"/>
      <x:c r="J117" s="28"/>
      <x:c r="K117" s="28"/>
      <x:c r="L117" s="28"/>
      <x:c r="M117" s="28"/>
      <x:c r="N117" s="28"/>
      <x:c r="O117" s="28"/>
      <x:c r="P117" s="28"/>
      <x:c r="Q117" s="28"/>
      <x:c r="R117" s="28"/>
      <x:c r="S117" s="28"/>
      <x:c r="T117" s="28"/>
      <x:c r="U117" s="28"/>
      <x:c r="V117" s="28"/>
      <x:c r="W117" s="28"/>
      <x:c r="X117" s="28"/>
      <x:c r="Y117" s="28"/>
      <x:c r="Z117" s="28"/>
    </x:row>
    <x:row r="118">
      <x:c r="A118" s="28"/>
      <x:c r="B118" s="28"/>
      <x:c r="C118" s="28"/>
      <x:c r="D118" s="28"/>
      <x:c r="E118" s="28"/>
      <x:c r="F118" s="28"/>
      <x:c r="G118" s="28"/>
      <x:c r="H118" s="28"/>
      <x:c r="I118" s="28"/>
      <x:c r="J118" s="28"/>
      <x:c r="K118" s="28"/>
      <x:c r="L118" s="28"/>
      <x:c r="M118" s="28"/>
      <x:c r="N118" s="28"/>
      <x:c r="O118" s="28"/>
      <x:c r="P118" s="28"/>
      <x:c r="Q118" s="28"/>
      <x:c r="R118" s="28"/>
      <x:c r="S118" s="28"/>
      <x:c r="T118" s="28"/>
      <x:c r="U118" s="28"/>
      <x:c r="V118" s="28"/>
      <x:c r="W118" s="28"/>
      <x:c r="X118" s="28"/>
      <x:c r="Y118" s="28"/>
      <x:c r="Z118" s="28"/>
    </x:row>
    <x:row r="119">
      <x:c r="A119" s="28"/>
      <x:c r="B119" s="28"/>
      <x:c r="C119" s="28"/>
      <x:c r="D119" s="28"/>
      <x:c r="E119" s="28"/>
      <x:c r="F119" s="28"/>
      <x:c r="G119" s="28"/>
      <x:c r="H119" s="28"/>
      <x:c r="I119" s="28"/>
      <x:c r="J119" s="28"/>
      <x:c r="K119" s="28"/>
      <x:c r="L119" s="28"/>
      <x:c r="M119" s="28"/>
      <x:c r="N119" s="28"/>
      <x:c r="O119" s="28"/>
      <x:c r="P119" s="28"/>
      <x:c r="Q119" s="28"/>
      <x:c r="R119" s="28"/>
      <x:c r="S119" s="28"/>
      <x:c r="T119" s="28"/>
      <x:c r="U119" s="28"/>
      <x:c r="V119" s="28"/>
      <x:c r="W119" s="28"/>
      <x:c r="X119" s="28"/>
      <x:c r="Y119" s="28"/>
      <x:c r="Z119" s="28"/>
    </x:row>
    <x:row r="120">
      <x:c r="A120" s="28"/>
      <x:c r="B120" s="28"/>
      <x:c r="C120" s="28"/>
      <x:c r="D120" s="28"/>
      <x:c r="E120" s="28"/>
      <x:c r="F120" s="28"/>
      <x:c r="G120" s="28"/>
      <x:c r="H120" s="28"/>
      <x:c r="I120" s="28"/>
      <x:c r="J120" s="28"/>
      <x:c r="K120" s="28"/>
      <x:c r="L120" s="28"/>
      <x:c r="M120" s="28"/>
      <x:c r="N120" s="28"/>
      <x:c r="O120" s="28"/>
      <x:c r="P120" s="28"/>
      <x:c r="Q120" s="28"/>
      <x:c r="R120" s="28"/>
      <x:c r="S120" s="28"/>
      <x:c r="T120" s="28"/>
      <x:c r="U120" s="28"/>
      <x:c r="V120" s="28"/>
      <x:c r="W120" s="28"/>
      <x:c r="X120" s="28"/>
      <x:c r="Y120" s="28"/>
      <x:c r="Z120" s="28"/>
    </x:row>
    <x:row r="121">
      <x:c r="A121" s="28"/>
      <x:c r="B121" s="28"/>
      <x:c r="C121" s="28"/>
      <x:c r="D121" s="28"/>
      <x:c r="E121" s="28"/>
      <x:c r="F121" s="28"/>
      <x:c r="G121" s="28"/>
      <x:c r="H121" s="28"/>
      <x:c r="I121" s="28"/>
      <x:c r="J121" s="28"/>
      <x:c r="K121" s="28"/>
      <x:c r="L121" s="28"/>
      <x:c r="M121" s="28"/>
      <x:c r="N121" s="28"/>
      <x:c r="O121" s="28"/>
      <x:c r="P121" s="28"/>
      <x:c r="Q121" s="28"/>
      <x:c r="R121" s="28"/>
      <x:c r="S121" s="28"/>
      <x:c r="T121" s="28"/>
      <x:c r="U121" s="28"/>
      <x:c r="V121" s="28"/>
      <x:c r="W121" s="28"/>
      <x:c r="X121" s="28"/>
      <x:c r="Y121" s="28"/>
      <x:c r="Z121" s="28"/>
    </x:row>
    <x:row r="122">
      <x:c r="A122" s="28"/>
      <x:c r="B122" s="28"/>
      <x:c r="C122" s="28"/>
      <x:c r="D122" s="28"/>
      <x:c r="E122" s="28"/>
      <x:c r="F122" s="28"/>
      <x:c r="G122" s="28"/>
      <x:c r="H122" s="28"/>
      <x:c r="I122" s="28"/>
      <x:c r="J122" s="28"/>
      <x:c r="K122" s="28"/>
      <x:c r="L122" s="28"/>
      <x:c r="M122" s="28"/>
      <x:c r="N122" s="28"/>
      <x:c r="O122" s="28"/>
      <x:c r="P122" s="28"/>
      <x:c r="Q122" s="28"/>
      <x:c r="R122" s="28"/>
      <x:c r="S122" s="28"/>
      <x:c r="T122" s="28"/>
      <x:c r="U122" s="28"/>
      <x:c r="V122" s="28"/>
      <x:c r="W122" s="28"/>
      <x:c r="X122" s="28"/>
      <x:c r="Y122" s="28"/>
      <x:c r="Z122" s="28"/>
    </x:row>
    <x:row r="123">
      <x:c r="A123" s="28"/>
      <x:c r="B123" s="28"/>
      <x:c r="C123" s="28"/>
      <x:c r="D123" s="28"/>
      <x:c r="E123" s="28"/>
      <x:c r="F123" s="28"/>
      <x:c r="G123" s="28"/>
      <x:c r="H123" s="28"/>
      <x:c r="I123" s="28"/>
      <x:c r="J123" s="28"/>
      <x:c r="K123" s="28"/>
      <x:c r="L123" s="28"/>
      <x:c r="M123" s="28"/>
      <x:c r="N123" s="28"/>
      <x:c r="O123" s="28"/>
      <x:c r="P123" s="28"/>
      <x:c r="Q123" s="28"/>
      <x:c r="R123" s="28"/>
      <x:c r="S123" s="28"/>
      <x:c r="T123" s="28"/>
      <x:c r="U123" s="28"/>
      <x:c r="V123" s="28"/>
      <x:c r="W123" s="28"/>
      <x:c r="X123" s="28"/>
      <x:c r="Y123" s="28"/>
      <x:c r="Z123" s="28"/>
    </x:row>
    <x:row r="124">
      <x:c r="A124" s="28"/>
      <x:c r="B124" s="28"/>
      <x:c r="C124" s="28"/>
      <x:c r="D124" s="28"/>
      <x:c r="E124" s="28"/>
      <x:c r="F124" s="28"/>
      <x:c r="G124" s="28"/>
      <x:c r="H124" s="28"/>
      <x:c r="I124" s="28"/>
      <x:c r="J124" s="28"/>
      <x:c r="K124" s="28"/>
      <x:c r="L124" s="28"/>
      <x:c r="M124" s="28"/>
      <x:c r="N124" s="28"/>
      <x:c r="O124" s="28"/>
      <x:c r="P124" s="28"/>
      <x:c r="Q124" s="28"/>
      <x:c r="R124" s="28"/>
      <x:c r="S124" s="28"/>
      <x:c r="T124" s="28"/>
      <x:c r="U124" s="28"/>
      <x:c r="V124" s="28"/>
      <x:c r="W124" s="28"/>
      <x:c r="X124" s="28"/>
      <x:c r="Y124" s="28"/>
      <x:c r="Z124" s="28"/>
    </x:row>
    <x:row r="125">
      <x:c r="A125" s="28"/>
      <x:c r="B125" s="28"/>
      <x:c r="C125" s="28"/>
      <x:c r="D125" s="28"/>
      <x:c r="E125" s="28"/>
      <x:c r="F125" s="28"/>
      <x:c r="G125" s="28"/>
      <x:c r="H125" s="28"/>
      <x:c r="I125" s="28"/>
      <x:c r="J125" s="28"/>
      <x:c r="K125" s="28"/>
      <x:c r="L125" s="28"/>
      <x:c r="M125" s="28"/>
      <x:c r="N125" s="28"/>
      <x:c r="O125" s="28"/>
      <x:c r="P125" s="28"/>
      <x:c r="Q125" s="28"/>
      <x:c r="R125" s="28"/>
      <x:c r="S125" s="28"/>
      <x:c r="T125" s="28"/>
      <x:c r="U125" s="28"/>
      <x:c r="V125" s="28"/>
      <x:c r="W125" s="28"/>
      <x:c r="X125" s="28"/>
      <x:c r="Y125" s="28"/>
      <x:c r="Z125" s="28"/>
    </x:row>
    <x:row r="126">
      <x:c r="A126" s="28"/>
      <x:c r="B126" s="28"/>
      <x:c r="C126" s="28"/>
      <x:c r="D126" s="28"/>
      <x:c r="E126" s="28"/>
      <x:c r="F126" s="28"/>
      <x:c r="G126" s="28"/>
      <x:c r="H126" s="28"/>
      <x:c r="I126" s="28"/>
      <x:c r="J126" s="28"/>
      <x:c r="K126" s="28"/>
      <x:c r="L126" s="28"/>
      <x:c r="M126" s="28"/>
      <x:c r="N126" s="28"/>
      <x:c r="O126" s="28"/>
      <x:c r="P126" s="28"/>
      <x:c r="Q126" s="28"/>
      <x:c r="R126" s="28"/>
      <x:c r="S126" s="28"/>
      <x:c r="T126" s="28"/>
      <x:c r="U126" s="28"/>
      <x:c r="V126" s="28"/>
      <x:c r="W126" s="28"/>
      <x:c r="X126" s="28"/>
      <x:c r="Y126" s="28"/>
      <x:c r="Z126" s="28"/>
    </x:row>
    <x:row r="127">
      <x:c r="A127" s="28"/>
      <x:c r="B127" s="28"/>
      <x:c r="C127" s="28"/>
      <x:c r="D127" s="28"/>
      <x:c r="E127" s="28"/>
      <x:c r="F127" s="28"/>
      <x:c r="G127" s="28"/>
      <x:c r="H127" s="28"/>
      <x:c r="I127" s="28"/>
      <x:c r="J127" s="28"/>
      <x:c r="K127" s="28"/>
      <x:c r="L127" s="28"/>
      <x:c r="M127" s="28"/>
      <x:c r="N127" s="28"/>
      <x:c r="O127" s="28"/>
      <x:c r="P127" s="28"/>
      <x:c r="Q127" s="28"/>
      <x:c r="R127" s="28"/>
      <x:c r="S127" s="28"/>
      <x:c r="T127" s="28"/>
      <x:c r="U127" s="28"/>
      <x:c r="V127" s="28"/>
      <x:c r="W127" s="28"/>
      <x:c r="X127" s="28"/>
      <x:c r="Y127" s="28"/>
      <x:c r="Z127" s="28"/>
    </x:row>
    <x:row r="128">
      <x:c r="A128" s="28"/>
      <x:c r="B128" s="28"/>
      <x:c r="C128" s="28"/>
      <x:c r="D128" s="28"/>
      <x:c r="E128" s="28"/>
      <x:c r="F128" s="28"/>
      <x:c r="G128" s="28"/>
      <x:c r="H128" s="28"/>
      <x:c r="I128" s="28"/>
      <x:c r="J128" s="28"/>
      <x:c r="K128" s="28"/>
      <x:c r="L128" s="28"/>
      <x:c r="M128" s="28"/>
      <x:c r="N128" s="28"/>
      <x:c r="O128" s="28"/>
      <x:c r="P128" s="28"/>
      <x:c r="Q128" s="28"/>
      <x:c r="R128" s="28"/>
      <x:c r="S128" s="28"/>
      <x:c r="T128" s="28"/>
      <x:c r="U128" s="28"/>
      <x:c r="V128" s="28"/>
      <x:c r="W128" s="28"/>
      <x:c r="X128" s="28"/>
      <x:c r="Y128" s="28"/>
      <x:c r="Z128" s="28"/>
    </x:row>
    <x:row r="129">
      <x:c r="A129" s="28"/>
      <x:c r="B129" s="28"/>
      <x:c r="C129" s="28"/>
      <x:c r="D129" s="28"/>
      <x:c r="E129" s="28"/>
      <x:c r="F129" s="28"/>
      <x:c r="G129" s="28"/>
      <x:c r="H129" s="28"/>
      <x:c r="I129" s="28"/>
      <x:c r="J129" s="28"/>
      <x:c r="K129" s="28"/>
      <x:c r="L129" s="28"/>
      <x:c r="M129" s="28"/>
      <x:c r="N129" s="28"/>
      <x:c r="O129" s="28"/>
      <x:c r="P129" s="28"/>
      <x:c r="Q129" s="28"/>
      <x:c r="R129" s="28"/>
      <x:c r="S129" s="28"/>
      <x:c r="T129" s="28"/>
      <x:c r="U129" s="28"/>
      <x:c r="V129" s="28"/>
      <x:c r="W129" s="28"/>
      <x:c r="X129" s="28"/>
      <x:c r="Y129" s="28"/>
      <x:c r="Z129" s="28"/>
    </x:row>
    <x:row r="130">
      <x:c r="A130" s="28"/>
      <x:c r="B130" s="28"/>
      <x:c r="C130" s="28"/>
      <x:c r="D130" s="28"/>
      <x:c r="E130" s="28"/>
      <x:c r="F130" s="28"/>
      <x:c r="G130" s="28"/>
      <x:c r="H130" s="28"/>
      <x:c r="I130" s="28"/>
      <x:c r="J130" s="28"/>
      <x:c r="K130" s="28"/>
      <x:c r="L130" s="28"/>
      <x:c r="M130" s="28"/>
      <x:c r="N130" s="28"/>
      <x:c r="O130" s="28"/>
      <x:c r="P130" s="28"/>
      <x:c r="Q130" s="28"/>
      <x:c r="R130" s="28"/>
      <x:c r="S130" s="28"/>
      <x:c r="T130" s="28"/>
      <x:c r="U130" s="28"/>
      <x:c r="V130" s="28"/>
      <x:c r="W130" s="28"/>
      <x:c r="X130" s="28"/>
      <x:c r="Y130" s="28"/>
      <x:c r="Z130" s="28"/>
    </x:row>
    <x:row r="131">
      <x:c r="A131" s="28"/>
      <x:c r="B131" s="28"/>
      <x:c r="C131" s="28"/>
      <x:c r="D131" s="28"/>
      <x:c r="E131" s="28"/>
      <x:c r="F131" s="28"/>
      <x:c r="G131" s="28"/>
      <x:c r="H131" s="28"/>
      <x:c r="I131" s="28"/>
      <x:c r="J131" s="28"/>
      <x:c r="K131" s="28"/>
      <x:c r="L131" s="28"/>
      <x:c r="M131" s="28"/>
      <x:c r="N131" s="28"/>
      <x:c r="O131" s="28"/>
      <x:c r="P131" s="28"/>
      <x:c r="Q131" s="28"/>
      <x:c r="R131" s="28"/>
      <x:c r="S131" s="28"/>
      <x:c r="T131" s="28"/>
      <x:c r="U131" s="28"/>
      <x:c r="V131" s="28"/>
      <x:c r="W131" s="28"/>
      <x:c r="X131" s="28"/>
      <x:c r="Y131" s="28"/>
      <x:c r="Z131" s="28"/>
    </x:row>
    <x:row r="132">
      <x:c r="A132" s="28"/>
      <x:c r="B132" s="28"/>
      <x:c r="C132" s="28"/>
      <x:c r="D132" s="28"/>
      <x:c r="E132" s="28"/>
      <x:c r="F132" s="28"/>
      <x:c r="G132" s="28"/>
      <x:c r="H132" s="28"/>
      <x:c r="I132" s="28"/>
      <x:c r="J132" s="28"/>
      <x:c r="K132" s="28"/>
      <x:c r="L132" s="28"/>
      <x:c r="M132" s="28"/>
      <x:c r="N132" s="28"/>
      <x:c r="O132" s="28"/>
      <x:c r="P132" s="28"/>
      <x:c r="Q132" s="28"/>
      <x:c r="R132" s="28"/>
      <x:c r="S132" s="28"/>
      <x:c r="T132" s="28"/>
      <x:c r="U132" s="28"/>
      <x:c r="V132" s="28"/>
      <x:c r="W132" s="28"/>
      <x:c r="X132" s="28"/>
      <x:c r="Y132" s="28"/>
      <x:c r="Z132" s="28"/>
    </x:row>
    <x:row r="133">
      <x:c r="A133" s="28"/>
      <x:c r="B133" s="28"/>
      <x:c r="C133" s="28"/>
      <x:c r="D133" s="28"/>
      <x:c r="E133" s="28"/>
      <x:c r="F133" s="28"/>
      <x:c r="G133" s="28"/>
      <x:c r="H133" s="28"/>
      <x:c r="I133" s="28"/>
      <x:c r="J133" s="28"/>
      <x:c r="K133" s="28"/>
      <x:c r="L133" s="28"/>
      <x:c r="M133" s="28"/>
      <x:c r="N133" s="28"/>
      <x:c r="O133" s="28"/>
      <x:c r="P133" s="28"/>
      <x:c r="Q133" s="28"/>
      <x:c r="R133" s="28"/>
      <x:c r="S133" s="28"/>
      <x:c r="T133" s="28"/>
      <x:c r="U133" s="28"/>
      <x:c r="V133" s="28"/>
      <x:c r="W133" s="28"/>
      <x:c r="X133" s="28"/>
      <x:c r="Y133" s="28"/>
      <x:c r="Z133" s="28"/>
    </x:row>
    <x:row r="134">
      <x:c r="A134" s="28"/>
      <x:c r="B134" s="28"/>
      <x:c r="C134" s="28"/>
      <x:c r="D134" s="28"/>
      <x:c r="E134" s="28"/>
      <x:c r="F134" s="28"/>
      <x:c r="G134" s="28"/>
      <x:c r="H134" s="28"/>
      <x:c r="I134" s="28"/>
      <x:c r="J134" s="28"/>
      <x:c r="K134" s="28"/>
      <x:c r="L134" s="28"/>
      <x:c r="M134" s="28"/>
      <x:c r="N134" s="28"/>
      <x:c r="O134" s="28"/>
      <x:c r="P134" s="28"/>
      <x:c r="Q134" s="28"/>
      <x:c r="R134" s="28"/>
      <x:c r="S134" s="28"/>
      <x:c r="T134" s="28"/>
      <x:c r="U134" s="28"/>
      <x:c r="V134" s="28"/>
      <x:c r="W134" s="28"/>
      <x:c r="X134" s="28"/>
      <x:c r="Y134" s="28"/>
      <x:c r="Z134" s="28"/>
    </x:row>
    <x:row r="135">
      <x:c r="A135" s="28"/>
      <x:c r="B135" s="28"/>
      <x:c r="C135" s="28"/>
      <x:c r="D135" s="28"/>
      <x:c r="E135" s="28"/>
      <x:c r="F135" s="28"/>
      <x:c r="G135" s="28"/>
      <x:c r="H135" s="28"/>
      <x:c r="I135" s="28"/>
      <x:c r="J135" s="28"/>
      <x:c r="K135" s="28"/>
      <x:c r="L135" s="28"/>
      <x:c r="M135" s="28"/>
      <x:c r="N135" s="28"/>
      <x:c r="O135" s="28"/>
      <x:c r="P135" s="28"/>
      <x:c r="Q135" s="28"/>
      <x:c r="R135" s="28"/>
      <x:c r="S135" s="28"/>
      <x:c r="T135" s="28"/>
      <x:c r="U135" s="28"/>
      <x:c r="V135" s="28"/>
      <x:c r="W135" s="28"/>
      <x:c r="X135" s="28"/>
      <x:c r="Y135" s="28"/>
      <x:c r="Z135" s="28"/>
    </x:row>
    <x:row r="136">
      <x:c r="A136" s="28"/>
      <x:c r="B136" s="28"/>
      <x:c r="C136" s="28"/>
      <x:c r="D136" s="28"/>
      <x:c r="E136" s="28"/>
      <x:c r="F136" s="28"/>
      <x:c r="G136" s="28"/>
      <x:c r="H136" s="28"/>
      <x:c r="I136" s="28"/>
      <x:c r="J136" s="28"/>
      <x:c r="K136" s="28"/>
      <x:c r="L136" s="28"/>
      <x:c r="M136" s="28"/>
      <x:c r="N136" s="28"/>
      <x:c r="O136" s="28"/>
      <x:c r="P136" s="28"/>
      <x:c r="Q136" s="28"/>
      <x:c r="R136" s="28"/>
      <x:c r="S136" s="28"/>
      <x:c r="T136" s="28"/>
      <x:c r="U136" s="28"/>
      <x:c r="V136" s="28"/>
      <x:c r="W136" s="28"/>
      <x:c r="X136" s="28"/>
      <x:c r="Y136" s="28"/>
      <x:c r="Z136" s="28"/>
    </x:row>
    <x:row r="137">
      <x:c r="A137" s="28"/>
      <x:c r="B137" s="28"/>
      <x:c r="C137" s="28"/>
      <x:c r="D137" s="28"/>
      <x:c r="E137" s="28"/>
      <x:c r="F137" s="28"/>
      <x:c r="G137" s="28"/>
      <x:c r="H137" s="28"/>
      <x:c r="I137" s="28"/>
      <x:c r="J137" s="28"/>
      <x:c r="K137" s="28"/>
      <x:c r="L137" s="28"/>
      <x:c r="M137" s="28"/>
      <x:c r="N137" s="28"/>
      <x:c r="O137" s="28"/>
      <x:c r="P137" s="28"/>
      <x:c r="Q137" s="28"/>
      <x:c r="R137" s="28"/>
      <x:c r="S137" s="28"/>
      <x:c r="T137" s="28"/>
      <x:c r="U137" s="28"/>
      <x:c r="V137" s="28"/>
      <x:c r="W137" s="28"/>
      <x:c r="X137" s="28"/>
      <x:c r="Y137" s="28"/>
      <x:c r="Z137" s="28"/>
    </x:row>
    <x:row r="138">
      <x:c r="A138" s="28"/>
      <x:c r="B138" s="28"/>
      <x:c r="C138" s="28"/>
      <x:c r="D138" s="28"/>
      <x:c r="E138" s="28"/>
      <x:c r="F138" s="28"/>
      <x:c r="G138" s="28"/>
      <x:c r="H138" s="28"/>
      <x:c r="I138" s="28"/>
      <x:c r="J138" s="28"/>
      <x:c r="K138" s="28"/>
      <x:c r="L138" s="28"/>
      <x:c r="M138" s="28"/>
      <x:c r="N138" s="28"/>
      <x:c r="O138" s="28"/>
      <x:c r="P138" s="28"/>
      <x:c r="Q138" s="28"/>
      <x:c r="R138" s="28"/>
      <x:c r="S138" s="28"/>
      <x:c r="T138" s="28"/>
      <x:c r="U138" s="28"/>
      <x:c r="V138" s="28"/>
      <x:c r="W138" s="28"/>
      <x:c r="X138" s="28"/>
      <x:c r="Y138" s="28"/>
      <x:c r="Z138" s="28"/>
    </x:row>
    <x:row r="139">
      <x:c r="A139" s="28"/>
      <x:c r="B139" s="28"/>
      <x:c r="C139" s="28"/>
      <x:c r="D139" s="28"/>
      <x:c r="E139" s="28"/>
      <x:c r="F139" s="28"/>
      <x:c r="G139" s="28"/>
      <x:c r="H139" s="28"/>
      <x:c r="I139" s="28"/>
      <x:c r="J139" s="28"/>
      <x:c r="K139" s="28"/>
      <x:c r="L139" s="28"/>
      <x:c r="M139" s="28"/>
      <x:c r="N139" s="28"/>
      <x:c r="O139" s="28"/>
      <x:c r="P139" s="28"/>
      <x:c r="Q139" s="28"/>
      <x:c r="R139" s="28"/>
      <x:c r="S139" s="28"/>
      <x:c r="T139" s="28"/>
      <x:c r="U139" s="28"/>
      <x:c r="V139" s="28"/>
      <x:c r="W139" s="28"/>
      <x:c r="X139" s="28"/>
      <x:c r="Y139" s="28"/>
      <x:c r="Z139" s="28"/>
    </x:row>
    <x:row r="140">
      <x:c r="A140" s="28"/>
      <x:c r="B140" s="28"/>
      <x:c r="C140" s="28"/>
      <x:c r="D140" s="28"/>
      <x:c r="E140" s="28"/>
      <x:c r="F140" s="28"/>
      <x:c r="G140" s="28"/>
      <x:c r="H140" s="28"/>
      <x:c r="I140" s="28"/>
      <x:c r="J140" s="28"/>
      <x:c r="K140" s="28"/>
      <x:c r="L140" s="28"/>
      <x:c r="M140" s="28"/>
      <x:c r="N140" s="28"/>
      <x:c r="O140" s="28"/>
      <x:c r="P140" s="28"/>
      <x:c r="Q140" s="28"/>
      <x:c r="R140" s="28"/>
      <x:c r="S140" s="28"/>
      <x:c r="T140" s="28"/>
      <x:c r="U140" s="28"/>
      <x:c r="V140" s="28"/>
      <x:c r="W140" s="28"/>
      <x:c r="X140" s="28"/>
      <x:c r="Y140" s="28"/>
      <x:c r="Z140" s="28"/>
    </x:row>
    <x:row r="141">
      <x:c r="A141" s="28"/>
      <x:c r="B141" s="28"/>
      <x:c r="C141" s="28"/>
      <x:c r="D141" s="28"/>
      <x:c r="E141" s="28"/>
      <x:c r="F141" s="28"/>
      <x:c r="G141" s="28"/>
      <x:c r="H141" s="28"/>
      <x:c r="I141" s="28"/>
      <x:c r="J141" s="28"/>
      <x:c r="K141" s="28"/>
      <x:c r="L141" s="28"/>
      <x:c r="M141" s="28"/>
      <x:c r="N141" s="28"/>
      <x:c r="O141" s="28"/>
      <x:c r="P141" s="28"/>
      <x:c r="Q141" s="28"/>
      <x:c r="R141" s="28"/>
      <x:c r="S141" s="28"/>
      <x:c r="T141" s="28"/>
      <x:c r="U141" s="28"/>
      <x:c r="V141" s="28"/>
      <x:c r="W141" s="28"/>
      <x:c r="X141" s="28"/>
      <x:c r="Y141" s="28"/>
      <x:c r="Z141" s="28"/>
    </x:row>
    <x:row r="142">
      <x:c r="A142" s="28"/>
      <x:c r="B142" s="28"/>
      <x:c r="C142" s="28"/>
      <x:c r="D142" s="28"/>
      <x:c r="E142" s="28"/>
      <x:c r="F142" s="28"/>
      <x:c r="G142" s="28"/>
      <x:c r="H142" s="28"/>
      <x:c r="I142" s="28"/>
      <x:c r="J142" s="28"/>
      <x:c r="K142" s="28"/>
      <x:c r="L142" s="28"/>
      <x:c r="M142" s="28"/>
      <x:c r="N142" s="28"/>
      <x:c r="O142" s="28"/>
      <x:c r="P142" s="28"/>
      <x:c r="Q142" s="28"/>
      <x:c r="R142" s="28"/>
      <x:c r="S142" s="28"/>
      <x:c r="T142" s="28"/>
      <x:c r="U142" s="28"/>
      <x:c r="V142" s="28"/>
      <x:c r="W142" s="28"/>
      <x:c r="X142" s="28"/>
      <x:c r="Y142" s="28"/>
      <x:c r="Z142" s="28"/>
    </x:row>
    <x:row r="143">
      <x:c r="A143" s="28"/>
      <x:c r="B143" s="28"/>
      <x:c r="C143" s="28"/>
      <x:c r="D143" s="28"/>
      <x:c r="E143" s="28"/>
      <x:c r="F143" s="28"/>
      <x:c r="G143" s="28"/>
      <x:c r="H143" s="28"/>
      <x:c r="I143" s="28"/>
      <x:c r="J143" s="28"/>
      <x:c r="K143" s="28"/>
      <x:c r="L143" s="28"/>
      <x:c r="M143" s="28"/>
      <x:c r="N143" s="28"/>
      <x:c r="O143" s="28"/>
      <x:c r="P143" s="28"/>
      <x:c r="Q143" s="28"/>
      <x:c r="R143" s="28"/>
      <x:c r="S143" s="28"/>
      <x:c r="T143" s="28"/>
      <x:c r="U143" s="28"/>
      <x:c r="V143" s="28"/>
      <x:c r="W143" s="28"/>
      <x:c r="X143" s="28"/>
      <x:c r="Y143" s="28"/>
      <x:c r="Z143" s="28"/>
    </x:row>
    <x:row r="144">
      <x:c r="A144" s="28"/>
      <x:c r="B144" s="28"/>
      <x:c r="C144" s="28"/>
      <x:c r="D144" s="28"/>
      <x:c r="E144" s="28"/>
      <x:c r="F144" s="28"/>
      <x:c r="G144" s="28"/>
      <x:c r="H144" s="28"/>
      <x:c r="I144" s="28"/>
      <x:c r="J144" s="28"/>
      <x:c r="K144" s="28"/>
      <x:c r="L144" s="28"/>
      <x:c r="M144" s="28"/>
      <x:c r="N144" s="28"/>
      <x:c r="O144" s="28"/>
      <x:c r="P144" s="28"/>
      <x:c r="Q144" s="28"/>
      <x:c r="R144" s="28"/>
      <x:c r="S144" s="28"/>
      <x:c r="T144" s="28"/>
      <x:c r="U144" s="28"/>
      <x:c r="V144" s="28"/>
      <x:c r="W144" s="28"/>
      <x:c r="X144" s="28"/>
      <x:c r="Y144" s="28"/>
      <x:c r="Z144" s="28"/>
    </x:row>
    <x:row r="145">
      <x:c r="A145" s="28"/>
      <x:c r="B145" s="28"/>
      <x:c r="C145" s="28"/>
      <x:c r="D145" s="28"/>
      <x:c r="E145" s="28"/>
      <x:c r="F145" s="28"/>
      <x:c r="G145" s="28"/>
      <x:c r="H145" s="28"/>
      <x:c r="I145" s="28"/>
      <x:c r="J145" s="28"/>
      <x:c r="K145" s="28"/>
      <x:c r="L145" s="28"/>
      <x:c r="M145" s="28"/>
      <x:c r="N145" s="28"/>
      <x:c r="O145" s="28"/>
      <x:c r="P145" s="28"/>
      <x:c r="Q145" s="28"/>
      <x:c r="R145" s="28"/>
      <x:c r="S145" s="28"/>
      <x:c r="T145" s="28"/>
      <x:c r="U145" s="28"/>
      <x:c r="V145" s="28"/>
      <x:c r="W145" s="28"/>
      <x:c r="X145" s="28"/>
      <x:c r="Y145" s="28"/>
      <x:c r="Z145" s="28"/>
    </x:row>
    <x:row r="146">
      <x:c r="A146" s="28"/>
      <x:c r="B146" s="28"/>
      <x:c r="C146" s="28"/>
      <x:c r="D146" s="28"/>
      <x:c r="E146" s="28"/>
      <x:c r="F146" s="28"/>
      <x:c r="G146" s="28"/>
      <x:c r="H146" s="28"/>
      <x:c r="I146" s="28"/>
      <x:c r="J146" s="28"/>
      <x:c r="K146" s="28"/>
      <x:c r="L146" s="28"/>
      <x:c r="M146" s="28"/>
      <x:c r="N146" s="28"/>
      <x:c r="O146" s="28"/>
      <x:c r="P146" s="28"/>
      <x:c r="Q146" s="28"/>
      <x:c r="R146" s="28"/>
      <x:c r="S146" s="28"/>
      <x:c r="T146" s="28"/>
      <x:c r="U146" s="28"/>
      <x:c r="V146" s="28"/>
      <x:c r="W146" s="28"/>
      <x:c r="X146" s="28"/>
      <x:c r="Y146" s="28"/>
      <x:c r="Z146" s="28"/>
    </x:row>
    <x:row r="147">
      <x:c r="A147" s="28"/>
      <x:c r="B147" s="28"/>
      <x:c r="C147" s="28"/>
      <x:c r="D147" s="28"/>
      <x:c r="E147" s="28"/>
      <x:c r="F147" s="28"/>
      <x:c r="G147" s="28"/>
      <x:c r="H147" s="28"/>
      <x:c r="I147" s="28"/>
      <x:c r="J147" s="28"/>
      <x:c r="K147" s="28"/>
      <x:c r="L147" s="28"/>
      <x:c r="M147" s="28"/>
      <x:c r="N147" s="28"/>
      <x:c r="O147" s="28"/>
      <x:c r="P147" s="28"/>
      <x:c r="Q147" s="28"/>
      <x:c r="R147" s="28"/>
      <x:c r="S147" s="28"/>
      <x:c r="T147" s="28"/>
      <x:c r="U147" s="28"/>
      <x:c r="V147" s="28"/>
      <x:c r="W147" s="28"/>
      <x:c r="X147" s="28"/>
      <x:c r="Y147" s="28"/>
      <x:c r="Z147" s="28"/>
    </x:row>
    <x:row r="148">
      <x:c r="A148" s="28"/>
      <x:c r="B148" s="28"/>
      <x:c r="C148" s="28"/>
      <x:c r="D148" s="28"/>
      <x:c r="E148" s="28"/>
      <x:c r="F148" s="28"/>
      <x:c r="G148" s="28"/>
      <x:c r="H148" s="28"/>
      <x:c r="I148" s="28"/>
      <x:c r="J148" s="28"/>
      <x:c r="K148" s="28"/>
      <x:c r="L148" s="28"/>
      <x:c r="M148" s="28"/>
      <x:c r="N148" s="28"/>
      <x:c r="O148" s="28"/>
      <x:c r="P148" s="28"/>
      <x:c r="Q148" s="28"/>
      <x:c r="R148" s="28"/>
      <x:c r="S148" s="28"/>
      <x:c r="T148" s="28"/>
      <x:c r="U148" s="28"/>
      <x:c r="V148" s="28"/>
      <x:c r="W148" s="28"/>
      <x:c r="X148" s="28"/>
      <x:c r="Y148" s="28"/>
      <x:c r="Z148" s="28"/>
    </x:row>
    <x:row r="149">
      <x:c r="A149" s="28"/>
      <x:c r="B149" s="28"/>
      <x:c r="C149" s="28"/>
      <x:c r="D149" s="28"/>
      <x:c r="E149" s="28"/>
      <x:c r="F149" s="28"/>
      <x:c r="G149" s="28"/>
      <x:c r="H149" s="28"/>
      <x:c r="I149" s="28"/>
      <x:c r="J149" s="28"/>
      <x:c r="K149" s="28"/>
      <x:c r="L149" s="28"/>
      <x:c r="M149" s="28"/>
      <x:c r="N149" s="28"/>
      <x:c r="O149" s="28"/>
      <x:c r="P149" s="28"/>
      <x:c r="Q149" s="28"/>
      <x:c r="R149" s="28"/>
      <x:c r="S149" s="28"/>
      <x:c r="T149" s="28"/>
      <x:c r="U149" s="28"/>
      <x:c r="V149" s="28"/>
      <x:c r="W149" s="28"/>
      <x:c r="X149" s="28"/>
      <x:c r="Y149" s="28"/>
      <x:c r="Z149" s="28"/>
    </x:row>
    <x:row r="150">
      <x:c r="A150" s="28"/>
      <x:c r="B150" s="28"/>
      <x:c r="C150" s="28"/>
      <x:c r="D150" s="28"/>
      <x:c r="E150" s="28"/>
      <x:c r="F150" s="28"/>
      <x:c r="G150" s="28"/>
      <x:c r="H150" s="28"/>
      <x:c r="I150" s="28"/>
      <x:c r="J150" s="28"/>
      <x:c r="K150" s="28"/>
      <x:c r="L150" s="28"/>
      <x:c r="M150" s="28"/>
      <x:c r="N150" s="28"/>
      <x:c r="O150" s="28"/>
      <x:c r="P150" s="28"/>
      <x:c r="Q150" s="28"/>
      <x:c r="R150" s="28"/>
      <x:c r="S150" s="28"/>
      <x:c r="T150" s="28"/>
      <x:c r="U150" s="28"/>
      <x:c r="V150" s="28"/>
      <x:c r="W150" s="28"/>
      <x:c r="X150" s="28"/>
      <x:c r="Y150" s="28"/>
      <x:c r="Z150" s="28"/>
    </x:row>
    <x:row r="151">
      <x:c r="A151" s="28"/>
      <x:c r="B151" s="28"/>
      <x:c r="C151" s="28"/>
      <x:c r="D151" s="28"/>
      <x:c r="E151" s="28"/>
      <x:c r="F151" s="28"/>
      <x:c r="G151" s="28"/>
      <x:c r="H151" s="28"/>
      <x:c r="I151" s="28"/>
      <x:c r="J151" s="28"/>
      <x:c r="K151" s="28"/>
      <x:c r="L151" s="28"/>
      <x:c r="M151" s="28"/>
      <x:c r="N151" s="28"/>
      <x:c r="O151" s="28"/>
      <x:c r="P151" s="28"/>
      <x:c r="Q151" s="28"/>
      <x:c r="R151" s="28"/>
      <x:c r="S151" s="28"/>
      <x:c r="T151" s="28"/>
      <x:c r="U151" s="28"/>
      <x:c r="V151" s="28"/>
      <x:c r="W151" s="28"/>
      <x:c r="X151" s="28"/>
      <x:c r="Y151" s="28"/>
      <x:c r="Z151" s="28"/>
    </x:row>
    <x:row r="152">
      <x:c r="A152" s="28"/>
      <x:c r="B152" s="28"/>
      <x:c r="C152" s="28"/>
      <x:c r="D152" s="28"/>
      <x:c r="E152" s="28"/>
      <x:c r="F152" s="28"/>
      <x:c r="G152" s="28"/>
      <x:c r="H152" s="28"/>
      <x:c r="I152" s="28"/>
      <x:c r="J152" s="28"/>
      <x:c r="K152" s="28"/>
      <x:c r="L152" s="28"/>
      <x:c r="M152" s="28"/>
      <x:c r="N152" s="28"/>
      <x:c r="O152" s="28"/>
      <x:c r="P152" s="28"/>
      <x:c r="Q152" s="28"/>
      <x:c r="R152" s="28"/>
      <x:c r="S152" s="28"/>
      <x:c r="T152" s="28"/>
      <x:c r="U152" s="28"/>
      <x:c r="V152" s="28"/>
      <x:c r="W152" s="28"/>
      <x:c r="X152" s="28"/>
      <x:c r="Y152" s="28"/>
      <x:c r="Z152" s="28"/>
    </x:row>
    <x:row r="153">
      <x:c r="A153" s="28"/>
      <x:c r="B153" s="28"/>
      <x:c r="C153" s="28"/>
      <x:c r="D153" s="28"/>
      <x:c r="E153" s="28"/>
      <x:c r="F153" s="28"/>
      <x:c r="G153" s="28"/>
      <x:c r="H153" s="28"/>
      <x:c r="I153" s="28"/>
      <x:c r="J153" s="28"/>
      <x:c r="K153" s="28"/>
      <x:c r="L153" s="28"/>
      <x:c r="M153" s="28"/>
      <x:c r="N153" s="28"/>
      <x:c r="O153" s="28"/>
      <x:c r="P153" s="28"/>
      <x:c r="Q153" s="28"/>
      <x:c r="R153" s="28"/>
      <x:c r="S153" s="28"/>
      <x:c r="T153" s="28"/>
      <x:c r="U153" s="28"/>
      <x:c r="V153" s="28"/>
      <x:c r="W153" s="28"/>
      <x:c r="X153" s="28"/>
      <x:c r="Y153" s="28"/>
      <x:c r="Z153" s="28"/>
    </x:row>
    <x:row r="154">
      <x:c r="A154" s="28"/>
      <x:c r="B154" s="28"/>
      <x:c r="C154" s="28"/>
      <x:c r="D154" s="28"/>
      <x:c r="E154" s="28"/>
      <x:c r="F154" s="28"/>
      <x:c r="G154" s="28"/>
      <x:c r="H154" s="28"/>
      <x:c r="I154" s="28"/>
      <x:c r="J154" s="28"/>
      <x:c r="K154" s="28"/>
      <x:c r="L154" s="28"/>
      <x:c r="M154" s="28"/>
      <x:c r="N154" s="28"/>
      <x:c r="O154" s="28"/>
      <x:c r="P154" s="28"/>
      <x:c r="Q154" s="28"/>
      <x:c r="R154" s="28"/>
      <x:c r="S154" s="28"/>
      <x:c r="T154" s="28"/>
      <x:c r="U154" s="28"/>
      <x:c r="V154" s="28"/>
      <x:c r="W154" s="28"/>
      <x:c r="X154" s="28"/>
      <x:c r="Y154" s="28"/>
      <x:c r="Z154" s="28"/>
    </x:row>
    <x:row r="155">
      <x:c r="A155" s="28"/>
      <x:c r="B155" s="28"/>
      <x:c r="C155" s="28"/>
      <x:c r="D155" s="28"/>
      <x:c r="E155" s="28"/>
      <x:c r="F155" s="28"/>
      <x:c r="G155" s="28"/>
      <x:c r="H155" s="28"/>
      <x:c r="I155" s="28"/>
      <x:c r="J155" s="28"/>
      <x:c r="K155" s="28"/>
      <x:c r="L155" s="28"/>
      <x:c r="M155" s="28"/>
      <x:c r="N155" s="28"/>
      <x:c r="O155" s="28"/>
      <x:c r="P155" s="28"/>
      <x:c r="Q155" s="28"/>
      <x:c r="R155" s="28"/>
      <x:c r="S155" s="28"/>
      <x:c r="T155" s="28"/>
      <x:c r="U155" s="28"/>
      <x:c r="V155" s="28"/>
      <x:c r="W155" s="28"/>
      <x:c r="X155" s="28"/>
      <x:c r="Y155" s="28"/>
      <x:c r="Z155" s="28"/>
    </x:row>
    <x:row r="156">
      <x:c r="A156" s="28"/>
      <x:c r="B156" s="28"/>
      <x:c r="C156" s="28"/>
      <x:c r="D156" s="28"/>
      <x:c r="E156" s="28"/>
      <x:c r="F156" s="28"/>
      <x:c r="G156" s="28"/>
      <x:c r="H156" s="28"/>
      <x:c r="I156" s="28"/>
      <x:c r="J156" s="28"/>
      <x:c r="K156" s="28"/>
      <x:c r="L156" s="28"/>
      <x:c r="M156" s="28"/>
      <x:c r="N156" s="28"/>
      <x:c r="O156" s="28"/>
      <x:c r="P156" s="28"/>
      <x:c r="Q156" s="28"/>
      <x:c r="R156" s="28"/>
      <x:c r="S156" s="28"/>
      <x:c r="T156" s="28"/>
      <x:c r="U156" s="28"/>
      <x:c r="V156" s="28"/>
      <x:c r="W156" s="28"/>
      <x:c r="X156" s="28"/>
      <x:c r="Y156" s="28"/>
      <x:c r="Z156" s="28"/>
    </x:row>
    <x:row r="157">
      <x:c r="A157" s="28"/>
      <x:c r="B157" s="28"/>
      <x:c r="C157" s="28"/>
      <x:c r="D157" s="28"/>
      <x:c r="E157" s="28"/>
      <x:c r="F157" s="28"/>
      <x:c r="G157" s="28"/>
      <x:c r="H157" s="28"/>
      <x:c r="I157" s="28"/>
      <x:c r="J157" s="28"/>
      <x:c r="K157" s="28"/>
      <x:c r="L157" s="28"/>
      <x:c r="M157" s="28"/>
      <x:c r="N157" s="28"/>
      <x:c r="O157" s="28"/>
      <x:c r="P157" s="28"/>
      <x:c r="Q157" s="28"/>
      <x:c r="R157" s="28"/>
      <x:c r="S157" s="28"/>
      <x:c r="T157" s="28"/>
      <x:c r="U157" s="28"/>
      <x:c r="V157" s="28"/>
      <x:c r="W157" s="28"/>
      <x:c r="X157" s="28"/>
      <x:c r="Y157" s="28"/>
      <x:c r="Z157" s="28"/>
    </x:row>
    <x:row r="158">
      <x:c r="A158" s="28"/>
      <x:c r="B158" s="28"/>
      <x:c r="C158" s="28"/>
      <x:c r="D158" s="28"/>
      <x:c r="E158" s="28"/>
      <x:c r="F158" s="28"/>
      <x:c r="G158" s="28"/>
      <x:c r="H158" s="28"/>
      <x:c r="I158" s="28"/>
      <x:c r="J158" s="28"/>
      <x:c r="K158" s="28"/>
      <x:c r="L158" s="28"/>
      <x:c r="M158" s="28"/>
      <x:c r="N158" s="28"/>
      <x:c r="O158" s="28"/>
      <x:c r="P158" s="28"/>
      <x:c r="Q158" s="28"/>
      <x:c r="R158" s="28"/>
      <x:c r="S158" s="28"/>
      <x:c r="T158" s="28"/>
      <x:c r="U158" s="28"/>
      <x:c r="V158" s="28"/>
      <x:c r="W158" s="28"/>
      <x:c r="X158" s="28"/>
      <x:c r="Y158" s="28"/>
      <x:c r="Z158" s="28"/>
    </x:row>
    <x:row r="159">
      <x:c r="A159" s="28"/>
      <x:c r="B159" s="28"/>
      <x:c r="C159" s="28"/>
      <x:c r="D159" s="28"/>
      <x:c r="E159" s="28"/>
      <x:c r="F159" s="28"/>
      <x:c r="G159" s="28"/>
      <x:c r="H159" s="28"/>
      <x:c r="I159" s="28"/>
      <x:c r="J159" s="28"/>
      <x:c r="K159" s="28"/>
      <x:c r="L159" s="28"/>
      <x:c r="M159" s="28"/>
      <x:c r="N159" s="28"/>
      <x:c r="O159" s="28"/>
      <x:c r="P159" s="28"/>
      <x:c r="Q159" s="28"/>
      <x:c r="R159" s="28"/>
      <x:c r="S159" s="28"/>
      <x:c r="T159" s="28"/>
      <x:c r="U159" s="28"/>
      <x:c r="V159" s="28"/>
      <x:c r="W159" s="28"/>
      <x:c r="X159" s="28"/>
      <x:c r="Y159" s="28"/>
      <x:c r="Z159" s="28"/>
    </x:row>
    <x:row r="160">
      <x:c r="A160" s="28"/>
      <x:c r="B160" s="28"/>
      <x:c r="C160" s="28"/>
      <x:c r="D160" s="28"/>
      <x:c r="E160" s="28"/>
      <x:c r="F160" s="28"/>
      <x:c r="G160" s="28"/>
      <x:c r="H160" s="28"/>
      <x:c r="I160" s="28"/>
      <x:c r="J160" s="28"/>
      <x:c r="K160" s="28"/>
      <x:c r="L160" s="28"/>
      <x:c r="M160" s="28"/>
      <x:c r="N160" s="28"/>
      <x:c r="O160" s="28"/>
      <x:c r="P160" s="28"/>
      <x:c r="Q160" s="28"/>
      <x:c r="R160" s="28"/>
      <x:c r="S160" s="28"/>
      <x:c r="T160" s="28"/>
      <x:c r="U160" s="28"/>
      <x:c r="V160" s="28"/>
      <x:c r="W160" s="28"/>
      <x:c r="X160" s="28"/>
      <x:c r="Y160" s="28"/>
      <x:c r="Z160" s="28"/>
    </x:row>
  </x:sheetData>
  <x:mergeCells>
    <x:mergeCell ref="A1:F2"/>
    <x:mergeCell ref="A12:F15"/>
    <x:mergeCell ref="A17:F17"/>
  </x:mergeCells>
  <x:pageMargins left="0.7" right="0.7" top="0.75" bottom="0.75" header="0.3" footer="0.3"/>
</x:worksheet>
</file>