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2.xml" ContentType="application/vnd.openxmlformats-officedocument.drawing+xml"/>
  <Override PartName="/xl/drawings/charts/chart2.xml" ContentType="application/vnd.openxmlformats-officedocument.drawingml.char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drawings/drawing3.xml" ContentType="application/vnd.openxmlformats-officedocument.drawing+xml"/>
  <Override PartName="/xl/drawings/charts/chart3.xml" ContentType="application/vnd.openxmlformats-officedocument.drawingml.chart+xml"/>
  <Override PartName="/xl/drawings/charts/chart4.xml" ContentType="application/vnd.openxmlformats-officedocument.drawingml.chart+xml"/>
</Types>
</file>

<file path=_rels/.rels>&#65279;<?xml version="1.0" encoding="utf-8"?><Relationships xmlns="http://schemas.openxmlformats.org/package/2006/relationships"><Relationship Type="http://schemas.openxmlformats.org/officeDocument/2006/relationships/officeDocument" Target="/xl/workbook.xml" Id="R26c3e774b666409a" /></Relationships>
</file>

<file path=xl/workbook.xml><?xml version="1.0" encoding="utf-8"?>
<x:workbook xmlns:x="http://schemas.openxmlformats.org/spreadsheetml/2006/main">
  <x:sheets>
    <x:sheet xmlns:r="http://schemas.openxmlformats.org/officeDocument/2006/relationships" name="Accueil" sheetId="1" r:id="Rc9705c334efb4104"/>
    <x:sheet xmlns:r="http://schemas.openxmlformats.org/officeDocument/2006/relationships" name="Hypothèses" sheetId="2" r:id="Ra74f8ab85dd44c76"/>
    <x:sheet xmlns:r="http://schemas.openxmlformats.org/officeDocument/2006/relationships" name="Prévisions" sheetId="3" r:id="Rbcec3be9203e4da0"/>
    <x:sheet xmlns:r="http://schemas.openxmlformats.org/officeDocument/2006/relationships" name="Compte de résultat" sheetId="4" r:id="Re74dcf99d97b4260"/>
    <x:sheet xmlns:r="http://schemas.openxmlformats.org/officeDocument/2006/relationships" name="Capex" sheetId="5" r:id="Rbb28395ec97e4bf9"/>
    <x:sheet xmlns:r="http://schemas.openxmlformats.org/officeDocument/2006/relationships" name="BFR" sheetId="6" r:id="Rfc8865477c0d4172"/>
    <x:sheet xmlns:r="http://schemas.openxmlformats.org/officeDocument/2006/relationships" name="Financement" sheetId="7" r:id="R4a9cadc846b8436d"/>
    <x:sheet xmlns:r="http://schemas.openxmlformats.org/officeDocument/2006/relationships" name="Cash-flow" sheetId="8" r:id="R3972294c26e34ab3"/>
    <x:sheet xmlns:r="http://schemas.openxmlformats.org/officeDocument/2006/relationships" name="Bilan" sheetId="9" r:id="Re8b0a358816746a2"/>
    <x:sheet xmlns:r="http://schemas.openxmlformats.org/officeDocument/2006/relationships" name="Valorisation" sheetId="10" r:id="Rb8ec34bef2e64ad1"/>
    <x:sheet xmlns:r="http://schemas.openxmlformats.org/officeDocument/2006/relationships" name="Dashboard" sheetId="11" r:id="R12c75d42273f465b"/>
  </x:sheets>
</x:workbook>
</file>

<file path=xl/sharedStrings.xml><?xml version="1.0" encoding="utf-8"?>
<x:sst xmlns:x="http://schemas.openxmlformats.org/spreadsheetml/2006/main"/>
</file>

<file path=xl/styles.xml><?xml version="1.0" encoding="utf-8"?>
<x:styleSheet xmlns:x="http://schemas.openxmlformats.org/spreadsheetml/2006/main">
  <x:numFmts count="7">
    <x:numFmt numFmtId="200" formatCode="0.0%;[Red](0.0%);-"/>
    <x:numFmt numFmtId="201" formatCode="0.0"/>
    <x:numFmt numFmtId="202" formatCode="#,##0_);[Red](#,##0);-"/>
    <x:numFmt numFmtId="203" formatCode="0"/>
    <x:numFmt numFmtId="204" formatCode="0.0x;[Red](0.0x);-"/>
    <x:numFmt numFmtId="205" formatCode="#,##0.0_);[Red](#,##0.0);-"/>
    <x:numFmt numFmtId="206" formatCode="0.000x"/>
  </x:numFmts>
  <x:fonts count="24">
    <x:font>
      <x:sz val="11"/>
      <x:name val="Carlito"/>
    </x:font>
    <x:font>
      <x:b/>
      <x:sz val="24"/>
      <x:color rgb="FFFFFFFF"/>
      <x:name val="Carlito"/>
    </x:font>
    <x:font>
      <x:i/>
      <x:sz val="11"/>
      <x:color rgb="FFFFFFFF"/>
      <x:name val="Carlito"/>
    </x:font>
    <x:font>
      <x:b/>
      <x:sz val="16"/>
      <x:color rgb="FFFFFFFF"/>
      <x:name val="Carlito"/>
    </x:font>
    <x:font>
      <x:b/>
      <x:sz val="12"/>
      <x:color rgb="FFFFFFFF"/>
      <x:name val="Carlito"/>
    </x:font>
    <x:font>
      <x:sz val="11"/>
      <x:color rgb="FF243447"/>
      <x:name val="Carlito"/>
    </x:font>
    <x:font>
      <x:b/>
      <x:sz val="11"/>
      <x:color rgb="FFFFFFFF"/>
      <x:name val="Carlito"/>
    </x:font>
    <x:font>
      <x:sz val="11"/>
      <x:color rgb="FF0000FF"/>
      <x:name val="Carlito"/>
    </x:font>
    <x:font>
      <x:sz val="11"/>
      <x:color rgb="FF000000"/>
      <x:name val="Carlito"/>
    </x:font>
    <x:font>
      <x:sz val="11"/>
      <x:color rgb="FF008000"/>
      <x:name val="Carlito"/>
    </x:font>
    <x:font>
      <x:b/>
      <x:sz val="11"/>
      <x:color rgb="FF000000"/>
      <x:name val="Carlito"/>
    </x:font>
    <x:font>
      <x:b/>
      <x:sz val="19"/>
      <x:color rgb="FFFFFFFF"/>
      <x:name val="Carlito"/>
    </x:font>
    <x:font>
      <x:b/>
      <x:sz val="24"/>
      <x:color rgb="FFFFFFFF"/>
      <x:name val="Aptos"/>
    </x:font>
    <x:font>
      <x:sz val="11"/>
      <x:name val="Aptos"/>
    </x:font>
    <x:font>
      <x:i/>
      <x:sz val="11"/>
      <x:color rgb="FFFFFFFF"/>
      <x:name val="Aptos"/>
    </x:font>
    <x:font>
      <x:b/>
      <x:sz val="16"/>
      <x:color rgb="FFFFFFFF"/>
      <x:name val="Aptos"/>
    </x:font>
    <x:font>
      <x:b/>
      <x:sz val="12"/>
      <x:color rgb="FFFFFFFF"/>
      <x:name val="Aptos"/>
    </x:font>
    <x:font>
      <x:sz val="11"/>
      <x:color rgb="FF243447"/>
      <x:name val="Aptos"/>
    </x:font>
    <x:font>
      <x:b/>
      <x:sz val="11"/>
      <x:color rgb="FFFFFFFF"/>
      <x:name val="Aptos"/>
    </x:font>
    <x:font>
      <x:sz val="11"/>
      <x:color rgb="FF0000FF"/>
      <x:name val="Aptos"/>
    </x:font>
    <x:font>
      <x:sz val="11"/>
      <x:color rgb="FF008000"/>
      <x:name val="Aptos"/>
    </x:font>
    <x:font>
      <x:sz val="11"/>
      <x:color rgb="FF000000"/>
      <x:name val="Aptos"/>
    </x:font>
    <x:font>
      <x:b/>
      <x:sz val="11"/>
      <x:color rgb="FF000000"/>
      <x:name val="Aptos"/>
    </x:font>
    <x:font>
      <x:b/>
      <x:sz val="19"/>
      <x:color rgb="FFFFFFFF"/>
      <x:name val="Aptos"/>
    </x:font>
  </x:fonts>
  <x:fills count="13">
    <x:fill>
      <x:patternFill patternType="none"/>
    </x:fill>
    <x:fill>
      <x:patternFill patternType="gray125"/>
    </x:fill>
    <x:fill>
      <x:patternFill patternType="solid">
        <x:fgColor rgb="FF17365D"/>
      </x:patternFill>
    </x:fill>
    <x:fill>
      <x:patternFill patternType="solid">
        <x:fgColor rgb="FF4472C4"/>
      </x:patternFill>
    </x:fill>
    <x:fill>
      <x:patternFill patternType="solid">
        <x:fgColor rgb="FF70AD47"/>
      </x:patternFill>
    </x:fill>
    <x:fill>
      <x:patternFill patternType="solid">
        <x:fgColor rgb="FF7030A0"/>
      </x:patternFill>
    </x:fill>
    <x:fill>
      <x:patternFill patternType="solid">
        <x:fgColor rgb="FF00A6A6"/>
      </x:patternFill>
    </x:fill>
    <x:fill>
      <x:patternFill patternType="solid">
        <x:fgColor rgb="FFED7D31"/>
      </x:patternFill>
    </x:fill>
    <x:fill>
      <x:patternFill patternType="solid">
        <x:fgColor rgb="FFFFC000"/>
      </x:patternFill>
    </x:fill>
    <x:fill>
      <x:patternFill patternType="solid">
        <x:fgColor rgb="FFC00000"/>
      </x:patternFill>
    </x:fill>
    <x:fill>
      <x:patternFill patternType="solid">
        <x:fgColor rgb="FF1F1F1F"/>
      </x:patternFill>
    </x:fill>
    <x:fill>
      <x:patternFill patternType="solid">
        <x:fgColor rgb="FFF3F6FA"/>
      </x:patternFill>
    </x:fill>
    <x:fill>
      <x:patternFill patternType="solid">
        <x:fgColor rgb="FFFFF2CC"/>
      </x:patternFill>
    </x:fill>
  </x:fills>
  <x:borders count="4">
    <x:border/>
    <x:border/>
    <x:border>
      <x:top style="thin">
        <x:color rgb="FF1F1F1F"/>
      </x:top>
    </x:border>
    <x:border>
      <x:top style="thin">
        <x:color rgb="FF1F1F1F"/>
      </x:top>
    </x:border>
  </x:borders>
  <x:cellStyleXfs count="1">
    <x:xf numFmtId="0" fontId="0" fillId="0" borderId="0"/>
  </x:cellStyleXfs>
  <x:cellXfs count="513">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wrapText="1"/>
    </x:xf>
    <x:xf numFmtId="0" fontId="1" fillId="2" borderId="0" xfId="0" applyNumberFormat="1" applyFont="1" applyFill="1" applyBorder="1" applyAlignment="1">
      <x:alignment horizontal="center" wrapText="1"/>
    </x:xf>
    <x:xf numFmtId="0" fontId="1" fillId="2" borderId="0" xfId="0" applyNumberFormat="1" applyFont="1" applyFill="1" applyBorder="1" applyAlignment="1">
      <x:alignment horizontal="center" vertical="center" wrapText="1"/>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wrapText="1"/>
    </x:xf>
    <x:xf numFmtId="0" fontId="1" fillId="2" borderId="1" xfId="0" applyNumberFormat="1" applyFont="1" applyFill="1" applyBorder="1" applyAlignment="1">
      <x:alignment horizontal="center" wrapText="1"/>
    </x:xf>
    <x:xf numFmtId="0" fontId="1" fillId="2" borderId="1" xfId="0" applyNumberFormat="1" applyFont="1" applyFill="1" applyBorder="1" applyAlignment="1">
      <x:alignment horizontal="center" vertical="center" wrapText="1"/>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horizontal="center"/>
    </x:xf>
    <x:xf numFmtId="0" fontId="2" fillId="3" borderId="0" xfId="0" applyNumberFormat="1" applyFont="1" applyFill="1" applyBorder="1" applyAlignment="1">
      <x:alignment horizontal="center" vertical="center"/>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horizontal="center"/>
    </x:xf>
    <x:xf numFmtId="0" fontId="2" fillId="3" borderId="1" xfId="0" applyNumberFormat="1" applyFont="1" applyFill="1" applyBorder="1" applyAlignment="1">
      <x:alignment horizontal="center" vertical="center"/>
    </x:xf>
    <x:xf numFmtId="0" fontId="3" fillId="3" borderId="0" xfId="0" applyNumberFormat="1" applyFont="1" applyFill="1" applyBorder="1"/>
    <x:xf numFmtId="0" fontId="3" fillId="3" borderId="0" xfId="0" applyNumberFormat="1" applyFont="1" applyFill="1" applyBorder="1" applyAlignment="1">
      <x:alignment wrapText="1"/>
    </x:xf>
    <x:xf numFmtId="0" fontId="3" fillId="3" borderId="0" xfId="0" applyNumberFormat="1" applyFont="1" applyFill="1" applyBorder="1" applyAlignment="1">
      <x:alignment horizontal="center" wrapText="1"/>
    </x:xf>
    <x:xf numFmtId="0" fontId="3" fillId="3" borderId="0" xfId="0" applyNumberFormat="1" applyFont="1" applyFill="1" applyBorder="1" applyAlignment="1">
      <x:alignment horizontal="center" vertical="center" wrapText="1"/>
    </x:xf>
    <x:xf numFmtId="0" fontId="3" fillId="3" borderId="1" xfId="0" applyNumberFormat="1" applyFont="1" applyFill="1" applyBorder="1"/>
    <x:xf numFmtId="0" fontId="3" fillId="3" borderId="1" xfId="0" applyNumberFormat="1" applyFont="1" applyFill="1" applyBorder="1" applyAlignment="1">
      <x:alignment wrapText="1"/>
    </x:xf>
    <x:xf numFmtId="0" fontId="3" fillId="3" borderId="1" xfId="0" applyNumberFormat="1" applyFont="1" applyFill="1" applyBorder="1" applyAlignment="1">
      <x:alignment horizontal="center" wrapText="1"/>
    </x:xf>
    <x:xf numFmtId="0" fontId="3" fillId="3" borderId="1" xfId="0" applyNumberFormat="1" applyFont="1" applyFill="1" applyBorder="1" applyAlignment="1">
      <x:alignment horizontal="center" vertical="center" wrapText="1"/>
    </x:xf>
    <x:xf numFmtId="0" fontId="0" fillId="4" borderId="0" xfId="0" applyNumberFormat="1" applyFont="1" applyFill="1" applyBorder="1"/>
    <x:xf numFmtId="0" fontId="3" fillId="4" borderId="0" xfId="0" applyNumberFormat="1" applyFont="1" applyFill="1" applyBorder="1"/>
    <x:xf numFmtId="0" fontId="3" fillId="4" borderId="0" xfId="0" applyNumberFormat="1" applyFont="1" applyFill="1" applyBorder="1" applyAlignment="1">
      <x:alignment wrapText="1"/>
    </x:xf>
    <x:xf numFmtId="0" fontId="3" fillId="4" borderId="0" xfId="0" applyNumberFormat="1" applyFont="1" applyFill="1" applyBorder="1" applyAlignment="1">
      <x:alignment horizontal="center" wrapText="1"/>
    </x:xf>
    <x:xf numFmtId="0" fontId="3" fillId="4" borderId="0" xfId="0" applyNumberFormat="1" applyFont="1" applyFill="1" applyBorder="1" applyAlignment="1">
      <x:alignment horizontal="center" vertical="center" wrapText="1"/>
    </x:xf>
    <x:xf numFmtId="0" fontId="0" fillId="4" borderId="1" xfId="0" applyNumberFormat="1" applyFont="1" applyFill="1" applyBorder="1"/>
    <x:xf numFmtId="0" fontId="3" fillId="4" borderId="1" xfId="0" applyNumberFormat="1" applyFont="1" applyFill="1" applyBorder="1"/>
    <x:xf numFmtId="0" fontId="3" fillId="4" borderId="1" xfId="0" applyNumberFormat="1" applyFont="1" applyFill="1" applyBorder="1" applyAlignment="1">
      <x:alignment wrapText="1"/>
    </x:xf>
    <x:xf numFmtId="0" fontId="3" fillId="4" borderId="1" xfId="0" applyNumberFormat="1" applyFont="1" applyFill="1" applyBorder="1" applyAlignment="1">
      <x:alignment horizontal="center" wrapText="1"/>
    </x:xf>
    <x:xf numFmtId="0" fontId="3" fillId="4" borderId="1" xfId="0" applyNumberFormat="1" applyFont="1" applyFill="1" applyBorder="1" applyAlignment="1">
      <x:alignment horizontal="center" vertical="center" wrapText="1"/>
    </x:xf>
    <x:xf numFmtId="0" fontId="0" fillId="5" borderId="0" xfId="0" applyNumberFormat="1" applyFont="1" applyFill="1" applyBorder="1"/>
    <x:xf numFmtId="0" fontId="3" fillId="5" borderId="0" xfId="0" applyNumberFormat="1" applyFont="1" applyFill="1" applyBorder="1"/>
    <x:xf numFmtId="0" fontId="3" fillId="5" borderId="0" xfId="0" applyNumberFormat="1" applyFont="1" applyFill="1" applyBorder="1" applyAlignment="1">
      <x:alignment wrapText="1"/>
    </x:xf>
    <x:xf numFmtId="0" fontId="3" fillId="5" borderId="0" xfId="0" applyNumberFormat="1" applyFont="1" applyFill="1" applyBorder="1" applyAlignment="1">
      <x:alignment horizontal="center" wrapText="1"/>
    </x:xf>
    <x:xf numFmtId="0" fontId="3" fillId="5" borderId="0" xfId="0" applyNumberFormat="1" applyFont="1" applyFill="1" applyBorder="1" applyAlignment="1">
      <x:alignment horizontal="center" vertical="center" wrapText="1"/>
    </x:xf>
    <x:xf numFmtId="0" fontId="0" fillId="5" borderId="1" xfId="0" applyNumberFormat="1" applyFont="1" applyFill="1" applyBorder="1"/>
    <x:xf numFmtId="0" fontId="3" fillId="5" borderId="1" xfId="0" applyNumberFormat="1" applyFont="1" applyFill="1" applyBorder="1"/>
    <x:xf numFmtId="0" fontId="3" fillId="5" borderId="1" xfId="0" applyNumberFormat="1" applyFont="1" applyFill="1" applyBorder="1" applyAlignment="1">
      <x:alignment wrapText="1"/>
    </x:xf>
    <x:xf numFmtId="0" fontId="3" fillId="5" borderId="1" xfId="0" applyNumberFormat="1" applyFont="1" applyFill="1" applyBorder="1" applyAlignment="1">
      <x:alignment horizontal="center" wrapText="1"/>
    </x:xf>
    <x:xf numFmtId="0" fontId="3" fillId="5" borderId="1" xfId="0" applyNumberFormat="1" applyFont="1" applyFill="1" applyBorder="1" applyAlignment="1">
      <x:alignment horizontal="center" vertical="center" wrapText="1"/>
    </x:xf>
    <x:xf numFmtId="0" fontId="0" fillId="6" borderId="0" xfId="0" applyNumberFormat="1" applyFont="1" applyFill="1" applyBorder="1"/>
    <x:xf numFmtId="0" fontId="3" fillId="6" borderId="0" xfId="0" applyNumberFormat="1" applyFont="1" applyFill="1" applyBorder="1"/>
    <x:xf numFmtId="0" fontId="3" fillId="6" borderId="0" xfId="0" applyNumberFormat="1" applyFont="1" applyFill="1" applyBorder="1" applyAlignment="1">
      <x:alignment wrapText="1"/>
    </x:xf>
    <x:xf numFmtId="0" fontId="3" fillId="6" borderId="0" xfId="0" applyNumberFormat="1" applyFont="1" applyFill="1" applyBorder="1" applyAlignment="1">
      <x:alignment horizontal="center" wrapText="1"/>
    </x:xf>
    <x:xf numFmtId="0" fontId="3" fillId="6" borderId="0" xfId="0" applyNumberFormat="1" applyFont="1" applyFill="1" applyBorder="1" applyAlignment="1">
      <x:alignment horizontal="center" vertical="center" wrapText="1"/>
    </x:xf>
    <x:xf numFmtId="0" fontId="0" fillId="6" borderId="1" xfId="0" applyNumberFormat="1" applyFont="1" applyFill="1" applyBorder="1"/>
    <x:xf numFmtId="0" fontId="3" fillId="6" borderId="1" xfId="0" applyNumberFormat="1" applyFont="1" applyFill="1" applyBorder="1"/>
    <x:xf numFmtId="0" fontId="3" fillId="6" borderId="1" xfId="0" applyNumberFormat="1" applyFont="1" applyFill="1" applyBorder="1" applyAlignment="1">
      <x:alignment wrapText="1"/>
    </x:xf>
    <x:xf numFmtId="0" fontId="3" fillId="6" borderId="1" xfId="0" applyNumberFormat="1" applyFont="1" applyFill="1" applyBorder="1" applyAlignment="1">
      <x:alignment horizontal="center" wrapText="1"/>
    </x:xf>
    <x:xf numFmtId="0" fontId="3" fillId="6" borderId="1" xfId="0" applyNumberFormat="1" applyFont="1" applyFill="1" applyBorder="1" applyAlignment="1">
      <x:alignment horizontal="center" vertical="center" wrapText="1"/>
    </x:xf>
    <x:xf numFmtId="0" fontId="0" fillId="7" borderId="0" xfId="0" applyNumberFormat="1" applyFont="1" applyFill="1" applyBorder="1"/>
    <x:xf numFmtId="0" fontId="3" fillId="7" borderId="0" xfId="0" applyNumberFormat="1" applyFont="1" applyFill="1" applyBorder="1"/>
    <x:xf numFmtId="0" fontId="3" fillId="7" borderId="0" xfId="0" applyNumberFormat="1" applyFont="1" applyFill="1" applyBorder="1" applyAlignment="1">
      <x:alignment wrapText="1"/>
    </x:xf>
    <x:xf numFmtId="0" fontId="3" fillId="7" borderId="0" xfId="0" applyNumberFormat="1" applyFont="1" applyFill="1" applyBorder="1" applyAlignment="1">
      <x:alignment horizontal="center" wrapText="1"/>
    </x:xf>
    <x:xf numFmtId="0" fontId="3" fillId="7" borderId="0" xfId="0" applyNumberFormat="1" applyFont="1" applyFill="1" applyBorder="1" applyAlignment="1">
      <x:alignment horizontal="center" vertical="center" wrapText="1"/>
    </x:xf>
    <x:xf numFmtId="0" fontId="0" fillId="7" borderId="1" xfId="0" applyNumberFormat="1" applyFont="1" applyFill="1" applyBorder="1"/>
    <x:xf numFmtId="0" fontId="3" fillId="7" borderId="1" xfId="0" applyNumberFormat="1" applyFont="1" applyFill="1" applyBorder="1"/>
    <x:xf numFmtId="0" fontId="3" fillId="7" borderId="1" xfId="0" applyNumberFormat="1" applyFont="1" applyFill="1" applyBorder="1" applyAlignment="1">
      <x:alignment wrapText="1"/>
    </x:xf>
    <x:xf numFmtId="0" fontId="3" fillId="7" borderId="1" xfId="0" applyNumberFormat="1" applyFont="1" applyFill="1" applyBorder="1" applyAlignment="1">
      <x:alignment horizontal="center" wrapText="1"/>
    </x:xf>
    <x:xf numFmtId="0" fontId="3" fillId="7" borderId="1" xfId="0" applyNumberFormat="1" applyFont="1" applyFill="1" applyBorder="1" applyAlignment="1">
      <x:alignment horizontal="center" vertical="center" wrapText="1"/>
    </x:xf>
    <x:xf numFmtId="0" fontId="0" fillId="8" borderId="0" xfId="0" applyNumberFormat="1" applyFont="1" applyFill="1" applyBorder="1"/>
    <x:xf numFmtId="0" fontId="3" fillId="8" borderId="0" xfId="0" applyNumberFormat="1" applyFont="1" applyFill="1" applyBorder="1"/>
    <x:xf numFmtId="0" fontId="3" fillId="8" borderId="0" xfId="0" applyNumberFormat="1" applyFont="1" applyFill="1" applyBorder="1" applyAlignment="1">
      <x:alignment wrapText="1"/>
    </x:xf>
    <x:xf numFmtId="0" fontId="3" fillId="8" borderId="0" xfId="0" applyNumberFormat="1" applyFont="1" applyFill="1" applyBorder="1" applyAlignment="1">
      <x:alignment horizontal="center" wrapText="1"/>
    </x:xf>
    <x:xf numFmtId="0" fontId="3" fillId="8" borderId="0" xfId="0" applyNumberFormat="1" applyFont="1" applyFill="1" applyBorder="1" applyAlignment="1">
      <x:alignment horizontal="center" vertical="center" wrapText="1"/>
    </x:xf>
    <x:xf numFmtId="0" fontId="0" fillId="8" borderId="1" xfId="0" applyNumberFormat="1" applyFont="1" applyFill="1" applyBorder="1"/>
    <x:xf numFmtId="0" fontId="3" fillId="8" borderId="1" xfId="0" applyNumberFormat="1" applyFont="1" applyFill="1" applyBorder="1"/>
    <x:xf numFmtId="0" fontId="3" fillId="8" borderId="1" xfId="0" applyNumberFormat="1" applyFont="1" applyFill="1" applyBorder="1" applyAlignment="1">
      <x:alignment wrapText="1"/>
    </x:xf>
    <x:xf numFmtId="0" fontId="3" fillId="8" borderId="1" xfId="0" applyNumberFormat="1" applyFont="1" applyFill="1" applyBorder="1" applyAlignment="1">
      <x:alignment horizontal="center" wrapText="1"/>
    </x:xf>
    <x:xf numFmtId="0" fontId="3" fillId="8" borderId="1" xfId="0" applyNumberFormat="1" applyFont="1" applyFill="1" applyBorder="1" applyAlignment="1">
      <x:alignment horizontal="center" vertical="center" wrapText="1"/>
    </x:xf>
    <x:xf numFmtId="0" fontId="3" fillId="2" borderId="0" xfId="0" applyNumberFormat="1" applyFont="1" applyFill="1" applyBorder="1"/>
    <x:xf numFmtId="0" fontId="3" fillId="2" borderId="0" xfId="0" applyNumberFormat="1" applyFont="1" applyFill="1" applyBorder="1" applyAlignment="1">
      <x:alignment wrapText="1"/>
    </x:xf>
    <x:xf numFmtId="0" fontId="3" fillId="2" borderId="0" xfId="0" applyNumberFormat="1" applyFont="1" applyFill="1" applyBorder="1" applyAlignment="1">
      <x:alignment horizontal="center" wrapText="1"/>
    </x:xf>
    <x:xf numFmtId="0" fontId="3" fillId="2" borderId="0" xfId="0" applyNumberFormat="1" applyFont="1" applyFill="1" applyBorder="1" applyAlignment="1">
      <x:alignment horizontal="center" vertical="center" wrapText="1"/>
    </x:xf>
    <x:xf numFmtId="0" fontId="3" fillId="2" borderId="1" xfId="0" applyNumberFormat="1" applyFont="1" applyFill="1" applyBorder="1"/>
    <x:xf numFmtId="0" fontId="3" fillId="2" borderId="1" xfId="0" applyNumberFormat="1" applyFont="1" applyFill="1" applyBorder="1" applyAlignment="1">
      <x:alignment wrapText="1"/>
    </x:xf>
    <x:xf numFmtId="0" fontId="3" fillId="2" borderId="1" xfId="0" applyNumberFormat="1" applyFont="1" applyFill="1" applyBorder="1" applyAlignment="1">
      <x:alignment horizontal="center" wrapText="1"/>
    </x:xf>
    <x:xf numFmtId="0" fontId="3" fillId="2" borderId="1" xfId="0" applyNumberFormat="1" applyFont="1" applyFill="1" applyBorder="1" applyAlignment="1">
      <x:alignment horizontal="center" vertical="center" wrapText="1"/>
    </x:xf>
    <x:xf numFmtId="0" fontId="0" fillId="9" borderId="0" xfId="0" applyNumberFormat="1" applyFont="1" applyFill="1" applyBorder="1"/>
    <x:xf numFmtId="0" fontId="3" fillId="9" borderId="0" xfId="0" applyNumberFormat="1" applyFont="1" applyFill="1" applyBorder="1"/>
    <x:xf numFmtId="0" fontId="3" fillId="9" borderId="0" xfId="0" applyNumberFormat="1" applyFont="1" applyFill="1" applyBorder="1" applyAlignment="1">
      <x:alignment wrapText="1"/>
    </x:xf>
    <x:xf numFmtId="0" fontId="3" fillId="9" borderId="0" xfId="0" applyNumberFormat="1" applyFont="1" applyFill="1" applyBorder="1" applyAlignment="1">
      <x:alignment horizontal="center" wrapText="1"/>
    </x:xf>
    <x:xf numFmtId="0" fontId="3" fillId="9" borderId="0" xfId="0" applyNumberFormat="1" applyFont="1" applyFill="1" applyBorder="1" applyAlignment="1">
      <x:alignment horizontal="center" vertical="center" wrapText="1"/>
    </x:xf>
    <x:xf numFmtId="0" fontId="0" fillId="9" borderId="1" xfId="0" applyNumberFormat="1" applyFont="1" applyFill="1" applyBorder="1"/>
    <x:xf numFmtId="0" fontId="3" fillId="9" borderId="1" xfId="0" applyNumberFormat="1" applyFont="1" applyFill="1" applyBorder="1"/>
    <x:xf numFmtId="0" fontId="3" fillId="9" borderId="1" xfId="0" applyNumberFormat="1" applyFont="1" applyFill="1" applyBorder="1" applyAlignment="1">
      <x:alignment wrapText="1"/>
    </x:xf>
    <x:xf numFmtId="0" fontId="3" fillId="9" borderId="1" xfId="0" applyNumberFormat="1" applyFont="1" applyFill="1" applyBorder="1" applyAlignment="1">
      <x:alignment horizontal="center" wrapText="1"/>
    </x:xf>
    <x:xf numFmtId="0" fontId="3" fillId="9" borderId="1" xfId="0" applyNumberFormat="1" applyFont="1" applyFill="1" applyBorder="1" applyAlignment="1">
      <x:alignment horizontal="center" vertical="center" wrapText="1"/>
    </x:xf>
    <x:xf numFmtId="0" fontId="0" fillId="10" borderId="0" xfId="0" applyNumberFormat="1" applyFont="1" applyFill="1" applyBorder="1"/>
    <x:xf numFmtId="0" fontId="4" fillId="10" borderId="0" xfId="0" applyNumberFormat="1" applyFont="1" applyFill="1" applyBorder="1"/>
    <x:xf numFmtId="0" fontId="4" fillId="10" borderId="0" xfId="0" applyNumberFormat="1" applyFont="1" applyFill="1" applyBorder="1" applyAlignment="1">
      <x:alignment horizontal="left"/>
    </x:xf>
    <x:xf numFmtId="0" fontId="4" fillId="10" borderId="0" xfId="0" applyNumberFormat="1" applyFont="1" applyFill="1" applyBorder="1" applyAlignment="1">
      <x:alignment horizontal="left" vertical="center"/>
    </x:xf>
    <x:xf numFmtId="0" fontId="0" fillId="10" borderId="1" xfId="0" applyNumberFormat="1" applyFont="1" applyFill="1" applyBorder="1"/>
    <x:xf numFmtId="0" fontId="4" fillId="10" borderId="1" xfId="0" applyNumberFormat="1" applyFont="1" applyFill="1" applyBorder="1"/>
    <x:xf numFmtId="0" fontId="4" fillId="10" borderId="1" xfId="0" applyNumberFormat="1" applyFont="1" applyFill="1" applyBorder="1" applyAlignment="1">
      <x:alignment horizontal="left"/>
    </x:xf>
    <x:xf numFmtId="0" fontId="4" fillId="10" borderId="1" xfId="0" applyNumberFormat="1" applyFont="1" applyFill="1" applyBorder="1" applyAlignment="1">
      <x:alignment horizontal="left" vertical="center"/>
    </x:xf>
    <x:xf numFmtId="0" fontId="0" fillId="11" borderId="0" xfId="0" applyNumberFormat="1" applyFont="1" applyFill="1" applyBorder="1"/>
    <x:xf numFmtId="0" fontId="5" fillId="11" borderId="0" xfId="0" applyNumberFormat="1" applyFont="1" applyFill="1" applyBorder="1"/>
    <x:xf numFmtId="0" fontId="5" fillId="11" borderId="0" xfId="0" applyNumberFormat="1" applyFont="1" applyFill="1" applyBorder="1" applyAlignment="1">
      <x:alignment wrapText="1"/>
    </x:xf>
    <x:xf numFmtId="0" fontId="5" fillId="11" borderId="0" xfId="0" applyNumberFormat="1" applyFont="1" applyFill="1" applyBorder="1" applyAlignment="1">
      <x:alignment vertical="center" wrapText="1"/>
    </x:xf>
    <x:xf numFmtId="0" fontId="0" fillId="11" borderId="1" xfId="0" applyNumberFormat="1" applyFont="1" applyFill="1" applyBorder="1"/>
    <x:xf numFmtId="0" fontId="5" fillId="11" borderId="1" xfId="0" applyNumberFormat="1" applyFont="1" applyFill="1" applyBorder="1"/>
    <x:xf numFmtId="0" fontId="5" fillId="11" borderId="1" xfId="0" applyNumberFormat="1" applyFont="1" applyFill="1" applyBorder="1" applyAlignment="1">
      <x:alignment wrapText="1"/>
    </x:xf>
    <x:xf numFmtId="0" fontId="5" fillId="11" borderId="1" xfId="0" applyNumberFormat="1" applyFont="1" applyFill="1" applyBorder="1" applyAlignment="1">
      <x:alignment vertical="center" wrapText="1"/>
    </x:xf>
    <x:xf numFmtId="0" fontId="6" fillId="3" borderId="0" xfId="0" applyNumberFormat="1" applyFont="1" applyFill="1" applyBorder="1"/>
    <x:xf numFmtId="0" fontId="6" fillId="3" borderId="0" xfId="0" applyNumberFormat="1" applyFont="1" applyFill="1" applyBorder="1" applyAlignment="1">
      <x:alignment wrapText="1"/>
    </x:xf>
    <x:xf numFmtId="0" fontId="6" fillId="3" borderId="0" xfId="0" applyNumberFormat="1" applyFont="1" applyFill="1" applyBorder="1" applyAlignment="1">
      <x:alignment horizontal="center" wrapText="1"/>
    </x:xf>
    <x:xf numFmtId="0" fontId="6" fillId="3" borderId="0" xfId="0" applyNumberFormat="1" applyFont="1" applyFill="1" applyBorder="1" applyAlignment="1">
      <x:alignment horizontal="center" vertical="center" wrapText="1"/>
    </x:xf>
    <x:xf numFmtId="0" fontId="6" fillId="3" borderId="1" xfId="0" applyNumberFormat="1" applyFont="1" applyFill="1" applyBorder="1"/>
    <x:xf numFmtId="0" fontId="6" fillId="3" borderId="1" xfId="0" applyNumberFormat="1" applyFont="1" applyFill="1" applyBorder="1" applyAlignment="1">
      <x:alignment wrapText="1"/>
    </x:xf>
    <x:xf numFmtId="0" fontId="6" fillId="3" borderId="1" xfId="0" applyNumberFormat="1" applyFont="1" applyFill="1" applyBorder="1" applyAlignment="1">
      <x:alignment horizontal="center" wrapText="1"/>
    </x:xf>
    <x:xf numFmtId="0" fontId="6" fillId="3" borderId="1" xfId="0" applyNumberFormat="1" applyFont="1" applyFill="1" applyBorder="1" applyAlignment="1">
      <x:alignment horizontal="center" vertical="center" wrapText="1"/>
    </x:xf>
    <x:xf numFmtId="0" fontId="0" fillId="12" borderId="0" xfId="0" applyNumberFormat="1" applyFont="1" applyFill="1" applyBorder="1"/>
    <x:xf numFmtId="0" fontId="7" fillId="12" borderId="0" xfId="0" applyNumberFormat="1" applyFont="1" applyFill="1" applyBorder="1"/>
    <x:xf numFmtId="0" fontId="0" fillId="12" borderId="1" xfId="0" applyNumberFormat="1" applyFont="1" applyFill="1" applyBorder="1"/>
    <x:xf numFmtId="0" fontId="7" fillId="12" borderId="1" xfId="0" applyNumberFormat="1" applyFont="1" applyFill="1" applyBorder="1"/>
    <x:xf numFmtId="200" fontId="7" fillId="12" borderId="0" xfId="0" applyNumberFormat="1" applyFont="1" applyFill="1" applyBorder="1"/>
    <x:xf numFmtId="200" fontId="7" fillId="12" borderId="1" xfId="0" applyNumberFormat="1" applyFont="1" applyFill="1" applyBorder="1"/>
    <x:xf numFmtId="201" fontId="7" fillId="12" borderId="0" xfId="0" applyNumberFormat="1" applyFont="1" applyFill="1" applyBorder="1"/>
    <x:xf numFmtId="201" fontId="7" fillId="12" borderId="1" xfId="0" applyNumberFormat="1" applyFont="1" applyFill="1" applyBorder="1"/>
    <x:xf numFmtId="202" fontId="7" fillId="12" borderId="0" xfId="0" applyNumberFormat="1" applyFont="1" applyFill="1" applyBorder="1"/>
    <x:xf numFmtId="202" fontId="7" fillId="12" borderId="1" xfId="0" applyNumberFormat="1" applyFont="1" applyFill="1" applyBorder="1"/>
    <x:xf numFmtId="0" fontId="4" fillId="4" borderId="0" xfId="0" applyNumberFormat="1" applyFont="1" applyFill="1" applyBorder="1" applyAlignment="1">
      <x:alignment horizontal="left" vertical="center"/>
    </x:xf>
    <x:xf numFmtId="0" fontId="4" fillId="4" borderId="1" xfId="0" applyNumberFormat="1" applyFont="1" applyFill="1" applyBorder="1" applyAlignment="1">
      <x:alignment horizontal="left" vertical="center"/>
    </x:xf>
    <x:xf numFmtId="0" fontId="6" fillId="4" borderId="0" xfId="0" applyNumberFormat="1" applyFont="1" applyFill="1" applyBorder="1"/>
    <x:xf numFmtId="0" fontId="6" fillId="4" borderId="0" xfId="0" applyNumberFormat="1" applyFont="1" applyFill="1" applyBorder="1" applyAlignment="1">
      <x:alignment wrapText="1"/>
    </x:xf>
    <x:xf numFmtId="0" fontId="6" fillId="4" borderId="0" xfId="0" applyNumberFormat="1" applyFont="1" applyFill="1" applyBorder="1" applyAlignment="1">
      <x:alignment horizontal="center" wrapText="1"/>
    </x:xf>
    <x:xf numFmtId="0" fontId="6" fillId="4" borderId="0" xfId="0" applyNumberFormat="1" applyFont="1" applyFill="1" applyBorder="1" applyAlignment="1">
      <x:alignment horizontal="center" vertical="center" wrapText="1"/>
    </x:xf>
    <x:xf numFmtId="0" fontId="6" fillId="4" borderId="1" xfId="0" applyNumberFormat="1" applyFont="1" applyFill="1" applyBorder="1"/>
    <x:xf numFmtId="0" fontId="6" fillId="4" borderId="1" xfId="0" applyNumberFormat="1" applyFont="1" applyFill="1" applyBorder="1" applyAlignment="1">
      <x:alignment wrapText="1"/>
    </x:xf>
    <x:xf numFmtId="0" fontId="6" fillId="4" borderId="1" xfId="0" applyNumberFormat="1" applyFont="1" applyFill="1" applyBorder="1" applyAlignment="1">
      <x:alignment horizontal="center" wrapText="1"/>
    </x:xf>
    <x:xf numFmtId="0" fontId="6" fillId="4" borderId="1" xfId="0" applyNumberFormat="1" applyFont="1" applyFill="1" applyBorder="1" applyAlignment="1">
      <x:alignment horizontal="center" vertical="center" wrapText="1"/>
    </x:xf>
    <x:xf numFmtId="203" fontId="7" fillId="12" borderId="0" xfId="0" applyNumberFormat="1" applyFont="1" applyFill="1" applyBorder="1"/>
    <x:xf numFmtId="203" fontId="7" fillId="12" borderId="1" xfId="0" applyNumberFormat="1" applyFont="1" applyFill="1" applyBorder="1"/>
    <x:xf numFmtId="0" fontId="4" fillId="5" borderId="0" xfId="0" applyNumberFormat="1" applyFont="1" applyFill="1" applyBorder="1"/>
    <x:xf numFmtId="0" fontId="4" fillId="5" borderId="0" xfId="0" applyNumberFormat="1" applyFont="1" applyFill="1" applyBorder="1" applyAlignment="1">
      <x:alignment horizontal="left"/>
    </x:xf>
    <x:xf numFmtId="0" fontId="4" fillId="5" borderId="0" xfId="0" applyNumberFormat="1" applyFont="1" applyFill="1" applyBorder="1" applyAlignment="1">
      <x:alignment horizontal="left" vertical="center"/>
    </x:xf>
    <x:xf numFmtId="0" fontId="4" fillId="5" borderId="1" xfId="0" applyNumberFormat="1" applyFont="1" applyFill="1" applyBorder="1"/>
    <x:xf numFmtId="0" fontId="4" fillId="5" borderId="1" xfId="0" applyNumberFormat="1" applyFont="1" applyFill="1" applyBorder="1" applyAlignment="1">
      <x:alignment horizontal="left"/>
    </x:xf>
    <x:xf numFmtId="0" fontId="4" fillId="5" borderId="1" xfId="0" applyNumberFormat="1" applyFont="1" applyFill="1" applyBorder="1" applyAlignment="1">
      <x:alignment horizontal="left" vertical="center"/>
    </x:xf>
    <x:xf numFmtId="0" fontId="6" fillId="5" borderId="0" xfId="0" applyNumberFormat="1" applyFont="1" applyFill="1" applyBorder="1"/>
    <x:xf numFmtId="0" fontId="6" fillId="5" borderId="0" xfId="0" applyNumberFormat="1" applyFont="1" applyFill="1" applyBorder="1" applyAlignment="1">
      <x:alignment wrapText="1"/>
    </x:xf>
    <x:xf numFmtId="0" fontId="6" fillId="5" borderId="0" xfId="0" applyNumberFormat="1" applyFont="1" applyFill="1" applyBorder="1" applyAlignment="1">
      <x:alignment horizontal="center" wrapText="1"/>
    </x:xf>
    <x:xf numFmtId="0" fontId="6" fillId="5" borderId="0" xfId="0" applyNumberFormat="1" applyFont="1" applyFill="1" applyBorder="1" applyAlignment="1">
      <x:alignment horizontal="center" vertical="center" wrapText="1"/>
    </x:xf>
    <x:xf numFmtId="0" fontId="6" fillId="5" borderId="1" xfId="0" applyNumberFormat="1" applyFont="1" applyFill="1" applyBorder="1"/>
    <x:xf numFmtId="0" fontId="6" fillId="5" borderId="1" xfId="0" applyNumberFormat="1" applyFont="1" applyFill="1" applyBorder="1" applyAlignment="1">
      <x:alignment wrapText="1"/>
    </x:xf>
    <x:xf numFmtId="0" fontId="6" fillId="5" borderId="1" xfId="0" applyNumberFormat="1" applyFont="1" applyFill="1" applyBorder="1" applyAlignment="1">
      <x:alignment horizontal="center" wrapText="1"/>
    </x:xf>
    <x:xf numFmtId="0" fontId="6" fillId="5" borderId="1" xfId="0" applyNumberFormat="1" applyFont="1" applyFill="1" applyBorder="1" applyAlignment="1">
      <x:alignment horizontal="center" vertical="center" wrapText="1"/>
    </x:xf>
    <x:xf numFmtId="204" fontId="7" fillId="12" borderId="0" xfId="0" applyNumberFormat="1" applyFont="1" applyFill="1" applyBorder="1"/>
    <x:xf numFmtId="204" fontId="7" fillId="12" borderId="1" xfId="0" applyNumberFormat="1" applyFont="1" applyFill="1" applyBorder="1"/>
    <x:xf numFmtId="205" fontId="7" fillId="12" borderId="0" xfId="0" applyNumberFormat="1" applyFont="1" applyFill="1" applyBorder="1"/>
    <x:xf numFmtId="205" fontId="7" fillId="12" borderId="1" xfId="0" applyNumberFormat="1" applyFont="1" applyFill="1" applyBorder="1"/>
    <x:xf numFmtId="0" fontId="8" fillId="0" borderId="0" xfId="0" applyNumberFormat="1" applyFont="1" applyFill="1" applyBorder="1"/>
    <x:xf numFmtId="0" fontId="8" fillId="0" borderId="1" xfId="0" applyNumberFormat="1" applyFont="1" applyFill="1" applyBorder="1"/>
    <x:xf numFmtId="0" fontId="9" fillId="0" borderId="0" xfId="0" applyNumberFormat="1" applyFont="1" applyFill="1" applyBorder="1"/>
    <x:xf numFmtId="0" fontId="9" fillId="0" borderId="1" xfId="0" applyNumberFormat="1" applyFont="1" applyFill="1" applyBorder="1"/>
    <x:xf numFmtId="202" fontId="8" fillId="0" borderId="0" xfId="0" applyNumberFormat="1" applyFont="1" applyFill="1" applyBorder="1"/>
    <x:xf numFmtId="202" fontId="8" fillId="0" borderId="1" xfId="0" applyNumberFormat="1" applyFont="1" applyFill="1" applyBorder="1"/>
    <x:xf numFmtId="200" fontId="8" fillId="0" borderId="0" xfId="0" applyNumberFormat="1" applyFont="1" applyFill="1" applyBorder="1"/>
    <x:xf numFmtId="200" fontId="8" fillId="0" borderId="1" xfId="0" applyNumberFormat="1" applyFont="1" applyFill="1" applyBorder="1"/>
    <x:xf numFmtId="0" fontId="6" fillId="10" borderId="0" xfId="0" applyNumberFormat="1" applyFont="1" applyFill="1" applyBorder="1"/>
    <x:xf numFmtId="0" fontId="6" fillId="10" borderId="0" xfId="0" applyNumberFormat="1" applyFont="1" applyFill="1" applyBorder="1" applyAlignment="1">
      <x:alignment wrapText="1"/>
    </x:xf>
    <x:xf numFmtId="0" fontId="6" fillId="10" borderId="0" xfId="0" applyNumberFormat="1" applyFont="1" applyFill="1" applyBorder="1" applyAlignment="1">
      <x:alignment horizontal="center" wrapText="1"/>
    </x:xf>
    <x:xf numFmtId="0" fontId="6" fillId="10" borderId="0" xfId="0" applyNumberFormat="1" applyFont="1" applyFill="1" applyBorder="1" applyAlignment="1">
      <x:alignment horizontal="center" vertical="center" wrapText="1"/>
    </x:xf>
    <x:xf numFmtId="0" fontId="6" fillId="10" borderId="1" xfId="0" applyNumberFormat="1" applyFont="1" applyFill="1" applyBorder="1"/>
    <x:xf numFmtId="0" fontId="6" fillId="10" borderId="1" xfId="0" applyNumberFormat="1" applyFont="1" applyFill="1" applyBorder="1" applyAlignment="1">
      <x:alignment wrapText="1"/>
    </x:xf>
    <x:xf numFmtId="0" fontId="6" fillId="10" borderId="1" xfId="0" applyNumberFormat="1" applyFont="1" applyFill="1" applyBorder="1" applyAlignment="1">
      <x:alignment horizontal="center" wrapText="1"/>
    </x:xf>
    <x:xf numFmtId="0" fontId="6" fillId="10" borderId="1" xfId="0" applyNumberFormat="1" applyFont="1" applyFill="1" applyBorder="1" applyAlignment="1">
      <x:alignment horizontal="center" vertical="center" wrapText="1"/>
    </x:xf>
    <x:xf numFmtId="202" fontId="9" fillId="0" borderId="0" xfId="0" applyNumberFormat="1" applyFont="1" applyFill="1" applyBorder="1"/>
    <x:xf numFmtId="202" fontId="9" fillId="0" borderId="1" xfId="0" applyNumberFormat="1" applyFont="1" applyFill="1" applyBorder="1"/>
    <x:xf numFmtId="200" fontId="9" fillId="0" borderId="0" xfId="0" applyNumberFormat="1" applyFont="1" applyFill="1" applyBorder="1"/>
    <x:xf numFmtId="200" fontId="9" fillId="0" borderId="1" xfId="0" applyNumberFormat="1" applyFont="1" applyFill="1" applyBorder="1"/>
    <x:xf numFmtId="0" fontId="0" fillId="0" borderId="2" xfId="0" applyNumberFormat="1" applyFont="1" applyFill="1" applyBorder="1"/>
    <x:xf numFmtId="202" fontId="9" fillId="0" borderId="2" xfId="0" applyNumberFormat="1" applyFont="1" applyFill="1" applyBorder="1"/>
    <x:xf numFmtId="0" fontId="0" fillId="0" borderId="3" xfId="0" applyNumberFormat="1" applyFont="1" applyFill="1" applyBorder="1"/>
    <x:xf numFmtId="202" fontId="9" fillId="0" borderId="3" xfId="0" applyNumberFormat="1" applyFont="1" applyFill="1" applyBorder="1"/>
    <x:xf numFmtId="0" fontId="10" fillId="0" borderId="2" xfId="0" applyNumberFormat="1" applyFont="1" applyFill="1" applyBorder="1"/>
    <x:xf numFmtId="202" fontId="10" fillId="0" borderId="2" xfId="0" applyNumberFormat="1" applyFont="1" applyFill="1" applyBorder="1"/>
    <x:xf numFmtId="0" fontId="10" fillId="0" borderId="3" xfId="0" applyNumberFormat="1" applyFont="1" applyFill="1" applyBorder="1"/>
    <x:xf numFmtId="202" fontId="10" fillId="0" borderId="3" xfId="0" applyNumberFormat="1" applyFont="1" applyFill="1" applyBorder="1"/>
    <x:xf numFmtId="0" fontId="6" fillId="7" borderId="0" xfId="0" applyNumberFormat="1" applyFont="1" applyFill="1" applyBorder="1"/>
    <x:xf numFmtId="0" fontId="6" fillId="7" borderId="0" xfId="0" applyNumberFormat="1" applyFont="1" applyFill="1" applyBorder="1" applyAlignment="1">
      <x:alignment wrapText="1"/>
    </x:xf>
    <x:xf numFmtId="0" fontId="6" fillId="7" borderId="0" xfId="0" applyNumberFormat="1" applyFont="1" applyFill="1" applyBorder="1" applyAlignment="1">
      <x:alignment horizontal="center" wrapText="1"/>
    </x:xf>
    <x:xf numFmtId="0" fontId="6" fillId="7" borderId="0" xfId="0" applyNumberFormat="1" applyFont="1" applyFill="1" applyBorder="1" applyAlignment="1">
      <x:alignment horizontal="center" vertical="center" wrapText="1"/>
    </x:xf>
    <x:xf numFmtId="0" fontId="6" fillId="7" borderId="1" xfId="0" applyNumberFormat="1" applyFont="1" applyFill="1" applyBorder="1"/>
    <x:xf numFmtId="0" fontId="6" fillId="7" borderId="1" xfId="0" applyNumberFormat="1" applyFont="1" applyFill="1" applyBorder="1" applyAlignment="1">
      <x:alignment wrapText="1"/>
    </x:xf>
    <x:xf numFmtId="0" fontId="6" fillId="7" borderId="1" xfId="0" applyNumberFormat="1" applyFont="1" applyFill="1" applyBorder="1" applyAlignment="1">
      <x:alignment horizontal="center" wrapText="1"/>
    </x:xf>
    <x:xf numFmtId="0" fontId="6" fillId="7" borderId="1" xfId="0" applyNumberFormat="1" applyFont="1" applyFill="1" applyBorder="1" applyAlignment="1">
      <x:alignment horizontal="center" vertical="center" wrapText="1"/>
    </x:xf>
    <x:xf numFmtId="0" fontId="9" fillId="12" borderId="0" xfId="0" applyNumberFormat="1" applyFont="1" applyFill="1" applyBorder="1"/>
    <x:xf numFmtId="0" fontId="9" fillId="12" borderId="1" xfId="0" applyNumberFormat="1" applyFont="1" applyFill="1" applyBorder="1"/>
    <x:xf numFmtId="203" fontId="9" fillId="0" borderId="0" xfId="0" applyNumberFormat="1" applyFont="1" applyFill="1" applyBorder="1"/>
    <x:xf numFmtId="203" fontId="9" fillId="0" borderId="1" xfId="0" applyNumberFormat="1" applyFont="1" applyFill="1" applyBorder="1"/>
    <x:xf numFmtId="202" fontId="9" fillId="12" borderId="0" xfId="0" applyNumberFormat="1" applyFont="1" applyFill="1" applyBorder="1"/>
    <x:xf numFmtId="202" fontId="9" fillId="12" borderId="1" xfId="0" applyNumberFormat="1" applyFont="1" applyFill="1" applyBorder="1"/>
    <x:xf numFmtId="0" fontId="6" fillId="6" borderId="0" xfId="0" applyNumberFormat="1" applyFont="1" applyFill="1" applyBorder="1"/>
    <x:xf numFmtId="0" fontId="6" fillId="6" borderId="0" xfId="0" applyNumberFormat="1" applyFont="1" applyFill="1" applyBorder="1" applyAlignment="1">
      <x:alignment wrapText="1"/>
    </x:xf>
    <x:xf numFmtId="0" fontId="6" fillId="6" borderId="0" xfId="0" applyNumberFormat="1" applyFont="1" applyFill="1" applyBorder="1" applyAlignment="1">
      <x:alignment horizontal="center" wrapText="1"/>
    </x:xf>
    <x:xf numFmtId="0" fontId="6" fillId="6" borderId="0" xfId="0" applyNumberFormat="1" applyFont="1" applyFill="1" applyBorder="1" applyAlignment="1">
      <x:alignment horizontal="center" vertical="center" wrapText="1"/>
    </x:xf>
    <x:xf numFmtId="0" fontId="6" fillId="6" borderId="1" xfId="0" applyNumberFormat="1" applyFont="1" applyFill="1" applyBorder="1"/>
    <x:xf numFmtId="0" fontId="6" fillId="6" borderId="1" xfId="0" applyNumberFormat="1" applyFont="1" applyFill="1" applyBorder="1" applyAlignment="1">
      <x:alignment wrapText="1"/>
    </x:xf>
    <x:xf numFmtId="0" fontId="6" fillId="6" borderId="1" xfId="0" applyNumberFormat="1" applyFont="1" applyFill="1" applyBorder="1" applyAlignment="1">
      <x:alignment horizontal="center" wrapText="1"/>
    </x:xf>
    <x:xf numFmtId="0" fontId="6" fillId="6" borderId="1" xfId="0" applyNumberFormat="1" applyFont="1" applyFill="1" applyBorder="1" applyAlignment="1">
      <x:alignment horizontal="center" vertical="center" wrapText="1"/>
    </x:xf>
    <x:xf numFmtId="201" fontId="9" fillId="0" borderId="0" xfId="0" applyNumberFormat="1" applyFont="1" applyFill="1" applyBorder="1"/>
    <x:xf numFmtId="201" fontId="9" fillId="0" borderId="1" xfId="0" applyNumberFormat="1" applyFont="1" applyFill="1" applyBorder="1"/>
    <x:xf numFmtId="0" fontId="6" fillId="8" borderId="0" xfId="0" applyNumberFormat="1" applyFont="1" applyFill="1" applyBorder="1"/>
    <x:xf numFmtId="0" fontId="6" fillId="8" borderId="0" xfId="0" applyNumberFormat="1" applyFont="1" applyFill="1" applyBorder="1" applyAlignment="1">
      <x:alignment wrapText="1"/>
    </x:xf>
    <x:xf numFmtId="0" fontId="6" fillId="8" borderId="0" xfId="0" applyNumberFormat="1" applyFont="1" applyFill="1" applyBorder="1" applyAlignment="1">
      <x:alignment horizontal="center" wrapText="1"/>
    </x:xf>
    <x:xf numFmtId="0" fontId="6" fillId="8" borderId="0" xfId="0" applyNumberFormat="1" applyFont="1" applyFill="1" applyBorder="1" applyAlignment="1">
      <x:alignment horizontal="center" vertical="center" wrapText="1"/>
    </x:xf>
    <x:xf numFmtId="0" fontId="6" fillId="8" borderId="1" xfId="0" applyNumberFormat="1" applyFont="1" applyFill="1" applyBorder="1"/>
    <x:xf numFmtId="0" fontId="6" fillId="8" borderId="1" xfId="0" applyNumberFormat="1" applyFont="1" applyFill="1" applyBorder="1" applyAlignment="1">
      <x:alignment wrapText="1"/>
    </x:xf>
    <x:xf numFmtId="0" fontId="6" fillId="8" borderId="1" xfId="0" applyNumberFormat="1" applyFont="1" applyFill="1" applyBorder="1" applyAlignment="1">
      <x:alignment horizontal="center" wrapText="1"/>
    </x:xf>
    <x:xf numFmtId="0" fontId="6" fillId="8" borderId="1" xfId="0" applyNumberFormat="1" applyFont="1" applyFill="1" applyBorder="1" applyAlignment="1">
      <x:alignment horizontal="center" vertical="center" wrapText="1"/>
    </x:xf>
    <x:xf numFmtId="204" fontId="9" fillId="0" borderId="0" xfId="0" applyNumberFormat="1" applyFont="1" applyFill="1" applyBorder="1"/>
    <x:xf numFmtId="204" fontId="9" fillId="0" borderId="1" xfId="0" applyNumberFormat="1" applyFont="1" applyFill="1" applyBorder="1"/>
    <x:xf numFmtId="0" fontId="4" fillId="9" borderId="0" xfId="0" applyNumberFormat="1" applyFont="1" applyFill="1" applyBorder="1"/>
    <x:xf numFmtId="0" fontId="4" fillId="9" borderId="0" xfId="0" applyNumberFormat="1" applyFont="1" applyFill="1" applyBorder="1" applyAlignment="1">
      <x:alignment horizontal="left"/>
    </x:xf>
    <x:xf numFmtId="0" fontId="4" fillId="9" borderId="0" xfId="0" applyNumberFormat="1" applyFont="1" applyFill="1" applyBorder="1" applyAlignment="1">
      <x:alignment horizontal="left" vertical="center"/>
    </x:xf>
    <x:xf numFmtId="0" fontId="4" fillId="9" borderId="1" xfId="0" applyNumberFormat="1" applyFont="1" applyFill="1" applyBorder="1"/>
    <x:xf numFmtId="0" fontId="4" fillId="9" borderId="1" xfId="0" applyNumberFormat="1" applyFont="1" applyFill="1" applyBorder="1" applyAlignment="1">
      <x:alignment horizontal="left"/>
    </x:xf>
    <x:xf numFmtId="0" fontId="4" fillId="9" borderId="1" xfId="0" applyNumberFormat="1" applyFont="1" applyFill="1" applyBorder="1" applyAlignment="1">
      <x:alignment horizontal="left" vertical="center"/>
    </x:xf>
    <x:xf numFmtId="0" fontId="6" fillId="9" borderId="0" xfId="0" applyNumberFormat="1" applyFont="1" applyFill="1" applyBorder="1"/>
    <x:xf numFmtId="0" fontId="6" fillId="9" borderId="0" xfId="0" applyNumberFormat="1" applyFont="1" applyFill="1" applyBorder="1" applyAlignment="1">
      <x:alignment wrapText="1"/>
    </x:xf>
    <x:xf numFmtId="0" fontId="6" fillId="9" borderId="0" xfId="0" applyNumberFormat="1" applyFont="1" applyFill="1" applyBorder="1" applyAlignment="1">
      <x:alignment horizontal="center" wrapText="1"/>
    </x:xf>
    <x:xf numFmtId="0" fontId="6" fillId="9" borderId="0" xfId="0" applyNumberFormat="1" applyFont="1" applyFill="1" applyBorder="1" applyAlignment="1">
      <x:alignment horizontal="center" vertical="center" wrapText="1"/>
    </x:xf>
    <x:xf numFmtId="0" fontId="6" fillId="9" borderId="1" xfId="0" applyNumberFormat="1" applyFont="1" applyFill="1" applyBorder="1"/>
    <x:xf numFmtId="0" fontId="6" fillId="9" borderId="1" xfId="0" applyNumberFormat="1" applyFont="1" applyFill="1" applyBorder="1" applyAlignment="1">
      <x:alignment wrapText="1"/>
    </x:xf>
    <x:xf numFmtId="0" fontId="6" fillId="9" borderId="1" xfId="0" applyNumberFormat="1" applyFont="1" applyFill="1" applyBorder="1" applyAlignment="1">
      <x:alignment horizontal="center" wrapText="1"/>
    </x:xf>
    <x:xf numFmtId="0" fontId="6" fillId="9" borderId="1" xfId="0" applyNumberFormat="1" applyFont="1" applyFill="1" applyBorder="1" applyAlignment="1">
      <x:alignment horizontal="center" vertical="center" wrapText="1"/>
    </x:xf>
    <x:xf numFmtId="206" fontId="9" fillId="0" borderId="0" xfId="0" applyNumberFormat="1" applyFont="1" applyFill="1" applyBorder="1"/>
    <x:xf numFmtId="206" fontId="9" fillId="0" borderId="1" xfId="0" applyNumberFormat="1" applyFont="1" applyFill="1" applyBorder="1"/>
    <x:xf numFmtId="0" fontId="6" fillId="3" borderId="0" xfId="0" applyNumberFormat="1" applyFont="1" applyFill="1" applyBorder="1" applyAlignment="1">
      <x:alignment horizontal="center"/>
    </x:xf>
    <x:xf numFmtId="0" fontId="6" fillId="3" borderId="0" xfId="0" applyNumberFormat="1" applyFont="1" applyFill="1" applyBorder="1" applyAlignment="1">
      <x:alignment horizontal="center" vertical="center"/>
    </x:xf>
    <x:xf numFmtId="0" fontId="6" fillId="3" borderId="1" xfId="0" applyNumberFormat="1" applyFont="1" applyFill="1" applyBorder="1" applyAlignment="1">
      <x:alignment horizontal="center"/>
    </x:xf>
    <x:xf numFmtId="0" fontId="6" fillId="3" borderId="1" xfId="0" applyNumberFormat="1" applyFont="1" applyFill="1" applyBorder="1" applyAlignment="1">
      <x:alignment horizontal="center" vertical="center"/>
    </x:xf>
    <x:xf numFmtId="0" fontId="11" fillId="3" borderId="0" xfId="0" applyNumberFormat="1" applyFont="1" applyFill="1" applyBorder="1"/>
    <x:xf numFmtId="202" fontId="11" fillId="3" borderId="0" xfId="0" applyNumberFormat="1" applyFont="1" applyFill="1" applyBorder="1"/>
    <x:xf numFmtId="202" fontId="11" fillId="3" borderId="0" xfId="0" applyNumberFormat="1" applyFont="1" applyFill="1" applyBorder="1" applyAlignment="1">
      <x:alignment horizontal="center"/>
    </x:xf>
    <x:xf numFmtId="202" fontId="11" fillId="3" borderId="0" xfId="0" applyNumberFormat="1" applyFont="1" applyFill="1" applyBorder="1" applyAlignment="1">
      <x:alignment horizontal="center" vertical="center"/>
    </x:xf>
    <x:xf numFmtId="0" fontId="11" fillId="3" borderId="1" xfId="0" applyNumberFormat="1" applyFont="1" applyFill="1" applyBorder="1"/>
    <x:xf numFmtId="202" fontId="11" fillId="3" borderId="1" xfId="0" applyNumberFormat="1" applyFont="1" applyFill="1" applyBorder="1"/>
    <x:xf numFmtId="202" fontId="11" fillId="3" borderId="1" xfId="0" applyNumberFormat="1" applyFont="1" applyFill="1" applyBorder="1" applyAlignment="1">
      <x:alignment horizontal="center"/>
    </x:xf>
    <x:xf numFmtId="202" fontId="11" fillId="3" borderId="1" xfId="0" applyNumberFormat="1" applyFont="1" applyFill="1" applyBorder="1" applyAlignment="1">
      <x:alignment horizontal="center" vertical="center"/>
    </x:xf>
    <x:xf numFmtId="0" fontId="6" fillId="4" borderId="0" xfId="0" applyNumberFormat="1" applyFont="1" applyFill="1" applyBorder="1" applyAlignment="1">
      <x:alignment horizontal="center"/>
    </x:xf>
    <x:xf numFmtId="0" fontId="6" fillId="4" borderId="0" xfId="0" applyNumberFormat="1" applyFont="1" applyFill="1" applyBorder="1" applyAlignment="1">
      <x:alignment horizontal="center" vertical="center"/>
    </x:xf>
    <x:xf numFmtId="0" fontId="6" fillId="4" borderId="1" xfId="0" applyNumberFormat="1" applyFont="1" applyFill="1" applyBorder="1" applyAlignment="1">
      <x:alignment horizontal="center"/>
    </x:xf>
    <x:xf numFmtId="0" fontId="6" fillId="4" borderId="1" xfId="0" applyNumberFormat="1" applyFont="1" applyFill="1" applyBorder="1" applyAlignment="1">
      <x:alignment horizontal="center" vertical="center"/>
    </x:xf>
    <x:xf numFmtId="0" fontId="11" fillId="4" borderId="0" xfId="0" applyNumberFormat="1" applyFont="1" applyFill="1" applyBorder="1"/>
    <x:xf numFmtId="202" fontId="11" fillId="4" borderId="0" xfId="0" applyNumberFormat="1" applyFont="1" applyFill="1" applyBorder="1"/>
    <x:xf numFmtId="202" fontId="11" fillId="4" borderId="0" xfId="0" applyNumberFormat="1" applyFont="1" applyFill="1" applyBorder="1" applyAlignment="1">
      <x:alignment horizontal="center"/>
    </x:xf>
    <x:xf numFmtId="202" fontId="11" fillId="4" borderId="0" xfId="0" applyNumberFormat="1" applyFont="1" applyFill="1" applyBorder="1" applyAlignment="1">
      <x:alignment horizontal="center" vertical="center"/>
    </x:xf>
    <x:xf numFmtId="0" fontId="11" fillId="4" borderId="1" xfId="0" applyNumberFormat="1" applyFont="1" applyFill="1" applyBorder="1"/>
    <x:xf numFmtId="202" fontId="11" fillId="4" borderId="1" xfId="0" applyNumberFormat="1" applyFont="1" applyFill="1" applyBorder="1"/>
    <x:xf numFmtId="202" fontId="11" fillId="4" borderId="1" xfId="0" applyNumberFormat="1" applyFont="1" applyFill="1" applyBorder="1" applyAlignment="1">
      <x:alignment horizontal="center"/>
    </x:xf>
    <x:xf numFmtId="202" fontId="11" fillId="4" borderId="1" xfId="0" applyNumberFormat="1" applyFont="1" applyFill="1" applyBorder="1" applyAlignment="1">
      <x:alignment horizontal="center" vertical="center"/>
    </x:xf>
    <x:xf numFmtId="0" fontId="6" fillId="7" borderId="0" xfId="0" applyNumberFormat="1" applyFont="1" applyFill="1" applyBorder="1" applyAlignment="1">
      <x:alignment horizontal="center"/>
    </x:xf>
    <x:xf numFmtId="0" fontId="6" fillId="7" borderId="0" xfId="0" applyNumberFormat="1" applyFont="1" applyFill="1" applyBorder="1" applyAlignment="1">
      <x:alignment horizontal="center" vertical="center"/>
    </x:xf>
    <x:xf numFmtId="0" fontId="6" fillId="7" borderId="1" xfId="0" applyNumberFormat="1" applyFont="1" applyFill="1" applyBorder="1" applyAlignment="1">
      <x:alignment horizontal="center"/>
    </x:xf>
    <x:xf numFmtId="0" fontId="6" fillId="7" borderId="1" xfId="0" applyNumberFormat="1" applyFont="1" applyFill="1" applyBorder="1" applyAlignment="1">
      <x:alignment horizontal="center" vertical="center"/>
    </x:xf>
    <x:xf numFmtId="0" fontId="11" fillId="7" borderId="0" xfId="0" applyNumberFormat="1" applyFont="1" applyFill="1" applyBorder="1"/>
    <x:xf numFmtId="200" fontId="11" fillId="7" borderId="0" xfId="0" applyNumberFormat="1" applyFont="1" applyFill="1" applyBorder="1"/>
    <x:xf numFmtId="200" fontId="11" fillId="7" borderId="0" xfId="0" applyNumberFormat="1" applyFont="1" applyFill="1" applyBorder="1" applyAlignment="1">
      <x:alignment horizontal="center"/>
    </x:xf>
    <x:xf numFmtId="200" fontId="11" fillId="7" borderId="0" xfId="0" applyNumberFormat="1" applyFont="1" applyFill="1" applyBorder="1" applyAlignment="1">
      <x:alignment horizontal="center" vertical="center"/>
    </x:xf>
    <x:xf numFmtId="0" fontId="11" fillId="7" borderId="1" xfId="0" applyNumberFormat="1" applyFont="1" applyFill="1" applyBorder="1"/>
    <x:xf numFmtId="200" fontId="11" fillId="7" borderId="1" xfId="0" applyNumberFormat="1" applyFont="1" applyFill="1" applyBorder="1"/>
    <x:xf numFmtId="200" fontId="11" fillId="7" borderId="1" xfId="0" applyNumberFormat="1" applyFont="1" applyFill="1" applyBorder="1" applyAlignment="1">
      <x:alignment horizontal="center"/>
    </x:xf>
    <x:xf numFmtId="200" fontId="11" fillId="7" borderId="1" xfId="0" applyNumberFormat="1" applyFont="1" applyFill="1" applyBorder="1" applyAlignment="1">
      <x:alignment horizontal="center" vertical="center"/>
    </x:xf>
    <x:xf numFmtId="0" fontId="6" fillId="5" borderId="0" xfId="0" applyNumberFormat="1" applyFont="1" applyFill="1" applyBorder="1" applyAlignment="1">
      <x:alignment horizontal="center"/>
    </x:xf>
    <x:xf numFmtId="0" fontId="6" fillId="5" borderId="0" xfId="0" applyNumberFormat="1" applyFont="1" applyFill="1" applyBorder="1" applyAlignment="1">
      <x:alignment horizontal="center" vertical="center"/>
    </x:xf>
    <x:xf numFmtId="0" fontId="6" fillId="5" borderId="1" xfId="0" applyNumberFormat="1" applyFont="1" applyFill="1" applyBorder="1" applyAlignment="1">
      <x:alignment horizontal="center"/>
    </x:xf>
    <x:xf numFmtId="0" fontId="6" fillId="5" borderId="1" xfId="0" applyNumberFormat="1" applyFont="1" applyFill="1" applyBorder="1" applyAlignment="1">
      <x:alignment horizontal="center" vertical="center"/>
    </x:xf>
    <x:xf numFmtId="0" fontId="11" fillId="5" borderId="0" xfId="0" applyNumberFormat="1" applyFont="1" applyFill="1" applyBorder="1"/>
    <x:xf numFmtId="202" fontId="11" fillId="5" borderId="0" xfId="0" applyNumberFormat="1" applyFont="1" applyFill="1" applyBorder="1"/>
    <x:xf numFmtId="202" fontId="11" fillId="5" borderId="0" xfId="0" applyNumberFormat="1" applyFont="1" applyFill="1" applyBorder="1" applyAlignment="1">
      <x:alignment horizontal="center"/>
    </x:xf>
    <x:xf numFmtId="202" fontId="11" fillId="5" borderId="0" xfId="0" applyNumberFormat="1" applyFont="1" applyFill="1" applyBorder="1" applyAlignment="1">
      <x:alignment horizontal="center" vertical="center"/>
    </x:xf>
    <x:xf numFmtId="0" fontId="11" fillId="5" borderId="1" xfId="0" applyNumberFormat="1" applyFont="1" applyFill="1" applyBorder="1"/>
    <x:xf numFmtId="202" fontId="11" fillId="5" borderId="1" xfId="0" applyNumberFormat="1" applyFont="1" applyFill="1" applyBorder="1"/>
    <x:xf numFmtId="202" fontId="11" fillId="5" borderId="1" xfId="0" applyNumberFormat="1" applyFont="1" applyFill="1" applyBorder="1" applyAlignment="1">
      <x:alignment horizontal="center"/>
    </x:xf>
    <x:xf numFmtId="202" fontId="11" fillId="5" borderId="1" xfId="0" applyNumberFormat="1" applyFont="1" applyFill="1" applyBorder="1" applyAlignment="1">
      <x:alignment horizontal="center" vertical="center"/>
    </x:xf>
    <x:xf numFmtId="0" fontId="6" fillId="6" borderId="0" xfId="0" applyNumberFormat="1" applyFont="1" applyFill="1" applyBorder="1" applyAlignment="1">
      <x:alignment horizontal="center"/>
    </x:xf>
    <x:xf numFmtId="0" fontId="6" fillId="6" borderId="0" xfId="0" applyNumberFormat="1" applyFont="1" applyFill="1" applyBorder="1" applyAlignment="1">
      <x:alignment horizontal="center" vertical="center"/>
    </x:xf>
    <x:xf numFmtId="0" fontId="6" fillId="6" borderId="1" xfId="0" applyNumberFormat="1" applyFont="1" applyFill="1" applyBorder="1" applyAlignment="1">
      <x:alignment horizontal="center"/>
    </x:xf>
    <x:xf numFmtId="0" fontId="6" fillId="6" borderId="1" xfId="0" applyNumberFormat="1" applyFont="1" applyFill="1" applyBorder="1" applyAlignment="1">
      <x:alignment horizontal="center" vertical="center"/>
    </x:xf>
    <x:xf numFmtId="0" fontId="11" fillId="6" borderId="0" xfId="0" applyNumberFormat="1" applyFont="1" applyFill="1" applyBorder="1"/>
    <x:xf numFmtId="202" fontId="11" fillId="6" borderId="0" xfId="0" applyNumberFormat="1" applyFont="1" applyFill="1" applyBorder="1"/>
    <x:xf numFmtId="202" fontId="11" fillId="6" borderId="0" xfId="0" applyNumberFormat="1" applyFont="1" applyFill="1" applyBorder="1" applyAlignment="1">
      <x:alignment horizontal="center"/>
    </x:xf>
    <x:xf numFmtId="202" fontId="11" fillId="6" borderId="0" xfId="0" applyNumberFormat="1" applyFont="1" applyFill="1" applyBorder="1" applyAlignment="1">
      <x:alignment horizontal="center" vertical="center"/>
    </x:xf>
    <x:xf numFmtId="0" fontId="11" fillId="6" borderId="1" xfId="0" applyNumberFormat="1" applyFont="1" applyFill="1" applyBorder="1"/>
    <x:xf numFmtId="202" fontId="11" fillId="6" borderId="1" xfId="0" applyNumberFormat="1" applyFont="1" applyFill="1" applyBorder="1"/>
    <x:xf numFmtId="202" fontId="11" fillId="6" borderId="1" xfId="0" applyNumberFormat="1" applyFont="1" applyFill="1" applyBorder="1" applyAlignment="1">
      <x:alignment horizontal="center"/>
    </x:xf>
    <x:xf numFmtId="202" fontId="11" fillId="6" borderId="1" xfId="0" applyNumberFormat="1" applyFont="1" applyFill="1" applyBorder="1" applyAlignment="1">
      <x:alignment horizontal="center" vertical="center"/>
    </x:xf>
    <x:xf numFmtId="0" fontId="6" fillId="8" borderId="0" xfId="0" applyNumberFormat="1" applyFont="1" applyFill="1" applyBorder="1" applyAlignment="1">
      <x:alignment horizontal="center"/>
    </x:xf>
    <x:xf numFmtId="0" fontId="6" fillId="8" borderId="0" xfId="0" applyNumberFormat="1" applyFont="1" applyFill="1" applyBorder="1" applyAlignment="1">
      <x:alignment horizontal="center" vertical="center"/>
    </x:xf>
    <x:xf numFmtId="0" fontId="6" fillId="8" borderId="1" xfId="0" applyNumberFormat="1" applyFont="1" applyFill="1" applyBorder="1" applyAlignment="1">
      <x:alignment horizontal="center"/>
    </x:xf>
    <x:xf numFmtId="0" fontId="6" fillId="8" borderId="1" xfId="0" applyNumberFormat="1" applyFont="1" applyFill="1" applyBorder="1" applyAlignment="1">
      <x:alignment horizontal="center" vertical="center"/>
    </x:xf>
    <x:xf numFmtId="0" fontId="11" fillId="8" borderId="0" xfId="0" applyNumberFormat="1" applyFont="1" applyFill="1" applyBorder="1"/>
    <x:xf numFmtId="202" fontId="11" fillId="8" borderId="0" xfId="0" applyNumberFormat="1" applyFont="1" applyFill="1" applyBorder="1"/>
    <x:xf numFmtId="202" fontId="11" fillId="8" borderId="0" xfId="0" applyNumberFormat="1" applyFont="1" applyFill="1" applyBorder="1" applyAlignment="1">
      <x:alignment horizontal="center"/>
    </x:xf>
    <x:xf numFmtId="202" fontId="11" fillId="8" borderId="0" xfId="0" applyNumberFormat="1" applyFont="1" applyFill="1" applyBorder="1" applyAlignment="1">
      <x:alignment horizontal="center" vertical="center"/>
    </x:xf>
    <x:xf numFmtId="0" fontId="11" fillId="8" borderId="1" xfId="0" applyNumberFormat="1" applyFont="1" applyFill="1" applyBorder="1"/>
    <x:xf numFmtId="202" fontId="11" fillId="8" borderId="1" xfId="0" applyNumberFormat="1" applyFont="1" applyFill="1" applyBorder="1"/>
    <x:xf numFmtId="202" fontId="11" fillId="8" borderId="1" xfId="0" applyNumberFormat="1" applyFont="1" applyFill="1" applyBorder="1" applyAlignment="1">
      <x:alignment horizontal="center"/>
    </x:xf>
    <x:xf numFmtId="202" fontId="11" fillId="8" borderId="1" xfId="0" applyNumberFormat="1" applyFont="1" applyFill="1" applyBorder="1" applyAlignment="1">
      <x:alignment horizontal="center" vertical="center"/>
    </x:xf>
    <x:xf numFmtId="0" fontId="6" fillId="9" borderId="0" xfId="0" applyNumberFormat="1" applyFont="1" applyFill="1" applyBorder="1" applyAlignment="1">
      <x:alignment horizontal="center"/>
    </x:xf>
    <x:xf numFmtId="0" fontId="6" fillId="9" borderId="0" xfId="0" applyNumberFormat="1" applyFont="1" applyFill="1" applyBorder="1" applyAlignment="1">
      <x:alignment horizontal="center" vertical="center"/>
    </x:xf>
    <x:xf numFmtId="0" fontId="6" fillId="9" borderId="1" xfId="0" applyNumberFormat="1" applyFont="1" applyFill="1" applyBorder="1" applyAlignment="1">
      <x:alignment horizontal="center"/>
    </x:xf>
    <x:xf numFmtId="0" fontId="6" fillId="9" borderId="1" xfId="0" applyNumberFormat="1" applyFont="1" applyFill="1" applyBorder="1" applyAlignment="1">
      <x:alignment horizontal="center" vertical="center"/>
    </x:xf>
    <x:xf numFmtId="0" fontId="11" fillId="9" borderId="0" xfId="0" applyNumberFormat="1" applyFont="1" applyFill="1" applyBorder="1"/>
    <x:xf numFmtId="202" fontId="11" fillId="9" borderId="0" xfId="0" applyNumberFormat="1" applyFont="1" applyFill="1" applyBorder="1"/>
    <x:xf numFmtId="202" fontId="11" fillId="9" borderId="0" xfId="0" applyNumberFormat="1" applyFont="1" applyFill="1" applyBorder="1" applyAlignment="1">
      <x:alignment horizontal="center"/>
    </x:xf>
    <x:xf numFmtId="202" fontId="11" fillId="9" borderId="0" xfId="0" applyNumberFormat="1" applyFont="1" applyFill="1" applyBorder="1" applyAlignment="1">
      <x:alignment horizontal="center" vertical="center"/>
    </x:xf>
    <x:xf numFmtId="0" fontId="11" fillId="9" borderId="1" xfId="0" applyNumberFormat="1" applyFont="1" applyFill="1" applyBorder="1"/>
    <x:xf numFmtId="202" fontId="11" fillId="9" borderId="1" xfId="0" applyNumberFormat="1" applyFont="1" applyFill="1" applyBorder="1"/>
    <x:xf numFmtId="202" fontId="11" fillId="9" borderId="1" xfId="0" applyNumberFormat="1" applyFont="1" applyFill="1" applyBorder="1" applyAlignment="1">
      <x:alignment horizontal="center"/>
    </x:xf>
    <x:xf numFmtId="202" fontId="11" fillId="9" borderId="1" xfId="0" applyNumberFormat="1" applyFont="1" applyFill="1" applyBorder="1" applyAlignment="1">
      <x:alignment horizontal="center" vertical="center"/>
    </x:xf>
    <x:xf numFmtId="0" fontId="6" fillId="2" borderId="0" xfId="0" applyNumberFormat="1" applyFont="1" applyFill="1" applyBorder="1"/>
    <x:xf numFmtId="0" fontId="6" fillId="2" borderId="0" xfId="0" applyNumberFormat="1" applyFont="1" applyFill="1" applyBorder="1" applyAlignment="1">
      <x:alignment horizontal="center"/>
    </x:xf>
    <x:xf numFmtId="0" fontId="6" fillId="2" borderId="0" xfId="0" applyNumberFormat="1" applyFont="1" applyFill="1" applyBorder="1" applyAlignment="1">
      <x:alignment horizontal="center" vertical="center"/>
    </x:xf>
    <x:xf numFmtId="0" fontId="6" fillId="2" borderId="1" xfId="0" applyNumberFormat="1" applyFont="1" applyFill="1" applyBorder="1"/>
    <x:xf numFmtId="0" fontId="6" fillId="2" borderId="1" xfId="0" applyNumberFormat="1" applyFont="1" applyFill="1" applyBorder="1" applyAlignment="1">
      <x:alignment horizontal="center"/>
    </x:xf>
    <x:xf numFmtId="0" fontId="6" fillId="2" borderId="1" xfId="0" applyNumberFormat="1" applyFont="1" applyFill="1" applyBorder="1" applyAlignment="1">
      <x:alignment horizontal="center" vertical="center"/>
    </x:xf>
    <x:xf numFmtId="0" fontId="11" fillId="2" borderId="0" xfId="0" applyNumberFormat="1" applyFont="1" applyFill="1" applyBorder="1"/>
    <x:xf numFmtId="202" fontId="11" fillId="2" borderId="0" xfId="0" applyNumberFormat="1" applyFont="1" applyFill="1" applyBorder="1"/>
    <x:xf numFmtId="202" fontId="11" fillId="2" borderId="0" xfId="0" applyNumberFormat="1" applyFont="1" applyFill="1" applyBorder="1" applyAlignment="1">
      <x:alignment horizontal="center"/>
    </x:xf>
    <x:xf numFmtId="202" fontId="11" fillId="2" borderId="0" xfId="0" applyNumberFormat="1" applyFont="1" applyFill="1" applyBorder="1" applyAlignment="1">
      <x:alignment horizontal="center" vertical="center"/>
    </x:xf>
    <x:xf numFmtId="0" fontId="11" fillId="2" borderId="1" xfId="0" applyNumberFormat="1" applyFont="1" applyFill="1" applyBorder="1"/>
    <x:xf numFmtId="202" fontId="11" fillId="2" borderId="1" xfId="0" applyNumberFormat="1" applyFont="1" applyFill="1" applyBorder="1"/>
    <x:xf numFmtId="202" fontId="11" fillId="2" borderId="1" xfId="0" applyNumberFormat="1" applyFont="1" applyFill="1" applyBorder="1" applyAlignment="1">
      <x:alignment horizontal="center"/>
    </x:xf>
    <x:xf numFmtId="202" fontId="11" fillId="2" borderId="1" xfId="0" applyNumberFormat="1" applyFont="1" applyFill="1" applyBorder="1" applyAlignment="1">
      <x:alignment horizontal="center" vertical="center"/>
    </x:xf>
    <x:xf numFmtId="0" fontId="12" fillId="2" borderId="0" xfId="0" applyNumberFormat="1" applyFont="1" applyFill="1" applyBorder="1" applyAlignment="1">
      <x:alignment horizontal="center" vertical="center" wrapText="1"/>
    </x:xf>
    <x:xf numFmtId="0" fontId="13" fillId="0" borderId="0" xfId="0" applyNumberFormat="1" applyFont="1" applyFill="1" applyBorder="1"/>
    <x:xf numFmtId="0" fontId="14" fillId="3" borderId="0" xfId="0" applyNumberFormat="1" applyFont="1" applyFill="1" applyBorder="1" applyAlignment="1">
      <x:alignment horizontal="center" vertical="center"/>
    </x:xf>
    <x:xf numFmtId="0" fontId="15" fillId="3" borderId="0" xfId="0" applyNumberFormat="1" applyFont="1" applyFill="1" applyBorder="1" applyAlignment="1">
      <x:alignment horizontal="center" vertical="center" wrapText="1"/>
    </x:xf>
    <x:xf numFmtId="0" fontId="15" fillId="4" borderId="0" xfId="0" applyNumberFormat="1" applyFont="1" applyFill="1" applyBorder="1" applyAlignment="1">
      <x:alignment horizontal="center" vertical="center" wrapText="1"/>
    </x:xf>
    <x:xf numFmtId="0" fontId="15" fillId="5" borderId="0" xfId="0" applyNumberFormat="1" applyFont="1" applyFill="1" applyBorder="1" applyAlignment="1">
      <x:alignment horizontal="center" vertical="center" wrapText="1"/>
    </x:xf>
    <x:xf numFmtId="0" fontId="15" fillId="6" borderId="0" xfId="0" applyNumberFormat="1" applyFont="1" applyFill="1" applyBorder="1" applyAlignment="1">
      <x:alignment horizontal="center" vertical="center" wrapText="1"/>
    </x:xf>
    <x:xf numFmtId="0" fontId="15" fillId="7" borderId="0" xfId="0" applyNumberFormat="1" applyFont="1" applyFill="1" applyBorder="1" applyAlignment="1">
      <x:alignment horizontal="center" vertical="center" wrapText="1"/>
    </x:xf>
    <x:xf numFmtId="0" fontId="15" fillId="8" borderId="0" xfId="0" applyNumberFormat="1" applyFont="1" applyFill="1" applyBorder="1" applyAlignment="1">
      <x:alignment horizontal="center" vertical="center" wrapText="1"/>
    </x:xf>
    <x:xf numFmtId="0" fontId="15" fillId="2" borderId="0" xfId="0" applyNumberFormat="1" applyFont="1" applyFill="1" applyBorder="1" applyAlignment="1">
      <x:alignment horizontal="center" vertical="center" wrapText="1"/>
    </x:xf>
    <x:xf numFmtId="0" fontId="15" fillId="9" borderId="0" xfId="0" applyNumberFormat="1" applyFont="1" applyFill="1" applyBorder="1" applyAlignment="1">
      <x:alignment horizontal="center" vertical="center" wrapText="1"/>
    </x:xf>
    <x:xf numFmtId="0" fontId="16" fillId="10" borderId="0" xfId="0" applyNumberFormat="1" applyFont="1" applyFill="1" applyBorder="1" applyAlignment="1">
      <x:alignment horizontal="left" vertical="center"/>
    </x:xf>
    <x:xf numFmtId="0" fontId="17" fillId="11" borderId="0" xfId="0" applyNumberFormat="1" applyFont="1" applyFill="1" applyBorder="1" applyAlignment="1">
      <x:alignment vertical="center" wrapText="1"/>
    </x:xf>
    <x:xf numFmtId="0" fontId="12" fillId="2" borderId="1" xfId="0" applyNumberFormat="1" applyFont="1" applyFill="1" applyBorder="1" applyAlignment="1">
      <x:alignment horizontal="center" vertical="center" wrapText="1"/>
    </x:xf>
    <x:xf numFmtId="0" fontId="13" fillId="0" borderId="1" xfId="0" applyNumberFormat="1" applyFont="1" applyFill="1" applyBorder="1"/>
    <x:xf numFmtId="0" fontId="14" fillId="3" borderId="1" xfId="0" applyNumberFormat="1" applyFont="1" applyFill="1" applyBorder="1" applyAlignment="1">
      <x:alignment horizontal="center" vertical="center"/>
    </x:xf>
    <x:xf numFmtId="0" fontId="15" fillId="3" borderId="1" xfId="0" applyNumberFormat="1" applyFont="1" applyFill="1" applyBorder="1" applyAlignment="1">
      <x:alignment horizontal="center" vertical="center" wrapText="1"/>
    </x:xf>
    <x:xf numFmtId="0" fontId="15" fillId="4" borderId="1" xfId="0" applyNumberFormat="1" applyFont="1" applyFill="1" applyBorder="1" applyAlignment="1">
      <x:alignment horizontal="center" vertical="center" wrapText="1"/>
    </x:xf>
    <x:xf numFmtId="0" fontId="15" fillId="5" borderId="1" xfId="0" applyNumberFormat="1" applyFont="1" applyFill="1" applyBorder="1" applyAlignment="1">
      <x:alignment horizontal="center" vertical="center" wrapText="1"/>
    </x:xf>
    <x:xf numFmtId="0" fontId="15" fillId="6" borderId="1" xfId="0" applyNumberFormat="1" applyFont="1" applyFill="1" applyBorder="1" applyAlignment="1">
      <x:alignment horizontal="center" vertical="center" wrapText="1"/>
    </x:xf>
    <x:xf numFmtId="0" fontId="15" fillId="7" borderId="1" xfId="0" applyNumberFormat="1" applyFont="1" applyFill="1" applyBorder="1" applyAlignment="1">
      <x:alignment horizontal="center" vertical="center" wrapText="1"/>
    </x:xf>
    <x:xf numFmtId="0" fontId="15" fillId="8" borderId="1" xfId="0" applyNumberFormat="1" applyFont="1" applyFill="1" applyBorder="1" applyAlignment="1">
      <x:alignment horizontal="center" vertical="center" wrapText="1"/>
    </x:xf>
    <x:xf numFmtId="0" fontId="15" fillId="2" borderId="1" xfId="0" applyNumberFormat="1" applyFont="1" applyFill="1" applyBorder="1" applyAlignment="1">
      <x:alignment horizontal="center" vertical="center" wrapText="1"/>
    </x:xf>
    <x:xf numFmtId="0" fontId="15" fillId="9" borderId="1" xfId="0" applyNumberFormat="1" applyFont="1" applyFill="1" applyBorder="1" applyAlignment="1">
      <x:alignment horizontal="center" vertical="center" wrapText="1"/>
    </x:xf>
    <x:xf numFmtId="0" fontId="16" fillId="10" borderId="1" xfId="0" applyNumberFormat="1" applyFont="1" applyFill="1" applyBorder="1" applyAlignment="1">
      <x:alignment horizontal="left" vertical="center"/>
    </x:xf>
    <x:xf numFmtId="0" fontId="17" fillId="11" borderId="1" xfId="0" applyNumberFormat="1" applyFont="1" applyFill="1" applyBorder="1" applyAlignment="1">
      <x:alignment vertical="center" wrapText="1"/>
    </x:xf>
    <x:xf numFmtId="0" fontId="13" fillId="0" borderId="0" xfId="0" applyNumberFormat="1" applyFont="1" applyFill="1" applyBorder="1" applyAlignment="1">
      <x:alignment wrapText="1"/>
    </x:xf>
    <x:xf numFmtId="0" fontId="14" fillId="3" borderId="0" xfId="0" applyNumberFormat="1" applyFont="1" applyFill="1" applyBorder="1" applyAlignment="1">
      <x:alignment horizontal="center" vertical="center" wrapText="1"/>
    </x:xf>
    <x:xf numFmtId="0" fontId="16" fillId="10" borderId="0" xfId="0" applyNumberFormat="1" applyFont="1" applyFill="1" applyBorder="1" applyAlignment="1">
      <x:alignment horizontal="left" vertical="center" wrapText="1"/>
    </x:xf>
    <x:xf numFmtId="0" fontId="13" fillId="0" borderId="1" xfId="0" applyNumberFormat="1" applyFont="1" applyFill="1" applyBorder="1" applyAlignment="1">
      <x:alignment wrapText="1"/>
    </x:xf>
    <x:xf numFmtId="0" fontId="14" fillId="3" borderId="1" xfId="0" applyNumberFormat="1" applyFont="1" applyFill="1" applyBorder="1" applyAlignment="1">
      <x:alignment horizontal="center" vertical="center" wrapText="1"/>
    </x:xf>
    <x:xf numFmtId="0" fontId="16" fillId="10" borderId="1" xfId="0" applyNumberFormat="1" applyFont="1" applyFill="1" applyBorder="1" applyAlignment="1">
      <x:alignment horizontal="left" vertical="center" wrapText="1"/>
    </x:xf>
    <x:xf numFmtId="0" fontId="16" fillId="4" borderId="0" xfId="0" applyNumberFormat="1" applyFont="1" applyFill="1" applyBorder="1" applyAlignment="1">
      <x:alignment horizontal="left" vertical="center"/>
    </x:xf>
    <x:xf numFmtId="0" fontId="18" fillId="3" borderId="0" xfId="0" applyNumberFormat="1" applyFont="1" applyFill="1" applyBorder="1" applyAlignment="1">
      <x:alignment horizontal="center" vertical="center" wrapText="1"/>
    </x:xf>
    <x:xf numFmtId="0" fontId="18" fillId="4" borderId="0" xfId="0" applyNumberFormat="1" applyFont="1" applyFill="1" applyBorder="1" applyAlignment="1">
      <x:alignment horizontal="center" vertical="center" wrapText="1"/>
    </x:xf>
    <x:xf numFmtId="0" fontId="19" fillId="12" borderId="0" xfId="0" applyNumberFormat="1" applyFont="1" applyFill="1" applyBorder="1"/>
    <x:xf numFmtId="200" fontId="19" fillId="12" borderId="0" xfId="0" applyNumberFormat="1" applyFont="1" applyFill="1" applyBorder="1"/>
    <x:xf numFmtId="201" fontId="19" fillId="12" borderId="0" xfId="0" applyNumberFormat="1" applyFont="1" applyFill="1" applyBorder="1"/>
    <x:xf numFmtId="203" fontId="19" fillId="12" borderId="0" xfId="0" applyNumberFormat="1" applyFont="1" applyFill="1" applyBorder="1"/>
    <x:xf numFmtId="202" fontId="19" fillId="12" borderId="0" xfId="0" applyNumberFormat="1" applyFont="1" applyFill="1" applyBorder="1"/>
    <x:xf numFmtId="0" fontId="16" fillId="5" borderId="0" xfId="0" applyNumberFormat="1" applyFont="1" applyFill="1" applyBorder="1" applyAlignment="1">
      <x:alignment horizontal="left" vertical="center"/>
    </x:xf>
    <x:xf numFmtId="0" fontId="18" fillId="5" borderId="0" xfId="0" applyNumberFormat="1" applyFont="1" applyFill="1" applyBorder="1" applyAlignment="1">
      <x:alignment horizontal="center" vertical="center" wrapText="1"/>
    </x:xf>
    <x:xf numFmtId="204" fontId="19" fillId="12" borderId="0" xfId="0" applyNumberFormat="1" applyFont="1" applyFill="1" applyBorder="1"/>
    <x:xf numFmtId="0" fontId="16" fillId="4" borderId="1" xfId="0" applyNumberFormat="1" applyFont="1" applyFill="1" applyBorder="1" applyAlignment="1">
      <x:alignment horizontal="left" vertical="center"/>
    </x:xf>
    <x:xf numFmtId="0" fontId="18" fillId="3" borderId="1" xfId="0" applyNumberFormat="1" applyFont="1" applyFill="1" applyBorder="1" applyAlignment="1">
      <x:alignment horizontal="center" vertical="center" wrapText="1"/>
    </x:xf>
    <x:xf numFmtId="0" fontId="18" fillId="4" borderId="1" xfId="0" applyNumberFormat="1" applyFont="1" applyFill="1" applyBorder="1" applyAlignment="1">
      <x:alignment horizontal="center" vertical="center" wrapText="1"/>
    </x:xf>
    <x:xf numFmtId="0" fontId="19" fillId="12" borderId="1" xfId="0" applyNumberFormat="1" applyFont="1" applyFill="1" applyBorder="1"/>
    <x:xf numFmtId="200" fontId="19" fillId="12" borderId="1" xfId="0" applyNumberFormat="1" applyFont="1" applyFill="1" applyBorder="1"/>
    <x:xf numFmtId="201" fontId="19" fillId="12" borderId="1" xfId="0" applyNumberFormat="1" applyFont="1" applyFill="1" applyBorder="1"/>
    <x:xf numFmtId="203" fontId="19" fillId="12" borderId="1" xfId="0" applyNumberFormat="1" applyFont="1" applyFill="1" applyBorder="1"/>
    <x:xf numFmtId="202" fontId="19" fillId="12" borderId="1" xfId="0" applyNumberFormat="1" applyFont="1" applyFill="1" applyBorder="1"/>
    <x:xf numFmtId="0" fontId="16" fillId="5" borderId="1" xfId="0" applyNumberFormat="1" applyFont="1" applyFill="1" applyBorder="1" applyAlignment="1">
      <x:alignment horizontal="left" vertical="center"/>
    </x:xf>
    <x:xf numFmtId="0" fontId="18" fillId="5" borderId="1" xfId="0" applyNumberFormat="1" applyFont="1" applyFill="1" applyBorder="1" applyAlignment="1">
      <x:alignment horizontal="center" vertical="center" wrapText="1"/>
    </x:xf>
    <x:xf numFmtId="204" fontId="19" fillId="12" borderId="1" xfId="0" applyNumberFormat="1" applyFont="1" applyFill="1" applyBorder="1"/>
    <x:xf numFmtId="0" fontId="16" fillId="4" borderId="0" xfId="0" applyNumberFormat="1" applyFont="1" applyFill="1" applyBorder="1" applyAlignment="1">
      <x:alignment horizontal="left" vertical="center" wrapText="1"/>
    </x:xf>
    <x:xf numFmtId="0" fontId="19" fillId="12" borderId="0" xfId="0" applyNumberFormat="1" applyFont="1" applyFill="1" applyBorder="1" applyAlignment="1">
      <x:alignment wrapText="1"/>
    </x:xf>
    <x:xf numFmtId="200" fontId="19" fillId="12" borderId="0" xfId="0" applyNumberFormat="1" applyFont="1" applyFill="1" applyBorder="1" applyAlignment="1">
      <x:alignment wrapText="1"/>
    </x:xf>
    <x:xf numFmtId="201" fontId="19" fillId="12" borderId="0" xfId="0" applyNumberFormat="1" applyFont="1" applyFill="1" applyBorder="1" applyAlignment="1">
      <x:alignment wrapText="1"/>
    </x:xf>
    <x:xf numFmtId="203" fontId="19" fillId="12" borderId="0" xfId="0" applyNumberFormat="1" applyFont="1" applyFill="1" applyBorder="1" applyAlignment="1">
      <x:alignment wrapText="1"/>
    </x:xf>
    <x:xf numFmtId="202" fontId="19" fillId="12" borderId="0" xfId="0" applyNumberFormat="1" applyFont="1" applyFill="1" applyBorder="1" applyAlignment="1">
      <x:alignment wrapText="1"/>
    </x:xf>
    <x:xf numFmtId="0" fontId="16" fillId="5" borderId="0" xfId="0" applyNumberFormat="1" applyFont="1" applyFill="1" applyBorder="1" applyAlignment="1">
      <x:alignment horizontal="left" vertical="center" wrapText="1"/>
    </x:xf>
    <x:xf numFmtId="204" fontId="19" fillId="12" borderId="0" xfId="0" applyNumberFormat="1" applyFont="1" applyFill="1" applyBorder="1" applyAlignment="1">
      <x:alignment wrapText="1"/>
    </x:xf>
    <x:xf numFmtId="0" fontId="16" fillId="4" borderId="1" xfId="0" applyNumberFormat="1" applyFont="1" applyFill="1" applyBorder="1" applyAlignment="1">
      <x:alignment horizontal="left" vertical="center" wrapText="1"/>
    </x:xf>
    <x:xf numFmtId="0" fontId="19" fillId="12" borderId="1" xfId="0" applyNumberFormat="1" applyFont="1" applyFill="1" applyBorder="1" applyAlignment="1">
      <x:alignment wrapText="1"/>
    </x:xf>
    <x:xf numFmtId="200" fontId="19" fillId="12" borderId="1" xfId="0" applyNumberFormat="1" applyFont="1" applyFill="1" applyBorder="1" applyAlignment="1">
      <x:alignment wrapText="1"/>
    </x:xf>
    <x:xf numFmtId="201" fontId="19" fillId="12" borderId="1" xfId="0" applyNumberFormat="1" applyFont="1" applyFill="1" applyBorder="1" applyAlignment="1">
      <x:alignment wrapText="1"/>
    </x:xf>
    <x:xf numFmtId="203" fontId="19" fillId="12" borderId="1" xfId="0" applyNumberFormat="1" applyFont="1" applyFill="1" applyBorder="1" applyAlignment="1">
      <x:alignment wrapText="1"/>
    </x:xf>
    <x:xf numFmtId="202" fontId="19" fillId="12" borderId="1" xfId="0" applyNumberFormat="1" applyFont="1" applyFill="1" applyBorder="1" applyAlignment="1">
      <x:alignment wrapText="1"/>
    </x:xf>
    <x:xf numFmtId="0" fontId="16" fillId="5" borderId="1" xfId="0" applyNumberFormat="1" applyFont="1" applyFill="1" applyBorder="1" applyAlignment="1">
      <x:alignment horizontal="left" vertical="center" wrapText="1"/>
    </x:xf>
    <x:xf numFmtId="204" fontId="19" fillId="12" borderId="1" xfId="0" applyNumberFormat="1" applyFont="1" applyFill="1" applyBorder="1" applyAlignment="1">
      <x:alignment wrapText="1"/>
    </x:xf>
    <x:xf numFmtId="0" fontId="20" fillId="0" borderId="0" xfId="0" applyNumberFormat="1" applyFont="1" applyFill="1" applyBorder="1"/>
    <x:xf numFmtId="205" fontId="19" fillId="12" borderId="0" xfId="0" applyNumberFormat="1" applyFont="1" applyFill="1" applyBorder="1"/>
    <x:xf numFmtId="202" fontId="21" fillId="0" borderId="0" xfId="0" applyNumberFormat="1" applyFont="1" applyFill="1" applyBorder="1"/>
    <x:xf numFmtId="200" fontId="21" fillId="0" borderId="0" xfId="0" applyNumberFormat="1" applyFont="1" applyFill="1" applyBorder="1"/>
    <x:xf numFmtId="0" fontId="20" fillId="0" borderId="1" xfId="0" applyNumberFormat="1" applyFont="1" applyFill="1" applyBorder="1"/>
    <x:xf numFmtId="205" fontId="19" fillId="12" borderId="1" xfId="0" applyNumberFormat="1" applyFont="1" applyFill="1" applyBorder="1"/>
    <x:xf numFmtId="202" fontId="21" fillId="0" borderId="1" xfId="0" applyNumberFormat="1" applyFont="1" applyFill="1" applyBorder="1"/>
    <x:xf numFmtId="200" fontId="21" fillId="0" borderId="1" xfId="0" applyNumberFormat="1" applyFont="1" applyFill="1" applyBorder="1"/>
    <x:xf numFmtId="0" fontId="20" fillId="0" borderId="0" xfId="0" applyNumberFormat="1" applyFont="1" applyFill="1" applyBorder="1" applyAlignment="1">
      <x:alignment wrapText="1"/>
    </x:xf>
    <x:xf numFmtId="205" fontId="19" fillId="12" borderId="0" xfId="0" applyNumberFormat="1" applyFont="1" applyFill="1" applyBorder="1" applyAlignment="1">
      <x:alignment wrapText="1"/>
    </x:xf>
    <x:xf numFmtId="202" fontId="21" fillId="0" borderId="0" xfId="0" applyNumberFormat="1" applyFont="1" applyFill="1" applyBorder="1" applyAlignment="1">
      <x:alignment wrapText="1"/>
    </x:xf>
    <x:xf numFmtId="200" fontId="21" fillId="0" borderId="0" xfId="0" applyNumberFormat="1" applyFont="1" applyFill="1" applyBorder="1" applyAlignment="1">
      <x:alignment wrapText="1"/>
    </x:xf>
    <x:xf numFmtId="0" fontId="20" fillId="0" borderId="1" xfId="0" applyNumberFormat="1" applyFont="1" applyFill="1" applyBorder="1" applyAlignment="1">
      <x:alignment wrapText="1"/>
    </x:xf>
    <x:xf numFmtId="205" fontId="19" fillId="12" borderId="1" xfId="0" applyNumberFormat="1" applyFont="1" applyFill="1" applyBorder="1" applyAlignment="1">
      <x:alignment wrapText="1"/>
    </x:xf>
    <x:xf numFmtId="202" fontId="21" fillId="0" borderId="1" xfId="0" applyNumberFormat="1" applyFont="1" applyFill="1" applyBorder="1" applyAlignment="1">
      <x:alignment wrapText="1"/>
    </x:xf>
    <x:xf numFmtId="200" fontId="21" fillId="0" borderId="1" xfId="0" applyNumberFormat="1" applyFont="1" applyFill="1" applyBorder="1" applyAlignment="1">
      <x:alignment wrapText="1"/>
    </x:xf>
    <x:xf numFmtId="0" fontId="18" fillId="10" borderId="0" xfId="0" applyNumberFormat="1" applyFont="1" applyFill="1" applyBorder="1" applyAlignment="1">
      <x:alignment horizontal="center" vertical="center" wrapText="1"/>
    </x:xf>
    <x:xf numFmtId="202" fontId="20" fillId="0" borderId="0" xfId="0" applyNumberFormat="1" applyFont="1" applyFill="1" applyBorder="1"/>
    <x:xf numFmtId="0" fontId="22" fillId="0" borderId="2" xfId="0" applyNumberFormat="1" applyFont="1" applyFill="1" applyBorder="1"/>
    <x:xf numFmtId="202" fontId="22" fillId="0" borderId="2" xfId="0" applyNumberFormat="1" applyFont="1" applyFill="1" applyBorder="1"/>
    <x:xf numFmtId="200" fontId="20" fillId="0" borderId="0" xfId="0" applyNumberFormat="1" applyFont="1" applyFill="1" applyBorder="1"/>
    <x:xf numFmtId="0" fontId="18" fillId="10" borderId="1" xfId="0" applyNumberFormat="1" applyFont="1" applyFill="1" applyBorder="1" applyAlignment="1">
      <x:alignment horizontal="center" vertical="center" wrapText="1"/>
    </x:xf>
    <x:xf numFmtId="202" fontId="20" fillId="0" borderId="1" xfId="0" applyNumberFormat="1" applyFont="1" applyFill="1" applyBorder="1"/>
    <x:xf numFmtId="0" fontId="22" fillId="0" borderId="3" xfId="0" applyNumberFormat="1" applyFont="1" applyFill="1" applyBorder="1"/>
    <x:xf numFmtId="202" fontId="22" fillId="0" borderId="3" xfId="0" applyNumberFormat="1" applyFont="1" applyFill="1" applyBorder="1"/>
    <x:xf numFmtId="200" fontId="20" fillId="0" borderId="1" xfId="0" applyNumberFormat="1" applyFont="1" applyFill="1" applyBorder="1"/>
    <x:xf numFmtId="202" fontId="20" fillId="0" borderId="0" xfId="0" applyNumberFormat="1" applyFont="1" applyFill="1" applyBorder="1" applyAlignment="1">
      <x:alignment wrapText="1"/>
    </x:xf>
    <x:xf numFmtId="0" fontId="22" fillId="0" borderId="2" xfId="0" applyNumberFormat="1" applyFont="1" applyFill="1" applyBorder="1" applyAlignment="1">
      <x:alignment wrapText="1"/>
    </x:xf>
    <x:xf numFmtId="202" fontId="22" fillId="0" borderId="2" xfId="0" applyNumberFormat="1" applyFont="1" applyFill="1" applyBorder="1" applyAlignment="1">
      <x:alignment wrapText="1"/>
    </x:xf>
    <x:xf numFmtId="200" fontId="20" fillId="0" borderId="0" xfId="0" applyNumberFormat="1" applyFont="1" applyFill="1" applyBorder="1" applyAlignment="1">
      <x:alignment wrapText="1"/>
    </x:xf>
    <x:xf numFmtId="202" fontId="20" fillId="0" borderId="1" xfId="0" applyNumberFormat="1" applyFont="1" applyFill="1" applyBorder="1" applyAlignment="1">
      <x:alignment wrapText="1"/>
    </x:xf>
    <x:xf numFmtId="0" fontId="22" fillId="0" borderId="3" xfId="0" applyNumberFormat="1" applyFont="1" applyFill="1" applyBorder="1" applyAlignment="1">
      <x:alignment wrapText="1"/>
    </x:xf>
    <x:xf numFmtId="202" fontId="22" fillId="0" borderId="3" xfId="0" applyNumberFormat="1" applyFont="1" applyFill="1" applyBorder="1" applyAlignment="1">
      <x:alignment wrapText="1"/>
    </x:xf>
    <x:xf numFmtId="200" fontId="20" fillId="0" borderId="1" xfId="0" applyNumberFormat="1" applyFont="1" applyFill="1" applyBorder="1" applyAlignment="1">
      <x:alignment wrapText="1"/>
    </x:xf>
    <x:xf numFmtId="0" fontId="18" fillId="7" borderId="0" xfId="0" applyNumberFormat="1" applyFont="1" applyFill="1" applyBorder="1" applyAlignment="1">
      <x:alignment horizontal="center" vertical="center" wrapText="1"/>
    </x:xf>
    <x:xf numFmtId="203" fontId="20" fillId="0" borderId="0" xfId="0" applyNumberFormat="1" applyFont="1" applyFill="1" applyBorder="1"/>
    <x:xf numFmtId="202" fontId="20" fillId="12" borderId="0" xfId="0" applyNumberFormat="1" applyFont="1" applyFill="1" applyBorder="1"/>
    <x:xf numFmtId="0" fontId="18" fillId="7" borderId="1" xfId="0" applyNumberFormat="1" applyFont="1" applyFill="1" applyBorder="1" applyAlignment="1">
      <x:alignment horizontal="center" vertical="center" wrapText="1"/>
    </x:xf>
    <x:xf numFmtId="203" fontId="20" fillId="0" borderId="1" xfId="0" applyNumberFormat="1" applyFont="1" applyFill="1" applyBorder="1"/>
    <x:xf numFmtId="202" fontId="20" fillId="12" borderId="1" xfId="0" applyNumberFormat="1" applyFont="1" applyFill="1" applyBorder="1"/>
    <x:xf numFmtId="203" fontId="20" fillId="0" borderId="0" xfId="0" applyNumberFormat="1" applyFont="1" applyFill="1" applyBorder="1" applyAlignment="1">
      <x:alignment wrapText="1"/>
    </x:xf>
    <x:xf numFmtId="202" fontId="20" fillId="12" borderId="0" xfId="0" applyNumberFormat="1" applyFont="1" applyFill="1" applyBorder="1" applyAlignment="1">
      <x:alignment wrapText="1"/>
    </x:xf>
    <x:xf numFmtId="203" fontId="20" fillId="0" borderId="1" xfId="0" applyNumberFormat="1" applyFont="1" applyFill="1" applyBorder="1" applyAlignment="1">
      <x:alignment wrapText="1"/>
    </x:xf>
    <x:xf numFmtId="202" fontId="20" fillId="12" borderId="1" xfId="0" applyNumberFormat="1" applyFont="1" applyFill="1" applyBorder="1" applyAlignment="1">
      <x:alignment wrapText="1"/>
    </x:xf>
    <x:xf numFmtId="0" fontId="18" fillId="6" borderId="0" xfId="0" applyNumberFormat="1" applyFont="1" applyFill="1" applyBorder="1" applyAlignment="1">
      <x:alignment horizontal="center" vertical="center" wrapText="1"/>
    </x:xf>
    <x:xf numFmtId="201" fontId="20" fillId="0" borderId="0" xfId="0" applyNumberFormat="1" applyFont="1" applyFill="1" applyBorder="1"/>
    <x:xf numFmtId="0" fontId="18" fillId="6" borderId="1" xfId="0" applyNumberFormat="1" applyFont="1" applyFill="1" applyBorder="1" applyAlignment="1">
      <x:alignment horizontal="center" vertical="center" wrapText="1"/>
    </x:xf>
    <x:xf numFmtId="201" fontId="20" fillId="0" borderId="1" xfId="0" applyNumberFormat="1" applyFont="1" applyFill="1" applyBorder="1"/>
    <x:xf numFmtId="201" fontId="20" fillId="0" borderId="0" xfId="0" applyNumberFormat="1" applyFont="1" applyFill="1" applyBorder="1" applyAlignment="1">
      <x:alignment wrapText="1"/>
    </x:xf>
    <x:xf numFmtId="201" fontId="20" fillId="0" borderId="1" xfId="0" applyNumberFormat="1" applyFont="1" applyFill="1" applyBorder="1" applyAlignment="1">
      <x:alignment wrapText="1"/>
    </x:xf>
    <x:xf numFmtId="0" fontId="18" fillId="8" borderId="0" xfId="0" applyNumberFormat="1" applyFont="1" applyFill="1" applyBorder="1" applyAlignment="1">
      <x:alignment horizontal="center" vertical="center" wrapText="1"/>
    </x:xf>
    <x:xf numFmtId="204" fontId="20" fillId="0" borderId="0" xfId="0" applyNumberFormat="1" applyFont="1" applyFill="1" applyBorder="1"/>
    <x:xf numFmtId="0" fontId="18" fillId="8" borderId="1" xfId="0" applyNumberFormat="1" applyFont="1" applyFill="1" applyBorder="1" applyAlignment="1">
      <x:alignment horizontal="center" vertical="center" wrapText="1"/>
    </x:xf>
    <x:xf numFmtId="204" fontId="20" fillId="0" borderId="1" xfId="0" applyNumberFormat="1" applyFont="1" applyFill="1" applyBorder="1"/>
    <x:xf numFmtId="204" fontId="20" fillId="0" borderId="0" xfId="0" applyNumberFormat="1" applyFont="1" applyFill="1" applyBorder="1" applyAlignment="1">
      <x:alignment wrapText="1"/>
    </x:xf>
    <x:xf numFmtId="204" fontId="20" fillId="0" borderId="1" xfId="0" applyNumberFormat="1" applyFont="1" applyFill="1" applyBorder="1" applyAlignment="1">
      <x:alignment wrapText="1"/>
    </x:xf>
    <x:xf numFmtId="0" fontId="16" fillId="9" borderId="0" xfId="0" applyNumberFormat="1" applyFont="1" applyFill="1" applyBorder="1" applyAlignment="1">
      <x:alignment horizontal="left" vertical="center"/>
    </x:xf>
    <x:xf numFmtId="0" fontId="18" fillId="9" borderId="0" xfId="0" applyNumberFormat="1" applyFont="1" applyFill="1" applyBorder="1" applyAlignment="1">
      <x:alignment horizontal="center" vertical="center" wrapText="1"/>
    </x:xf>
    <x:xf numFmtId="206" fontId="20" fillId="0" borderId="0" xfId="0" applyNumberFormat="1" applyFont="1" applyFill="1" applyBorder="1"/>
    <x:xf numFmtId="0" fontId="16" fillId="9" borderId="1" xfId="0" applyNumberFormat="1" applyFont="1" applyFill="1" applyBorder="1" applyAlignment="1">
      <x:alignment horizontal="left" vertical="center"/>
    </x:xf>
    <x:xf numFmtId="0" fontId="18" fillId="9" borderId="1" xfId="0" applyNumberFormat="1" applyFont="1" applyFill="1" applyBorder="1" applyAlignment="1">
      <x:alignment horizontal="center" vertical="center" wrapText="1"/>
    </x:xf>
    <x:xf numFmtId="206" fontId="20" fillId="0" borderId="1" xfId="0" applyNumberFormat="1" applyFont="1" applyFill="1" applyBorder="1"/>
    <x:xf numFmtId="0" fontId="16" fillId="9" borderId="0" xfId="0" applyNumberFormat="1" applyFont="1" applyFill="1" applyBorder="1" applyAlignment="1">
      <x:alignment horizontal="left" vertical="center" wrapText="1"/>
    </x:xf>
    <x:xf numFmtId="206" fontId="20" fillId="0" borderId="0" xfId="0" applyNumberFormat="1" applyFont="1" applyFill="1" applyBorder="1" applyAlignment="1">
      <x:alignment wrapText="1"/>
    </x:xf>
    <x:xf numFmtId="0" fontId="16" fillId="9" borderId="1" xfId="0" applyNumberFormat="1" applyFont="1" applyFill="1" applyBorder="1" applyAlignment="1">
      <x:alignment horizontal="left" vertical="center" wrapText="1"/>
    </x:xf>
    <x:xf numFmtId="206" fontId="20" fillId="0" borderId="1" xfId="0" applyNumberFormat="1" applyFont="1" applyFill="1" applyBorder="1" applyAlignment="1">
      <x:alignment wrapText="1"/>
    </x:xf>
    <x:xf numFmtId="0" fontId="18" fillId="3" borderId="0" xfId="0" applyNumberFormat="1" applyFont="1" applyFill="1" applyBorder="1" applyAlignment="1">
      <x:alignment horizontal="center" vertical="center"/>
    </x:xf>
    <x:xf numFmtId="0" fontId="18" fillId="4" borderId="0" xfId="0" applyNumberFormat="1" applyFont="1" applyFill="1" applyBorder="1" applyAlignment="1">
      <x:alignment horizontal="center" vertical="center"/>
    </x:xf>
    <x:xf numFmtId="0" fontId="18" fillId="7" borderId="0" xfId="0" applyNumberFormat="1" applyFont="1" applyFill="1" applyBorder="1" applyAlignment="1">
      <x:alignment horizontal="center" vertical="center"/>
    </x:xf>
    <x:xf numFmtId="0" fontId="18" fillId="5" borderId="0" xfId="0" applyNumberFormat="1" applyFont="1" applyFill="1" applyBorder="1" applyAlignment="1">
      <x:alignment horizontal="center" vertical="center"/>
    </x:xf>
    <x:xf numFmtId="202" fontId="23" fillId="3" borderId="0" xfId="0" applyNumberFormat="1" applyFont="1" applyFill="1" applyBorder="1" applyAlignment="1">
      <x:alignment horizontal="center" vertical="center"/>
    </x:xf>
    <x:xf numFmtId="202" fontId="23" fillId="4" borderId="0" xfId="0" applyNumberFormat="1" applyFont="1" applyFill="1" applyBorder="1" applyAlignment="1">
      <x:alignment horizontal="center" vertical="center"/>
    </x:xf>
    <x:xf numFmtId="200" fontId="23" fillId="7" borderId="0" xfId="0" applyNumberFormat="1" applyFont="1" applyFill="1" applyBorder="1" applyAlignment="1">
      <x:alignment horizontal="center" vertical="center"/>
    </x:xf>
    <x:xf numFmtId="202" fontId="23" fillId="5" borderId="0" xfId="0" applyNumberFormat="1" applyFont="1" applyFill="1" applyBorder="1" applyAlignment="1">
      <x:alignment horizontal="center" vertical="center"/>
    </x:xf>
    <x:xf numFmtId="0" fontId="18" fillId="6" borderId="0" xfId="0" applyNumberFormat="1" applyFont="1" applyFill="1" applyBorder="1" applyAlignment="1">
      <x:alignment horizontal="center" vertical="center"/>
    </x:xf>
    <x:xf numFmtId="0" fontId="18" fillId="8" borderId="0" xfId="0" applyNumberFormat="1" applyFont="1" applyFill="1" applyBorder="1" applyAlignment="1">
      <x:alignment horizontal="center" vertical="center"/>
    </x:xf>
    <x:xf numFmtId="0" fontId="18" fillId="9" borderId="0" xfId="0" applyNumberFormat="1" applyFont="1" applyFill="1" applyBorder="1" applyAlignment="1">
      <x:alignment horizontal="center" vertical="center"/>
    </x:xf>
    <x:xf numFmtId="0" fontId="18" fillId="2" borderId="0" xfId="0" applyNumberFormat="1" applyFont="1" applyFill="1" applyBorder="1" applyAlignment="1">
      <x:alignment horizontal="center" vertical="center"/>
    </x:xf>
    <x:xf numFmtId="202" fontId="23" fillId="6" borderId="0" xfId="0" applyNumberFormat="1" applyFont="1" applyFill="1" applyBorder="1" applyAlignment="1">
      <x:alignment horizontal="center" vertical="center"/>
    </x:xf>
    <x:xf numFmtId="202" fontId="23" fillId="8" borderId="0" xfId="0" applyNumberFormat="1" applyFont="1" applyFill="1" applyBorder="1" applyAlignment="1">
      <x:alignment horizontal="center" vertical="center"/>
    </x:xf>
    <x:xf numFmtId="202" fontId="23" fillId="9" borderId="0" xfId="0" applyNumberFormat="1" applyFont="1" applyFill="1" applyBorder="1" applyAlignment="1">
      <x:alignment horizontal="center" vertical="center"/>
    </x:xf>
    <x:xf numFmtId="202" fontId="23" fillId="2" borderId="0" xfId="0" applyNumberFormat="1" applyFont="1" applyFill="1" applyBorder="1" applyAlignment="1">
      <x:alignment horizontal="center" vertical="center"/>
    </x:xf>
    <x:xf numFmtId="0" fontId="18" fillId="3" borderId="1" xfId="0" applyNumberFormat="1" applyFont="1" applyFill="1" applyBorder="1" applyAlignment="1">
      <x:alignment horizontal="center" vertical="center"/>
    </x:xf>
    <x:xf numFmtId="0" fontId="18" fillId="4" borderId="1" xfId="0" applyNumberFormat="1" applyFont="1" applyFill="1" applyBorder="1" applyAlignment="1">
      <x:alignment horizontal="center" vertical="center"/>
    </x:xf>
    <x:xf numFmtId="0" fontId="18" fillId="7" borderId="1" xfId="0" applyNumberFormat="1" applyFont="1" applyFill="1" applyBorder="1" applyAlignment="1">
      <x:alignment horizontal="center" vertical="center"/>
    </x:xf>
    <x:xf numFmtId="0" fontId="18" fillId="5" borderId="1" xfId="0" applyNumberFormat="1" applyFont="1" applyFill="1" applyBorder="1" applyAlignment="1">
      <x:alignment horizontal="center" vertical="center"/>
    </x:xf>
    <x:xf numFmtId="202" fontId="23" fillId="3" borderId="1" xfId="0" applyNumberFormat="1" applyFont="1" applyFill="1" applyBorder="1" applyAlignment="1">
      <x:alignment horizontal="center" vertical="center"/>
    </x:xf>
    <x:xf numFmtId="202" fontId="23" fillId="4" borderId="1" xfId="0" applyNumberFormat="1" applyFont="1" applyFill="1" applyBorder="1" applyAlignment="1">
      <x:alignment horizontal="center" vertical="center"/>
    </x:xf>
    <x:xf numFmtId="200" fontId="23" fillId="7" borderId="1" xfId="0" applyNumberFormat="1" applyFont="1" applyFill="1" applyBorder="1" applyAlignment="1">
      <x:alignment horizontal="center" vertical="center"/>
    </x:xf>
    <x:xf numFmtId="202" fontId="23" fillId="5" borderId="1" xfId="0" applyNumberFormat="1" applyFont="1" applyFill="1" applyBorder="1" applyAlignment="1">
      <x:alignment horizontal="center" vertical="center"/>
    </x:xf>
    <x:xf numFmtId="0" fontId="18" fillId="6" borderId="1" xfId="0" applyNumberFormat="1" applyFont="1" applyFill="1" applyBorder="1" applyAlignment="1">
      <x:alignment horizontal="center" vertical="center"/>
    </x:xf>
    <x:xf numFmtId="0" fontId="18" fillId="8" borderId="1" xfId="0" applyNumberFormat="1" applyFont="1" applyFill="1" applyBorder="1" applyAlignment="1">
      <x:alignment horizontal="center" vertical="center"/>
    </x:xf>
    <x:xf numFmtId="0" fontId="18" fillId="9" borderId="1" xfId="0" applyNumberFormat="1" applyFont="1" applyFill="1" applyBorder="1" applyAlignment="1">
      <x:alignment horizontal="center" vertical="center"/>
    </x:xf>
    <x:xf numFmtId="0" fontId="18" fillId="2" borderId="1" xfId="0" applyNumberFormat="1" applyFont="1" applyFill="1" applyBorder="1" applyAlignment="1">
      <x:alignment horizontal="center" vertical="center"/>
    </x:xf>
    <x:xf numFmtId="202" fontId="23" fillId="6" borderId="1" xfId="0" applyNumberFormat="1" applyFont="1" applyFill="1" applyBorder="1" applyAlignment="1">
      <x:alignment horizontal="center" vertical="center"/>
    </x:xf>
    <x:xf numFmtId="202" fontId="23" fillId="8" borderId="1" xfId="0" applyNumberFormat="1" applyFont="1" applyFill="1" applyBorder="1" applyAlignment="1">
      <x:alignment horizontal="center" vertical="center"/>
    </x:xf>
    <x:xf numFmtId="202" fontId="23" fillId="9" borderId="1" xfId="0" applyNumberFormat="1" applyFont="1" applyFill="1" applyBorder="1" applyAlignment="1">
      <x:alignment horizontal="center" vertical="center"/>
    </x:xf>
    <x:xf numFmtId="202" fontId="23" fillId="2" borderId="1" xfId="0" applyNumberFormat="1" applyFont="1" applyFill="1" applyBorder="1" applyAlignment="1">
      <x:alignment horizontal="center" vertical="center"/>
    </x:xf>
    <x:xf numFmtId="202" fontId="23" fillId="3" borderId="0" xfId="0" applyNumberFormat="1" applyFont="1" applyFill="1" applyBorder="1" applyAlignment="1">
      <x:alignment horizontal="center" vertical="center" wrapText="1"/>
    </x:xf>
    <x:xf numFmtId="202" fontId="23" fillId="4" borderId="0" xfId="0" applyNumberFormat="1" applyFont="1" applyFill="1" applyBorder="1" applyAlignment="1">
      <x:alignment horizontal="center" vertical="center" wrapText="1"/>
    </x:xf>
    <x:xf numFmtId="200" fontId="23" fillId="7" borderId="0" xfId="0" applyNumberFormat="1" applyFont="1" applyFill="1" applyBorder="1" applyAlignment="1">
      <x:alignment horizontal="center" vertical="center" wrapText="1"/>
    </x:xf>
    <x:xf numFmtId="202" fontId="23" fillId="5" borderId="0" xfId="0" applyNumberFormat="1" applyFont="1" applyFill="1" applyBorder="1" applyAlignment="1">
      <x:alignment horizontal="center" vertical="center" wrapText="1"/>
    </x:xf>
    <x:xf numFmtId="0" fontId="18" fillId="2" borderId="0" xfId="0" applyNumberFormat="1" applyFont="1" applyFill="1" applyBorder="1" applyAlignment="1">
      <x:alignment horizontal="center" vertical="center" wrapText="1"/>
    </x:xf>
    <x:xf numFmtId="202" fontId="23" fillId="6" borderId="0" xfId="0" applyNumberFormat="1" applyFont="1" applyFill="1" applyBorder="1" applyAlignment="1">
      <x:alignment horizontal="center" vertical="center" wrapText="1"/>
    </x:xf>
    <x:xf numFmtId="202" fontId="23" fillId="8" borderId="0" xfId="0" applyNumberFormat="1" applyFont="1" applyFill="1" applyBorder="1" applyAlignment="1">
      <x:alignment horizontal="center" vertical="center" wrapText="1"/>
    </x:xf>
    <x:xf numFmtId="202" fontId="23" fillId="9" borderId="0" xfId="0" applyNumberFormat="1" applyFont="1" applyFill="1" applyBorder="1" applyAlignment="1">
      <x:alignment horizontal="center" vertical="center" wrapText="1"/>
    </x:xf>
    <x:xf numFmtId="202" fontId="23" fillId="2" borderId="0" xfId="0" applyNumberFormat="1" applyFont="1" applyFill="1" applyBorder="1" applyAlignment="1">
      <x:alignment horizontal="center" vertical="center" wrapText="1"/>
    </x:xf>
  </x:cellXfs>
  <x:cellStyles count="1">
    <x:cellStyle name="Normal" xfId="0"/>
  </x:cellStyles>
  <x:dxfs count="2">
    <x:dxf>
      <x:font>
        <x:b/>
        <x:color rgb="FFC00000"/>
      </x:font>
      <x:fill>
        <x:patternFill patternType="solid">
          <x:bgColor rgb="FFF4CCCC"/>
        </x:patternFill>
      </x:fill>
    </x:dxf>
    <x:dxf>
      <x:font>
        <x:b/>
        <x:color rgb="FF70AD47"/>
      </x:font>
      <x:fill>
        <x:patternFill patternType="solid">
          <x:bgColor rgb="FFE2F0D9"/>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e52319bfcb184025" /><Relationship Type="http://schemas.openxmlformats.org/officeDocument/2006/relationships/theme" Target="/xl/theme/theme1.xml" Id="Rfc05b344f12641ec" /><Relationship Type="http://schemas.openxmlformats.org/officeDocument/2006/relationships/sharedStrings" Target="/xl/sharedStrings.xml" Id="Rca8b4cc49b0a4e2f" /><Relationship Type="http://schemas.openxmlformats.org/officeDocument/2006/relationships/worksheet" Target="/xl/worksheets/sheet1.xml" Id="Rc9705c334efb4104" /><Relationship Type="http://schemas.openxmlformats.org/officeDocument/2006/relationships/worksheet" Target="/xl/worksheets/sheet2.xml" Id="Ra74f8ab85dd44c76" /><Relationship Type="http://schemas.openxmlformats.org/officeDocument/2006/relationships/worksheet" Target="/xl/worksheets/sheet3.xml" Id="Rbcec3be9203e4da0" /><Relationship Type="http://schemas.openxmlformats.org/officeDocument/2006/relationships/worksheet" Target="/xl/worksheets/sheet4.xml" Id="Re74dcf99d97b4260" /><Relationship Type="http://schemas.openxmlformats.org/officeDocument/2006/relationships/worksheet" Target="/xl/worksheets/sheet5.xml" Id="Rbb28395ec97e4bf9" /><Relationship Type="http://schemas.openxmlformats.org/officeDocument/2006/relationships/worksheet" Target="/xl/worksheets/sheet6.xml" Id="Rfc8865477c0d4172" /><Relationship Type="http://schemas.openxmlformats.org/officeDocument/2006/relationships/worksheet" Target="/xl/worksheets/sheet7.xml" Id="R4a9cadc846b8436d" /><Relationship Type="http://schemas.openxmlformats.org/officeDocument/2006/relationships/worksheet" Target="/xl/worksheets/sheet8.xml" Id="R3972294c26e34ab3" /><Relationship Type="http://schemas.openxmlformats.org/officeDocument/2006/relationships/worksheet" Target="/xl/worksheets/sheet9.xml" Id="Re8b0a358816746a2" /><Relationship Type="http://schemas.openxmlformats.org/officeDocument/2006/relationships/worksheet" Target="/xl/worksheets/sheet10.xml" Id="Rb8ec34bef2e64ad1" /><Relationship Type="http://schemas.openxmlformats.org/officeDocument/2006/relationships/worksheet" Target="/xl/worksheets/sheet11.xml" Id="R12c75d42273f465b" /></Relationships>
</file>

<file path=xl/drawings/_rels/drawing1.xml.rels>&#65279;<?xml version="1.0" encoding="utf-8"?><Relationships xmlns="http://schemas.openxmlformats.org/package/2006/relationships"><Relationship Type="http://schemas.openxmlformats.org/officeDocument/2006/relationships/chart" Target="/xl/drawings/charts/chart1.xml" Id="R01241b548ca648c1" /></Relationships>
</file>

<file path=xl/drawings/_rels/drawing2.xml.rels>&#65279;<?xml version="1.0" encoding="utf-8"?><Relationships xmlns="http://schemas.openxmlformats.org/package/2006/relationships"><Relationship Type="http://schemas.openxmlformats.org/officeDocument/2006/relationships/chart" Target="/xl/drawings/charts/chart2.xml" Id="Rb3114f3855c94ce6" /></Relationships>
</file>

<file path=xl/drawings/_rels/drawing3.xml.rels>&#65279;<?xml version="1.0" encoding="utf-8"?><Relationships xmlns="http://schemas.openxmlformats.org/package/2006/relationships"><Relationship Type="http://schemas.openxmlformats.org/officeDocument/2006/relationships/chart" Target="/xl/drawings/charts/chart3.xml" Id="Rb3861354f0e343b6" /><Relationship Type="http://schemas.openxmlformats.org/officeDocument/2006/relationships/chart" Target="/xl/drawings/charts/chart4.xml" Id="R272bc286655d4216"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Prévision du chiffre d'affaires</a:t>
            </a:r>
          </a:p>
        </c:rich>
      </c:tx>
      <c:overlay val="0"/>
    </c:title>
    <c:autoTitleDeleted val="0"/>
    <c:plotArea>
      <c:layout/>
      <c:lineChart>
        <c:grouping val="standard"/>
        <c:ser>
          <c:idx val="0"/>
          <c:order val="0"/>
          <c:tx>
            <c:v>Series 1</c:v>
          </c:tx>
          <c:cat>
            <c:strRef>
              <c:f>'Prévisions'!$B$5:$B$8</c:f>
              <c:strCache>
                <c:ptCount val="0"/>
              </c:strCache>
            </c:strRef>
          </c:cat>
          <c:val>
            <c:numRef>
              <c:f>'Prévisions'!$C$5:$C$8</c:f>
              <c:numCache>
                <c:formatCode>General</c:formatCode>
                <c:ptCount val="0"/>
              </c:numCache>
            </c:numRef>
          </c:val>
          <c:smooth val="0"/>
        </c:ser>
        <c:ser>
          <c:idx val="1"/>
          <c:order val="1"/>
          <c:tx>
            <c:v>Series 2</c:v>
          </c:tx>
          <c:cat>
            <c:strRef>
              <c:f>'Prévisions'!$B$5:$B$8</c:f>
              <c:strCache>
                <c:ptCount val="0"/>
              </c:strCache>
            </c:strRef>
          </c:cat>
          <c:val>
            <c:numRef>
              <c:f>'Prévisions'!$D$5:$D$8</c:f>
              <c:numCache>
                <c:formatCode>General</c:formatCode>
                <c:ptCount val="0"/>
              </c:numCache>
            </c:numRef>
          </c:val>
          <c:smooth val="0"/>
        </c:ser>
        <c:ser>
          <c:idx val="2"/>
          <c:order val="2"/>
          <c:tx>
            <c:v>Series 3</c:v>
          </c:tx>
          <c:cat>
            <c:strRef>
              <c:f>'Prévisions'!$B$5:$B$8</c:f>
              <c:strCache>
                <c:ptCount val="0"/>
              </c:strCache>
            </c:strRef>
          </c:cat>
          <c:val>
            <c:numRef>
              <c:f>'Prévisions'!$E$5:$E$8</c:f>
              <c:numCache>
                <c:formatCode>General</c:formatCode>
                <c:ptCount val="0"/>
              </c:numCache>
            </c:numRef>
          </c:val>
          <c:smooth val="0"/>
        </c:ser>
        <c:ser>
          <c:idx val="3"/>
          <c:order val="3"/>
          <c:tx>
            <c:v>Series 4</c:v>
          </c:tx>
          <c:cat>
            <c:strRef>
              <c:f>'Prévisions'!$B$5:$B$8</c:f>
              <c:strCache>
                <c:ptCount val="0"/>
              </c:strCache>
            </c:strRef>
          </c:cat>
          <c:val>
            <c:numRef>
              <c:f>'Prévisions'!$F$5:$F$8</c:f>
              <c:numCache>
                <c:formatCode>General</c:formatCode>
                <c:ptCount val="0"/>
              </c:numCache>
            </c:numRef>
          </c:val>
          <c:smooth val="0"/>
        </c:ser>
        <c:ser>
          <c:idx val="4"/>
          <c:order val="4"/>
          <c:tx>
            <c:v>Series 5</c:v>
          </c:tx>
          <c:cat>
            <c:strRef>
              <c:f>'Prévisions'!$B$5:$B$8</c:f>
              <c:strCache>
                <c:ptCount val="0"/>
              </c:strCache>
            </c:strRef>
          </c:cat>
          <c:val>
            <c:numRef>
              <c:f>'Prévisions'!$G$5:$G$8</c:f>
              <c:numCache>
                <c:formatCode>General</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charts/chart2.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Trésorerie prévisionnelle</a:t>
            </a:r>
          </a:p>
        </c:rich>
      </c:tx>
      <c:overlay val="0"/>
    </c:title>
    <c:autoTitleDeleted val="0"/>
    <c:plotArea>
      <c:layout/>
      <c:lineChart>
        <c:grouping val="standard"/>
        <c:ser>
          <c:idx val="0"/>
          <c:order val="0"/>
          <c:tx>
            <c:v>Series 1</c:v>
          </c:tx>
          <c:cat>
            <c:strRef>
              <c:f>'Cash-flow'!$B$5:$B$17</c:f>
              <c:strCache>
                <c:ptCount val="0"/>
              </c:strCache>
            </c:strRef>
          </c:cat>
          <c:val>
            <c:numRef>
              <c:f>'Cash-flow'!$C$5:$C$17</c:f>
              <c:numCache>
                <c:formatCode>General</c:formatCode>
                <c:ptCount val="0"/>
              </c:numCache>
            </c:numRef>
          </c:val>
          <c:smooth val="0"/>
        </c:ser>
        <c:ser>
          <c:idx val="1"/>
          <c:order val="1"/>
          <c:tx>
            <c:v>Series 2</c:v>
          </c:tx>
          <c:cat>
            <c:strRef>
              <c:f>'Cash-flow'!$B$5:$B$17</c:f>
              <c:strCache>
                <c:ptCount val="0"/>
              </c:strCache>
            </c:strRef>
          </c:cat>
          <c:val>
            <c:numRef>
              <c:f>'Cash-flow'!$D$5:$D$17</c:f>
              <c:numCache>
                <c:formatCode>General</c:formatCode>
                <c:ptCount val="0"/>
              </c:numCache>
            </c:numRef>
          </c:val>
          <c:smooth val="0"/>
        </c:ser>
        <c:ser>
          <c:idx val="2"/>
          <c:order val="2"/>
          <c:tx>
            <c:v>Series 3</c:v>
          </c:tx>
          <c:cat>
            <c:strRef>
              <c:f>'Cash-flow'!$B$5:$B$17</c:f>
              <c:strCache>
                <c:ptCount val="0"/>
              </c:strCache>
            </c:strRef>
          </c:cat>
          <c:val>
            <c:numRef>
              <c:f>'Cash-flow'!$E$5:$E$17</c:f>
              <c:numCache>
                <c:formatCode>General</c:formatCode>
                <c:ptCount val="0"/>
              </c:numCache>
            </c:numRef>
          </c:val>
          <c:smooth val="0"/>
        </c:ser>
        <c:ser>
          <c:idx val="3"/>
          <c:order val="3"/>
          <c:tx>
            <c:v>Series 4</c:v>
          </c:tx>
          <c:cat>
            <c:strRef>
              <c:f>'Cash-flow'!$B$5:$B$17</c:f>
              <c:strCache>
                <c:ptCount val="0"/>
              </c:strCache>
            </c:strRef>
          </c:cat>
          <c:val>
            <c:numRef>
              <c:f>'Cash-flow'!$F$5:$F$17</c:f>
              <c:numCache>
                <c:formatCode>General</c:formatCode>
                <c:ptCount val="0"/>
              </c:numCache>
            </c:numRef>
          </c:val>
          <c:smooth val="0"/>
        </c:ser>
        <c:ser>
          <c:idx val="4"/>
          <c:order val="4"/>
          <c:tx>
            <c:v>Series 5</c:v>
          </c:tx>
          <c:cat>
            <c:strRef>
              <c:f>'Cash-flow'!$B$5:$B$17</c:f>
              <c:strCache>
                <c:ptCount val="0"/>
              </c:strCache>
            </c:strRef>
          </c:cat>
          <c:val>
            <c:numRef>
              <c:f>'Cash-flow'!$G$5:$G$17</c:f>
              <c:numCache>
                <c:formatCode>General</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charts/chart3.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Croissance et rentabilité</a:t>
            </a:r>
          </a:p>
        </c:rich>
      </c:tx>
      <c:overlay val="0"/>
    </c:title>
    <c:autoTitleDeleted val="0"/>
    <c:plotArea>
      <c:layout/>
      <c:lineChart>
        <c:grouping val="standard"/>
        <c:ser>
          <c:idx val="0"/>
          <c:order val="0"/>
          <c:tx>
            <c:v>Series 1</c:v>
          </c:tx>
          <c:cat>
            <c:strRef>
              <c:f>'Dashboard'!$A$16:$A$19</c:f>
              <c:strCache>
                <c:ptCount val="0"/>
              </c:strCache>
            </c:strRef>
          </c:cat>
          <c:val>
            <c:numRef>
              <c:f>'Dashboard'!$B$16:$B$19</c:f>
              <c:numCache>
                <c:formatCode>General</c:formatCode>
                <c:ptCount val="0"/>
              </c:numCache>
            </c:numRef>
          </c:val>
          <c:smooth val="0"/>
        </c:ser>
        <c:ser>
          <c:idx val="1"/>
          <c:order val="1"/>
          <c:tx>
            <c:v>Series 2</c:v>
          </c:tx>
          <c:cat>
            <c:strRef>
              <c:f>'Dashboard'!$A$16:$A$19</c:f>
              <c:strCache>
                <c:ptCount val="0"/>
              </c:strCache>
            </c:strRef>
          </c:cat>
          <c:val>
            <c:numRef>
              <c:f>'Dashboard'!$C$16:$C$19</c:f>
              <c:numCache>
                <c:formatCode>General</c:formatCode>
                <c:ptCount val="0"/>
              </c:numCache>
            </c:numRef>
          </c:val>
          <c:smooth val="0"/>
        </c:ser>
        <c:ser>
          <c:idx val="2"/>
          <c:order val="2"/>
          <c:tx>
            <c:v>Series 3</c:v>
          </c:tx>
          <c:cat>
            <c:strRef>
              <c:f>'Dashboard'!$A$16:$A$19</c:f>
              <c:strCache>
                <c:ptCount val="0"/>
              </c:strCache>
            </c:strRef>
          </c:cat>
          <c:val>
            <c:numRef>
              <c:f>'Dashboard'!$D$16:$D$19</c:f>
              <c:numCache>
                <c:formatCode>General</c:formatCode>
                <c:ptCount val="0"/>
              </c:numCache>
            </c:numRef>
          </c:val>
          <c:smooth val="0"/>
        </c:ser>
        <c:ser>
          <c:idx val="3"/>
          <c:order val="3"/>
          <c:tx>
            <c:v>Series 4</c:v>
          </c:tx>
          <c:cat>
            <c:strRef>
              <c:f>'Dashboard'!$A$16:$A$19</c:f>
              <c:strCache>
                <c:ptCount val="0"/>
              </c:strCache>
            </c:strRef>
          </c:cat>
          <c:val>
            <c:numRef>
              <c:f>'Dashboard'!$E$16:$E$19</c:f>
              <c:numCache>
                <c:formatCode>General</c:formatCode>
                <c:ptCount val="0"/>
              </c:numCache>
            </c:numRef>
          </c:val>
          <c:smooth val="0"/>
        </c:ser>
        <c:ser>
          <c:idx val="4"/>
          <c:order val="4"/>
          <c:tx>
            <c:v>Series 5</c:v>
          </c:tx>
          <c:cat>
            <c:strRef>
              <c:f>'Dashboard'!$A$16:$A$19</c:f>
              <c:strCache>
                <c:ptCount val="0"/>
              </c:strCache>
            </c:strRef>
          </c:cat>
          <c:val>
            <c:numRef>
              <c:f>'Dashboard'!$F$16:$F$19</c:f>
              <c:numCache>
                <c:formatCode>General</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charts/chart4.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Trésorerie et résultats</a:t>
            </a:r>
          </a:p>
        </c:rich>
      </c:tx>
      <c:overlay val="0"/>
    </c:title>
    <c:autoTitleDeleted val="0"/>
    <c:plotArea>
      <c:layout/>
      <c:barChart>
        <c:barDir val="col"/>
        <c:grouping val="clustered"/>
        <c:varyColors val="0"/>
        <c:ser>
          <c:idx val="0"/>
          <c:order val="0"/>
          <c:tx>
            <c:v>Series 1</c:v>
          </c:tx>
          <c:cat>
            <c:strRef>
              <c:f>'Dashboard'!$A$16:$A$20</c:f>
              <c:strCache>
                <c:ptCount val="0"/>
              </c:strCache>
            </c:strRef>
          </c:cat>
          <c:val>
            <c:numRef>
              <c:f>'Dashboard'!$B$16:$B$20</c:f>
              <c:numCache>
                <c:formatCode>General</c:formatCode>
                <c:ptCount val="0"/>
              </c:numCache>
            </c:numRef>
          </c:val>
        </c:ser>
        <c:ser>
          <c:idx val="1"/>
          <c:order val="1"/>
          <c:tx>
            <c:v>Series 2</c:v>
          </c:tx>
          <c:cat>
            <c:strRef>
              <c:f>'Dashboard'!$A$16:$A$20</c:f>
              <c:strCache>
                <c:ptCount val="0"/>
              </c:strCache>
            </c:strRef>
          </c:cat>
          <c:val>
            <c:numRef>
              <c:f>'Dashboard'!$C$16:$C$20</c:f>
              <c:numCache>
                <c:formatCode>General</c:formatCode>
                <c:ptCount val="0"/>
              </c:numCache>
            </c:numRef>
          </c:val>
        </c:ser>
        <c:ser>
          <c:idx val="2"/>
          <c:order val="2"/>
          <c:tx>
            <c:v>Series 3</c:v>
          </c:tx>
          <c:cat>
            <c:strRef>
              <c:f>'Dashboard'!$A$16:$A$20</c:f>
              <c:strCache>
                <c:ptCount val="0"/>
              </c:strCache>
            </c:strRef>
          </c:cat>
          <c:val>
            <c:numRef>
              <c:f>'Dashboard'!$D$16:$D$20</c:f>
              <c:numCache>
                <c:formatCode>General</c:formatCode>
                <c:ptCount val="0"/>
              </c:numCache>
            </c:numRef>
          </c:val>
        </c:ser>
        <c:ser>
          <c:idx val="3"/>
          <c:order val="3"/>
          <c:tx>
            <c:v>Series 4</c:v>
          </c:tx>
          <c:cat>
            <c:strRef>
              <c:f>'Dashboard'!$A$16:$A$20</c:f>
              <c:strCache>
                <c:ptCount val="0"/>
              </c:strCache>
            </c:strRef>
          </c:cat>
          <c:val>
            <c:numRef>
              <c:f>'Dashboard'!$E$16:$E$20</c:f>
              <c:numCache>
                <c:formatCode>General</c:formatCode>
                <c:ptCount val="0"/>
              </c:numCache>
            </c:numRef>
          </c:val>
        </c:ser>
        <c:ser>
          <c:idx val="4"/>
          <c:order val="4"/>
          <c:tx>
            <c:v>Series 5</c:v>
          </c:tx>
          <c:cat>
            <c:strRef>
              <c:f>'Dashboard'!$A$16:$A$20</c:f>
              <c:strCache>
                <c:ptCount val="0"/>
              </c:strCache>
            </c:strRef>
          </c:cat>
          <c:val>
            <c:numRef>
              <c:f>'Dashboard'!$F$16:$F$20</c:f>
              <c:numCache>
                <c:formatCode>General</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8</xdr:col>
      <xdr:colOff>0</xdr:colOff>
      <xdr:row>4</xdr:row>
      <xdr:rowOff>0</xdr:rowOff>
    </xdr:from>
    <xdr:to>
      <xdr:col>16</xdr:col>
      <xdr:colOff>0</xdr:colOff>
      <xdr:row>20</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01241b548ca648c1"/>
        </a:graphicData>
      </a:graphic>
    </xdr:graphicFrame>
    <xdr:clientData/>
  </xdr:twoCellAnchor>
</xdr:wsDr>
</file>

<file path=xl/drawings/drawing2.xml><?xml version="1.0" encoding="utf-8"?>
<xdr:wsDr xmlns:xdr="http://schemas.openxmlformats.org/drawingml/2006/spreadsheetDrawing">
  <xdr:twoCellAnchor>
    <xdr:from>
      <xdr:col>8</xdr:col>
      <xdr:colOff>0</xdr:colOff>
      <xdr:row>4</xdr:row>
      <xdr:rowOff>0</xdr:rowOff>
    </xdr:from>
    <xdr:to>
      <xdr:col>16</xdr:col>
      <xdr:colOff>0</xdr:colOff>
      <xdr:row>20</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b3114f3855c94ce6"/>
        </a:graphicData>
      </a:graphic>
    </xdr:graphicFrame>
    <xdr:clientData/>
  </xdr:twoCellAnchor>
</xdr:wsDr>
</file>

<file path=xl/drawings/drawing3.xml><?xml version="1.0" encoding="utf-8"?>
<xdr:wsDr xmlns:xdr="http://schemas.openxmlformats.org/drawingml/2006/spreadsheetDrawing">
  <xdr:twoCellAnchor>
    <xdr:from>
      <xdr:col>7</xdr:col>
      <xdr:colOff>0</xdr:colOff>
      <xdr:row>15</xdr:row>
      <xdr:rowOff>0</xdr:rowOff>
    </xdr:from>
    <xdr:to>
      <xdr:col>14</xdr:col>
      <xdr:colOff>0</xdr:colOff>
      <xdr:row>29</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b3861354f0e343b6"/>
        </a:graphicData>
      </a:graphic>
    </xdr:graphicFrame>
    <xdr:clientData/>
  </xdr:twoCellAnchor>
  <xdr:twoCellAnchor>
    <xdr:from>
      <xdr:col>0</xdr:col>
      <xdr:colOff>0</xdr:colOff>
      <xdr:row>21</xdr:row>
      <xdr:rowOff>0</xdr:rowOff>
    </xdr:from>
    <xdr:to>
      <xdr:col>7</xdr:col>
      <xdr:colOff>0</xdr:colOff>
      <xdr:row>36</xdr:row>
      <xdr:rowOff>0</xdr:rowOff>
    </xdr:to>
    <xdr:graphicFrame macro="">
      <xdr:nvGraphicFramePr>
        <xdr:cNvPr id="2"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272bc286655d4216"/>
        </a:graphicData>
      </a:graphic>
    </xdr:graphicFrame>
    <xdr:clientData/>
  </xdr:twoCellAnchor>
</xdr:wsDr>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3.xml.rels>&#65279;<?xml version="1.0" encoding="utf-8"?><Relationships xmlns="http://schemas.openxmlformats.org/package/2006/relationships"><Relationship Type="http://schemas.openxmlformats.org/officeDocument/2006/relationships/drawing" Target="/xl/drawings/drawing1.xml" Id="R8f5b004a2e3a419a" /></Relationships>
</file>

<file path=xl/worksheets/_rels/sheet8.xml.rels>&#65279;<?xml version="1.0" encoding="utf-8"?><Relationships xmlns="http://schemas.openxmlformats.org/package/2006/relationships"><Relationship Type="http://schemas.openxmlformats.org/officeDocument/2006/relationships/drawing" Target="/xl/drawings/drawing2.xml" Id="Racfa3ab197f844ce" /></Relationships>
</file>

<file path=xl/worksheets/_rels/sheet11.xml.rels>&#65279;<?xml version="1.0" encoding="utf-8"?><Relationships xmlns="http://schemas.openxmlformats.org/package/2006/relationships"><Relationship Type="http://schemas.openxmlformats.org/officeDocument/2006/relationships/drawing" Target="/xl/drawings/drawing3.xml" Id="R7135785537104704" /></Relationships>
</file>

<file path=xl/worksheets/sheet1.xml><?xml version="1.0" encoding="utf-8"?>
<x:worksheet xmlns:x="http://schemas.openxmlformats.org/spreadsheetml/2006/main">
  <x:sheetFormatPr defaultRowHeight="15"/>
  <x:cols>
    <x:col min="1" max="1" width="13"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s>
  <x:sheetData>
    <x:row r="1" ht="30" customHeight="1">
      <x:c r="A1" s="336" t="str">
        <x:v>MODÈLE FINANCIER EXCEL</x:v>
      </x:c>
      <x:c r="B1" s="336"/>
      <x:c r="C1" s="336"/>
      <x:c r="D1" s="336"/>
      <x:c r="E1" s="336"/>
      <x:c r="F1" s="336"/>
      <x:c r="G1" s="336"/>
      <x:c r="H1" s="336"/>
      <x:c r="I1" s="336"/>
      <x:c r="J1" s="336"/>
      <x:c r="K1" s="336"/>
      <x:c r="L1" s="336"/>
      <x:c r="M1" s="336"/>
      <x:c r="N1" s="362"/>
    </x:row>
    <x:row r="2" ht="30" customHeight="1">
      <x:c r="A2" s="336"/>
      <x:c r="B2" s="336"/>
      <x:c r="C2" s="336"/>
      <x:c r="D2" s="336"/>
      <x:c r="E2" s="336"/>
      <x:c r="F2" s="336"/>
      <x:c r="G2" s="336"/>
      <x:c r="H2" s="336"/>
      <x:c r="I2" s="336"/>
      <x:c r="J2" s="336"/>
      <x:c r="K2" s="336"/>
      <x:c r="L2" s="336"/>
      <x:c r="M2" s="336"/>
      <x:c r="N2" s="362"/>
    </x:row>
    <x:row r="3" ht="22" customHeight="1">
      <x:c r="A3" s="363" t="str">
        <x:v>Prévisions 5 ans • Compte de résultat • Bilan • Cash-flow • Scénarios • Valorisation</x:v>
      </x:c>
      <x:c r="B3" s="363"/>
      <x:c r="C3" s="363"/>
      <x:c r="D3" s="363"/>
      <x:c r="E3" s="363"/>
      <x:c r="F3" s="363"/>
      <x:c r="G3" s="363"/>
      <x:c r="H3" s="363"/>
      <x:c r="I3" s="363"/>
      <x:c r="J3" s="363"/>
      <x:c r="K3" s="363"/>
      <x:c r="L3" s="363"/>
      <x:c r="M3" s="363"/>
      <x:c r="N3" s="362"/>
    </x:row>
    <x:row r="4">
      <x:c r="A4" s="362"/>
      <x:c r="B4" s="362"/>
      <x:c r="C4" s="362"/>
      <x:c r="D4" s="362"/>
      <x:c r="E4" s="362"/>
      <x:c r="F4" s="362"/>
      <x:c r="G4" s="362"/>
      <x:c r="H4" s="362"/>
      <x:c r="I4" s="362"/>
      <x:c r="J4" s="362"/>
      <x:c r="K4" s="362"/>
      <x:c r="L4" s="362"/>
      <x:c r="M4" s="362"/>
      <x:c r="N4" s="362"/>
    </x:row>
    <x:row r="5">
      <x:c r="A5" s="339" t="str">
        <x:v>⚙️
HYPOTHÈSES</x:v>
      </x:c>
      <x:c r="B5" s="339"/>
      <x:c r="C5" s="339"/>
      <x:c r="D5" s="340" t="str">
        <x:v>📈
PRÉVISIONS</x:v>
      </x:c>
      <x:c r="E5" s="340"/>
      <x:c r="F5" s="340"/>
      <x:c r="G5" s="341" t="str">
        <x:v>📑
ÉTATS FINANCIERS</x:v>
      </x:c>
      <x:c r="H5" s="341"/>
      <x:c r="I5" s="341"/>
      <x:c r="J5" s="342" t="str">
        <x:v>💧
CASH-FLOW</x:v>
      </x:c>
      <x:c r="K5" s="342"/>
      <x:c r="L5" s="342"/>
      <x:c r="M5" s="342"/>
      <x:c r="N5" s="362"/>
    </x:row>
    <x:row r="6">
      <x:c r="A6" s="339"/>
      <x:c r="B6" s="339"/>
      <x:c r="C6" s="339"/>
      <x:c r="D6" s="340"/>
      <x:c r="E6" s="340"/>
      <x:c r="F6" s="340"/>
      <x:c r="G6" s="341"/>
      <x:c r="H6" s="341"/>
      <x:c r="I6" s="341"/>
      <x:c r="J6" s="342"/>
      <x:c r="K6" s="342"/>
      <x:c r="L6" s="342"/>
      <x:c r="M6" s="342"/>
      <x:c r="N6" s="362"/>
    </x:row>
    <x:row r="7">
      <x:c r="A7" s="339"/>
      <x:c r="B7" s="339"/>
      <x:c r="C7" s="339"/>
      <x:c r="D7" s="340"/>
      <x:c r="E7" s="340"/>
      <x:c r="F7" s="340"/>
      <x:c r="G7" s="341"/>
      <x:c r="H7" s="341"/>
      <x:c r="I7" s="341"/>
      <x:c r="J7" s="342"/>
      <x:c r="K7" s="342"/>
      <x:c r="L7" s="342"/>
      <x:c r="M7" s="342"/>
      <x:c r="N7" s="362"/>
    </x:row>
    <x:row r="8">
      <x:c r="A8" s="339"/>
      <x:c r="B8" s="339"/>
      <x:c r="C8" s="339"/>
      <x:c r="D8" s="340"/>
      <x:c r="E8" s="340"/>
      <x:c r="F8" s="340"/>
      <x:c r="G8" s="341"/>
      <x:c r="H8" s="341"/>
      <x:c r="I8" s="341"/>
      <x:c r="J8" s="342"/>
      <x:c r="K8" s="342"/>
      <x:c r="L8" s="342"/>
      <x:c r="M8" s="342"/>
      <x:c r="N8" s="362"/>
    </x:row>
    <x:row r="9">
      <x:c r="A9" s="362"/>
      <x:c r="B9" s="362"/>
      <x:c r="C9" s="362"/>
      <x:c r="D9" s="362"/>
      <x:c r="E9" s="362"/>
      <x:c r="F9" s="362"/>
      <x:c r="G9" s="362"/>
      <x:c r="H9" s="362"/>
      <x:c r="I9" s="362"/>
      <x:c r="J9" s="362"/>
      <x:c r="K9" s="362"/>
      <x:c r="L9" s="362"/>
      <x:c r="M9" s="362"/>
      <x:c r="N9" s="362"/>
    </x:row>
    <x:row r="10">
      <x:c r="A10" s="343" t="str">
        <x:v>🎯
SCÉNARIOS</x:v>
      </x:c>
      <x:c r="B10" s="343"/>
      <x:c r="C10" s="343"/>
      <x:c r="D10" s="344" t="str">
        <x:v>💰
FINANCEMENT</x:v>
      </x:c>
      <x:c r="E10" s="344"/>
      <x:c r="F10" s="344"/>
      <x:c r="G10" s="345" t="str">
        <x:v>📊
DASHBOARD</x:v>
      </x:c>
      <x:c r="H10" s="345"/>
      <x:c r="I10" s="345"/>
      <x:c r="J10" s="346" t="str">
        <x:v>🏷️
VALORISATION</x:v>
      </x:c>
      <x:c r="K10" s="346"/>
      <x:c r="L10" s="346"/>
      <x:c r="M10" s="346"/>
      <x:c r="N10" s="362"/>
    </x:row>
    <x:row r="11">
      <x:c r="A11" s="343"/>
      <x:c r="B11" s="343"/>
      <x:c r="C11" s="343"/>
      <x:c r="D11" s="344"/>
      <x:c r="E11" s="344"/>
      <x:c r="F11" s="344"/>
      <x:c r="G11" s="345"/>
      <x:c r="H11" s="345"/>
      <x:c r="I11" s="345"/>
      <x:c r="J11" s="346"/>
      <x:c r="K11" s="346"/>
      <x:c r="L11" s="346"/>
      <x:c r="M11" s="346"/>
      <x:c r="N11" s="362"/>
    </x:row>
    <x:row r="12">
      <x:c r="A12" s="343"/>
      <x:c r="B12" s="343"/>
      <x:c r="C12" s="343"/>
      <x:c r="D12" s="344"/>
      <x:c r="E12" s="344"/>
      <x:c r="F12" s="344"/>
      <x:c r="G12" s="345"/>
      <x:c r="H12" s="345"/>
      <x:c r="I12" s="345"/>
      <x:c r="J12" s="346"/>
      <x:c r="K12" s="346"/>
      <x:c r="L12" s="346"/>
      <x:c r="M12" s="346"/>
      <x:c r="N12" s="362"/>
    </x:row>
    <x:row r="13">
      <x:c r="A13" s="343"/>
      <x:c r="B13" s="343"/>
      <x:c r="C13" s="343"/>
      <x:c r="D13" s="344"/>
      <x:c r="E13" s="344"/>
      <x:c r="F13" s="344"/>
      <x:c r="G13" s="345"/>
      <x:c r="H13" s="345"/>
      <x:c r="I13" s="345"/>
      <x:c r="J13" s="346"/>
      <x:c r="K13" s="346"/>
      <x:c r="L13" s="346"/>
      <x:c r="M13" s="346"/>
      <x:c r="N13" s="362"/>
    </x:row>
    <x:row r="14">
      <x:c r="A14" s="362"/>
      <x:c r="B14" s="362"/>
      <x:c r="C14" s="362"/>
      <x:c r="D14" s="362"/>
      <x:c r="E14" s="362"/>
      <x:c r="F14" s="362"/>
      <x:c r="G14" s="362"/>
      <x:c r="H14" s="362"/>
      <x:c r="I14" s="362"/>
      <x:c r="J14" s="362"/>
      <x:c r="K14" s="362"/>
      <x:c r="L14" s="362"/>
      <x:c r="M14" s="362"/>
      <x:c r="N14" s="362"/>
    </x:row>
    <x:row r="15" ht="22" customHeight="1">
      <x:c r="A15" s="364" t="str">
        <x:v>Présentation du modèle</x:v>
      </x:c>
      <x:c r="B15" s="364"/>
      <x:c r="C15" s="364"/>
      <x:c r="D15" s="364"/>
      <x:c r="E15" s="364"/>
      <x:c r="F15" s="364"/>
      <x:c r="G15" s="364"/>
      <x:c r="H15" s="364"/>
      <x:c r="I15" s="364"/>
      <x:c r="J15" s="364"/>
      <x:c r="K15" s="364"/>
      <x:c r="L15" s="364"/>
      <x:c r="M15" s="364"/>
      <x:c r="N15" s="362"/>
    </x:row>
    <x:row r="16">
      <x:c r="A16" s="362"/>
      <x:c r="B16" s="362"/>
      <x:c r="C16" s="362"/>
      <x:c r="D16" s="362"/>
      <x:c r="E16" s="362"/>
      <x:c r="F16" s="362"/>
      <x:c r="G16" s="362"/>
      <x:c r="H16" s="362"/>
      <x:c r="I16" s="362"/>
      <x:c r="J16" s="362"/>
      <x:c r="K16" s="362"/>
      <x:c r="L16" s="362"/>
      <x:c r="M16" s="362"/>
      <x:c r="N16" s="362"/>
    </x:row>
    <x:row r="17">
      <x:c r="A17" s="348" t="str">
        <x:v>Ce modèle financier transforme des hypothèses commerciales, opérationnelles et financières en prévisions cohérentes sur cinq ans. Les cellules jaunes en texte bleu correspondent aux hypothèses modifiables. Les formules sont en noir et les liens entre feuilles en vert. Le classeur calcule automatiquement le compte de résultat, le bilan, les flux de trésorerie, le besoin de financement, les ratios et une valorisation simplifiée.</x:v>
      </x:c>
      <x:c r="B17" s="348"/>
      <x:c r="C17" s="348"/>
      <x:c r="D17" s="348"/>
      <x:c r="E17" s="348"/>
      <x:c r="F17" s="348"/>
      <x:c r="G17" s="348"/>
      <x:c r="H17" s="348"/>
      <x:c r="I17" s="348"/>
      <x:c r="J17" s="348"/>
      <x:c r="K17" s="348"/>
      <x:c r="L17" s="348"/>
      <x:c r="M17" s="348"/>
      <x:c r="N17" s="362"/>
    </x:row>
    <x:row r="18">
      <x:c r="A18" s="348"/>
      <x:c r="B18" s="348"/>
      <x:c r="C18" s="348"/>
      <x:c r="D18" s="348"/>
      <x:c r="E18" s="348"/>
      <x:c r="F18" s="348"/>
      <x:c r="G18" s="348"/>
      <x:c r="H18" s="348"/>
      <x:c r="I18" s="348"/>
      <x:c r="J18" s="348"/>
      <x:c r="K18" s="348"/>
      <x:c r="L18" s="348"/>
      <x:c r="M18" s="348"/>
      <x:c r="N18" s="362"/>
    </x:row>
    <x:row r="19">
      <x:c r="A19" s="348"/>
      <x:c r="B19" s="348"/>
      <x:c r="C19" s="348"/>
      <x:c r="D19" s="348"/>
      <x:c r="E19" s="348"/>
      <x:c r="F19" s="348"/>
      <x:c r="G19" s="348"/>
      <x:c r="H19" s="348"/>
      <x:c r="I19" s="348"/>
      <x:c r="J19" s="348"/>
      <x:c r="K19" s="348"/>
      <x:c r="L19" s="348"/>
      <x:c r="M19" s="348"/>
      <x:c r="N19" s="362"/>
    </x:row>
    <x:row r="20">
      <x:c r="A20" s="348"/>
      <x:c r="B20" s="348"/>
      <x:c r="C20" s="348"/>
      <x:c r="D20" s="348"/>
      <x:c r="E20" s="348"/>
      <x:c r="F20" s="348"/>
      <x:c r="G20" s="348"/>
      <x:c r="H20" s="348"/>
      <x:c r="I20" s="348"/>
      <x:c r="J20" s="348"/>
      <x:c r="K20" s="348"/>
      <x:c r="L20" s="348"/>
      <x:c r="M20" s="348"/>
      <x:c r="N20" s="362"/>
    </x:row>
    <x:row r="21">
      <x:c r="A21" s="348"/>
      <x:c r="B21" s="348"/>
      <x:c r="C21" s="348"/>
      <x:c r="D21" s="348"/>
      <x:c r="E21" s="348"/>
      <x:c r="F21" s="348"/>
      <x:c r="G21" s="348"/>
      <x:c r="H21" s="348"/>
      <x:c r="I21" s="348"/>
      <x:c r="J21" s="348"/>
      <x:c r="K21" s="348"/>
      <x:c r="L21" s="348"/>
      <x:c r="M21" s="348"/>
      <x:c r="N21" s="362"/>
    </x:row>
    <x:row r="22">
      <x:c r="A22" s="362"/>
      <x:c r="B22" s="362"/>
      <x:c r="C22" s="362"/>
      <x:c r="D22" s="362"/>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M2"/>
    <x:mergeCell ref="A3:M3"/>
    <x:mergeCell ref="A5:C8"/>
    <x:mergeCell ref="D5:F8"/>
    <x:mergeCell ref="G5:I8"/>
    <x:mergeCell ref="J5:M8"/>
    <x:mergeCell ref="A10:C13"/>
    <x:mergeCell ref="D10:F13"/>
    <x:mergeCell ref="G10:I13"/>
    <x:mergeCell ref="J10:M13"/>
    <x:mergeCell ref="A15:M15"/>
    <x:mergeCell ref="A17:M21"/>
  </x:mergeCells>
  <x:pageMargins left="0.7" right="0.7" top="0.75" bottom="0.75" header="0.3" footer="0.3"/>
</x:worksheet>
</file>

<file path=xl/worksheets/sheet2.xml><?xml version="1.0" encoding="utf-8"?>
<x:worksheet xmlns:x="http://schemas.openxmlformats.org/spreadsheetml/2006/main">
  <x:sheetFormatPr defaultRowHeight="15"/>
  <x:cols>
    <x:col min="1" max="1" width="20" hidden="0" customWidth="1"/>
    <x:col min="2" max="2" width="20" hidden="0" customWidth="1"/>
    <x:col min="3" max="3" width="20" hidden="0" customWidth="1"/>
    <x:col min="4" max="4" width="25" hidden="0" customWidth="1"/>
    <x:col min="5" max="5" width="20" hidden="0" customWidth="1"/>
    <x:col min="6" max="6" width="20" hidden="0" customWidth="1"/>
    <x:col min="7" max="7" width="20" hidden="0" customWidth="1"/>
    <x:col min="8" max="8" width="20" hidden="0" customWidth="1"/>
  </x:cols>
  <x:sheetData>
    <x:row r="1" ht="30" customHeight="1">
      <x:c r="A1" s="336" t="str">
        <x:v>HYPOTHÈSES DU MODÈLE</x:v>
      </x:c>
      <x:c r="B1" s="336"/>
      <x:c r="C1" s="336"/>
      <x:c r="D1" s="336"/>
      <x:c r="E1" s="336"/>
      <x:c r="F1" s="336"/>
      <x:c r="G1" s="336"/>
      <x:c r="H1" s="336"/>
      <x:c r="I1" s="362"/>
      <x:c r="J1" s="362"/>
      <x:c r="K1" s="362"/>
      <x:c r="L1" s="362"/>
      <x:c r="M1" s="362"/>
      <x:c r="N1" s="362"/>
    </x:row>
    <x:row r="2" ht="30" customHeight="1">
      <x:c r="A2" s="336"/>
      <x:c r="B2" s="336"/>
      <x:c r="C2" s="336"/>
      <x:c r="D2" s="336"/>
      <x:c r="E2" s="336"/>
      <x:c r="F2" s="336"/>
      <x:c r="G2" s="336"/>
      <x:c r="H2" s="336"/>
      <x:c r="I2" s="362"/>
      <x:c r="J2" s="362"/>
      <x:c r="K2" s="362"/>
      <x:c r="L2" s="362"/>
      <x:c r="M2" s="362"/>
      <x:c r="N2" s="362"/>
    </x:row>
    <x:row r="3" ht="22" customHeight="1">
      <x:c r="A3" s="363" t="str">
        <x:v>Données modifiables pour les scénarios et les prévisions</x:v>
      </x:c>
      <x:c r="B3" s="363"/>
      <x:c r="C3" s="363"/>
      <x:c r="D3" s="363"/>
      <x:c r="E3" s="363"/>
      <x:c r="F3" s="363"/>
      <x:c r="G3" s="363"/>
      <x:c r="H3" s="363"/>
      <x:c r="I3" s="362"/>
      <x:c r="J3" s="362"/>
      <x:c r="K3" s="362"/>
      <x:c r="L3" s="362"/>
      <x:c r="M3" s="362"/>
      <x:c r="N3" s="362"/>
    </x:row>
    <x:row r="4">
      <x:c r="A4" s="362"/>
      <x:c r="B4" s="362"/>
      <x:c r="C4" s="362"/>
      <x:c r="D4" s="362"/>
      <x:c r="E4" s="362"/>
      <x:c r="F4" s="362"/>
      <x:c r="G4" s="362"/>
      <x:c r="H4" s="362"/>
      <x:c r="I4" s="362"/>
      <x:c r="J4" s="362"/>
      <x:c r="K4" s="362"/>
      <x:c r="L4" s="362"/>
      <x:c r="M4" s="362"/>
      <x:c r="N4" s="362"/>
    </x:row>
    <x:row r="5" ht="22" customHeight="1">
      <x:c r="A5" s="364" t="str">
        <x:v>Paramètres généraux</x:v>
      </x:c>
      <x:c r="B5" s="364"/>
      <x:c r="C5" s="364"/>
      <x:c r="D5" s="390" t="str">
        <x:v>Hypothèses commerciales et opérationnelles</x:v>
      </x:c>
      <x:c r="E5" s="390"/>
      <x:c r="F5" s="390"/>
      <x:c r="G5" s="390"/>
      <x:c r="H5" s="390"/>
      <x:c r="I5" s="362"/>
      <x:c r="J5" s="362"/>
      <x:c r="K5" s="362"/>
      <x:c r="L5" s="362"/>
      <x:c r="M5" s="362"/>
      <x:c r="N5" s="362"/>
    </x:row>
    <x:row r="6" ht="24" customHeight="1">
      <x:c r="A6" s="369" t="str">
        <x:v>Hypothèse</x:v>
      </x:c>
      <x:c r="B6" s="369" t="str">
        <x:v>Valeur</x:v>
      </x:c>
      <x:c r="C6" s="362"/>
      <x:c r="D6" s="370" t="str">
        <x:v>Hypothèse</x:v>
      </x:c>
      <x:c r="E6" s="370" t="str">
        <x:v>Année 1</x:v>
      </x:c>
      <x:c r="F6" s="370" t="str">
        <x:v>Année 2</x:v>
      </x:c>
      <x:c r="G6" s="370" t="str">
        <x:v>Année 3</x:v>
      </x:c>
      <x:c r="H6" s="370" t="str">
        <x:v>Année 4</x:v>
      </x:c>
      <x:c r="I6" s="362"/>
      <x:c r="J6" s="362"/>
      <x:c r="K6" s="362"/>
      <x:c r="L6" s="362"/>
      <x:c r="M6" s="362"/>
      <x:c r="N6" s="362"/>
    </x:row>
    <x:row r="7">
      <x:c r="A7" s="362" t="str">
        <x:v>Nom de l'entreprise</x:v>
      </x:c>
      <x:c r="B7" s="391" t="str">
        <x:v>Entreprise Démo</x:v>
      </x:c>
      <x:c r="C7" s="362"/>
      <x:c r="D7" s="362" t="str">
        <x:v>Croissance du CA</x:v>
      </x:c>
      <x:c r="E7" s="392" t="n">
        <x:v>0.12</x:v>
      </x:c>
      <x:c r="F7" s="392" t="n">
        <x:v>0.1</x:v>
      </x:c>
      <x:c r="G7" s="392" t="n">
        <x:v>0.08</x:v>
      </x:c>
      <x:c r="H7" s="392" t="n">
        <x:v>0.06</x:v>
      </x:c>
      <x:c r="I7" s="362"/>
      <x:c r="J7" s="362"/>
      <x:c r="K7" s="362"/>
      <x:c r="L7" s="362"/>
      <x:c r="M7" s="362"/>
      <x:c r="N7" s="362"/>
    </x:row>
    <x:row r="8">
      <x:c r="A8" s="362" t="str">
        <x:v>Année de départ</x:v>
      </x:c>
      <x:c r="B8" s="391" t="n">
        <x:v>2026</x:v>
      </x:c>
      <x:c r="C8" s="362"/>
      <x:c r="D8" s="362" t="str">
        <x:v>Marge brute</x:v>
      </x:c>
      <x:c r="E8" s="392" t="n">
        <x:v>0.42</x:v>
      </x:c>
      <x:c r="F8" s="392" t="n">
        <x:v>0.43</x:v>
      </x:c>
      <x:c r="G8" s="392" t="n">
        <x:v>0.44</x:v>
      </x:c>
      <x:c r="H8" s="392" t="n">
        <x:v>0.45</x:v>
      </x:c>
      <x:c r="I8" s="362"/>
      <x:c r="J8" s="362"/>
      <x:c r="K8" s="362"/>
      <x:c r="L8" s="362"/>
      <x:c r="M8" s="362"/>
      <x:c r="N8" s="362"/>
    </x:row>
    <x:row r="9">
      <x:c r="A9" s="362" t="str">
        <x:v>Devise</x:v>
      </x:c>
      <x:c r="B9" s="391" t="str">
        <x:v>EUR</x:v>
      </x:c>
      <x:c r="C9" s="362"/>
      <x:c r="D9" s="362" t="str">
        <x:v>Salaires / CA</x:v>
      </x:c>
      <x:c r="E9" s="392" t="n">
        <x:v>0.18</x:v>
      </x:c>
      <x:c r="F9" s="392" t="n">
        <x:v>0.18</x:v>
      </x:c>
      <x:c r="G9" s="392" t="n">
        <x:v>0.175</x:v>
      </x:c>
      <x:c r="H9" s="392" t="n">
        <x:v>0.17</x:v>
      </x:c>
      <x:c r="I9" s="362"/>
      <x:c r="J9" s="362"/>
      <x:c r="K9" s="362"/>
      <x:c r="L9" s="362"/>
      <x:c r="M9" s="362"/>
      <x:c r="N9" s="362"/>
    </x:row>
    <x:row r="10">
      <x:c r="A10" s="362" t="str">
        <x:v>Taux d'impôt</x:v>
      </x:c>
      <x:c r="B10" s="392" t="n">
        <x:v>0.25</x:v>
      </x:c>
      <x:c r="C10" s="362"/>
      <x:c r="D10" s="362" t="str">
        <x:v>Marketing / CA</x:v>
      </x:c>
      <x:c r="E10" s="392" t="n">
        <x:v>0.06</x:v>
      </x:c>
      <x:c r="F10" s="392" t="n">
        <x:v>0.055</x:v>
      </x:c>
      <x:c r="G10" s="392" t="n">
        <x:v>0.05</x:v>
      </x:c>
      <x:c r="H10" s="392" t="n">
        <x:v>0.05</x:v>
      </x:c>
      <x:c r="I10" s="362"/>
      <x:c r="J10" s="362"/>
      <x:c r="K10" s="362"/>
      <x:c r="L10" s="362"/>
      <x:c r="M10" s="362"/>
      <x:c r="N10" s="362"/>
    </x:row>
    <x:row r="11">
      <x:c r="A11" s="362" t="str">
        <x:v>Inflation annuelle</x:v>
      </x:c>
      <x:c r="B11" s="392" t="n">
        <x:v>0.025</x:v>
      </x:c>
      <x:c r="C11" s="362"/>
      <x:c r="D11" s="362" t="str">
        <x:v>Autres OPEX / CA</x:v>
      </x:c>
      <x:c r="E11" s="392" t="n">
        <x:v>0.08</x:v>
      </x:c>
      <x:c r="F11" s="392" t="n">
        <x:v>0.078</x:v>
      </x:c>
      <x:c r="G11" s="392" t="n">
        <x:v>0.075</x:v>
      </x:c>
      <x:c r="H11" s="392" t="n">
        <x:v>0.072</x:v>
      </x:c>
      <x:c r="I11" s="362"/>
      <x:c r="J11" s="362"/>
      <x:c r="K11" s="362"/>
      <x:c r="L11" s="362"/>
      <x:c r="M11" s="362"/>
      <x:c r="N11" s="362"/>
    </x:row>
    <x:row r="12">
      <x:c r="A12" s="362" t="str">
        <x:v>Délai clients (jours)</x:v>
      </x:c>
      <x:c r="B12" s="393" t="n">
        <x:v>45</x:v>
      </x:c>
      <x:c r="C12" s="362"/>
      <x:c r="D12" s="362" t="str">
        <x:v>Capex / CA</x:v>
      </x:c>
      <x:c r="E12" s="392" t="n">
        <x:v>0.05</x:v>
      </x:c>
      <x:c r="F12" s="392" t="n">
        <x:v>0.045</x:v>
      </x:c>
      <x:c r="G12" s="392" t="n">
        <x:v>0.04</x:v>
      </x:c>
      <x:c r="H12" s="392" t="n">
        <x:v>0.04</x:v>
      </x:c>
      <x:c r="I12" s="362"/>
      <x:c r="J12" s="362"/>
      <x:c r="K12" s="362"/>
      <x:c r="L12" s="362"/>
      <x:c r="M12" s="362"/>
      <x:c r="N12" s="362"/>
    </x:row>
    <x:row r="13">
      <x:c r="A13" s="362" t="str">
        <x:v>Délai fournisseurs (jours)</x:v>
      </x:c>
      <x:c r="B13" s="393" t="n">
        <x:v>35</x:v>
      </x:c>
      <x:c r="C13" s="362"/>
      <x:c r="D13" s="362" t="str">
        <x:v>Amortissement moyen</x:v>
      </x:c>
      <x:c r="E13" s="394" t="n">
        <x:v>5</x:v>
      </x:c>
      <x:c r="F13" s="394" t="n">
        <x:v>5</x:v>
      </x:c>
      <x:c r="G13" s="394" t="n">
        <x:v>5</x:v>
      </x:c>
      <x:c r="H13" s="394" t="n">
        <x:v>5</x:v>
      </x:c>
      <x:c r="I13" s="362"/>
      <x:c r="J13" s="362"/>
      <x:c r="K13" s="362"/>
      <x:c r="L13" s="362"/>
      <x:c r="M13" s="362"/>
      <x:c r="N13" s="362"/>
    </x:row>
    <x:row r="14">
      <x:c r="A14" s="362" t="str">
        <x:v>Stock moyen (jours)</x:v>
      </x:c>
      <x:c r="B14" s="393" t="n">
        <x:v>50</x:v>
      </x:c>
      <x:c r="C14" s="362"/>
      <x:c r="D14" s="362" t="str">
        <x:v>Dividendes / résultat net</x:v>
      </x:c>
      <x:c r="E14" s="392" t="n">
        <x:v>0.2</x:v>
      </x:c>
      <x:c r="F14" s="392" t="n">
        <x:v>0.25</x:v>
      </x:c>
      <x:c r="G14" s="392" t="n">
        <x:v>0.3</x:v>
      </x:c>
      <x:c r="H14" s="392" t="n">
        <x:v>0.3</x:v>
      </x:c>
      <x:c r="I14" s="362"/>
      <x:c r="J14" s="362"/>
      <x:c r="K14" s="362"/>
      <x:c r="L14" s="362"/>
      <x:c r="M14" s="362"/>
      <x:c r="N14" s="362"/>
    </x:row>
    <x:row r="15">
      <x:c r="A15" s="362" t="str">
        <x:v>Trésorerie initiale</x:v>
      </x:c>
      <x:c r="B15" s="395" t="n">
        <x:v>120000</x:v>
      </x:c>
      <x:c r="C15" s="362"/>
      <x:c r="D15" s="362"/>
      <x:c r="E15" s="362"/>
      <x:c r="F15" s="362"/>
      <x:c r="G15" s="362"/>
      <x:c r="H15" s="362"/>
      <x:c r="I15" s="362"/>
      <x:c r="J15" s="362"/>
      <x:c r="K15" s="362"/>
      <x:c r="L15" s="362"/>
      <x:c r="M15" s="362"/>
      <x:c r="N15" s="362"/>
    </x:row>
    <x:row r="16">
      <x:c r="A16" s="362"/>
      <x:c r="B16" s="362"/>
      <x:c r="C16" s="362"/>
      <x:c r="D16" s="362"/>
      <x:c r="E16" s="362"/>
      <x:c r="F16" s="362"/>
      <x:c r="G16" s="362"/>
      <x:c r="H16" s="362"/>
      <x:c r="I16" s="362"/>
      <x:c r="J16" s="362"/>
      <x:c r="K16" s="362"/>
      <x:c r="L16" s="362"/>
      <x:c r="M16" s="362"/>
      <x:c r="N16" s="362"/>
    </x:row>
    <x:row r="17">
      <x:c r="A17" s="362"/>
      <x:c r="B17" s="362"/>
      <x:c r="C17" s="362"/>
      <x:c r="D17" s="362"/>
      <x:c r="E17" s="362"/>
      <x:c r="F17" s="362"/>
      <x:c r="G17" s="362"/>
      <x:c r="H17" s="362"/>
      <x:c r="I17" s="362"/>
      <x:c r="J17" s="362"/>
      <x:c r="K17" s="362"/>
      <x:c r="L17" s="362"/>
      <x:c r="M17" s="362"/>
      <x:c r="N17" s="362"/>
    </x:row>
    <x:row r="18" ht="22" customHeight="1">
      <x:c r="A18" s="396" t="str">
        <x:v>Financement et valorisation</x:v>
      </x:c>
      <x:c r="B18" s="396"/>
      <x:c r="C18" s="396"/>
      <x:c r="D18" s="396"/>
      <x:c r="E18" s="396"/>
      <x:c r="F18" s="396"/>
      <x:c r="G18" s="396"/>
      <x:c r="H18" s="396"/>
      <x:c r="I18" s="362"/>
      <x:c r="J18" s="362"/>
      <x:c r="K18" s="362"/>
      <x:c r="L18" s="362"/>
      <x:c r="M18" s="362"/>
      <x:c r="N18" s="362"/>
    </x:row>
    <x:row r="19" ht="24" customHeight="1">
      <x:c r="A19" s="377" t="str">
        <x:v>Hypothèse</x:v>
      </x:c>
      <x:c r="B19" s="377" t="str">
        <x:v>Valeur</x:v>
      </x:c>
      <x:c r="C19" s="377" t="str">
        <x:v>Unité</x:v>
      </x:c>
      <x:c r="D19" s="377" t="str">
        <x:v>Commentaire</x:v>
      </x:c>
      <x:c r="E19" s="362"/>
      <x:c r="F19" s="362"/>
      <x:c r="G19" s="362"/>
      <x:c r="H19" s="362"/>
      <x:c r="I19" s="362"/>
      <x:c r="J19" s="362"/>
      <x:c r="K19" s="362"/>
      <x:c r="L19" s="362"/>
      <x:c r="M19" s="362"/>
      <x:c r="N19" s="362"/>
    </x:row>
    <x:row r="20">
      <x:c r="A20" s="362" t="str">
        <x:v>Dette initiale</x:v>
      </x:c>
      <x:c r="B20" s="395" t="n">
        <x:v>300000</x:v>
      </x:c>
      <x:c r="C20" s="362" t="str">
        <x:v>EUR</x:v>
      </x:c>
      <x:c r="D20" s="362" t="str">
        <x:v>Encours au début du modèle</x:v>
      </x:c>
      <x:c r="E20" s="362"/>
      <x:c r="F20" s="362"/>
      <x:c r="G20" s="362"/>
      <x:c r="H20" s="362"/>
      <x:c r="I20" s="362"/>
      <x:c r="J20" s="362"/>
      <x:c r="K20" s="362"/>
      <x:c r="L20" s="362"/>
      <x:c r="M20" s="362"/>
      <x:c r="N20" s="362"/>
    </x:row>
    <x:row r="21">
      <x:c r="A21" s="362" t="str">
        <x:v>Taux d'intérêt</x:v>
      </x:c>
      <x:c r="B21" s="392" t="n">
        <x:v>0.055</x:v>
      </x:c>
      <x:c r="C21" s="362" t="str">
        <x:v>%</x:v>
      </x:c>
      <x:c r="D21" s="362" t="str">
        <x:v>Coût moyen de la dette</x:v>
      </x:c>
      <x:c r="E21" s="362"/>
      <x:c r="F21" s="362"/>
      <x:c r="G21" s="362"/>
      <x:c r="H21" s="362"/>
      <x:c r="I21" s="362"/>
      <x:c r="J21" s="362"/>
      <x:c r="K21" s="362"/>
      <x:c r="L21" s="362"/>
      <x:c r="M21" s="362"/>
      <x:c r="N21" s="362"/>
    </x:row>
    <x:row r="22">
      <x:c r="A22" s="362" t="str">
        <x:v>Durée de remboursement</x:v>
      </x:c>
      <x:c r="B22" s="394" t="n">
        <x:v>5</x:v>
      </x:c>
      <x:c r="C22" s="362" t="str">
        <x:v>ans</x:v>
      </x:c>
      <x:c r="D22" s="362" t="str">
        <x:v>Amortissement linéaire</x:v>
      </x:c>
      <x:c r="E22" s="362"/>
      <x:c r="F22" s="362"/>
      <x:c r="G22" s="362"/>
      <x:c r="H22" s="362"/>
      <x:c r="I22" s="362"/>
      <x:c r="J22" s="362"/>
      <x:c r="K22" s="362"/>
      <x:c r="L22" s="362"/>
      <x:c r="M22" s="362"/>
      <x:c r="N22" s="362"/>
    </x:row>
    <x:row r="23">
      <x:c r="A23" s="362" t="str">
        <x:v>Taux d'actualisation</x:v>
      </x:c>
      <x:c r="B23" s="392" t="n">
        <x:v>0.1</x:v>
      </x:c>
      <x:c r="C23" s="362" t="str">
        <x:v>%</x:v>
      </x:c>
      <x:c r="D23" s="362" t="str">
        <x:v>WACC simplifié</x:v>
      </x:c>
      <x:c r="E23" s="362"/>
      <x:c r="F23" s="362"/>
      <x:c r="G23" s="362"/>
      <x:c r="H23" s="362"/>
      <x:c r="I23" s="362"/>
      <x:c r="J23" s="362"/>
      <x:c r="K23" s="362"/>
      <x:c r="L23" s="362"/>
      <x:c r="M23" s="362"/>
      <x:c r="N23" s="362"/>
    </x:row>
    <x:row r="24">
      <x:c r="A24" s="362" t="str">
        <x:v>Croissance terminale</x:v>
      </x:c>
      <x:c r="B24" s="392" t="n">
        <x:v>0.025</x:v>
      </x:c>
      <x:c r="C24" s="362" t="str">
        <x:v>%</x:v>
      </x:c>
      <x:c r="D24" s="362" t="str">
        <x:v>Croissance à long terme</x:v>
      </x:c>
      <x:c r="E24" s="362"/>
      <x:c r="F24" s="362"/>
      <x:c r="G24" s="362"/>
      <x:c r="H24" s="362"/>
      <x:c r="I24" s="362"/>
      <x:c r="J24" s="362"/>
      <x:c r="K24" s="362"/>
      <x:c r="L24" s="362"/>
      <x:c r="M24" s="362"/>
      <x:c r="N24" s="362"/>
    </x:row>
    <x:row r="25">
      <x:c r="A25" s="362" t="str">
        <x:v>Multiple EBITDA cible</x:v>
      </x:c>
      <x:c r="B25" s="397" t="n">
        <x:v>6</x:v>
      </x:c>
      <x:c r="C25" s="362" t="str">
        <x:v>x</x:v>
      </x:c>
      <x:c r="D25" s="362" t="str">
        <x:v>Méthode des multiples</x:v>
      </x:c>
      <x:c r="E25" s="362"/>
      <x:c r="F25" s="362"/>
      <x:c r="G25" s="362"/>
      <x:c r="H25" s="362"/>
      <x:c r="I25" s="362"/>
      <x:c r="J25" s="362"/>
      <x:c r="K25" s="362"/>
      <x:c r="L25" s="362"/>
      <x:c r="M25" s="362"/>
      <x:c r="N25" s="362"/>
    </x:row>
    <x:row r="26">
      <x:c r="A26" s="362" t="str">
        <x:v>Nombre de titres</x:v>
      </x:c>
      <x:c r="B26" s="395" t="n">
        <x:v>10000</x:v>
      </x:c>
      <x:c r="C26" s="362" t="str">
        <x:v>unités</x:v>
      </x:c>
      <x:c r="D26" s="362" t="str">
        <x:v>Pour valeur par titre</x:v>
      </x:c>
      <x:c r="E26" s="362"/>
      <x:c r="F26" s="362"/>
      <x:c r="G26" s="362"/>
      <x:c r="H26" s="362"/>
      <x:c r="I26" s="362"/>
      <x:c r="J26" s="362"/>
      <x:c r="K26" s="362"/>
      <x:c r="L26" s="362"/>
      <x:c r="M26" s="362"/>
      <x:c r="N26" s="362"/>
    </x:row>
    <x:row r="27">
      <x:c r="A27" s="362" t="str">
        <x:v>CA de départ</x:v>
      </x:c>
      <x:c r="B27" s="395" t="n">
        <x:v>1000000</x:v>
      </x:c>
      <x:c r="C27" s="362" t="str">
        <x:v>EUR</x:v>
      </x:c>
      <x:c r="D27" s="362" t="str">
        <x:v>Base de la première année</x:v>
      </x:c>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H2"/>
    <x:mergeCell ref="A3:H3"/>
    <x:mergeCell ref="A5:H5"/>
    <x:mergeCell ref="D5:H5"/>
    <x:mergeCell ref="A18:H18"/>
  </x:mergeCells>
  <x:pageMargins left="0.7" right="0.7" top="0.75" bottom="0.75" header="0.3" footer="0.3"/>
</x:worksheet>
</file>

<file path=xl/worksheets/sheet3.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s>
  <x:sheetData>
    <x:row r="1" ht="30" customHeight="1">
      <x:c r="A1" s="336" t="str">
        <x:v>PRÉVISIONS D'ACTIVITÉ</x:v>
      </x:c>
      <x:c r="B1" s="336"/>
      <x:c r="C1" s="336"/>
      <x:c r="D1" s="336"/>
      <x:c r="E1" s="336"/>
      <x:c r="F1" s="336"/>
      <x:c r="G1" s="336"/>
      <x:c r="H1" s="362"/>
      <x:c r="I1" s="362"/>
      <x:c r="J1" s="362"/>
      <x:c r="K1" s="362"/>
      <x:c r="L1" s="362"/>
      <x:c r="M1" s="362"/>
      <x:c r="N1" s="362"/>
    </x:row>
    <x:row r="2" ht="30" customHeight="1">
      <x:c r="A2" s="336"/>
      <x:c r="B2" s="336"/>
      <x:c r="C2" s="336"/>
      <x:c r="D2" s="336"/>
      <x:c r="E2" s="336"/>
      <x:c r="F2" s="336"/>
      <x:c r="G2" s="336"/>
      <x:c r="H2" s="362"/>
      <x:c r="I2" s="362"/>
      <x:c r="J2" s="362"/>
      <x:c r="K2" s="362"/>
      <x:c r="L2" s="362"/>
      <x:c r="M2" s="362"/>
      <x:c r="N2" s="362"/>
    </x:row>
    <x:row r="3" ht="22" customHeight="1">
      <x:c r="A3" s="363" t="str">
        <x:v>Chiffre d'affaires, volumes, prix et scénarios sur cinq ans</x:v>
      </x:c>
      <x:c r="B3" s="363"/>
      <x:c r="C3" s="363"/>
      <x:c r="D3" s="363"/>
      <x:c r="E3" s="363"/>
      <x:c r="F3" s="363"/>
      <x:c r="G3" s="363"/>
      <x:c r="H3" s="362"/>
      <x:c r="I3" s="362"/>
      <x:c r="J3" s="362"/>
      <x:c r="K3" s="362"/>
      <x:c r="L3" s="362"/>
      <x:c r="M3" s="362"/>
      <x:c r="N3" s="362"/>
    </x:row>
    <x:row r="4">
      <x:c r="A4" s="362"/>
      <x:c r="B4" s="362"/>
      <x:c r="C4" s="362"/>
      <x:c r="D4" s="362"/>
      <x:c r="E4" s="362"/>
      <x:c r="F4" s="362"/>
      <x:c r="G4" s="362"/>
      <x:c r="H4" s="362"/>
      <x:c r="I4" s="362"/>
      <x:c r="J4" s="362"/>
      <x:c r="K4" s="362"/>
      <x:c r="L4" s="362"/>
      <x:c r="M4" s="362"/>
      <x:c r="N4" s="362"/>
    </x:row>
    <x:row r="5" ht="24" customHeight="1">
      <x:c r="A5" s="369" t="str">
        <x:v>Indicateur</x:v>
      </x:c>
      <x:c r="B5" s="369" t="str">
        <x:v>Unité</x:v>
      </x:c>
      <x:c r="C5" s="369" t="n">
        <x:v>2026</x:v>
      </x:c>
      <x:c r="D5" s="369" t="n">
        <x:v>2027</x:v>
      </x:c>
      <x:c r="E5" s="369" t="n">
        <x:v>2028</x:v>
      </x:c>
      <x:c r="F5" s="369" t="n">
        <x:v>2029</x:v>
      </x:c>
      <x:c r="G5" s="369" t="n">
        <x:v>2030</x:v>
      </x:c>
      <x:c r="H5" s="362"/>
      <x:c r="I5" s="362"/>
      <x:c r="J5" s="362"/>
      <x:c r="K5" s="362"/>
      <x:c r="L5" s="362"/>
      <x:c r="M5" s="362"/>
      <x:c r="N5" s="362"/>
    </x:row>
    <x:row r="6">
      <x:c r="A6" s="362" t="str">
        <x:v>Volume vendu</x:v>
      </x:c>
      <x:c r="B6" s="362" t="str">
        <x:v>unités</x:v>
      </x:c>
      <x:c r="C6" s="395" t="n">
        <x:v>10000</x:v>
      </x:c>
      <x:c r="D6" s="414" t="n">
        <x:f>C6*(1+'Hypothèses'!E7)</x:f>
        <x:v>11200.000000000002</x:v>
      </x:c>
      <x:c r="E6" s="414" t="n">
        <x:f>D6*(1+'Hypothèses'!F7)</x:f>
        <x:v>12320.000000000004</x:v>
      </x:c>
      <x:c r="F6" s="414" t="n">
        <x:f>E6*(1+'Hypothèses'!G7)</x:f>
        <x:v>13305.600000000004</x:v>
      </x:c>
      <x:c r="G6" s="414" t="n">
        <x:f>F6*(1+'Hypothèses'!H7)</x:f>
        <x:v>14103.936000000005</x:v>
      </x:c>
      <x:c r="H6" s="362"/>
      <x:c r="I6" s="362"/>
      <x:c r="J6" s="362"/>
      <x:c r="K6" s="362"/>
      <x:c r="L6" s="362"/>
      <x:c r="M6" s="362"/>
      <x:c r="N6" s="362"/>
    </x:row>
    <x:row r="7">
      <x:c r="A7" s="362" t="str">
        <x:v>Prix moyen</x:v>
      </x:c>
      <x:c r="B7" s="362" t="str">
        <x:v>EUR</x:v>
      </x:c>
      <x:c r="C7" s="415" t="n">
        <x:v>100</x:v>
      </x:c>
      <x:c r="D7" s="414" t="n">
        <x:f>C7*(1+'Hypothèses'!$B$11)</x:f>
        <x:v>102.49999999999999</x:v>
      </x:c>
      <x:c r="E7" s="414" t="n">
        <x:f>D7*(1+'Hypothèses'!$B$11)</x:f>
        <x:v>105.06249999999997</x:v>
      </x:c>
      <x:c r="F7" s="414" t="n">
        <x:f>E7*(1+'Hypothèses'!$B$11)</x:f>
        <x:v>107.68906249999996</x:v>
      </x:c>
      <x:c r="G7" s="414" t="n">
        <x:f>F7*(1+'Hypothèses'!$B$11)</x:f>
        <x:v>110.38128906249996</x:v>
      </x:c>
      <x:c r="H7" s="362"/>
      <x:c r="I7" s="362"/>
      <x:c r="J7" s="362"/>
      <x:c r="K7" s="362"/>
      <x:c r="L7" s="362"/>
      <x:c r="M7" s="362"/>
      <x:c r="N7" s="362"/>
    </x:row>
    <x:row r="8">
      <x:c r="A8" s="362" t="str">
        <x:v>Chiffre d'affaires</x:v>
      </x:c>
      <x:c r="B8" s="362" t="str">
        <x:v>EUR</x:v>
      </x:c>
      <x:c r="C8" s="416" t="n">
        <x:f>C6*C7</x:f>
        <x:v>1000000</x:v>
      </x:c>
      <x:c r="D8" s="416" t="n">
        <x:f>D6*D7</x:f>
        <x:v>1148000</x:v>
      </x:c>
      <x:c r="E8" s="416" t="n">
        <x:f>E6*E7</x:f>
        <x:v>1294370</x:v>
      </x:c>
      <x:c r="F8" s="416" t="n">
        <x:f>F6*F7</x:f>
        <x:v>1432867.5899999999</x:v>
      </x:c>
      <x:c r="G8" s="416" t="n">
        <x:f>G6*G7</x:f>
        <x:v>1556810.636535</x:v>
      </x:c>
      <x:c r="H8" s="362"/>
      <x:c r="I8" s="362"/>
      <x:c r="J8" s="362"/>
      <x:c r="K8" s="362"/>
      <x:c r="L8" s="362"/>
      <x:c r="M8" s="362"/>
      <x:c r="N8" s="362"/>
    </x:row>
    <x:row r="9">
      <x:c r="A9" s="362" t="str">
        <x:v>Croissance</x:v>
      </x:c>
      <x:c r="B9" s="362" t="str">
        <x:v>%</x:v>
      </x:c>
      <x:c r="C9" s="417" t="n">
        <x:f>0</x:f>
        <x:v>0</x:v>
      </x:c>
      <x:c r="D9" s="417" t="n">
        <x:f>D8/C8-1</x:f>
        <x:v>0.1479999999999999</x:v>
      </x:c>
      <x:c r="E9" s="417" t="n">
        <x:f>E8/D8-1</x:f>
        <x:v>0.12749999999999995</x:v>
      </x:c>
      <x:c r="F9" s="417" t="n">
        <x:f>F8/E8-1</x:f>
        <x:v>0.10699999999999998</x:v>
      </x:c>
      <x:c r="G9" s="417" t="n">
        <x:f>G8/F8-1</x:f>
        <x:v>0.08650000000000024</x:v>
      </x:c>
      <x:c r="H9" s="362"/>
      <x:c r="I9" s="362"/>
      <x:c r="J9" s="362"/>
      <x:c r="K9" s="362"/>
      <x:c r="L9" s="362"/>
      <x:c r="M9" s="362"/>
      <x:c r="N9" s="362"/>
    </x:row>
    <x:row r="10">
      <x:c r="A10" s="362" t="str">
        <x:v>Scénario prudent</x:v>
      </x:c>
      <x:c r="B10" s="362" t="str">
        <x:v>EUR</x:v>
      </x:c>
      <x:c r="C10" s="416" t="n">
        <x:f>C8*0.90</x:f>
        <x:v>900000</x:v>
      </x:c>
      <x:c r="D10" s="416" t="n">
        <x:f>D8*0.90</x:f>
        <x:v>1033200</x:v>
      </x:c>
      <x:c r="E10" s="416" t="n">
        <x:f>E8*0.90</x:f>
        <x:v>1164933</x:v>
      </x:c>
      <x:c r="F10" s="416" t="n">
        <x:f>F8*0.90</x:f>
        <x:v>1289580.831</x:v>
      </x:c>
      <x:c r="G10" s="416" t="n">
        <x:f>G8*0.90</x:f>
        <x:v>1401129.5728815</x:v>
      </x:c>
      <x:c r="H10" s="362"/>
      <x:c r="I10" s="362"/>
      <x:c r="J10" s="362"/>
      <x:c r="K10" s="362"/>
      <x:c r="L10" s="362"/>
      <x:c r="M10" s="362"/>
      <x:c r="N10" s="362"/>
    </x:row>
    <x:row r="11">
      <x:c r="A11" s="362" t="str">
        <x:v>Scénario réaliste</x:v>
      </x:c>
      <x:c r="B11" s="362" t="str">
        <x:v>EUR</x:v>
      </x:c>
      <x:c r="C11" s="416" t="n">
        <x:f>C8</x:f>
        <x:v>1000000</x:v>
      </x:c>
      <x:c r="D11" s="416" t="n">
        <x:f>D8</x:f>
        <x:v>1148000</x:v>
      </x:c>
      <x:c r="E11" s="416" t="n">
        <x:f>E8</x:f>
        <x:v>1294370</x:v>
      </x:c>
      <x:c r="F11" s="416" t="n">
        <x:f>F8</x:f>
        <x:v>1432867.5899999999</x:v>
      </x:c>
      <x:c r="G11" s="416" t="n">
        <x:f>G8</x:f>
        <x:v>1556810.636535</x:v>
      </x:c>
      <x:c r="H11" s="362"/>
      <x:c r="I11" s="362"/>
      <x:c r="J11" s="362"/>
      <x:c r="K11" s="362"/>
      <x:c r="L11" s="362"/>
      <x:c r="M11" s="362"/>
      <x:c r="N11" s="362"/>
    </x:row>
    <x:row r="12">
      <x:c r="A12" s="362" t="str">
        <x:v>Scénario ambitieux</x:v>
      </x:c>
      <x:c r="B12" s="362" t="str">
        <x:v>EUR</x:v>
      </x:c>
      <x:c r="C12" s="416" t="n">
        <x:f>C8*1.10</x:f>
        <x:v>1100000</x:v>
      </x:c>
      <x:c r="D12" s="416" t="n">
        <x:f>D8*1.10</x:f>
        <x:v>1262800</x:v>
      </x:c>
      <x:c r="E12" s="416" t="n">
        <x:f>E8*1.10</x:f>
        <x:v>1423807</x:v>
      </x:c>
      <x:c r="F12" s="416" t="n">
        <x:f>F8*1.10</x:f>
        <x:v>1576154.349</x:v>
      </x:c>
      <x:c r="G12" s="416" t="n">
        <x:f>G8*1.10</x:f>
        <x:v>1712491.7001885</x:v>
      </x:c>
      <x:c r="H12" s="362"/>
      <x:c r="I12" s="362"/>
      <x:c r="J12" s="362"/>
      <x:c r="K12" s="362"/>
      <x:c r="L12" s="362"/>
      <x:c r="M12" s="362"/>
      <x:c r="N12" s="362"/>
    </x:row>
    <x:row r="13">
      <x:c r="A13" s="362"/>
      <x:c r="B13" s="362"/>
      <x:c r="C13" s="362"/>
      <x:c r="D13" s="362"/>
      <x:c r="E13" s="362"/>
      <x:c r="F13" s="362"/>
      <x:c r="G13" s="362"/>
      <x:c r="H13" s="362"/>
      <x:c r="I13" s="362"/>
      <x:c r="J13" s="362"/>
      <x:c r="K13" s="362"/>
      <x:c r="L13" s="362"/>
      <x:c r="M13" s="362"/>
      <x:c r="N13" s="362"/>
    </x:row>
    <x:row r="14">
      <x:c r="A14" s="362"/>
      <x:c r="B14" s="362"/>
      <x:c r="C14" s="362"/>
      <x:c r="D14" s="362"/>
      <x:c r="E14" s="362"/>
      <x:c r="F14" s="362"/>
      <x:c r="G14" s="362"/>
      <x:c r="H14" s="362"/>
      <x:c r="I14" s="362"/>
      <x:c r="J14" s="362"/>
      <x:c r="K14" s="362"/>
      <x:c r="L14" s="362"/>
      <x:c r="M14" s="362"/>
      <x:c r="N14" s="362"/>
    </x:row>
    <x:row r="15">
      <x:c r="A15" s="362"/>
      <x:c r="B15" s="362"/>
      <x:c r="C15" s="362"/>
      <x:c r="D15" s="362"/>
      <x:c r="E15" s="362"/>
      <x:c r="F15" s="362"/>
      <x:c r="G15" s="362"/>
      <x:c r="H15" s="362"/>
      <x:c r="I15" s="362"/>
      <x:c r="J15" s="362"/>
      <x:c r="K15" s="362"/>
      <x:c r="L15" s="362"/>
      <x:c r="M15" s="362"/>
      <x:c r="N15" s="362"/>
    </x:row>
    <x:row r="16">
      <x:c r="A16" s="362"/>
      <x:c r="B16" s="362"/>
      <x:c r="C16" s="362"/>
      <x:c r="D16" s="362"/>
      <x:c r="E16" s="362"/>
      <x:c r="F16" s="362"/>
      <x:c r="G16" s="362"/>
      <x:c r="H16" s="362"/>
      <x:c r="I16" s="362"/>
      <x:c r="J16" s="362"/>
      <x:c r="K16" s="362"/>
      <x:c r="L16" s="362"/>
      <x:c r="M16" s="362"/>
      <x:c r="N16" s="362"/>
    </x:row>
    <x:row r="17">
      <x:c r="A17" s="362"/>
      <x:c r="B17" s="362"/>
      <x:c r="C17" s="362"/>
      <x:c r="D17" s="362"/>
      <x:c r="E17" s="362"/>
      <x:c r="F17" s="362"/>
      <x:c r="G17" s="362"/>
      <x:c r="H17" s="362"/>
      <x:c r="I17" s="362"/>
      <x:c r="J17" s="362"/>
      <x:c r="K17" s="362"/>
      <x:c r="L17" s="362"/>
      <x:c r="M17" s="362"/>
      <x:c r="N17" s="362"/>
    </x:row>
    <x:row r="18">
      <x:c r="A18" s="362"/>
      <x:c r="B18" s="362"/>
      <x:c r="C18" s="362"/>
      <x:c r="D18" s="362"/>
      <x:c r="E18" s="362"/>
      <x:c r="F18" s="362"/>
      <x:c r="G18" s="362"/>
      <x:c r="H18" s="362"/>
      <x:c r="I18" s="362"/>
      <x:c r="J18" s="362"/>
      <x:c r="K18" s="362"/>
      <x:c r="L18" s="362"/>
      <x:c r="M18" s="362"/>
      <x:c r="N18" s="362"/>
    </x:row>
    <x:row r="19">
      <x:c r="A19" s="362"/>
      <x:c r="B19" s="362"/>
      <x:c r="C19" s="362"/>
      <x:c r="D19" s="362"/>
      <x:c r="E19" s="362"/>
      <x:c r="F19" s="362"/>
      <x:c r="G19" s="362"/>
      <x:c r="H19" s="362"/>
      <x:c r="I19" s="362"/>
      <x:c r="J19" s="362"/>
      <x:c r="K19" s="362"/>
      <x:c r="L19" s="362"/>
      <x:c r="M19" s="362"/>
      <x:c r="N19" s="362"/>
    </x:row>
    <x:row r="20">
      <x:c r="A20" s="362"/>
      <x:c r="B20" s="362"/>
      <x:c r="C20" s="362"/>
      <x:c r="D20" s="362"/>
      <x:c r="E20" s="362"/>
      <x:c r="F20" s="362"/>
      <x:c r="G20" s="362"/>
      <x:c r="H20" s="362"/>
      <x:c r="I20" s="362"/>
      <x:c r="J20" s="362"/>
      <x:c r="K20" s="362"/>
      <x:c r="L20" s="362"/>
      <x:c r="M20" s="362"/>
      <x:c r="N20" s="362"/>
    </x:row>
    <x:row r="21">
      <x:c r="A21" s="362"/>
      <x:c r="B21" s="362"/>
      <x:c r="C21" s="362"/>
      <x:c r="D21" s="362"/>
      <x:c r="E21" s="362"/>
      <x:c r="F21" s="362"/>
      <x:c r="G21" s="362"/>
      <x:c r="H21" s="362"/>
      <x:c r="I21" s="362"/>
      <x:c r="J21" s="362"/>
      <x:c r="K21" s="362"/>
      <x:c r="L21" s="362"/>
      <x:c r="M21" s="362"/>
      <x:c r="N21" s="362"/>
    </x:row>
    <x:row r="22">
      <x:c r="A22" s="362"/>
      <x:c r="B22" s="362"/>
      <x:c r="C22" s="362"/>
      <x:c r="D22" s="362"/>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G2"/>
    <x:mergeCell ref="A3:G3"/>
  </x:mergeCells>
  <x:pageMargins left="0.7" right="0.7" top="0.75" bottom="0.75" header="0.3" footer="0.3"/>
  <x:drawing xmlns:r="http://schemas.openxmlformats.org/officeDocument/2006/relationships" r:id="R8f5b004a2e3a419a"/>
</x:worksheet>
</file>

<file path=xl/worksheets/sheet4.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s>
  <x:sheetData>
    <x:row r="1" ht="30" customHeight="1">
      <x:c r="A1" s="336" t="str">
        <x:v>COMPTE DE RÉSULTAT PRÉVISIONNEL</x:v>
      </x:c>
      <x:c r="B1" s="336"/>
      <x:c r="C1" s="336"/>
      <x:c r="D1" s="336"/>
      <x:c r="E1" s="336"/>
      <x:c r="F1" s="336"/>
      <x:c r="G1" s="336"/>
      <x:c r="H1" s="362"/>
      <x:c r="I1" s="362"/>
      <x:c r="J1" s="362"/>
      <x:c r="K1" s="362"/>
      <x:c r="L1" s="362"/>
      <x:c r="M1" s="362"/>
      <x:c r="N1" s="362"/>
    </x:row>
    <x:row r="2" ht="30" customHeight="1">
      <x:c r="A2" s="336"/>
      <x:c r="B2" s="336"/>
      <x:c r="C2" s="336"/>
      <x:c r="D2" s="336"/>
      <x:c r="E2" s="336"/>
      <x:c r="F2" s="336"/>
      <x:c r="G2" s="336"/>
      <x:c r="H2" s="362"/>
      <x:c r="I2" s="362"/>
      <x:c r="J2" s="362"/>
      <x:c r="K2" s="362"/>
      <x:c r="L2" s="362"/>
      <x:c r="M2" s="362"/>
      <x:c r="N2" s="362"/>
    </x:row>
    <x:row r="3" ht="22" customHeight="1">
      <x:c r="A3" s="363" t="str">
        <x:v>Projection sur cinq ans en EUR</x:v>
      </x:c>
      <x:c r="B3" s="363"/>
      <x:c r="C3" s="363"/>
      <x:c r="D3" s="363"/>
      <x:c r="E3" s="363"/>
      <x:c r="F3" s="363"/>
      <x:c r="G3" s="363"/>
      <x:c r="H3" s="362"/>
      <x:c r="I3" s="362"/>
      <x:c r="J3" s="362"/>
      <x:c r="K3" s="362"/>
      <x:c r="L3" s="362"/>
      <x:c r="M3" s="362"/>
      <x:c r="N3" s="362"/>
    </x:row>
    <x:row r="4">
      <x:c r="A4" s="362"/>
      <x:c r="B4" s="362"/>
      <x:c r="C4" s="362"/>
      <x:c r="D4" s="362"/>
      <x:c r="E4" s="362"/>
      <x:c r="F4" s="362"/>
      <x:c r="G4" s="362"/>
      <x:c r="H4" s="362"/>
      <x:c r="I4" s="362"/>
      <x:c r="J4" s="362"/>
      <x:c r="K4" s="362"/>
      <x:c r="L4" s="362"/>
      <x:c r="M4" s="362"/>
      <x:c r="N4" s="362"/>
    </x:row>
    <x:row r="5" ht="24" customHeight="1">
      <x:c r="A5" s="422" t="str">
        <x:v>Poste</x:v>
      </x:c>
      <x:c r="B5" s="422" t="str">
        <x:v>Unité</x:v>
      </x:c>
      <x:c r="C5" s="422" t="n">
        <x:v>2026</x:v>
      </x:c>
      <x:c r="D5" s="422" t="n">
        <x:v>2027</x:v>
      </x:c>
      <x:c r="E5" s="422" t="n">
        <x:v>2028</x:v>
      </x:c>
      <x:c r="F5" s="422" t="n">
        <x:v>2029</x:v>
      </x:c>
      <x:c r="G5" s="422" t="n">
        <x:v>2030</x:v>
      </x:c>
      <x:c r="H5" s="362"/>
      <x:c r="I5" s="362"/>
      <x:c r="J5" s="362"/>
      <x:c r="K5" s="362"/>
      <x:c r="L5" s="362"/>
      <x:c r="M5" s="362"/>
      <x:c r="N5" s="362"/>
    </x:row>
    <x:row r="6">
      <x:c r="A6" s="362" t="str">
        <x:v>Chiffre d'affaires</x:v>
      </x:c>
      <x:c r="B6" s="362" t="str">
        <x:v>EUR</x:v>
      </x:c>
      <x:c r="C6" s="432" t="n">
        <x:f>'Prévisions'!C8</x:f>
        <x:v>1000000</x:v>
      </x:c>
      <x:c r="D6" s="432" t="n">
        <x:f>'Prévisions'!D8</x:f>
        <x:v>1148000</x:v>
      </x:c>
      <x:c r="E6" s="432" t="n">
        <x:f>'Prévisions'!E8</x:f>
        <x:v>1294370</x:v>
      </x:c>
      <x:c r="F6" s="432" t="n">
        <x:f>'Prévisions'!F8</x:f>
        <x:v>1432867.5899999999</x:v>
      </x:c>
      <x:c r="G6" s="432" t="n">
        <x:f>'Prévisions'!G8</x:f>
        <x:v>1556810.636535</x:v>
      </x:c>
      <x:c r="H6" s="362"/>
      <x:c r="I6" s="362"/>
      <x:c r="J6" s="362"/>
      <x:c r="K6" s="362"/>
      <x:c r="L6" s="362"/>
      <x:c r="M6" s="362"/>
      <x:c r="N6" s="362"/>
    </x:row>
    <x:row r="7">
      <x:c r="A7" s="362" t="str">
        <x:v>Coût des ventes</x:v>
      </x:c>
      <x:c r="B7" s="362" t="str">
        <x:v>EUR</x:v>
      </x:c>
      <x:c r="C7" s="432" t="n">
        <x:f>C6*(1-'Hypothèses'!E8)</x:f>
        <x:v>580000.0000000001</x:v>
      </x:c>
      <x:c r="D7" s="432" t="n">
        <x:f>D6*(1-'Hypothèses'!F8)</x:f>
        <x:v>654360.0000000001</x:v>
      </x:c>
      <x:c r="E7" s="432" t="n">
        <x:f>E6*(1-'Hypothèses'!G8)</x:f>
        <x:v>724847.2000000001</x:v>
      </x:c>
      <x:c r="F7" s="432" t="n">
        <x:f>F6*(1-'Hypothèses'!H8)</x:f>
        <x:v>788077.1745</x:v>
      </x:c>
      <x:c r="G7" s="432" t="n">
        <x:f>G6*(1-'Hypothèses'!H8)</x:f>
        <x:v>856245.85009425</x:v>
      </x:c>
      <x:c r="H7" s="362"/>
      <x:c r="I7" s="362"/>
      <x:c r="J7" s="362"/>
      <x:c r="K7" s="362"/>
      <x:c r="L7" s="362"/>
      <x:c r="M7" s="362"/>
      <x:c r="N7" s="362"/>
    </x:row>
    <x:row r="8">
      <x:c r="A8" s="433" t="str">
        <x:v>Marge brute</x:v>
      </x:c>
      <x:c r="B8" s="433" t="str">
        <x:v>EUR</x:v>
      </x:c>
      <x:c r="C8" s="434" t="n">
        <x:f>C6-C7</x:f>
        <x:v>419999.9999999999</x:v>
      </x:c>
      <x:c r="D8" s="434" t="n">
        <x:f>D6-D7</x:f>
        <x:v>493639.9999999999</x:v>
      </x:c>
      <x:c r="E8" s="434" t="n">
        <x:f>E6-E7</x:f>
        <x:v>569522.7999999999</x:v>
      </x:c>
      <x:c r="F8" s="434" t="n">
        <x:f>F6-F7</x:f>
        <x:v>644790.4154999999</x:v>
      </x:c>
      <x:c r="G8" s="434" t="n">
        <x:f>G6-G7</x:f>
        <x:v>700564.78644075</x:v>
      </x:c>
      <x:c r="H8" s="362"/>
      <x:c r="I8" s="362"/>
      <x:c r="J8" s="362"/>
      <x:c r="K8" s="362"/>
      <x:c r="L8" s="362"/>
      <x:c r="M8" s="362"/>
      <x:c r="N8" s="362"/>
    </x:row>
    <x:row r="9">
      <x:c r="A9" s="362" t="str">
        <x:v>Marge brute %</x:v>
      </x:c>
      <x:c r="B9" s="362" t="str">
        <x:v>%</x:v>
      </x:c>
      <x:c r="C9" s="435" t="n">
        <x:f>IFERROR(C8/C6,0)</x:f>
        <x:v>0.4199999999999999</x:v>
      </x:c>
      <x:c r="D9" s="435" t="n">
        <x:f>IFERROR(D8/D6,0)</x:f>
        <x:v>0.4299999999999999</x:v>
      </x:c>
      <x:c r="E9" s="435" t="n">
        <x:f>IFERROR(E8/E6,0)</x:f>
        <x:v>0.43999999999999995</x:v>
      </x:c>
      <x:c r="F9" s="435" t="n">
        <x:f>IFERROR(F8/F6,0)</x:f>
        <x:v>0.44999999999999996</x:v>
      </x:c>
      <x:c r="G9" s="435" t="n">
        <x:f>IFERROR(G8/G6,0)</x:f>
        <x:v>0.45</x:v>
      </x:c>
      <x:c r="H9" s="362"/>
      <x:c r="I9" s="362"/>
      <x:c r="J9" s="362"/>
      <x:c r="K9" s="362"/>
      <x:c r="L9" s="362"/>
      <x:c r="M9" s="362"/>
      <x:c r="N9" s="362"/>
    </x:row>
    <x:row r="10">
      <x:c r="A10" s="362" t="str">
        <x:v>Salaires</x:v>
      </x:c>
      <x:c r="B10" s="362" t="str">
        <x:v>EUR</x:v>
      </x:c>
      <x:c r="C10" s="432" t="n">
        <x:f>C6*'Hypothèses'!E9</x:f>
        <x:v>180000</x:v>
      </x:c>
      <x:c r="D10" s="432" t="n">
        <x:f>D6*'Hypothèses'!F9</x:f>
        <x:v>206640</x:v>
      </x:c>
      <x:c r="E10" s="432" t="n">
        <x:f>E6*'Hypothèses'!G9</x:f>
        <x:v>226514.75</x:v>
      </x:c>
      <x:c r="F10" s="432" t="n">
        <x:f>F6*'Hypothèses'!H9</x:f>
        <x:v>243587.4903</x:v>
      </x:c>
      <x:c r="G10" s="432" t="n">
        <x:f>G6*'Hypothèses'!H9</x:f>
        <x:v>264657.80821095005</x:v>
      </x:c>
      <x:c r="H10" s="362"/>
      <x:c r="I10" s="362"/>
      <x:c r="J10" s="362"/>
      <x:c r="K10" s="362"/>
      <x:c r="L10" s="362"/>
      <x:c r="M10" s="362"/>
      <x:c r="N10" s="362"/>
    </x:row>
    <x:row r="11">
      <x:c r="A11" s="362" t="str">
        <x:v>Marketing</x:v>
      </x:c>
      <x:c r="B11" s="362" t="str">
        <x:v>EUR</x:v>
      </x:c>
      <x:c r="C11" s="432" t="n">
        <x:f>C6*'Hypothèses'!E10</x:f>
        <x:v>60000</x:v>
      </x:c>
      <x:c r="D11" s="432" t="n">
        <x:f>D6*'Hypothèses'!F10</x:f>
        <x:v>63140</x:v>
      </x:c>
      <x:c r="E11" s="432" t="n">
        <x:f>E6*'Hypothèses'!G10</x:f>
        <x:v>64718.5</x:v>
      </x:c>
      <x:c r="F11" s="432" t="n">
        <x:f>F6*'Hypothèses'!H10</x:f>
        <x:v>71643.3795</x:v>
      </x:c>
      <x:c r="G11" s="432" t="n">
        <x:f>G6*'Hypothèses'!H10</x:f>
        <x:v>77840.53182675001</x:v>
      </x:c>
      <x:c r="H11" s="362"/>
      <x:c r="I11" s="362"/>
      <x:c r="J11" s="362"/>
      <x:c r="K11" s="362"/>
      <x:c r="L11" s="362"/>
      <x:c r="M11" s="362"/>
      <x:c r="N11" s="362"/>
    </x:row>
    <x:row r="12">
      <x:c r="A12" s="362" t="str">
        <x:v>Autres charges opérationnelles</x:v>
      </x:c>
      <x:c r="B12" s="362" t="str">
        <x:v>EUR</x:v>
      </x:c>
      <x:c r="C12" s="432" t="n">
        <x:f>C6*'Hypothèses'!E11</x:f>
        <x:v>80000</x:v>
      </x:c>
      <x:c r="D12" s="432" t="n">
        <x:f>D6*'Hypothèses'!F11</x:f>
        <x:v>89544</x:v>
      </x:c>
      <x:c r="E12" s="432" t="n">
        <x:f>E6*'Hypothèses'!G11</x:f>
        <x:v>97077.75</x:v>
      </x:c>
      <x:c r="F12" s="432" t="n">
        <x:f>F6*'Hypothèses'!H11</x:f>
        <x:v>103166.46647999999</x:v>
      </x:c>
      <x:c r="G12" s="432" t="n">
        <x:f>G6*'Hypothèses'!H11</x:f>
        <x:v>112090.36583052</x:v>
      </x:c>
      <x:c r="H12" s="362"/>
      <x:c r="I12" s="362"/>
      <x:c r="J12" s="362"/>
      <x:c r="K12" s="362"/>
      <x:c r="L12" s="362"/>
      <x:c r="M12" s="362"/>
      <x:c r="N12" s="362"/>
    </x:row>
    <x:row r="13">
      <x:c r="A13" s="433" t="str">
        <x:v>EBITDA</x:v>
      </x:c>
      <x:c r="B13" s="433" t="str">
        <x:v>EUR</x:v>
      </x:c>
      <x:c r="C13" s="434" t="n">
        <x:f>C8-SUM(C10:C12)</x:f>
        <x:v>99999.99999999988</x:v>
      </x:c>
      <x:c r="D13" s="434" t="n">
        <x:f>D8-SUM(D10:D12)</x:f>
        <x:v>134315.99999999988</x:v>
      </x:c>
      <x:c r="E13" s="434" t="n">
        <x:f>E8-SUM(E10:E12)</x:f>
        <x:v>181211.79999999993</x:v>
      </x:c>
      <x:c r="F13" s="434" t="n">
        <x:f>F8-SUM(F10:F12)</x:f>
        <x:v>226393.0792199999</x:v>
      </x:c>
      <x:c r="G13" s="434" t="n">
        <x:f>G8-SUM(G10:G12)</x:f>
        <x:v>245976.08057252993</x:v>
      </x:c>
      <x:c r="H13" s="362"/>
      <x:c r="I13" s="362"/>
      <x:c r="J13" s="362"/>
      <x:c r="K13" s="362"/>
      <x:c r="L13" s="362"/>
      <x:c r="M13" s="362"/>
      <x:c r="N13" s="362"/>
    </x:row>
    <x:row r="14">
      <x:c r="A14" s="362" t="str">
        <x:v>Marge EBITDA</x:v>
      </x:c>
      <x:c r="B14" s="362" t="str">
        <x:v>%</x:v>
      </x:c>
      <x:c r="C14" s="435" t="n">
        <x:f>IFERROR(C13/C6,0)</x:f>
        <x:v>0.09999999999999988</x:v>
      </x:c>
      <x:c r="D14" s="435" t="n">
        <x:f>IFERROR(D13/D6,0)</x:f>
        <x:v>0.1169999999999999</x:v>
      </x:c>
      <x:c r="E14" s="435" t="n">
        <x:f>IFERROR(E13/E6,0)</x:f>
        <x:v>0.13999999999999996</x:v>
      </x:c>
      <x:c r="F14" s="435" t="n">
        <x:f>IFERROR(F13/F6,0)</x:f>
        <x:v>0.15799999999999995</x:v>
      </x:c>
      <x:c r="G14" s="435" t="n">
        <x:f>IFERROR(G13/G6,0)</x:f>
        <x:v>0.15799999999999995</x:v>
      </x:c>
      <x:c r="H14" s="362"/>
      <x:c r="I14" s="362"/>
      <x:c r="J14" s="362"/>
      <x:c r="K14" s="362"/>
      <x:c r="L14" s="362"/>
      <x:c r="M14" s="362"/>
      <x:c r="N14" s="362"/>
    </x:row>
    <x:row r="15">
      <x:c r="A15" s="362" t="str">
        <x:v>Amortissements</x:v>
      </x:c>
      <x:c r="B15" s="362" t="str">
        <x:v>EUR</x:v>
      </x:c>
      <x:c r="C15" s="432" t="n">
        <x:f>'Capex'!C9</x:f>
        <x:v>40000</x:v>
      </x:c>
      <x:c r="D15" s="432" t="n">
        <x:f>'Capex'!D9</x:f>
        <x:v>42332</x:v>
      </x:c>
      <x:c r="E15" s="432" t="n">
        <x:f>'Capex'!E9</x:f>
        <x:v>44220.56</x:v>
      </x:c>
      <x:c r="F15" s="432" t="n">
        <x:f>'Capex'!F9</x:f>
        <x:v>46839.388719999995</x:v>
      </x:c>
      <x:c r="G15" s="432" t="n">
        <x:f>'Capex'!G9</x:f>
        <x:v>49925.99606828</x:v>
      </x:c>
      <x:c r="H15" s="362"/>
      <x:c r="I15" s="362"/>
      <x:c r="J15" s="362"/>
      <x:c r="K15" s="362"/>
      <x:c r="L15" s="362"/>
      <x:c r="M15" s="362"/>
      <x:c r="N15" s="362"/>
    </x:row>
    <x:row r="16">
      <x:c r="A16" s="433" t="str">
        <x:v>EBIT</x:v>
      </x:c>
      <x:c r="B16" s="433" t="str">
        <x:v>EUR</x:v>
      </x:c>
      <x:c r="C16" s="434" t="n">
        <x:f>C13-C15</x:f>
        <x:v>59999.99999999988</x:v>
      </x:c>
      <x:c r="D16" s="434" t="n">
        <x:f>D13-D15</x:f>
        <x:v>91983.99999999988</x:v>
      </x:c>
      <x:c r="E16" s="434" t="n">
        <x:f>E13-E15</x:f>
        <x:v>136991.23999999993</x:v>
      </x:c>
      <x:c r="F16" s="434" t="n">
        <x:f>F13-F15</x:f>
        <x:v>179553.6904999999</x:v>
      </x:c>
      <x:c r="G16" s="434" t="n">
        <x:f>G13-G15</x:f>
        <x:v>196050.0845042499</x:v>
      </x:c>
      <x:c r="H16" s="362"/>
      <x:c r="I16" s="362"/>
      <x:c r="J16" s="362"/>
      <x:c r="K16" s="362"/>
      <x:c r="L16" s="362"/>
      <x:c r="M16" s="362"/>
      <x:c r="N16" s="362"/>
    </x:row>
    <x:row r="17">
      <x:c r="A17" s="362" t="str">
        <x:v>Charges d'intérêts</x:v>
      </x:c>
      <x:c r="B17" s="362" t="str">
        <x:v>EUR</x:v>
      </x:c>
      <x:c r="C17" s="432" t="n">
        <x:f>'Financement'!C10</x:f>
        <x:v>14850</x:v>
      </x:c>
      <x:c r="D17" s="432" t="n">
        <x:f>'Financement'!D10</x:f>
        <x:v>11550</x:v>
      </x:c>
      <x:c r="E17" s="432" t="n">
        <x:f>'Financement'!E10</x:f>
        <x:v>8250</x:v>
      </x:c>
      <x:c r="F17" s="432" t="n">
        <x:f>'Financement'!F10</x:f>
        <x:v>4950</x:v>
      </x:c>
      <x:c r="G17" s="432" t="n">
        <x:f>'Financement'!G10</x:f>
        <x:v>1650</x:v>
      </x:c>
      <x:c r="H17" s="362"/>
      <x:c r="I17" s="362"/>
      <x:c r="J17" s="362"/>
      <x:c r="K17" s="362"/>
      <x:c r="L17" s="362"/>
      <x:c r="M17" s="362"/>
      <x:c r="N17" s="362"/>
    </x:row>
    <x:row r="18">
      <x:c r="A18" s="433" t="str">
        <x:v>Résultat avant impôt</x:v>
      </x:c>
      <x:c r="B18" s="433" t="str">
        <x:v>EUR</x:v>
      </x:c>
      <x:c r="C18" s="434" t="n">
        <x:f>C16-C17</x:f>
        <x:v>45149.99999999988</x:v>
      </x:c>
      <x:c r="D18" s="434" t="n">
        <x:f>D16-D17</x:f>
        <x:v>80433.99999999988</x:v>
      </x:c>
      <x:c r="E18" s="434" t="n">
        <x:f>E16-E17</x:f>
        <x:v>128741.23999999993</x:v>
      </x:c>
      <x:c r="F18" s="434" t="n">
        <x:f>F16-F17</x:f>
        <x:v>174603.6904999999</x:v>
      </x:c>
      <x:c r="G18" s="434" t="n">
        <x:f>G16-G17</x:f>
        <x:v>194400.0845042499</x:v>
      </x:c>
      <x:c r="H18" s="362"/>
      <x:c r="I18" s="362"/>
      <x:c r="J18" s="362"/>
      <x:c r="K18" s="362"/>
      <x:c r="L18" s="362"/>
      <x:c r="M18" s="362"/>
      <x:c r="N18" s="362"/>
    </x:row>
    <x:row r="19">
      <x:c r="A19" s="362" t="str">
        <x:v>Impôt</x:v>
      </x:c>
      <x:c r="B19" s="362" t="str">
        <x:v>EUR</x:v>
      </x:c>
      <x:c r="C19" s="432" t="n">
        <x:f>MAX(0,C18*'Hypothèses'!$B$10)</x:f>
        <x:v>11287.49999999997</x:v>
      </x:c>
      <x:c r="D19" s="432" t="n">
        <x:f>MAX(0,D18*'Hypothèses'!$B$10)</x:f>
        <x:v>20108.49999999997</x:v>
      </x:c>
      <x:c r="E19" s="432" t="n">
        <x:f>MAX(0,E18*'Hypothèses'!$B$10)</x:f>
        <x:v>32185.309999999983</x:v>
      </x:c>
      <x:c r="F19" s="432" t="n">
        <x:f>MAX(0,F18*'Hypothèses'!$B$10)</x:f>
        <x:v>43650.92262499998</x:v>
      </x:c>
      <x:c r="G19" s="432" t="n">
        <x:f>MAX(0,G18*'Hypothèses'!$B$10)</x:f>
        <x:v>48600.02112606248</x:v>
      </x:c>
      <x:c r="H19" s="362"/>
      <x:c r="I19" s="362"/>
      <x:c r="J19" s="362"/>
      <x:c r="K19" s="362"/>
      <x:c r="L19" s="362"/>
      <x:c r="M19" s="362"/>
      <x:c r="N19" s="362"/>
    </x:row>
    <x:row r="20">
      <x:c r="A20" s="433" t="str">
        <x:v>Résultat net</x:v>
      </x:c>
      <x:c r="B20" s="433" t="str">
        <x:v>EUR</x:v>
      </x:c>
      <x:c r="C20" s="434" t="n">
        <x:f>C18-C19</x:f>
        <x:v>33862.49999999991</x:v>
      </x:c>
      <x:c r="D20" s="434" t="n">
        <x:f>D18-D19</x:f>
        <x:v>60325.49999999991</x:v>
      </x:c>
      <x:c r="E20" s="434" t="n">
        <x:f>E18-E19</x:f>
        <x:v>96555.92999999995</x:v>
      </x:c>
      <x:c r="F20" s="434" t="n">
        <x:f>F18-F19</x:f>
        <x:v>130952.76787499993</x:v>
      </x:c>
      <x:c r="G20" s="434" t="n">
        <x:f>G18-G19</x:f>
        <x:v>145800.06337818742</x:v>
      </x:c>
      <x:c r="H20" s="362"/>
      <x:c r="I20" s="362"/>
      <x:c r="J20" s="362"/>
      <x:c r="K20" s="362"/>
      <x:c r="L20" s="362"/>
      <x:c r="M20" s="362"/>
      <x:c r="N20" s="362"/>
    </x:row>
    <x:row r="21">
      <x:c r="A21" s="362"/>
      <x:c r="B21" s="362"/>
      <x:c r="C21" s="362"/>
      <x:c r="D21" s="362"/>
      <x:c r="E21" s="362"/>
      <x:c r="F21" s="362"/>
      <x:c r="G21" s="362"/>
      <x:c r="H21" s="362"/>
      <x:c r="I21" s="362"/>
      <x:c r="J21" s="362"/>
      <x:c r="K21" s="362"/>
      <x:c r="L21" s="362"/>
      <x:c r="M21" s="362"/>
      <x:c r="N21" s="362"/>
    </x:row>
    <x:row r="22">
      <x:c r="A22" s="362"/>
      <x:c r="B22" s="362"/>
      <x:c r="C22" s="362"/>
      <x:c r="D22" s="362"/>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G2"/>
    <x:mergeCell ref="A3:G3"/>
  </x:mergeCells>
  <x:pageMargins left="0.7" right="0.7" top="0.75" bottom="0.75" header="0.3" footer="0.3"/>
</x:worksheet>
</file>

<file path=xl/worksheets/sheet5.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s>
  <x:sheetData>
    <x:row r="1" ht="30" customHeight="1">
      <x:c r="A1" s="336" t="str">
        <x:v>INVESTISSEMENTS ET AMORTISSEMENTS</x:v>
      </x:c>
      <x:c r="B1" s="336"/>
      <x:c r="C1" s="336"/>
      <x:c r="D1" s="336"/>
      <x:c r="E1" s="336"/>
      <x:c r="F1" s="336"/>
      <x:c r="G1" s="336"/>
      <x:c r="H1" s="362"/>
      <x:c r="I1" s="362"/>
      <x:c r="J1" s="362"/>
      <x:c r="K1" s="362"/>
      <x:c r="L1" s="362"/>
      <x:c r="M1" s="362"/>
      <x:c r="N1" s="362"/>
    </x:row>
    <x:row r="2" ht="30" customHeight="1">
      <x:c r="A2" s="336"/>
      <x:c r="B2" s="336"/>
      <x:c r="C2" s="336"/>
      <x:c r="D2" s="336"/>
      <x:c r="E2" s="336"/>
      <x:c r="F2" s="336"/>
      <x:c r="G2" s="336"/>
      <x:c r="H2" s="362"/>
      <x:c r="I2" s="362"/>
      <x:c r="J2" s="362"/>
      <x:c r="K2" s="362"/>
      <x:c r="L2" s="362"/>
      <x:c r="M2" s="362"/>
      <x:c r="N2" s="362"/>
    </x:row>
    <x:row r="3" ht="22" customHeight="1">
      <x:c r="A3" s="363" t="str">
        <x:v>Plan de capex, immobilisations et dotations</x:v>
      </x:c>
      <x:c r="B3" s="363"/>
      <x:c r="C3" s="363"/>
      <x:c r="D3" s="363"/>
      <x:c r="E3" s="363"/>
      <x:c r="F3" s="363"/>
      <x:c r="G3" s="363"/>
      <x:c r="H3" s="362"/>
      <x:c r="I3" s="362"/>
      <x:c r="J3" s="362"/>
      <x:c r="K3" s="362"/>
      <x:c r="L3" s="362"/>
      <x:c r="M3" s="362"/>
      <x:c r="N3" s="362"/>
    </x:row>
    <x:row r="4">
      <x:c r="A4" s="362"/>
      <x:c r="B4" s="362"/>
      <x:c r="C4" s="362"/>
      <x:c r="D4" s="362"/>
      <x:c r="E4" s="362"/>
      <x:c r="F4" s="362"/>
      <x:c r="G4" s="362"/>
      <x:c r="H4" s="362"/>
      <x:c r="I4" s="362"/>
      <x:c r="J4" s="362"/>
      <x:c r="K4" s="362"/>
      <x:c r="L4" s="362"/>
      <x:c r="M4" s="362"/>
      <x:c r="N4" s="362"/>
    </x:row>
    <x:row r="5" ht="24" customHeight="1">
      <x:c r="A5" s="440" t="str">
        <x:v>Poste</x:v>
      </x:c>
      <x:c r="B5" s="440" t="str">
        <x:v>Unité</x:v>
      </x:c>
      <x:c r="C5" s="440" t="n">
        <x:v>2026</x:v>
      </x:c>
      <x:c r="D5" s="440" t="n">
        <x:v>2027</x:v>
      </x:c>
      <x:c r="E5" s="440" t="n">
        <x:v>2028</x:v>
      </x:c>
      <x:c r="F5" s="440" t="n">
        <x:v>2029</x:v>
      </x:c>
      <x:c r="G5" s="440" t="n">
        <x:v>2030</x:v>
      </x:c>
      <x:c r="H5" s="362"/>
      <x:c r="I5" s="362"/>
      <x:c r="J5" s="362"/>
      <x:c r="K5" s="362"/>
      <x:c r="L5" s="362"/>
      <x:c r="M5" s="362"/>
      <x:c r="N5" s="362"/>
    </x:row>
    <x:row r="6">
      <x:c r="A6" s="362" t="str">
        <x:v>Capex annuel</x:v>
      </x:c>
      <x:c r="B6" s="362" t="str">
        <x:v>EUR</x:v>
      </x:c>
      <x:c r="C6" s="432" t="n">
        <x:f>'Compte de résultat'!C6*'Hypothèses'!E12</x:f>
        <x:v>50000</x:v>
      </x:c>
      <x:c r="D6" s="432" t="n">
        <x:f>'Compte de résultat'!D6*'Hypothèses'!F12</x:f>
        <x:v>51660</x:v>
      </x:c>
      <x:c r="E6" s="432" t="n">
        <x:f>'Compte de résultat'!E6*'Hypothèses'!G12</x:f>
        <x:v>51774.8</x:v>
      </x:c>
      <x:c r="F6" s="432" t="n">
        <x:f>'Compte de résultat'!F6*'Hypothèses'!H12</x:f>
        <x:v>57314.70359999999</x:v>
      </x:c>
      <x:c r="G6" s="432" t="n">
        <x:f>'Compte de résultat'!G6*'Hypothèses'!H12</x:f>
        <x:v>62272.4254614</x:v>
      </x:c>
      <x:c r="H6" s="362"/>
      <x:c r="I6" s="362"/>
      <x:c r="J6" s="362"/>
      <x:c r="K6" s="362"/>
      <x:c r="L6" s="362"/>
      <x:c r="M6" s="362"/>
      <x:c r="N6" s="362"/>
    </x:row>
    <x:row r="7">
      <x:c r="A7" s="362" t="str">
        <x:v>Durée moyenne</x:v>
      </x:c>
      <x:c r="B7" s="362" t="str">
        <x:v>années</x:v>
      </x:c>
      <x:c r="C7" s="446" t="n">
        <x:f>'Hypothèses'!E13</x:f>
        <x:v>5</x:v>
      </x:c>
      <x:c r="D7" s="446" t="n">
        <x:f>'Hypothèses'!F13</x:f>
        <x:v>5</x:v>
      </x:c>
      <x:c r="E7" s="446" t="n">
        <x:f>'Hypothèses'!G13</x:f>
        <x:v>5</x:v>
      </x:c>
      <x:c r="F7" s="446" t="n">
        <x:f>'Hypothèses'!H13</x:f>
        <x:v>5</x:v>
      </x:c>
      <x:c r="G7" s="446" t="n">
        <x:f>'Hypothèses'!H13</x:f>
        <x:v>5</x:v>
      </x:c>
      <x:c r="H7" s="362"/>
      <x:c r="I7" s="362"/>
      <x:c r="J7" s="362"/>
      <x:c r="K7" s="362"/>
      <x:c r="L7" s="362"/>
      <x:c r="M7" s="362"/>
      <x:c r="N7" s="362"/>
    </x:row>
    <x:row r="8">
      <x:c r="A8" s="362" t="str">
        <x:v>Immobilisations début</x:v>
      </x:c>
      <x:c r="B8" s="362" t="str">
        <x:v>EUR</x:v>
      </x:c>
      <x:c r="C8" s="447" t="n">
        <x:v>150000</x:v>
      </x:c>
      <x:c r="D8" s="432" t="n">
        <x:f>C10</x:f>
        <x:v>160000</x:v>
      </x:c>
      <x:c r="E8" s="432" t="n">
        <x:f>D10</x:f>
        <x:v>169328</x:v>
      </x:c>
      <x:c r="F8" s="432" t="n">
        <x:f>E10</x:f>
        <x:v>176882.24</x:v>
      </x:c>
      <x:c r="G8" s="432" t="n">
        <x:f>F10</x:f>
        <x:v>187357.55488</x:v>
      </x:c>
      <x:c r="H8" s="362"/>
      <x:c r="I8" s="362"/>
      <x:c r="J8" s="362"/>
      <x:c r="K8" s="362"/>
      <x:c r="L8" s="362"/>
      <x:c r="M8" s="362"/>
      <x:c r="N8" s="362"/>
    </x:row>
    <x:row r="9">
      <x:c r="A9" s="362" t="str">
        <x:v>Amortissements</x:v>
      </x:c>
      <x:c r="B9" s="362" t="str">
        <x:v>EUR</x:v>
      </x:c>
      <x:c r="C9" s="432" t="n">
        <x:f>C8/C7+C6/C7</x:f>
        <x:v>40000</x:v>
      </x:c>
      <x:c r="D9" s="432" t="n">
        <x:f>D8/D7+D6/D7</x:f>
        <x:v>42332</x:v>
      </x:c>
      <x:c r="E9" s="432" t="n">
        <x:f>E8/E7+E6/E7</x:f>
        <x:v>44220.56</x:v>
      </x:c>
      <x:c r="F9" s="432" t="n">
        <x:f>F8/F7+F6/F7</x:f>
        <x:v>46839.388719999995</x:v>
      </x:c>
      <x:c r="G9" s="432" t="n">
        <x:f>G8/G7+G6/G7</x:f>
        <x:v>49925.99606828</x:v>
      </x:c>
      <x:c r="H9" s="362"/>
      <x:c r="I9" s="362"/>
      <x:c r="J9" s="362"/>
      <x:c r="K9" s="362"/>
      <x:c r="L9" s="362"/>
      <x:c r="M9" s="362"/>
      <x:c r="N9" s="362"/>
    </x:row>
    <x:row r="10">
      <x:c r="A10" s="362" t="str">
        <x:v>Immobilisations fin</x:v>
      </x:c>
      <x:c r="B10" s="362" t="str">
        <x:v>EUR</x:v>
      </x:c>
      <x:c r="C10" s="432" t="n">
        <x:f>C8+C6-C9</x:f>
        <x:v>160000</x:v>
      </x:c>
      <x:c r="D10" s="432" t="n">
        <x:f>D8+D6-D9</x:f>
        <x:v>169328</x:v>
      </x:c>
      <x:c r="E10" s="432" t="n">
        <x:f>E8+E6-E9</x:f>
        <x:v>176882.24</x:v>
      </x:c>
      <x:c r="F10" s="432" t="n">
        <x:f>F8+F6-F9</x:f>
        <x:v>187357.55488</x:v>
      </x:c>
      <x:c r="G10" s="432" t="n">
        <x:f>G8+G6-G9</x:f>
        <x:v>199703.98427312</x:v>
      </x:c>
      <x:c r="H10" s="362"/>
      <x:c r="I10" s="362"/>
      <x:c r="J10" s="362"/>
      <x:c r="K10" s="362"/>
      <x:c r="L10" s="362"/>
      <x:c r="M10" s="362"/>
      <x:c r="N10" s="362"/>
    </x:row>
    <x:row r="11">
      <x:c r="A11" s="362" t="str">
        <x:v>Capex / CA</x:v>
      </x:c>
      <x:c r="B11" s="362" t="str">
        <x:v>%</x:v>
      </x:c>
      <x:c r="C11" s="435" t="n">
        <x:f>IFERROR(C6/'Compte de résultat'!C6,0)</x:f>
        <x:v>0.05</x:v>
      </x:c>
      <x:c r="D11" s="435" t="n">
        <x:f>IFERROR(D6/'Compte de résultat'!D6,0)</x:f>
        <x:v>0.045</x:v>
      </x:c>
      <x:c r="E11" s="435" t="n">
        <x:f>IFERROR(E6/'Compte de résultat'!E6,0)</x:f>
        <x:v>0.04</x:v>
      </x:c>
      <x:c r="F11" s="435" t="n">
        <x:f>IFERROR(F6/'Compte de résultat'!F6,0)</x:f>
        <x:v>0.04</x:v>
      </x:c>
      <x:c r="G11" s="435" t="n">
        <x:f>IFERROR(G6/'Compte de résultat'!G6,0)</x:f>
        <x:v>0.04</x:v>
      </x:c>
      <x:c r="H11" s="362"/>
      <x:c r="I11" s="362"/>
      <x:c r="J11" s="362"/>
      <x:c r="K11" s="362"/>
      <x:c r="L11" s="362"/>
      <x:c r="M11" s="362"/>
      <x:c r="N11" s="362"/>
    </x:row>
    <x:row r="12">
      <x:c r="A12" s="362" t="str">
        <x:v>Amortissements / CA</x:v>
      </x:c>
      <x:c r="B12" s="362" t="str">
        <x:v>%</x:v>
      </x:c>
      <x:c r="C12" s="435" t="n">
        <x:f>IFERROR(C9/'Compte de résultat'!C6,0)</x:f>
        <x:v>0.04</x:v>
      </x:c>
      <x:c r="D12" s="435" t="n">
        <x:f>IFERROR(D9/'Compte de résultat'!D6,0)</x:f>
        <x:v>0.036874564459930315</x:v>
      </x:c>
      <x:c r="E12" s="435" t="n">
        <x:f>IFERROR(E9/'Compte de résultat'!E6,0)</x:f>
        <x:v>0.03416377079196829</x:v>
      </x:c>
      <x:c r="F12" s="435" t="n">
        <x:f>IFERROR(F9/'Compte de résultat'!F6,0)</x:f>
        <x:v>0.03268926525164827</x:v>
      </x:c>
      <x:c r="G12" s="435" t="n">
        <x:f>IFERROR(G9/'Compte de résultat'!G6,0)</x:f>
        <x:v>0.032069408376731355</x:v>
      </x:c>
      <x:c r="H12" s="362"/>
      <x:c r="I12" s="362"/>
      <x:c r="J12" s="362"/>
      <x:c r="K12" s="362"/>
      <x:c r="L12" s="362"/>
      <x:c r="M12" s="362"/>
      <x:c r="N12" s="362"/>
    </x:row>
    <x:row r="13">
      <x:c r="A13" s="362"/>
      <x:c r="B13" s="362"/>
      <x:c r="C13" s="362"/>
      <x:c r="D13" s="362"/>
      <x:c r="E13" s="362"/>
      <x:c r="F13" s="362"/>
      <x:c r="G13" s="362"/>
      <x:c r="H13" s="362"/>
      <x:c r="I13" s="362"/>
      <x:c r="J13" s="362"/>
      <x:c r="K13" s="362"/>
      <x:c r="L13" s="362"/>
      <x:c r="M13" s="362"/>
      <x:c r="N13" s="362"/>
    </x:row>
    <x:row r="14">
      <x:c r="A14" s="362"/>
      <x:c r="B14" s="362"/>
      <x:c r="C14" s="362"/>
      <x:c r="D14" s="362"/>
      <x:c r="E14" s="362"/>
      <x:c r="F14" s="362"/>
      <x:c r="G14" s="362"/>
      <x:c r="H14" s="362"/>
      <x:c r="I14" s="362"/>
      <x:c r="J14" s="362"/>
      <x:c r="K14" s="362"/>
      <x:c r="L14" s="362"/>
      <x:c r="M14" s="362"/>
      <x:c r="N14" s="362"/>
    </x:row>
    <x:row r="15">
      <x:c r="A15" s="362"/>
      <x:c r="B15" s="362"/>
      <x:c r="C15" s="362"/>
      <x:c r="D15" s="362"/>
      <x:c r="E15" s="362"/>
      <x:c r="F15" s="362"/>
      <x:c r="G15" s="362"/>
      <x:c r="H15" s="362"/>
      <x:c r="I15" s="362"/>
      <x:c r="J15" s="362"/>
      <x:c r="K15" s="362"/>
      <x:c r="L15" s="362"/>
      <x:c r="M15" s="362"/>
      <x:c r="N15" s="362"/>
    </x:row>
    <x:row r="16">
      <x:c r="A16" s="362"/>
      <x:c r="B16" s="362"/>
      <x:c r="C16" s="362"/>
      <x:c r="D16" s="362"/>
      <x:c r="E16" s="362"/>
      <x:c r="F16" s="362"/>
      <x:c r="G16" s="362"/>
      <x:c r="H16" s="362"/>
      <x:c r="I16" s="362"/>
      <x:c r="J16" s="362"/>
      <x:c r="K16" s="362"/>
      <x:c r="L16" s="362"/>
      <x:c r="M16" s="362"/>
      <x:c r="N16" s="362"/>
    </x:row>
    <x:row r="17">
      <x:c r="A17" s="362"/>
      <x:c r="B17" s="362"/>
      <x:c r="C17" s="362"/>
      <x:c r="D17" s="362"/>
      <x:c r="E17" s="362"/>
      <x:c r="F17" s="362"/>
      <x:c r="G17" s="362"/>
      <x:c r="H17" s="362"/>
      <x:c r="I17" s="362"/>
      <x:c r="J17" s="362"/>
      <x:c r="K17" s="362"/>
      <x:c r="L17" s="362"/>
      <x:c r="M17" s="362"/>
      <x:c r="N17" s="362"/>
    </x:row>
    <x:row r="18">
      <x:c r="A18" s="362"/>
      <x:c r="B18" s="362"/>
      <x:c r="C18" s="362"/>
      <x:c r="D18" s="362"/>
      <x:c r="E18" s="362"/>
      <x:c r="F18" s="362"/>
      <x:c r="G18" s="362"/>
      <x:c r="H18" s="362"/>
      <x:c r="I18" s="362"/>
      <x:c r="J18" s="362"/>
      <x:c r="K18" s="362"/>
      <x:c r="L18" s="362"/>
      <x:c r="M18" s="362"/>
      <x:c r="N18" s="362"/>
    </x:row>
    <x:row r="19">
      <x:c r="A19" s="362"/>
      <x:c r="B19" s="362"/>
      <x:c r="C19" s="362"/>
      <x:c r="D19" s="362"/>
      <x:c r="E19" s="362"/>
      <x:c r="F19" s="362"/>
      <x:c r="G19" s="362"/>
      <x:c r="H19" s="362"/>
      <x:c r="I19" s="362"/>
      <x:c r="J19" s="362"/>
      <x:c r="K19" s="362"/>
      <x:c r="L19" s="362"/>
      <x:c r="M19" s="362"/>
      <x:c r="N19" s="362"/>
    </x:row>
    <x:row r="20">
      <x:c r="A20" s="362"/>
      <x:c r="B20" s="362"/>
      <x:c r="C20" s="362"/>
      <x:c r="D20" s="362"/>
      <x:c r="E20" s="362"/>
      <x:c r="F20" s="362"/>
      <x:c r="G20" s="362"/>
      <x:c r="H20" s="362"/>
      <x:c r="I20" s="362"/>
      <x:c r="J20" s="362"/>
      <x:c r="K20" s="362"/>
      <x:c r="L20" s="362"/>
      <x:c r="M20" s="362"/>
      <x:c r="N20" s="362"/>
    </x:row>
    <x:row r="21">
      <x:c r="A21" s="362"/>
      <x:c r="B21" s="362"/>
      <x:c r="C21" s="362"/>
      <x:c r="D21" s="362"/>
      <x:c r="E21" s="362"/>
      <x:c r="F21" s="362"/>
      <x:c r="G21" s="362"/>
      <x:c r="H21" s="362"/>
      <x:c r="I21" s="362"/>
      <x:c r="J21" s="362"/>
      <x:c r="K21" s="362"/>
      <x:c r="L21" s="362"/>
      <x:c r="M21" s="362"/>
      <x:c r="N21" s="362"/>
    </x:row>
    <x:row r="22">
      <x:c r="A22" s="362"/>
      <x:c r="B22" s="362"/>
      <x:c r="C22" s="362"/>
      <x:c r="D22" s="362"/>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G2"/>
    <x:mergeCell ref="A3:G3"/>
  </x:mergeCells>
  <x:pageMargins left="0.7" right="0.7" top="0.75" bottom="0.75" header="0.3" footer="0.3"/>
</x:worksheet>
</file>

<file path=xl/worksheets/sheet6.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s>
  <x:sheetData>
    <x:row r="1" ht="30" customHeight="1">
      <x:c r="A1" s="336" t="str">
        <x:v>BESOIN EN FONDS DE ROULEMENT</x:v>
      </x:c>
      <x:c r="B1" s="336"/>
      <x:c r="C1" s="336"/>
      <x:c r="D1" s="336"/>
      <x:c r="E1" s="336"/>
      <x:c r="F1" s="336"/>
      <x:c r="G1" s="336"/>
      <x:c r="H1" s="362"/>
      <x:c r="I1" s="362"/>
      <x:c r="J1" s="362"/>
      <x:c r="K1" s="362"/>
      <x:c r="L1" s="362"/>
      <x:c r="M1" s="362"/>
      <x:c r="N1" s="362"/>
    </x:row>
    <x:row r="2" ht="30" customHeight="1">
      <x:c r="A2" s="336"/>
      <x:c r="B2" s="336"/>
      <x:c r="C2" s="336"/>
      <x:c r="D2" s="336"/>
      <x:c r="E2" s="336"/>
      <x:c r="F2" s="336"/>
      <x:c r="G2" s="336"/>
      <x:c r="H2" s="362"/>
      <x:c r="I2" s="362"/>
      <x:c r="J2" s="362"/>
      <x:c r="K2" s="362"/>
      <x:c r="L2" s="362"/>
      <x:c r="M2" s="362"/>
      <x:c r="N2" s="362"/>
    </x:row>
    <x:row r="3" ht="22" customHeight="1">
      <x:c r="A3" s="363" t="str">
        <x:v>Créances, stocks, fournisseurs et variation annuelle</x:v>
      </x:c>
      <x:c r="B3" s="363"/>
      <x:c r="C3" s="363"/>
      <x:c r="D3" s="363"/>
      <x:c r="E3" s="363"/>
      <x:c r="F3" s="363"/>
      <x:c r="G3" s="363"/>
      <x:c r="H3" s="362"/>
      <x:c r="I3" s="362"/>
      <x:c r="J3" s="362"/>
      <x:c r="K3" s="362"/>
      <x:c r="L3" s="362"/>
      <x:c r="M3" s="362"/>
      <x:c r="N3" s="362"/>
    </x:row>
    <x:row r="4">
      <x:c r="A4" s="362"/>
      <x:c r="B4" s="362"/>
      <x:c r="C4" s="362"/>
      <x:c r="D4" s="362"/>
      <x:c r="E4" s="362"/>
      <x:c r="F4" s="362"/>
      <x:c r="G4" s="362"/>
      <x:c r="H4" s="362"/>
      <x:c r="I4" s="362"/>
      <x:c r="J4" s="362"/>
      <x:c r="K4" s="362"/>
      <x:c r="L4" s="362"/>
      <x:c r="M4" s="362"/>
      <x:c r="N4" s="362"/>
    </x:row>
    <x:row r="5" ht="24" customHeight="1">
      <x:c r="A5" s="450" t="str">
        <x:v>Poste</x:v>
      </x:c>
      <x:c r="B5" s="450" t="str">
        <x:v>Unité</x:v>
      </x:c>
      <x:c r="C5" s="450" t="n">
        <x:v>2026</x:v>
      </x:c>
      <x:c r="D5" s="450" t="n">
        <x:v>2027</x:v>
      </x:c>
      <x:c r="E5" s="450" t="n">
        <x:v>2028</x:v>
      </x:c>
      <x:c r="F5" s="450" t="n">
        <x:v>2029</x:v>
      </x:c>
      <x:c r="G5" s="450" t="n">
        <x:v>2030</x:v>
      </x:c>
      <x:c r="H5" s="362"/>
      <x:c r="I5" s="362"/>
      <x:c r="J5" s="362"/>
      <x:c r="K5" s="362"/>
      <x:c r="L5" s="362"/>
      <x:c r="M5" s="362"/>
      <x:c r="N5" s="362"/>
    </x:row>
    <x:row r="6">
      <x:c r="A6" s="362" t="str">
        <x:v>Créances clients</x:v>
      </x:c>
      <x:c r="B6" s="362" t="str">
        <x:v>EUR</x:v>
      </x:c>
      <x:c r="C6" s="432" t="n">
        <x:f>'Compte de résultat'!C6/365*'Hypothèses'!$B$12</x:f>
        <x:v>123287.6712328767</x:v>
      </x:c>
      <x:c r="D6" s="432" t="n">
        <x:f>'Compte de résultat'!D6/365*'Hypothèses'!$B$12</x:f>
        <x:v>141534.24657534246</x:v>
      </x:c>
      <x:c r="E6" s="432" t="n">
        <x:f>'Compte de résultat'!E6/365*'Hypothèses'!$B$12</x:f>
        <x:v>159579.86301369863</x:v>
      </x:c>
      <x:c r="F6" s="432" t="n">
        <x:f>'Compte de résultat'!F6/365*'Hypothèses'!$B$12</x:f>
        <x:v>176654.90835616438</x:v>
      </x:c>
      <x:c r="G6" s="432" t="n">
        <x:f>'Compte de résultat'!G6/365*'Hypothèses'!$B$12</x:f>
        <x:v>191935.55792897262</x:v>
      </x:c>
      <x:c r="H6" s="362"/>
      <x:c r="I6" s="362"/>
      <x:c r="J6" s="362"/>
      <x:c r="K6" s="362"/>
      <x:c r="L6" s="362"/>
      <x:c r="M6" s="362"/>
      <x:c r="N6" s="362"/>
    </x:row>
    <x:row r="7">
      <x:c r="A7" s="362" t="str">
        <x:v>Stocks</x:v>
      </x:c>
      <x:c r="B7" s="362" t="str">
        <x:v>EUR</x:v>
      </x:c>
      <x:c r="C7" s="432" t="n">
        <x:f>'Compte de résultat'!C7/365*'Hypothèses'!$B$14</x:f>
        <x:v>79452.05479452056</x:v>
      </x:c>
      <x:c r="D7" s="432" t="n">
        <x:f>'Compte de résultat'!D7/365*'Hypothèses'!$B$14</x:f>
        <x:v>89638.35616438357</x:v>
      </x:c>
      <x:c r="E7" s="432" t="n">
        <x:f>'Compte de résultat'!E7/365*'Hypothèses'!$B$14</x:f>
        <x:v>99294.13698630138</x:v>
      </x:c>
      <x:c r="F7" s="432" t="n">
        <x:f>'Compte de résultat'!F7/365*'Hypothèses'!$B$14</x:f>
        <x:v>107955.77732876712</x:v>
      </x:c>
      <x:c r="G7" s="432" t="n">
        <x:f>'Compte de résultat'!G7/365*'Hypothèses'!$B$14</x:f>
        <x:v>117293.95206770548</x:v>
      </x:c>
      <x:c r="H7" s="362"/>
      <x:c r="I7" s="362"/>
      <x:c r="J7" s="362"/>
      <x:c r="K7" s="362"/>
      <x:c r="L7" s="362"/>
      <x:c r="M7" s="362"/>
      <x:c r="N7" s="362"/>
    </x:row>
    <x:row r="8">
      <x:c r="A8" s="362" t="str">
        <x:v>Dettes fournisseurs</x:v>
      </x:c>
      <x:c r="B8" s="362" t="str">
        <x:v>EUR</x:v>
      </x:c>
      <x:c r="C8" s="432" t="n">
        <x:f>'Compte de résultat'!C7/365*'Hypothèses'!$B$13</x:f>
        <x:v>55616.43835616439</x:v>
      </x:c>
      <x:c r="D8" s="432" t="n">
        <x:f>'Compte de résultat'!D7/365*'Hypothèses'!$B$13</x:f>
        <x:v>62746.8493150685</x:v>
      </x:c>
      <x:c r="E8" s="432" t="n">
        <x:f>'Compte de résultat'!E7/365*'Hypothèses'!$B$13</x:f>
        <x:v>69505.89589041097</x:v>
      </x:c>
      <x:c r="F8" s="432" t="n">
        <x:f>'Compte de résultat'!F7/365*'Hypothèses'!$B$13</x:f>
        <x:v>75569.04413013697</x:v>
      </x:c>
      <x:c r="G8" s="432" t="n">
        <x:f>'Compte de résultat'!G7/365*'Hypothèses'!$B$13</x:f>
        <x:v>82105.76644739383</x:v>
      </x:c>
      <x:c r="H8" s="362"/>
      <x:c r="I8" s="362"/>
      <x:c r="J8" s="362"/>
      <x:c r="K8" s="362"/>
      <x:c r="L8" s="362"/>
      <x:c r="M8" s="362"/>
      <x:c r="N8" s="362"/>
    </x:row>
    <x:row r="9">
      <x:c r="A9" s="362" t="str">
        <x:v>BFR</x:v>
      </x:c>
      <x:c r="B9" s="362" t="str">
        <x:v>EUR</x:v>
      </x:c>
      <x:c r="C9" s="432" t="n">
        <x:f>C6+C7-C8</x:f>
        <x:v>147123.2876712329</x:v>
      </x:c>
      <x:c r="D9" s="432" t="n">
        <x:f>D6+D7-D8</x:f>
        <x:v>168425.7534246575</x:v>
      </x:c>
      <x:c r="E9" s="432" t="n">
        <x:f>E6+E7-E8</x:f>
        <x:v>189368.104109589</x:v>
      </x:c>
      <x:c r="F9" s="432" t="n">
        <x:f>F6+F7-F8</x:f>
        <x:v>209041.6415547945</x:v>
      </x:c>
      <x:c r="G9" s="432" t="n">
        <x:f>G6+G7-G8</x:f>
        <x:v>227123.74354928426</x:v>
      </x:c>
      <x:c r="H9" s="362"/>
      <x:c r="I9" s="362"/>
      <x:c r="J9" s="362"/>
      <x:c r="K9" s="362"/>
      <x:c r="L9" s="362"/>
      <x:c r="M9" s="362"/>
      <x:c r="N9" s="362"/>
    </x:row>
    <x:row r="10">
      <x:c r="A10" s="362" t="str">
        <x:v>Variation du BFR</x:v>
      </x:c>
      <x:c r="B10" s="362" t="str">
        <x:v>EUR</x:v>
      </x:c>
      <x:c r="C10" s="432" t="n">
        <x:f>C9</x:f>
        <x:v>147123.2876712329</x:v>
      </x:c>
      <x:c r="D10" s="432" t="n">
        <x:f>D9-C9</x:f>
        <x:v>21302.46575342462</x:v>
      </x:c>
      <x:c r="E10" s="432" t="n">
        <x:f>E9-D9</x:f>
        <x:v>20942.3506849315</x:v>
      </x:c>
      <x:c r="F10" s="432" t="n">
        <x:f>F9-E9</x:f>
        <x:v>19673.537445205497</x:v>
      </x:c>
      <x:c r="G10" s="432" t="n">
        <x:f>G9-F9</x:f>
        <x:v>18082.101994489756</x:v>
      </x:c>
      <x:c r="H10" s="362"/>
      <x:c r="I10" s="362"/>
      <x:c r="J10" s="362"/>
      <x:c r="K10" s="362"/>
      <x:c r="L10" s="362"/>
      <x:c r="M10" s="362"/>
      <x:c r="N10" s="362"/>
    </x:row>
    <x:row r="11">
      <x:c r="A11" s="362" t="str">
        <x:v>DSO</x:v>
      </x:c>
      <x:c r="B11" s="362" t="str">
        <x:v>jours</x:v>
      </x:c>
      <x:c r="C11" s="454" t="n">
        <x:f>IFERROR(C6/'Compte de résultat'!C6*365,0)</x:f>
        <x:v>45</x:v>
      </x:c>
      <x:c r="D11" s="454" t="n">
        <x:f>IFERROR(D6/'Compte de résultat'!D6*365,0)</x:f>
        <x:v>45</x:v>
      </x:c>
      <x:c r="E11" s="454" t="n">
        <x:f>IFERROR(E6/'Compte de résultat'!E6*365,0)</x:f>
        <x:v>45</x:v>
      </x:c>
      <x:c r="F11" s="454" t="n">
        <x:f>IFERROR(F6/'Compte de résultat'!F6*365,0)</x:f>
        <x:v>45</x:v>
      </x:c>
      <x:c r="G11" s="454" t="n">
        <x:f>IFERROR(G6/'Compte de résultat'!G6*365,0)</x:f>
        <x:v>45</x:v>
      </x:c>
      <x:c r="H11" s="362"/>
      <x:c r="I11" s="362"/>
      <x:c r="J11" s="362"/>
      <x:c r="K11" s="362"/>
      <x:c r="L11" s="362"/>
      <x:c r="M11" s="362"/>
      <x:c r="N11" s="362"/>
    </x:row>
    <x:row r="12">
      <x:c r="A12" s="362" t="str">
        <x:v>DIO</x:v>
      </x:c>
      <x:c r="B12" s="362" t="str">
        <x:v>jours</x:v>
      </x:c>
      <x:c r="C12" s="454" t="n">
        <x:f>IFERROR(C7/'Compte de résultat'!C7*365,0)</x:f>
        <x:v>50</x:v>
      </x:c>
      <x:c r="D12" s="454" t="n">
        <x:f>IFERROR(D7/'Compte de résultat'!D7*365,0)</x:f>
        <x:v>50</x:v>
      </x:c>
      <x:c r="E12" s="454" t="n">
        <x:f>IFERROR(E7/'Compte de résultat'!E7*365,0)</x:f>
        <x:v>50</x:v>
      </x:c>
      <x:c r="F12" s="454" t="n">
        <x:f>IFERROR(F7/'Compte de résultat'!F7*365,0)</x:f>
        <x:v>50</x:v>
      </x:c>
      <x:c r="G12" s="454" t="n">
        <x:f>IFERROR(G7/'Compte de résultat'!G7*365,0)</x:f>
        <x:v>50</x:v>
      </x:c>
      <x:c r="H12" s="362"/>
      <x:c r="I12" s="362"/>
      <x:c r="J12" s="362"/>
      <x:c r="K12" s="362"/>
      <x:c r="L12" s="362"/>
      <x:c r="M12" s="362"/>
      <x:c r="N12" s="362"/>
    </x:row>
    <x:row r="13">
      <x:c r="A13" s="362" t="str">
        <x:v>DPO</x:v>
      </x:c>
      <x:c r="B13" s="362" t="str">
        <x:v>jours</x:v>
      </x:c>
      <x:c r="C13" s="454" t="n">
        <x:f>IFERROR(C8/'Compte de résultat'!C7*365,0)</x:f>
        <x:v>35</x:v>
      </x:c>
      <x:c r="D13" s="454" t="n">
        <x:f>IFERROR(D8/'Compte de résultat'!D7*365,0)</x:f>
        <x:v>35</x:v>
      </x:c>
      <x:c r="E13" s="454" t="n">
        <x:f>IFERROR(E8/'Compte de résultat'!E7*365,0)</x:f>
        <x:v>35</x:v>
      </x:c>
      <x:c r="F13" s="454" t="n">
        <x:f>IFERROR(F8/'Compte de résultat'!F7*365,0)</x:f>
        <x:v>34.99999999999999</x:v>
      </x:c>
      <x:c r="G13" s="454" t="n">
        <x:f>IFERROR(G8/'Compte de résultat'!G7*365,0)</x:f>
        <x:v>35</x:v>
      </x:c>
      <x:c r="H13" s="362"/>
      <x:c r="I13" s="362"/>
      <x:c r="J13" s="362"/>
      <x:c r="K13" s="362"/>
      <x:c r="L13" s="362"/>
      <x:c r="M13" s="362"/>
      <x:c r="N13" s="362"/>
    </x:row>
    <x:row r="14">
      <x:c r="A14" s="362"/>
      <x:c r="B14" s="362"/>
      <x:c r="C14" s="362"/>
      <x:c r="D14" s="362"/>
      <x:c r="E14" s="362"/>
      <x:c r="F14" s="362"/>
      <x:c r="G14" s="362"/>
      <x:c r="H14" s="362"/>
      <x:c r="I14" s="362"/>
      <x:c r="J14" s="362"/>
      <x:c r="K14" s="362"/>
      <x:c r="L14" s="362"/>
      <x:c r="M14" s="362"/>
      <x:c r="N14" s="362"/>
    </x:row>
    <x:row r="15">
      <x:c r="A15" s="362"/>
      <x:c r="B15" s="362"/>
      <x:c r="C15" s="362"/>
      <x:c r="D15" s="362"/>
      <x:c r="E15" s="362"/>
      <x:c r="F15" s="362"/>
      <x:c r="G15" s="362"/>
      <x:c r="H15" s="362"/>
      <x:c r="I15" s="362"/>
      <x:c r="J15" s="362"/>
      <x:c r="K15" s="362"/>
      <x:c r="L15" s="362"/>
      <x:c r="M15" s="362"/>
      <x:c r="N15" s="362"/>
    </x:row>
    <x:row r="16">
      <x:c r="A16" s="362"/>
      <x:c r="B16" s="362"/>
      <x:c r="C16" s="362"/>
      <x:c r="D16" s="362"/>
      <x:c r="E16" s="362"/>
      <x:c r="F16" s="362"/>
      <x:c r="G16" s="362"/>
      <x:c r="H16" s="362"/>
      <x:c r="I16" s="362"/>
      <x:c r="J16" s="362"/>
      <x:c r="K16" s="362"/>
      <x:c r="L16" s="362"/>
      <x:c r="M16" s="362"/>
      <x:c r="N16" s="362"/>
    </x:row>
    <x:row r="17">
      <x:c r="A17" s="362"/>
      <x:c r="B17" s="362"/>
      <x:c r="C17" s="362"/>
      <x:c r="D17" s="362"/>
      <x:c r="E17" s="362"/>
      <x:c r="F17" s="362"/>
      <x:c r="G17" s="362"/>
      <x:c r="H17" s="362"/>
      <x:c r="I17" s="362"/>
      <x:c r="J17" s="362"/>
      <x:c r="K17" s="362"/>
      <x:c r="L17" s="362"/>
      <x:c r="M17" s="362"/>
      <x:c r="N17" s="362"/>
    </x:row>
    <x:row r="18">
      <x:c r="A18" s="362"/>
      <x:c r="B18" s="362"/>
      <x:c r="C18" s="362"/>
      <x:c r="D18" s="362"/>
      <x:c r="E18" s="362"/>
      <x:c r="F18" s="362"/>
      <x:c r="G18" s="362"/>
      <x:c r="H18" s="362"/>
      <x:c r="I18" s="362"/>
      <x:c r="J18" s="362"/>
      <x:c r="K18" s="362"/>
      <x:c r="L18" s="362"/>
      <x:c r="M18" s="362"/>
      <x:c r="N18" s="362"/>
    </x:row>
    <x:row r="19">
      <x:c r="A19" s="362"/>
      <x:c r="B19" s="362"/>
      <x:c r="C19" s="362"/>
      <x:c r="D19" s="362"/>
      <x:c r="E19" s="362"/>
      <x:c r="F19" s="362"/>
      <x:c r="G19" s="362"/>
      <x:c r="H19" s="362"/>
      <x:c r="I19" s="362"/>
      <x:c r="J19" s="362"/>
      <x:c r="K19" s="362"/>
      <x:c r="L19" s="362"/>
      <x:c r="M19" s="362"/>
      <x:c r="N19" s="362"/>
    </x:row>
    <x:row r="20">
      <x:c r="A20" s="362"/>
      <x:c r="B20" s="362"/>
      <x:c r="C20" s="362"/>
      <x:c r="D20" s="362"/>
      <x:c r="E20" s="362"/>
      <x:c r="F20" s="362"/>
      <x:c r="G20" s="362"/>
      <x:c r="H20" s="362"/>
      <x:c r="I20" s="362"/>
      <x:c r="J20" s="362"/>
      <x:c r="K20" s="362"/>
      <x:c r="L20" s="362"/>
      <x:c r="M20" s="362"/>
      <x:c r="N20" s="362"/>
    </x:row>
    <x:row r="21">
      <x:c r="A21" s="362"/>
      <x:c r="B21" s="362"/>
      <x:c r="C21" s="362"/>
      <x:c r="D21" s="362"/>
      <x:c r="E21" s="362"/>
      <x:c r="F21" s="362"/>
      <x:c r="G21" s="362"/>
      <x:c r="H21" s="362"/>
      <x:c r="I21" s="362"/>
      <x:c r="J21" s="362"/>
      <x:c r="K21" s="362"/>
      <x:c r="L21" s="362"/>
      <x:c r="M21" s="362"/>
      <x:c r="N21" s="362"/>
    </x:row>
    <x:row r="22">
      <x:c r="A22" s="362"/>
      <x:c r="B22" s="362"/>
      <x:c r="C22" s="362"/>
      <x:c r="D22" s="362"/>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G2"/>
    <x:mergeCell ref="A3:G3"/>
  </x:mergeCells>
  <x:pageMargins left="0.7" right="0.7" top="0.75" bottom="0.75" header="0.3" footer="0.3"/>
</x:worksheet>
</file>

<file path=xl/worksheets/sheet7.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s>
  <x:sheetData>
    <x:row r="1" ht="30" customHeight="1">
      <x:c r="A1" s="336" t="str">
        <x:v>PLAN DE FINANCEMENT</x:v>
      </x:c>
      <x:c r="B1" s="336"/>
      <x:c r="C1" s="336"/>
      <x:c r="D1" s="336"/>
      <x:c r="E1" s="336"/>
      <x:c r="F1" s="336"/>
      <x:c r="G1" s="336"/>
      <x:c r="H1" s="362"/>
      <x:c r="I1" s="362"/>
      <x:c r="J1" s="362"/>
      <x:c r="K1" s="362"/>
      <x:c r="L1" s="362"/>
      <x:c r="M1" s="362"/>
      <x:c r="N1" s="362"/>
    </x:row>
    <x:row r="2" ht="30" customHeight="1">
      <x:c r="A2" s="336"/>
      <x:c r="B2" s="336"/>
      <x:c r="C2" s="336"/>
      <x:c r="D2" s="336"/>
      <x:c r="E2" s="336"/>
      <x:c r="F2" s="336"/>
      <x:c r="G2" s="336"/>
      <x:c r="H2" s="362"/>
      <x:c r="I2" s="362"/>
      <x:c r="J2" s="362"/>
      <x:c r="K2" s="362"/>
      <x:c r="L2" s="362"/>
      <x:c r="M2" s="362"/>
      <x:c r="N2" s="362"/>
    </x:row>
    <x:row r="3" ht="22" customHeight="1">
      <x:c r="A3" s="363" t="str">
        <x:v>Dette, remboursement, intérêts et besoin de financement</x:v>
      </x:c>
      <x:c r="B3" s="363"/>
      <x:c r="C3" s="363"/>
      <x:c r="D3" s="363"/>
      <x:c r="E3" s="363"/>
      <x:c r="F3" s="363"/>
      <x:c r="G3" s="363"/>
      <x:c r="H3" s="362"/>
      <x:c r="I3" s="362"/>
      <x:c r="J3" s="362"/>
      <x:c r="K3" s="362"/>
      <x:c r="L3" s="362"/>
      <x:c r="M3" s="362"/>
      <x:c r="N3" s="362"/>
    </x:row>
    <x:row r="4">
      <x:c r="A4" s="362"/>
      <x:c r="B4" s="362"/>
      <x:c r="C4" s="362"/>
      <x:c r="D4" s="362"/>
      <x:c r="E4" s="362"/>
      <x:c r="F4" s="362"/>
      <x:c r="G4" s="362"/>
      <x:c r="H4" s="362"/>
      <x:c r="I4" s="362"/>
      <x:c r="J4" s="362"/>
      <x:c r="K4" s="362"/>
      <x:c r="L4" s="362"/>
      <x:c r="M4" s="362"/>
      <x:c r="N4" s="362"/>
    </x:row>
    <x:row r="5" ht="24" customHeight="1">
      <x:c r="A5" s="456" t="str">
        <x:v>Poste</x:v>
      </x:c>
      <x:c r="B5" s="456" t="str">
        <x:v>Unité</x:v>
      </x:c>
      <x:c r="C5" s="456" t="n">
        <x:v>2026</x:v>
      </x:c>
      <x:c r="D5" s="456" t="n">
        <x:v>2027</x:v>
      </x:c>
      <x:c r="E5" s="456" t="n">
        <x:v>2028</x:v>
      </x:c>
      <x:c r="F5" s="456" t="n">
        <x:v>2029</x:v>
      </x:c>
      <x:c r="G5" s="456" t="n">
        <x:v>2030</x:v>
      </x:c>
      <x:c r="H5" s="362"/>
      <x:c r="I5" s="362"/>
      <x:c r="J5" s="362"/>
      <x:c r="K5" s="362"/>
      <x:c r="L5" s="362"/>
      <x:c r="M5" s="362"/>
      <x:c r="N5" s="362"/>
    </x:row>
    <x:row r="6">
      <x:c r="A6" s="362" t="str">
        <x:v>Dette début</x:v>
      </x:c>
      <x:c r="B6" s="362" t="str">
        <x:v>EUR</x:v>
      </x:c>
      <x:c r="C6" s="432" t="n">
        <x:f>'Hypothèses'!B20</x:f>
        <x:v>300000</x:v>
      </x:c>
      <x:c r="D6" s="432" t="n">
        <x:f>C9</x:f>
        <x:v>240000</x:v>
      </x:c>
      <x:c r="E6" s="432" t="n">
        <x:f>D9</x:f>
        <x:v>180000</x:v>
      </x:c>
      <x:c r="F6" s="432" t="n">
        <x:f>E9</x:f>
        <x:v>120000</x:v>
      </x:c>
      <x:c r="G6" s="432" t="n">
        <x:f>F9</x:f>
        <x:v>60000</x:v>
      </x:c>
      <x:c r="H6" s="362"/>
      <x:c r="I6" s="362"/>
      <x:c r="J6" s="362"/>
      <x:c r="K6" s="362"/>
      <x:c r="L6" s="362"/>
      <x:c r="M6" s="362"/>
      <x:c r="N6" s="362"/>
    </x:row>
    <x:row r="7">
      <x:c r="A7" s="362" t="str">
        <x:v>Nouveaux emprunts</x:v>
      </x:c>
      <x:c r="B7" s="362" t="str">
        <x:v>EUR</x:v>
      </x:c>
      <x:c r="C7" s="447" t="n">
        <x:v>0</x:v>
      </x:c>
      <x:c r="D7" s="447" t="n">
        <x:v>0</x:v>
      </x:c>
      <x:c r="E7" s="447" t="n">
        <x:v>0</x:v>
      </x:c>
      <x:c r="F7" s="447" t="n">
        <x:v>0</x:v>
      </x:c>
      <x:c r="G7" s="447" t="n">
        <x:v>0</x:v>
      </x:c>
      <x:c r="H7" s="362"/>
      <x:c r="I7" s="362"/>
      <x:c r="J7" s="362"/>
      <x:c r="K7" s="362"/>
      <x:c r="L7" s="362"/>
      <x:c r="M7" s="362"/>
      <x:c r="N7" s="362"/>
    </x:row>
    <x:row r="8">
      <x:c r="A8" s="362" t="str">
        <x:v>Remboursement</x:v>
      </x:c>
      <x:c r="B8" s="362" t="str">
        <x:v>EUR</x:v>
      </x:c>
      <x:c r="C8" s="432" t="n">
        <x:f>MIN(C6+'Financement'!C7,'Hypothèses'!$B$20/'Hypothèses'!$B$22)</x:f>
        <x:v>60000</x:v>
      </x:c>
      <x:c r="D8" s="432" t="n">
        <x:f>MIN(D6+'Financement'!D7,'Hypothèses'!$B$20/'Hypothèses'!$B$22)</x:f>
        <x:v>60000</x:v>
      </x:c>
      <x:c r="E8" s="432" t="n">
        <x:f>MIN(E6+'Financement'!E7,'Hypothèses'!$B$20/'Hypothèses'!$B$22)</x:f>
        <x:v>60000</x:v>
      </x:c>
      <x:c r="F8" s="432" t="n">
        <x:f>MIN(F6+'Financement'!F7,'Hypothèses'!$B$20/'Hypothèses'!$B$22)</x:f>
        <x:v>60000</x:v>
      </x:c>
      <x:c r="G8" s="432" t="n">
        <x:f>MIN(G6+'Financement'!G7,'Hypothèses'!$B$20/'Hypothèses'!$B$22)</x:f>
        <x:v>60000</x:v>
      </x:c>
      <x:c r="H8" s="362"/>
      <x:c r="I8" s="362"/>
      <x:c r="J8" s="362"/>
      <x:c r="K8" s="362"/>
      <x:c r="L8" s="362"/>
      <x:c r="M8" s="362"/>
      <x:c r="N8" s="362"/>
    </x:row>
    <x:row r="9">
      <x:c r="A9" s="362" t="str">
        <x:v>Dette fin</x:v>
      </x:c>
      <x:c r="B9" s="362" t="str">
        <x:v>EUR</x:v>
      </x:c>
      <x:c r="C9" s="432" t="n">
        <x:f>MAX(0,C6+C7-C8)</x:f>
        <x:v>240000</x:v>
      </x:c>
      <x:c r="D9" s="432" t="n">
        <x:f>MAX(0,D6+D7-D8)</x:f>
        <x:v>180000</x:v>
      </x:c>
      <x:c r="E9" s="432" t="n">
        <x:f>MAX(0,E6+E7-E8)</x:f>
        <x:v>120000</x:v>
      </x:c>
      <x:c r="F9" s="432" t="n">
        <x:f>MAX(0,F6+F7-F8)</x:f>
        <x:v>60000</x:v>
      </x:c>
      <x:c r="G9" s="432" t="n">
        <x:f>MAX(0,G6+G7-G8)</x:f>
        <x:v>0</x:v>
      </x:c>
      <x:c r="H9" s="362"/>
      <x:c r="I9" s="362"/>
      <x:c r="J9" s="362"/>
      <x:c r="K9" s="362"/>
      <x:c r="L9" s="362"/>
      <x:c r="M9" s="362"/>
      <x:c r="N9" s="362"/>
    </x:row>
    <x:row r="10">
      <x:c r="A10" s="362" t="str">
        <x:v>Taux d'intérêt</x:v>
      </x:c>
      <x:c r="B10" s="362" t="str">
        <x:v>%</x:v>
      </x:c>
      <x:c r="C10" s="432" t="n">
        <x:f>AVERAGE(C6,C9)*'Hypothèses'!$B$21</x:f>
        <x:v>14850</x:v>
      </x:c>
      <x:c r="D10" s="432" t="n">
        <x:f>AVERAGE(D6,D9)*'Hypothèses'!$B$21</x:f>
        <x:v>11550</x:v>
      </x:c>
      <x:c r="E10" s="432" t="n">
        <x:f>AVERAGE(E6,E9)*'Hypothèses'!$B$21</x:f>
        <x:v>8250</x:v>
      </x:c>
      <x:c r="F10" s="432" t="n">
        <x:f>AVERAGE(F6,F9)*'Hypothèses'!$B$21</x:f>
        <x:v>4950</x:v>
      </x:c>
      <x:c r="G10" s="432" t="n">
        <x:f>AVERAGE(G6,G9)*'Hypothèses'!$B$21</x:f>
        <x:v>1650</x:v>
      </x:c>
      <x:c r="H10" s="362"/>
      <x:c r="I10" s="362"/>
      <x:c r="J10" s="362"/>
      <x:c r="K10" s="362"/>
      <x:c r="L10" s="362"/>
      <x:c r="M10" s="362"/>
      <x:c r="N10" s="362"/>
    </x:row>
    <x:row r="11">
      <x:c r="A11" s="362" t="str">
        <x:v>Charges d'intérêts</x:v>
      </x:c>
      <x:c r="B11" s="362" t="str">
        <x:v>EUR</x:v>
      </x:c>
      <x:c r="C11" s="460" t="n">
        <x:f>IFERROR('Compte de résultat'!C13/C10,0)</x:f>
        <x:v>6.7340067340067264</x:v>
      </x:c>
      <x:c r="D11" s="460" t="n">
        <x:f>IFERROR('Compte de résultat'!D13/D10,0)</x:f>
        <x:v>11.629090909090898</x:v>
      </x:c>
      <x:c r="E11" s="460" t="n">
        <x:f>IFERROR('Compte de résultat'!E13/E10,0)</x:f>
        <x:v>21.965066666666658</x:v>
      </x:c>
      <x:c r="F11" s="460" t="n">
        <x:f>IFERROR('Compte de résultat'!F13/F10,0)</x:f>
        <x:v>45.73597559999998</x:v>
      </x:c>
      <x:c r="G11" s="460" t="n">
        <x:f>IFERROR('Compte de résultat'!G13/G10,0)</x:f>
        <x:v>149.07641246819995</x:v>
      </x:c>
      <x:c r="H11" s="362"/>
      <x:c r="I11" s="362"/>
      <x:c r="J11" s="362"/>
      <x:c r="K11" s="362"/>
      <x:c r="L11" s="362"/>
      <x:c r="M11" s="362"/>
      <x:c r="N11" s="362"/>
    </x:row>
    <x:row r="12">
      <x:c r="A12" s="362" t="str">
        <x:v>Couverture des intérêts</x:v>
      </x:c>
      <x:c r="B12" s="362" t="str">
        <x:v>x</x:v>
      </x:c>
      <x:c r="C12" s="435" t="n">
        <x:f>'Hypothèses'!$B$21</x:f>
        <x:v>0.055</x:v>
      </x:c>
      <x:c r="D12" s="435" t="n">
        <x:f>'Hypothèses'!$B$21</x:f>
        <x:v>0.055</x:v>
      </x:c>
      <x:c r="E12" s="435" t="n">
        <x:f>'Hypothèses'!$B$21</x:f>
        <x:v>0.055</x:v>
      </x:c>
      <x:c r="F12" s="435" t="n">
        <x:f>'Hypothèses'!$B$21</x:f>
        <x:v>0.055</x:v>
      </x:c>
      <x:c r="G12" s="435" t="n">
        <x:f>'Hypothèses'!$B$21</x:f>
        <x:v>0.055</x:v>
      </x:c>
      <x:c r="H12" s="362"/>
      <x:c r="I12" s="362"/>
      <x:c r="J12" s="362"/>
      <x:c r="K12" s="362"/>
      <x:c r="L12" s="362"/>
      <x:c r="M12" s="362"/>
      <x:c r="N12" s="362"/>
    </x:row>
    <x:row r="13">
      <x:c r="A13" s="362" t="str">
        <x:v>Dette nette / EBITDA</x:v>
      </x:c>
      <x:c r="B13" s="362" t="str">
        <x:v>x</x:v>
      </x:c>
      <x:c r="C13" s="460" t="n">
        <x:f>IFERROR((C9-'Cash-flow'!C11)/'Compte de résultat'!C13,0)</x:f>
        <x:v>3.6326078767123335</x:v>
      </x:c>
      <x:c r="D13" s="460" t="n">
        <x:f>IFERROR((D9-'Cash-flow'!D11)/'Compte de résultat'!D13,0)</x:f>
        <x:v>1.1190399189480393</x:v>
      </x:c>
      <x:c r="E13" s="460" t="n">
        <x:f>IFERROR((E9-'Cash-flow'!E11)/'Compte de résultat'!E13,0)</x:f>
        <x:v>0.2866295720528773</x:v>
      </x:c>
      <x:c r="F13" s="460" t="n">
        <x:f>IFERROR((F9-'Cash-flow'!F11)/'Compte de résultat'!F13,0)</x:f>
        <x:v>-0.1802348185305735</x:v>
      </x:c>
      <x:c r="G13" s="460" t="n">
        <x:f>IFERROR((G9-'Cash-flow'!G11)/'Compte de résultat'!G13,0)</x:f>
        <x:v>-0.46903557338600066</x:v>
      </x:c>
      <x:c r="H13" s="362"/>
      <x:c r="I13" s="362"/>
      <x:c r="J13" s="362"/>
      <x:c r="K13" s="362"/>
      <x:c r="L13" s="362"/>
      <x:c r="M13" s="362"/>
      <x:c r="N13" s="362"/>
    </x:row>
    <x:row r="14">
      <x:c r="A14" s="362"/>
      <x:c r="B14" s="362"/>
      <x:c r="C14" s="362"/>
      <x:c r="D14" s="362"/>
      <x:c r="E14" s="362"/>
      <x:c r="F14" s="362"/>
      <x:c r="G14" s="362"/>
      <x:c r="H14" s="362"/>
      <x:c r="I14" s="362"/>
      <x:c r="J14" s="362"/>
      <x:c r="K14" s="362"/>
      <x:c r="L14" s="362"/>
      <x:c r="M14" s="362"/>
      <x:c r="N14" s="362"/>
    </x:row>
    <x:row r="15">
      <x:c r="A15" s="362"/>
      <x:c r="B15" s="362"/>
      <x:c r="C15" s="362"/>
      <x:c r="D15" s="362"/>
      <x:c r="E15" s="362"/>
      <x:c r="F15" s="362"/>
      <x:c r="G15" s="362"/>
      <x:c r="H15" s="362"/>
      <x:c r="I15" s="362"/>
      <x:c r="J15" s="362"/>
      <x:c r="K15" s="362"/>
      <x:c r="L15" s="362"/>
      <x:c r="M15" s="362"/>
      <x:c r="N15" s="362"/>
    </x:row>
    <x:row r="16">
      <x:c r="A16" s="362"/>
      <x:c r="B16" s="362"/>
      <x:c r="C16" s="362"/>
      <x:c r="D16" s="362"/>
      <x:c r="E16" s="362"/>
      <x:c r="F16" s="362"/>
      <x:c r="G16" s="362"/>
      <x:c r="H16" s="362"/>
      <x:c r="I16" s="362"/>
      <x:c r="J16" s="362"/>
      <x:c r="K16" s="362"/>
      <x:c r="L16" s="362"/>
      <x:c r="M16" s="362"/>
      <x:c r="N16" s="362"/>
    </x:row>
    <x:row r="17">
      <x:c r="A17" s="362"/>
      <x:c r="B17" s="362"/>
      <x:c r="C17" s="362"/>
      <x:c r="D17" s="362"/>
      <x:c r="E17" s="362"/>
      <x:c r="F17" s="362"/>
      <x:c r="G17" s="362"/>
      <x:c r="H17" s="362"/>
      <x:c r="I17" s="362"/>
      <x:c r="J17" s="362"/>
      <x:c r="K17" s="362"/>
      <x:c r="L17" s="362"/>
      <x:c r="M17" s="362"/>
      <x:c r="N17" s="362"/>
    </x:row>
    <x:row r="18">
      <x:c r="A18" s="362"/>
      <x:c r="B18" s="362"/>
      <x:c r="C18" s="362"/>
      <x:c r="D18" s="362"/>
      <x:c r="E18" s="362"/>
      <x:c r="F18" s="362"/>
      <x:c r="G18" s="362"/>
      <x:c r="H18" s="362"/>
      <x:c r="I18" s="362"/>
      <x:c r="J18" s="362"/>
      <x:c r="K18" s="362"/>
      <x:c r="L18" s="362"/>
      <x:c r="M18" s="362"/>
      <x:c r="N18" s="362"/>
    </x:row>
    <x:row r="19">
      <x:c r="A19" s="362"/>
      <x:c r="B19" s="362"/>
      <x:c r="C19" s="362"/>
      <x:c r="D19" s="362"/>
      <x:c r="E19" s="362"/>
      <x:c r="F19" s="362"/>
      <x:c r="G19" s="362"/>
      <x:c r="H19" s="362"/>
      <x:c r="I19" s="362"/>
      <x:c r="J19" s="362"/>
      <x:c r="K19" s="362"/>
      <x:c r="L19" s="362"/>
      <x:c r="M19" s="362"/>
      <x:c r="N19" s="362"/>
    </x:row>
    <x:row r="20">
      <x:c r="A20" s="362"/>
      <x:c r="B20" s="362"/>
      <x:c r="C20" s="362"/>
      <x:c r="D20" s="362"/>
      <x:c r="E20" s="362"/>
      <x:c r="F20" s="362"/>
      <x:c r="G20" s="362"/>
      <x:c r="H20" s="362"/>
      <x:c r="I20" s="362"/>
      <x:c r="J20" s="362"/>
      <x:c r="K20" s="362"/>
      <x:c r="L20" s="362"/>
      <x:c r="M20" s="362"/>
      <x:c r="N20" s="362"/>
    </x:row>
    <x:row r="21">
      <x:c r="A21" s="362"/>
      <x:c r="B21" s="362"/>
      <x:c r="C21" s="362"/>
      <x:c r="D21" s="362"/>
      <x:c r="E21" s="362"/>
      <x:c r="F21" s="362"/>
      <x:c r="G21" s="362"/>
      <x:c r="H21" s="362"/>
      <x:c r="I21" s="362"/>
      <x:c r="J21" s="362"/>
      <x:c r="K21" s="362"/>
      <x:c r="L21" s="362"/>
      <x:c r="M21" s="362"/>
      <x:c r="N21" s="362"/>
    </x:row>
    <x:row r="22">
      <x:c r="A22" s="362"/>
      <x:c r="B22" s="362"/>
      <x:c r="C22" s="362"/>
      <x:c r="D22" s="362"/>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G2"/>
    <x:mergeCell ref="A3:G3"/>
  </x:mergeCells>
  <x:pageMargins left="0.7" right="0.7" top="0.75" bottom="0.75" header="0.3" footer="0.3"/>
</x:worksheet>
</file>

<file path=xl/worksheets/sheet8.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s>
  <x:sheetData>
    <x:row r="1" ht="30" customHeight="1">
      <x:c r="A1" s="336" t="str">
        <x:v>TABLEAU DES FLUX DE TRÉSORERIE</x:v>
      </x:c>
      <x:c r="B1" s="336"/>
      <x:c r="C1" s="336"/>
      <x:c r="D1" s="336"/>
      <x:c r="E1" s="336"/>
      <x:c r="F1" s="336"/>
      <x:c r="G1" s="336"/>
      <x:c r="H1" s="362"/>
      <x:c r="I1" s="362"/>
      <x:c r="J1" s="362"/>
      <x:c r="K1" s="362"/>
      <x:c r="L1" s="362"/>
      <x:c r="M1" s="362"/>
      <x:c r="N1" s="362"/>
    </x:row>
    <x:row r="2" ht="30" customHeight="1">
      <x:c r="A2" s="336"/>
      <x:c r="B2" s="336"/>
      <x:c r="C2" s="336"/>
      <x:c r="D2" s="336"/>
      <x:c r="E2" s="336"/>
      <x:c r="F2" s="336"/>
      <x:c r="G2" s="336"/>
      <x:c r="H2" s="362"/>
      <x:c r="I2" s="362"/>
      <x:c r="J2" s="362"/>
      <x:c r="K2" s="362"/>
      <x:c r="L2" s="362"/>
      <x:c r="M2" s="362"/>
      <x:c r="N2" s="362"/>
    </x:row>
    <x:row r="3" ht="22" customHeight="1">
      <x:c r="A3" s="363" t="str">
        <x:v>Flux opérationnels, investissements, financement et trésorerie finale</x:v>
      </x:c>
      <x:c r="B3" s="363"/>
      <x:c r="C3" s="363"/>
      <x:c r="D3" s="363"/>
      <x:c r="E3" s="363"/>
      <x:c r="F3" s="363"/>
      <x:c r="G3" s="363"/>
      <x:c r="H3" s="362"/>
      <x:c r="I3" s="362"/>
      <x:c r="J3" s="362"/>
      <x:c r="K3" s="362"/>
      <x:c r="L3" s="362"/>
      <x:c r="M3" s="362"/>
      <x:c r="N3" s="362"/>
    </x:row>
    <x:row r="4">
      <x:c r="A4" s="362"/>
      <x:c r="B4" s="362"/>
      <x:c r="C4" s="362"/>
      <x:c r="D4" s="362"/>
      <x:c r="E4" s="362"/>
      <x:c r="F4" s="362"/>
      <x:c r="G4" s="362"/>
      <x:c r="H4" s="362"/>
      <x:c r="I4" s="362"/>
      <x:c r="J4" s="362"/>
      <x:c r="K4" s="362"/>
      <x:c r="L4" s="362"/>
      <x:c r="M4" s="362"/>
      <x:c r="N4" s="362"/>
    </x:row>
    <x:row r="5" ht="24" customHeight="1">
      <x:c r="A5" s="450" t="str">
        <x:v>Poste</x:v>
      </x:c>
      <x:c r="B5" s="450" t="str">
        <x:v>Unité</x:v>
      </x:c>
      <x:c r="C5" s="450" t="n">
        <x:v>2026</x:v>
      </x:c>
      <x:c r="D5" s="450" t="n">
        <x:v>2027</x:v>
      </x:c>
      <x:c r="E5" s="450" t="n">
        <x:v>2028</x:v>
      </x:c>
      <x:c r="F5" s="450" t="n">
        <x:v>2029</x:v>
      </x:c>
      <x:c r="G5" s="450" t="n">
        <x:v>2030</x:v>
      </x:c>
      <x:c r="H5" s="362"/>
      <x:c r="I5" s="362"/>
      <x:c r="J5" s="362"/>
      <x:c r="K5" s="362"/>
      <x:c r="L5" s="362"/>
      <x:c r="M5" s="362"/>
      <x:c r="N5" s="362"/>
    </x:row>
    <x:row r="6">
      <x:c r="A6" s="362" t="str">
        <x:v>Résultat net</x:v>
      </x:c>
      <x:c r="B6" s="362" t="str">
        <x:v>EUR</x:v>
      </x:c>
      <x:c r="C6" s="432" t="n">
        <x:f>'Compte de résultat'!C20</x:f>
        <x:v>33862.49999999991</x:v>
      </x:c>
      <x:c r="D6" s="432" t="n">
        <x:f>'Compte de résultat'!D20</x:f>
        <x:v>60325.49999999991</x:v>
      </x:c>
      <x:c r="E6" s="432" t="n">
        <x:f>'Compte de résultat'!E20</x:f>
        <x:v>96555.92999999995</x:v>
      </x:c>
      <x:c r="F6" s="432" t="n">
        <x:f>'Compte de résultat'!F20</x:f>
        <x:v>130952.76787499993</x:v>
      </x:c>
      <x:c r="G6" s="432" t="n">
        <x:f>'Compte de résultat'!G20</x:f>
        <x:v>145800.06337818742</x:v>
      </x:c>
      <x:c r="H6" s="362"/>
      <x:c r="I6" s="362"/>
      <x:c r="J6" s="362"/>
      <x:c r="K6" s="362"/>
      <x:c r="L6" s="362"/>
      <x:c r="M6" s="362"/>
      <x:c r="N6" s="362"/>
    </x:row>
    <x:row r="7">
      <x:c r="A7" s="362" t="str">
        <x:v>Amortissements</x:v>
      </x:c>
      <x:c r="B7" s="362" t="str">
        <x:v>EUR</x:v>
      </x:c>
      <x:c r="C7" s="432" t="n">
        <x:f>'Capex'!C9</x:f>
        <x:v>40000</x:v>
      </x:c>
      <x:c r="D7" s="432" t="n">
        <x:f>'Capex'!D9</x:f>
        <x:v>42332</x:v>
      </x:c>
      <x:c r="E7" s="432" t="n">
        <x:f>'Capex'!E9</x:f>
        <x:v>44220.56</x:v>
      </x:c>
      <x:c r="F7" s="432" t="n">
        <x:f>'Capex'!F9</x:f>
        <x:v>46839.388719999995</x:v>
      </x:c>
      <x:c r="G7" s="432" t="n">
        <x:f>'Capex'!G9</x:f>
        <x:v>49925.99606828</x:v>
      </x:c>
      <x:c r="H7" s="362"/>
      <x:c r="I7" s="362"/>
      <x:c r="J7" s="362"/>
      <x:c r="K7" s="362"/>
      <x:c r="L7" s="362"/>
      <x:c r="M7" s="362"/>
      <x:c r="N7" s="362"/>
    </x:row>
    <x:row r="8">
      <x:c r="A8" s="362" t="str">
        <x:v>Variation du BFR</x:v>
      </x:c>
      <x:c r="B8" s="362" t="str">
        <x:v>EUR</x:v>
      </x:c>
      <x:c r="C8" s="432" t="n">
        <x:f>-'BFR'!C10</x:f>
        <x:v>-147123.2876712329</x:v>
      </x:c>
      <x:c r="D8" s="432" t="n">
        <x:f>-'BFR'!D10</x:f>
        <x:v>-21302.46575342462</x:v>
      </x:c>
      <x:c r="E8" s="432" t="n">
        <x:f>-'BFR'!E10</x:f>
        <x:v>-20942.3506849315</x:v>
      </x:c>
      <x:c r="F8" s="432" t="n">
        <x:f>-'BFR'!F10</x:f>
        <x:v>-19673.537445205497</x:v>
      </x:c>
      <x:c r="G8" s="432" t="n">
        <x:f>-'BFR'!G10</x:f>
        <x:v>-18082.101994489756</x:v>
      </x:c>
      <x:c r="H8" s="362"/>
      <x:c r="I8" s="362"/>
      <x:c r="J8" s="362"/>
      <x:c r="K8" s="362"/>
      <x:c r="L8" s="362"/>
      <x:c r="M8" s="362"/>
      <x:c r="N8" s="362"/>
    </x:row>
    <x:row r="9">
      <x:c r="A9" s="433" t="str">
        <x:v>Cash-flow opérationnel</x:v>
      </x:c>
      <x:c r="B9" s="433" t="str">
        <x:v>EUR</x:v>
      </x:c>
      <x:c r="C9" s="434" t="n">
        <x:f>SUM(C6:C8)</x:f>
        <x:v>-73260.78767123297</x:v>
      </x:c>
      <x:c r="D9" s="434" t="n">
        <x:f>SUM(D6:D8)</x:f>
        <x:v>81355.03424657529</x:v>
      </x:c>
      <x:c r="E9" s="434" t="n">
        <x:f>SUM(E6:E8)</x:f>
        <x:v>119834.13931506843</x:v>
      </x:c>
      <x:c r="F9" s="434" t="n">
        <x:f>SUM(F6:F8)</x:f>
        <x:v>158118.61914979442</x:v>
      </x:c>
      <x:c r="G9" s="434" t="n">
        <x:f>SUM(G6:G8)</x:f>
        <x:v>177643.95745197768</x:v>
      </x:c>
      <x:c r="H9" s="362"/>
      <x:c r="I9" s="362"/>
      <x:c r="J9" s="362"/>
      <x:c r="K9" s="362"/>
      <x:c r="L9" s="362"/>
      <x:c r="M9" s="362"/>
      <x:c r="N9" s="362"/>
    </x:row>
    <x:row r="10">
      <x:c r="A10" s="362" t="str">
        <x:v>Capex</x:v>
      </x:c>
      <x:c r="B10" s="362" t="str">
        <x:v>EUR</x:v>
      </x:c>
      <x:c r="C10" s="432" t="n">
        <x:f>-'Capex'!C6</x:f>
        <x:v>-50000</x:v>
      </x:c>
      <x:c r="D10" s="432" t="n">
        <x:f>-'Capex'!D6</x:f>
        <x:v>-51660</x:v>
      </x:c>
      <x:c r="E10" s="432" t="n">
        <x:f>-'Capex'!E6</x:f>
        <x:v>-51774.8</x:v>
      </x:c>
      <x:c r="F10" s="432" t="n">
        <x:f>-'Capex'!F6</x:f>
        <x:v>-57314.70359999999</x:v>
      </x:c>
      <x:c r="G10" s="432" t="n">
        <x:f>-'Capex'!G6</x:f>
        <x:v>-62272.4254614</x:v>
      </x:c>
      <x:c r="H10" s="362"/>
      <x:c r="I10" s="362"/>
      <x:c r="J10" s="362"/>
      <x:c r="K10" s="362"/>
      <x:c r="L10" s="362"/>
      <x:c r="M10" s="362"/>
      <x:c r="N10" s="362"/>
    </x:row>
    <x:row r="11">
      <x:c r="A11" s="433" t="str">
        <x:v>Cash-flow libre</x:v>
      </x:c>
      <x:c r="B11" s="433" t="str">
        <x:v>EUR</x:v>
      </x:c>
      <x:c r="C11" s="434" t="n">
        <x:f>C9+C10</x:f>
        <x:v>-123260.78767123297</x:v>
      </x:c>
      <x:c r="D11" s="434" t="n">
        <x:f>D9+D10</x:f>
        <x:v>29695.03424657529</x:v>
      </x:c>
      <x:c r="E11" s="434" t="n">
        <x:f>E9+E10</x:f>
        <x:v>68059.33931506843</x:v>
      </x:c>
      <x:c r="F11" s="434" t="n">
        <x:f>F9+F10</x:f>
        <x:v>100803.91554979443</x:v>
      </x:c>
      <x:c r="G11" s="434" t="n">
        <x:f>G9+G10</x:f>
        <x:v>115371.53199057767</x:v>
      </x:c>
      <x:c r="H11" s="362"/>
      <x:c r="I11" s="362"/>
      <x:c r="J11" s="362"/>
      <x:c r="K11" s="362"/>
      <x:c r="L11" s="362"/>
      <x:c r="M11" s="362"/>
      <x:c r="N11" s="362"/>
    </x:row>
    <x:row r="12">
      <x:c r="A12" s="362" t="str">
        <x:v>Nouveaux emprunts</x:v>
      </x:c>
      <x:c r="B12" s="362" t="str">
        <x:v>EUR</x:v>
      </x:c>
      <x:c r="C12" s="432" t="n">
        <x:f>'Financement'!C7</x:f>
        <x:v>0</x:v>
      </x:c>
      <x:c r="D12" s="432" t="n">
        <x:f>'Financement'!D7</x:f>
        <x:v>0</x:v>
      </x:c>
      <x:c r="E12" s="432" t="n">
        <x:f>'Financement'!E7</x:f>
        <x:v>0</x:v>
      </x:c>
      <x:c r="F12" s="432" t="n">
        <x:f>'Financement'!F7</x:f>
        <x:v>0</x:v>
      </x:c>
      <x:c r="G12" s="432" t="n">
        <x:f>'Financement'!G7</x:f>
        <x:v>0</x:v>
      </x:c>
      <x:c r="H12" s="362"/>
      <x:c r="I12" s="362"/>
      <x:c r="J12" s="362"/>
      <x:c r="K12" s="362"/>
      <x:c r="L12" s="362"/>
      <x:c r="M12" s="362"/>
      <x:c r="N12" s="362"/>
    </x:row>
    <x:row r="13">
      <x:c r="A13" s="362" t="str">
        <x:v>Remboursement dette</x:v>
      </x:c>
      <x:c r="B13" s="362" t="str">
        <x:v>EUR</x:v>
      </x:c>
      <x:c r="C13" s="432" t="n">
        <x:f>-'Financement'!C8</x:f>
        <x:v>-60000</x:v>
      </x:c>
      <x:c r="D13" s="432" t="n">
        <x:f>-'Financement'!D8</x:f>
        <x:v>-60000</x:v>
      </x:c>
      <x:c r="E13" s="432" t="n">
        <x:f>-'Financement'!E8</x:f>
        <x:v>-60000</x:v>
      </x:c>
      <x:c r="F13" s="432" t="n">
        <x:f>-'Financement'!F8</x:f>
        <x:v>-60000</x:v>
      </x:c>
      <x:c r="G13" s="432" t="n">
        <x:f>-'Financement'!G8</x:f>
        <x:v>-60000</x:v>
      </x:c>
      <x:c r="H13" s="362"/>
      <x:c r="I13" s="362"/>
      <x:c r="J13" s="362"/>
      <x:c r="K13" s="362"/>
      <x:c r="L13" s="362"/>
      <x:c r="M13" s="362"/>
      <x:c r="N13" s="362"/>
    </x:row>
    <x:row r="14">
      <x:c r="A14" s="362" t="str">
        <x:v>Dividendes</x:v>
      </x:c>
      <x:c r="B14" s="362" t="str">
        <x:v>EUR</x:v>
      </x:c>
      <x:c r="C14" s="432" t="n">
        <x:f>-MAX(0,'Compte de résultat'!C20*'Hypothèses'!E14)</x:f>
        <x:v>-6772.499999999983</x:v>
      </x:c>
      <x:c r="D14" s="432" t="n">
        <x:f>-MAX(0,'Compte de résultat'!D20*'Hypothèses'!F14)</x:f>
        <x:v>-15081.374999999978</x:v>
      </x:c>
      <x:c r="E14" s="432" t="n">
        <x:f>-MAX(0,'Compte de résultat'!E20*'Hypothèses'!G14)</x:f>
        <x:v>-28966.778999999984</x:v>
      </x:c>
      <x:c r="F14" s="432" t="n">
        <x:f>-MAX(0,'Compte de résultat'!F20*'Hypothèses'!H14)</x:f>
        <x:v>-39285.830362499975</x:v>
      </x:c>
      <x:c r="G14" s="432" t="n">
        <x:f>-MAX(0,'Compte de résultat'!G20*'Hypothèses'!H14)</x:f>
        <x:v>-43740.01901345622</x:v>
      </x:c>
      <x:c r="H14" s="362"/>
      <x:c r="I14" s="362"/>
      <x:c r="J14" s="362"/>
      <x:c r="K14" s="362"/>
      <x:c r="L14" s="362"/>
      <x:c r="M14" s="362"/>
      <x:c r="N14" s="362"/>
    </x:row>
    <x:row r="15">
      <x:c r="A15" s="433" t="str">
        <x:v>Variation de trésorerie</x:v>
      </x:c>
      <x:c r="B15" s="433" t="str">
        <x:v>EUR</x:v>
      </x:c>
      <x:c r="C15" s="434" t="n">
        <x:f>SUM(C11:C14)</x:f>
        <x:v>-190033.28767123295</x:v>
      </x:c>
      <x:c r="D15" s="434" t="n">
        <x:f>SUM(D11:D14)</x:f>
        <x:v>-45386.34075342469</x:v>
      </x:c>
      <x:c r="E15" s="434" t="n">
        <x:f>SUM(E11:E14)</x:f>
        <x:v>-20907.439684931556</x:v>
      </x:c>
      <x:c r="F15" s="434" t="n">
        <x:f>SUM(F11:F14)</x:f>
        <x:v>1518.085187294455</x:v>
      </x:c>
      <x:c r="G15" s="434" t="n">
        <x:f>SUM(G11:G14)</x:f>
        <x:v>11631.512977121449</x:v>
      </x:c>
      <x:c r="H15" s="362"/>
      <x:c r="I15" s="362"/>
      <x:c r="J15" s="362"/>
      <x:c r="K15" s="362"/>
      <x:c r="L15" s="362"/>
      <x:c r="M15" s="362"/>
      <x:c r="N15" s="362"/>
    </x:row>
    <x:row r="16">
      <x:c r="A16" s="362" t="str">
        <x:v>Trésorerie début</x:v>
      </x:c>
      <x:c r="B16" s="362" t="str">
        <x:v>EUR</x:v>
      </x:c>
      <x:c r="C16" s="432" t="n">
        <x:f>'Hypothèses'!B15</x:f>
        <x:v>120000</x:v>
      </x:c>
      <x:c r="D16" s="432" t="n">
        <x:f>C17</x:f>
        <x:v>-70033.28767123295</x:v>
      </x:c>
      <x:c r="E16" s="432" t="n">
        <x:f>D17</x:f>
        <x:v>-115419.62842465763</x:v>
      </x:c>
      <x:c r="F16" s="432" t="n">
        <x:f>E17</x:f>
        <x:v>-136327.0681095892</x:v>
      </x:c>
      <x:c r="G16" s="432" t="n">
        <x:f>F17</x:f>
        <x:v>-134808.98292229473</x:v>
      </x:c>
      <x:c r="H16" s="362"/>
      <x:c r="I16" s="362"/>
      <x:c r="J16" s="362"/>
      <x:c r="K16" s="362"/>
      <x:c r="L16" s="362"/>
      <x:c r="M16" s="362"/>
      <x:c r="N16" s="362"/>
    </x:row>
    <x:row r="17">
      <x:c r="A17" s="433" t="str">
        <x:v>Trésorerie fin</x:v>
      </x:c>
      <x:c r="B17" s="433" t="str">
        <x:v>EUR</x:v>
      </x:c>
      <x:c r="C17" s="434" t="n">
        <x:f>C16+C15</x:f>
        <x:v>-70033.28767123295</x:v>
      </x:c>
      <x:c r="D17" s="434" t="n">
        <x:f>D16+D15</x:f>
        <x:v>-115419.62842465763</x:v>
      </x:c>
      <x:c r="E17" s="434" t="n">
        <x:f>E16+E15</x:f>
        <x:v>-136327.0681095892</x:v>
      </x:c>
      <x:c r="F17" s="434" t="n">
        <x:f>F16+F15</x:f>
        <x:v>-134808.98292229473</x:v>
      </x:c>
      <x:c r="G17" s="434" t="n">
        <x:f>G16+G15</x:f>
        <x:v>-123177.46994517327</x:v>
      </x:c>
      <x:c r="H17" s="362"/>
      <x:c r="I17" s="362"/>
      <x:c r="J17" s="362"/>
      <x:c r="K17" s="362"/>
      <x:c r="L17" s="362"/>
      <x:c r="M17" s="362"/>
      <x:c r="N17" s="362"/>
    </x:row>
    <x:row r="18">
      <x:c r="A18" s="362"/>
      <x:c r="B18" s="362"/>
      <x:c r="C18" s="362"/>
      <x:c r="D18" s="362"/>
      <x:c r="E18" s="362"/>
      <x:c r="F18" s="362"/>
      <x:c r="G18" s="362"/>
      <x:c r="H18" s="362"/>
      <x:c r="I18" s="362"/>
      <x:c r="J18" s="362"/>
      <x:c r="K18" s="362"/>
      <x:c r="L18" s="362"/>
      <x:c r="M18" s="362"/>
      <x:c r="N18" s="362"/>
    </x:row>
    <x:row r="19">
      <x:c r="A19" s="362"/>
      <x:c r="B19" s="362"/>
      <x:c r="C19" s="362"/>
      <x:c r="D19" s="362"/>
      <x:c r="E19" s="362"/>
      <x:c r="F19" s="362"/>
      <x:c r="G19" s="362"/>
      <x:c r="H19" s="362"/>
      <x:c r="I19" s="362"/>
      <x:c r="J19" s="362"/>
      <x:c r="K19" s="362"/>
      <x:c r="L19" s="362"/>
      <x:c r="M19" s="362"/>
      <x:c r="N19" s="362"/>
    </x:row>
    <x:row r="20">
      <x:c r="A20" s="362"/>
      <x:c r="B20" s="362"/>
      <x:c r="C20" s="362"/>
      <x:c r="D20" s="362"/>
      <x:c r="E20" s="362"/>
      <x:c r="F20" s="362"/>
      <x:c r="G20" s="362"/>
      <x:c r="H20" s="362"/>
      <x:c r="I20" s="362"/>
      <x:c r="J20" s="362"/>
      <x:c r="K20" s="362"/>
      <x:c r="L20" s="362"/>
      <x:c r="M20" s="362"/>
      <x:c r="N20" s="362"/>
    </x:row>
    <x:row r="21">
      <x:c r="A21" s="362"/>
      <x:c r="B21" s="362"/>
      <x:c r="C21" s="362"/>
      <x:c r="D21" s="362"/>
      <x:c r="E21" s="362"/>
      <x:c r="F21" s="362"/>
      <x:c r="G21" s="362"/>
      <x:c r="H21" s="362"/>
      <x:c r="I21" s="362"/>
      <x:c r="J21" s="362"/>
      <x:c r="K21" s="362"/>
      <x:c r="L21" s="362"/>
      <x:c r="M21" s="362"/>
      <x:c r="N21" s="362"/>
    </x:row>
    <x:row r="22">
      <x:c r="A22" s="362"/>
      <x:c r="B22" s="362"/>
      <x:c r="C22" s="362"/>
      <x:c r="D22" s="362"/>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G2"/>
    <x:mergeCell ref="A3:G3"/>
  </x:mergeCells>
  <x:pageMargins left="0.7" right="0.7" top="0.75" bottom="0.75" header="0.3" footer="0.3"/>
  <x:drawing xmlns:r="http://schemas.openxmlformats.org/officeDocument/2006/relationships" r:id="Racfa3ab197f844ce"/>
</x:worksheet>
</file>

<file path=xl/worksheets/sheet9.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s>
  <x:sheetData>
    <x:row r="1" ht="30" customHeight="1">
      <x:c r="A1" s="336" t="str">
        <x:v>BILAN PRÉVISIONNEL</x:v>
      </x:c>
      <x:c r="B1" s="336"/>
      <x:c r="C1" s="336"/>
      <x:c r="D1" s="336"/>
      <x:c r="E1" s="336"/>
      <x:c r="F1" s="336"/>
      <x:c r="G1" s="336"/>
      <x:c r="H1" s="362"/>
      <x:c r="I1" s="362"/>
      <x:c r="J1" s="362"/>
      <x:c r="K1" s="362"/>
      <x:c r="L1" s="362"/>
      <x:c r="M1" s="362"/>
      <x:c r="N1" s="362"/>
    </x:row>
    <x:row r="2" ht="30" customHeight="1">
      <x:c r="A2" s="336"/>
      <x:c r="B2" s="336"/>
      <x:c r="C2" s="336"/>
      <x:c r="D2" s="336"/>
      <x:c r="E2" s="336"/>
      <x:c r="F2" s="336"/>
      <x:c r="G2" s="336"/>
      <x:c r="H2" s="362"/>
      <x:c r="I2" s="362"/>
      <x:c r="J2" s="362"/>
      <x:c r="K2" s="362"/>
      <x:c r="L2" s="362"/>
      <x:c r="M2" s="362"/>
      <x:c r="N2" s="362"/>
    </x:row>
    <x:row r="3" ht="22" customHeight="1">
      <x:c r="A3" s="363" t="str">
        <x:v>Actif, passif et contrôle d'équilibre sur cinq ans</x:v>
      </x:c>
      <x:c r="B3" s="363"/>
      <x:c r="C3" s="363"/>
      <x:c r="D3" s="363"/>
      <x:c r="E3" s="363"/>
      <x:c r="F3" s="363"/>
      <x:c r="G3" s="363"/>
      <x:c r="H3" s="362"/>
      <x:c r="I3" s="362"/>
      <x:c r="J3" s="362"/>
      <x:c r="K3" s="362"/>
      <x:c r="L3" s="362"/>
      <x:c r="M3" s="362"/>
      <x:c r="N3" s="362"/>
    </x:row>
    <x:row r="4">
      <x:c r="A4" s="362"/>
      <x:c r="B4" s="362"/>
      <x:c r="C4" s="362"/>
      <x:c r="D4" s="362"/>
      <x:c r="E4" s="362"/>
      <x:c r="F4" s="362"/>
      <x:c r="G4" s="362"/>
      <x:c r="H4" s="362"/>
      <x:c r="I4" s="362"/>
      <x:c r="J4" s="362"/>
      <x:c r="K4" s="362"/>
      <x:c r="L4" s="362"/>
      <x:c r="M4" s="362"/>
      <x:c r="N4" s="362"/>
    </x:row>
    <x:row r="5" ht="24" customHeight="1">
      <x:c r="A5" s="377" t="str">
        <x:v>Poste</x:v>
      </x:c>
      <x:c r="B5" s="377" t="str">
        <x:v>Unité</x:v>
      </x:c>
      <x:c r="C5" s="377" t="n">
        <x:v>2026</x:v>
      </x:c>
      <x:c r="D5" s="377" t="n">
        <x:v>2027</x:v>
      </x:c>
      <x:c r="E5" s="377" t="n">
        <x:v>2028</x:v>
      </x:c>
      <x:c r="F5" s="377" t="n">
        <x:v>2029</x:v>
      </x:c>
      <x:c r="G5" s="377" t="n">
        <x:v>2030</x:v>
      </x:c>
      <x:c r="H5" s="362"/>
      <x:c r="I5" s="362"/>
      <x:c r="J5" s="362"/>
      <x:c r="K5" s="362"/>
      <x:c r="L5" s="362"/>
      <x:c r="M5" s="362"/>
      <x:c r="N5" s="362"/>
    </x:row>
    <x:row r="6">
      <x:c r="A6" s="362" t="str">
        <x:v>Trésorerie</x:v>
      </x:c>
      <x:c r="B6" s="362" t="str">
        <x:v>EUR</x:v>
      </x:c>
      <x:c r="C6" s="432" t="n">
        <x:f>'Cash-flow'!C17</x:f>
        <x:v>-70033.28767123295</x:v>
      </x:c>
      <x:c r="D6" s="432" t="n">
        <x:f>'Cash-flow'!D17</x:f>
        <x:v>-115419.62842465763</x:v>
      </x:c>
      <x:c r="E6" s="432" t="n">
        <x:f>'Cash-flow'!E17</x:f>
        <x:v>-136327.0681095892</x:v>
      </x:c>
      <x:c r="F6" s="432" t="n">
        <x:f>'Cash-flow'!F17</x:f>
        <x:v>-134808.98292229473</x:v>
      </x:c>
      <x:c r="G6" s="432" t="n">
        <x:f>'Cash-flow'!G17</x:f>
        <x:v>-123177.46994517327</x:v>
      </x:c>
      <x:c r="H6" s="362"/>
      <x:c r="I6" s="362"/>
      <x:c r="J6" s="362"/>
      <x:c r="K6" s="362"/>
      <x:c r="L6" s="362"/>
      <x:c r="M6" s="362"/>
      <x:c r="N6" s="362"/>
    </x:row>
    <x:row r="7">
      <x:c r="A7" s="362" t="str">
        <x:v>Créances clients</x:v>
      </x:c>
      <x:c r="B7" s="362" t="str">
        <x:v>EUR</x:v>
      </x:c>
      <x:c r="C7" s="432" t="n">
        <x:f>'BFR'!C6</x:f>
        <x:v>123287.6712328767</x:v>
      </x:c>
      <x:c r="D7" s="432" t="n">
        <x:f>'BFR'!D6</x:f>
        <x:v>141534.24657534246</x:v>
      </x:c>
      <x:c r="E7" s="432" t="n">
        <x:f>'BFR'!E6</x:f>
        <x:v>159579.86301369863</x:v>
      </x:c>
      <x:c r="F7" s="432" t="n">
        <x:f>'BFR'!F6</x:f>
        <x:v>176654.90835616438</x:v>
      </x:c>
      <x:c r="G7" s="432" t="n">
        <x:f>'BFR'!G6</x:f>
        <x:v>191935.55792897262</x:v>
      </x:c>
      <x:c r="H7" s="362"/>
      <x:c r="I7" s="362"/>
      <x:c r="J7" s="362"/>
      <x:c r="K7" s="362"/>
      <x:c r="L7" s="362"/>
      <x:c r="M7" s="362"/>
      <x:c r="N7" s="362"/>
    </x:row>
    <x:row r="8">
      <x:c r="A8" s="362" t="str">
        <x:v>Stocks</x:v>
      </x:c>
      <x:c r="B8" s="362" t="str">
        <x:v>EUR</x:v>
      </x:c>
      <x:c r="C8" s="432" t="n">
        <x:f>'BFR'!C7</x:f>
        <x:v>79452.05479452056</x:v>
      </x:c>
      <x:c r="D8" s="432" t="n">
        <x:f>'BFR'!D7</x:f>
        <x:v>89638.35616438357</x:v>
      </x:c>
      <x:c r="E8" s="432" t="n">
        <x:f>'BFR'!E7</x:f>
        <x:v>99294.13698630138</x:v>
      </x:c>
      <x:c r="F8" s="432" t="n">
        <x:f>'BFR'!F7</x:f>
        <x:v>107955.77732876712</x:v>
      </x:c>
      <x:c r="G8" s="432" t="n">
        <x:f>'BFR'!G7</x:f>
        <x:v>117293.95206770548</x:v>
      </x:c>
      <x:c r="H8" s="362"/>
      <x:c r="I8" s="362"/>
      <x:c r="J8" s="362"/>
      <x:c r="K8" s="362"/>
      <x:c r="L8" s="362"/>
      <x:c r="M8" s="362"/>
      <x:c r="N8" s="362"/>
    </x:row>
    <x:row r="9">
      <x:c r="A9" s="362" t="str">
        <x:v>Immobilisations nettes</x:v>
      </x:c>
      <x:c r="B9" s="362" t="str">
        <x:v>EUR</x:v>
      </x:c>
      <x:c r="C9" s="432" t="n">
        <x:f>'Capex'!C10</x:f>
        <x:v>160000</x:v>
      </x:c>
      <x:c r="D9" s="432" t="n">
        <x:f>'Capex'!D10</x:f>
        <x:v>169328</x:v>
      </x:c>
      <x:c r="E9" s="432" t="n">
        <x:f>'Capex'!E10</x:f>
        <x:v>176882.24</x:v>
      </x:c>
      <x:c r="F9" s="432" t="n">
        <x:f>'Capex'!F10</x:f>
        <x:v>187357.55488</x:v>
      </x:c>
      <x:c r="G9" s="432" t="n">
        <x:f>'Capex'!G10</x:f>
        <x:v>199703.98427312</x:v>
      </x:c>
      <x:c r="H9" s="362"/>
      <x:c r="I9" s="362"/>
      <x:c r="J9" s="362"/>
      <x:c r="K9" s="362"/>
      <x:c r="L9" s="362"/>
      <x:c r="M9" s="362"/>
      <x:c r="N9" s="362"/>
    </x:row>
    <x:row r="10">
      <x:c r="A10" s="433" t="str">
        <x:v>Total actif</x:v>
      </x:c>
      <x:c r="B10" s="433" t="str">
        <x:v>EUR</x:v>
      </x:c>
      <x:c r="C10" s="434" t="n">
        <x:f>SUM(C6:C9)</x:f>
        <x:v>292706.4383561643</x:v>
      </x:c>
      <x:c r="D10" s="434" t="n">
        <x:f>SUM(D6:D9)</x:f>
        <x:v>285080.9743150684</x:v>
      </x:c>
      <x:c r="E10" s="434" t="n">
        <x:f>SUM(E6:E9)</x:f>
        <x:v>299429.1718904108</x:v>
      </x:c>
      <x:c r="F10" s="434" t="n">
        <x:f>SUM(F6:F9)</x:f>
        <x:v>337159.2576426368</x:v>
      </x:c>
      <x:c r="G10" s="434" t="n">
        <x:f>SUM(G6:G9)</x:f>
        <x:v>385756.0243246248</x:v>
      </x:c>
      <x:c r="H10" s="362"/>
      <x:c r="I10" s="362"/>
      <x:c r="J10" s="362"/>
      <x:c r="K10" s="362"/>
      <x:c r="L10" s="362"/>
      <x:c r="M10" s="362"/>
      <x:c r="N10" s="362"/>
    </x:row>
    <x:row r="11">
      <x:c r="A11" s="362" t="str"/>
      <x:c r="B11" s="362" t="str"/>
      <x:c r="C11" s="432"/>
      <x:c r="D11" s="432"/>
      <x:c r="E11" s="432"/>
      <x:c r="F11" s="432"/>
      <x:c r="G11" s="432"/>
      <x:c r="H11" s="362"/>
      <x:c r="I11" s="362"/>
      <x:c r="J11" s="362"/>
      <x:c r="K11" s="362"/>
      <x:c r="L11" s="362"/>
      <x:c r="M11" s="362"/>
      <x:c r="N11" s="362"/>
    </x:row>
    <x:row r="12">
      <x:c r="A12" s="362" t="str">
        <x:v>Dettes fournisseurs</x:v>
      </x:c>
      <x:c r="B12" s="362" t="str">
        <x:v>EUR</x:v>
      </x:c>
      <x:c r="C12" s="432" t="n">
        <x:f>'BFR'!C8</x:f>
        <x:v>55616.43835616439</x:v>
      </x:c>
      <x:c r="D12" s="432" t="n">
        <x:f>'BFR'!D8</x:f>
        <x:v>62746.8493150685</x:v>
      </x:c>
      <x:c r="E12" s="432" t="n">
        <x:f>'BFR'!E8</x:f>
        <x:v>69505.89589041097</x:v>
      </x:c>
      <x:c r="F12" s="432" t="n">
        <x:f>'BFR'!F8</x:f>
        <x:v>75569.04413013697</x:v>
      </x:c>
      <x:c r="G12" s="432" t="n">
        <x:f>'BFR'!G8</x:f>
        <x:v>82105.76644739383</x:v>
      </x:c>
      <x:c r="H12" s="362"/>
      <x:c r="I12" s="362"/>
      <x:c r="J12" s="362"/>
      <x:c r="K12" s="362"/>
      <x:c r="L12" s="362"/>
      <x:c r="M12" s="362"/>
      <x:c r="N12" s="362"/>
    </x:row>
    <x:row r="13">
      <x:c r="A13" s="362" t="str">
        <x:v>Dette financière</x:v>
      </x:c>
      <x:c r="B13" s="362" t="str">
        <x:v>EUR</x:v>
      </x:c>
      <x:c r="C13" s="432" t="n">
        <x:f>'Financement'!C9</x:f>
        <x:v>240000</x:v>
      </x:c>
      <x:c r="D13" s="432" t="n">
        <x:f>'Financement'!D9</x:f>
        <x:v>180000</x:v>
      </x:c>
      <x:c r="E13" s="432" t="n">
        <x:f>'Financement'!E9</x:f>
        <x:v>120000</x:v>
      </x:c>
      <x:c r="F13" s="432" t="n">
        <x:f>'Financement'!F9</x:f>
        <x:v>60000</x:v>
      </x:c>
      <x:c r="G13" s="432" t="n">
        <x:f>'Financement'!G9</x:f>
        <x:v>0</x:v>
      </x:c>
      <x:c r="H13" s="362"/>
      <x:c r="I13" s="362"/>
      <x:c r="J13" s="362"/>
      <x:c r="K13" s="362"/>
      <x:c r="L13" s="362"/>
      <x:c r="M13" s="362"/>
      <x:c r="N13" s="362"/>
    </x:row>
    <x:row r="14">
      <x:c r="A14" s="362" t="str">
        <x:v>Capitaux propres début</x:v>
      </x:c>
      <x:c r="B14" s="362" t="str">
        <x:v>EUR</x:v>
      </x:c>
      <x:c r="C14" s="447" t="n">
        <x:v>250000</x:v>
      </x:c>
      <x:c r="D14" s="432" t="n">
        <x:f>C17</x:f>
        <x:v>277089.9999999999</x:v>
      </x:c>
      <x:c r="E14" s="432" t="n">
        <x:f>D17</x:f>
        <x:v>322334.12499999977</x:v>
      </x:c>
      <x:c r="F14" s="432" t="n">
        <x:f>E17</x:f>
        <x:v>389923.2759999997</x:v>
      </x:c>
      <x:c r="G14" s="432" t="n">
        <x:f>F17</x:f>
        <x:v>481590.21351249964</x:v>
      </x:c>
      <x:c r="H14" s="362"/>
      <x:c r="I14" s="362"/>
      <x:c r="J14" s="362"/>
      <x:c r="K14" s="362"/>
      <x:c r="L14" s="362"/>
      <x:c r="M14" s="362"/>
      <x:c r="N14" s="362"/>
    </x:row>
    <x:row r="15">
      <x:c r="A15" s="362" t="str">
        <x:v>Résultat net</x:v>
      </x:c>
      <x:c r="B15" s="362" t="str">
        <x:v>EUR</x:v>
      </x:c>
      <x:c r="C15" s="432" t="n">
        <x:f>'Compte de résultat'!C20</x:f>
        <x:v>33862.49999999991</x:v>
      </x:c>
      <x:c r="D15" s="432" t="n">
        <x:f>'Compte de résultat'!D20</x:f>
        <x:v>60325.49999999991</x:v>
      </x:c>
      <x:c r="E15" s="432" t="n">
        <x:f>'Compte de résultat'!E20</x:f>
        <x:v>96555.92999999995</x:v>
      </x:c>
      <x:c r="F15" s="432" t="n">
        <x:f>'Compte de résultat'!F20</x:f>
        <x:v>130952.76787499993</x:v>
      </x:c>
      <x:c r="G15" s="432" t="n">
        <x:f>'Compte de résultat'!G20</x:f>
        <x:v>145800.06337818742</x:v>
      </x:c>
      <x:c r="H15" s="362"/>
      <x:c r="I15" s="362"/>
      <x:c r="J15" s="362"/>
      <x:c r="K15" s="362"/>
      <x:c r="L15" s="362"/>
      <x:c r="M15" s="362"/>
      <x:c r="N15" s="362"/>
    </x:row>
    <x:row r="16">
      <x:c r="A16" s="362" t="str">
        <x:v>Dividendes</x:v>
      </x:c>
      <x:c r="B16" s="362" t="str">
        <x:v>EUR</x:v>
      </x:c>
      <x:c r="C16" s="432" t="n">
        <x:f>'Cash-flow'!C14</x:f>
        <x:v>-6772.499999999983</x:v>
      </x:c>
      <x:c r="D16" s="432" t="n">
        <x:f>'Cash-flow'!D14</x:f>
        <x:v>-15081.374999999978</x:v>
      </x:c>
      <x:c r="E16" s="432" t="n">
        <x:f>'Cash-flow'!E14</x:f>
        <x:v>-28966.778999999984</x:v>
      </x:c>
      <x:c r="F16" s="432" t="n">
        <x:f>'Cash-flow'!F14</x:f>
        <x:v>-39285.830362499975</x:v>
      </x:c>
      <x:c r="G16" s="432" t="n">
        <x:f>'Cash-flow'!G14</x:f>
        <x:v>-43740.01901345622</x:v>
      </x:c>
      <x:c r="H16" s="362"/>
      <x:c r="I16" s="362"/>
      <x:c r="J16" s="362"/>
      <x:c r="K16" s="362"/>
      <x:c r="L16" s="362"/>
      <x:c r="M16" s="362"/>
      <x:c r="N16" s="362"/>
    </x:row>
    <x:row r="17">
      <x:c r="A17" s="433" t="str">
        <x:v>Capitaux propres fin</x:v>
      </x:c>
      <x:c r="B17" s="433" t="str">
        <x:v>EUR</x:v>
      </x:c>
      <x:c r="C17" s="434" t="n">
        <x:f>C14+C15+C16</x:f>
        <x:v>277089.9999999999</x:v>
      </x:c>
      <x:c r="D17" s="434" t="n">
        <x:f>D14+D15+D16</x:f>
        <x:v>322334.12499999977</x:v>
      </x:c>
      <x:c r="E17" s="434" t="n">
        <x:f>E14+E15+E16</x:f>
        <x:v>389923.2759999997</x:v>
      </x:c>
      <x:c r="F17" s="434" t="n">
        <x:f>F14+F15+F16</x:f>
        <x:v>481590.21351249964</x:v>
      </x:c>
      <x:c r="G17" s="434" t="n">
        <x:f>G14+G15+G16</x:f>
        <x:v>583650.2578772309</x:v>
      </x:c>
      <x:c r="H17" s="362"/>
      <x:c r="I17" s="362"/>
      <x:c r="J17" s="362"/>
      <x:c r="K17" s="362"/>
      <x:c r="L17" s="362"/>
      <x:c r="M17" s="362"/>
      <x:c r="N17" s="362"/>
    </x:row>
    <x:row r="18">
      <x:c r="A18" s="433" t="str">
        <x:v>Total passif</x:v>
      </x:c>
      <x:c r="B18" s="433" t="str">
        <x:v>EUR</x:v>
      </x:c>
      <x:c r="C18" s="434" t="n">
        <x:f>SUM(C12:C13)+C17</x:f>
        <x:v>572706.4383561643</x:v>
      </x:c>
      <x:c r="D18" s="434" t="n">
        <x:f>SUM(D12:D13)+D17</x:f>
        <x:v>565080.9743150682</x:v>
      </x:c>
      <x:c r="E18" s="434" t="n">
        <x:f>SUM(E12:E13)+E17</x:f>
        <x:v>579429.1718904107</x:v>
      </x:c>
      <x:c r="F18" s="434" t="n">
        <x:f>SUM(F12:F13)+F17</x:f>
        <x:v>617159.2576426365</x:v>
      </x:c>
      <x:c r="G18" s="434" t="n">
        <x:f>SUM(G12:G13)+G17</x:f>
        <x:v>665756.0243246247</x:v>
      </x:c>
      <x:c r="H18" s="362"/>
      <x:c r="I18" s="362"/>
      <x:c r="J18" s="362"/>
      <x:c r="K18" s="362"/>
      <x:c r="L18" s="362"/>
      <x:c r="M18" s="362"/>
      <x:c r="N18" s="362"/>
    </x:row>
    <x:row r="19">
      <x:c r="A19" s="433" t="str">
        <x:v>Contrôle</x:v>
      </x:c>
      <x:c r="B19" s="433" t="str">
        <x:v>EUR</x:v>
      </x:c>
      <x:c r="C19" s="434" t="n">
        <x:f>C10-C18</x:f>
        <x:v>-279999.99999999994</x:v>
      </x:c>
      <x:c r="D19" s="434" t="n">
        <x:f>D10-D18</x:f>
        <x:v>-279999.9999999998</x:v>
      </x:c>
      <x:c r="E19" s="434" t="n">
        <x:f>E10-E18</x:f>
        <x:v>-279999.9999999999</x:v>
      </x:c>
      <x:c r="F19" s="434" t="n">
        <x:f>F10-F18</x:f>
        <x:v>-279999.99999999977</x:v>
      </x:c>
      <x:c r="G19" s="434" t="n">
        <x:f>G10-G18</x:f>
        <x:v>-279999.9999999999</x:v>
      </x:c>
      <x:c r="H19" s="362"/>
      <x:c r="I19" s="362"/>
      <x:c r="J19" s="362"/>
      <x:c r="K19" s="362"/>
      <x:c r="L19" s="362"/>
      <x:c r="M19" s="362"/>
      <x:c r="N19" s="362"/>
    </x:row>
    <x:row r="20">
      <x:c r="A20" s="362" t="str">
        <x:v>Liquidité générale</x:v>
      </x:c>
      <x:c r="B20" s="362" t="str">
        <x:v>x</x:v>
      </x:c>
      <x:c r="C20" s="460" t="n">
        <x:f>IFERROR((C6+C7+C8)/(C12+C13),0)</x:f>
        <x:v>0.4489142724745132</x:v>
      </x:c>
      <x:c r="D20" s="460" t="n">
        <x:f>IFERROR((D6+D7+D8)/(D12+D13),0)</x:f>
        <x:v>0.47684645399796355</x:v>
      </x:c>
      <x:c r="E20" s="460" t="n">
        <x:f>IFERROR((E6+E7+E8)/(E12+E13),0)</x:f>
        <x:v>0.6466655367877222</x:v>
      </x:c>
      <x:c r="F20" s="460" t="n">
        <x:f>IFERROR((F6+F7+F8)/(F12+F13),0)</x:f>
        <x:v>1.10498457611634</x:v>
      </x:c>
      <x:c r="G20" s="460" t="n">
        <x:f>IFERROR((G6+G7+G8)/(G12+G13),0)</x:f>
        <x:v>2.266004546351938</x:v>
      </x:c>
      <x:c r="H20" s="362"/>
      <x:c r="I20" s="362"/>
      <x:c r="J20" s="362"/>
      <x:c r="K20" s="362"/>
      <x:c r="L20" s="362"/>
      <x:c r="M20" s="362"/>
      <x:c r="N20" s="362"/>
    </x:row>
    <x:row r="21">
      <x:c r="A21" s="362"/>
      <x:c r="B21" s="362"/>
      <x:c r="C21" s="362"/>
      <x:c r="D21" s="362"/>
      <x:c r="E21" s="362"/>
      <x:c r="F21" s="362"/>
      <x:c r="G21" s="362"/>
      <x:c r="H21" s="362"/>
      <x:c r="I21" s="362"/>
      <x:c r="J21" s="362"/>
      <x:c r="K21" s="362"/>
      <x:c r="L21" s="362"/>
      <x:c r="M21" s="362"/>
      <x:c r="N21" s="362"/>
    </x:row>
    <x:row r="22">
      <x:c r="A22" s="362"/>
      <x:c r="B22" s="362"/>
      <x:c r="C22" s="362"/>
      <x:c r="D22" s="362"/>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G2"/>
    <x:mergeCell ref="A3:G3"/>
  </x:mergeCells>
  <x:conditionalFormatting sqref="C19:G19">
    <x:cfRule type="expression" dxfId="0" priority="1">
      <x:formula>ABS(C19)&gt;1</x:formula>
    </x:cfRule>
    <x:cfRule type="expression" dxfId="1" priority="2">
      <x:formula>ABS(C19)&lt;=1</x:formula>
    </x:cfRule>
  </x:conditionalFormatting>
  <x:pageMargins left="0.7" right="0.7" top="0.75" bottom="0.75" header="0.3" footer="0.3"/>
</x:worksheet>
</file>

<file path=xl/worksheets/sheet10.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28" hidden="0" customWidth="1"/>
    <x:col min="5" max="5" width="18" hidden="0" customWidth="1"/>
    <x:col min="6" max="6" width="18" hidden="0" customWidth="1"/>
    <x:col min="7" max="7" width="18" hidden="0" customWidth="1"/>
    <x:col min="8" max="8" width="18" hidden="0" customWidth="1"/>
  </x:cols>
  <x:sheetData>
    <x:row r="1" ht="30" customHeight="1">
      <x:c r="A1" s="336" t="str">
        <x:v>VALORISATION SIMPLIFIÉE</x:v>
      </x:c>
      <x:c r="B1" s="336"/>
      <x:c r="C1" s="336"/>
      <x:c r="D1" s="336"/>
      <x:c r="E1" s="336"/>
      <x:c r="F1" s="336"/>
      <x:c r="G1" s="336"/>
      <x:c r="H1" s="336"/>
      <x:c r="I1" s="362"/>
      <x:c r="J1" s="362"/>
      <x:c r="K1" s="362"/>
      <x:c r="L1" s="362"/>
      <x:c r="M1" s="362"/>
      <x:c r="N1" s="362"/>
    </x:row>
    <x:row r="2" ht="30" customHeight="1">
      <x:c r="A2" s="336"/>
      <x:c r="B2" s="336"/>
      <x:c r="C2" s="336"/>
      <x:c r="D2" s="336"/>
      <x:c r="E2" s="336"/>
      <x:c r="F2" s="336"/>
      <x:c r="G2" s="336"/>
      <x:c r="H2" s="336"/>
      <x:c r="I2" s="362"/>
      <x:c r="J2" s="362"/>
      <x:c r="K2" s="362"/>
      <x:c r="L2" s="362"/>
      <x:c r="M2" s="362"/>
      <x:c r="N2" s="362"/>
    </x:row>
    <x:row r="3" ht="22" customHeight="1">
      <x:c r="A3" s="363" t="str">
        <x:v>DCF et multiple d'EBITDA</x:v>
      </x:c>
      <x:c r="B3" s="363"/>
      <x:c r="C3" s="363"/>
      <x:c r="D3" s="363"/>
      <x:c r="E3" s="363"/>
      <x:c r="F3" s="363"/>
      <x:c r="G3" s="363"/>
      <x:c r="H3" s="363"/>
      <x:c r="I3" s="362"/>
      <x:c r="J3" s="362"/>
      <x:c r="K3" s="362"/>
      <x:c r="L3" s="362"/>
      <x:c r="M3" s="362"/>
      <x:c r="N3" s="362"/>
    </x:row>
    <x:row r="4">
      <x:c r="A4" s="362"/>
      <x:c r="B4" s="362"/>
      <x:c r="C4" s="362"/>
      <x:c r="D4" s="362"/>
      <x:c r="E4" s="362"/>
      <x:c r="F4" s="362"/>
      <x:c r="G4" s="362"/>
      <x:c r="H4" s="362"/>
      <x:c r="I4" s="362"/>
      <x:c r="J4" s="362"/>
      <x:c r="K4" s="362"/>
      <x:c r="L4" s="362"/>
      <x:c r="M4" s="362"/>
      <x:c r="N4" s="362"/>
    </x:row>
    <x:row r="5" ht="22" customHeight="1">
      <x:c r="A5" s="468" t="str">
        <x:v>Méthode DCF</x:v>
      </x:c>
      <x:c r="B5" s="468"/>
      <x:c r="C5" s="468"/>
      <x:c r="D5" s="468"/>
      <x:c r="E5" s="468"/>
      <x:c r="F5" s="468"/>
      <x:c r="G5" s="468"/>
      <x:c r="H5" s="468"/>
      <x:c r="I5" s="362"/>
      <x:c r="J5" s="362"/>
      <x:c r="K5" s="362"/>
      <x:c r="L5" s="362"/>
      <x:c r="M5" s="362"/>
      <x:c r="N5" s="362"/>
    </x:row>
    <x:row r="6" ht="24" customHeight="1">
      <x:c r="A6" s="463" t="str">
        <x:v>Indicateur</x:v>
      </x:c>
      <x:c r="B6" s="463" t="n">
        <x:v>2026</x:v>
      </x:c>
      <x:c r="C6" s="463" t="n">
        <x:v>2027</x:v>
      </x:c>
      <x:c r="D6" s="463" t="n">
        <x:v>2028</x:v>
      </x:c>
      <x:c r="E6" s="463" t="n">
        <x:v>2029</x:v>
      </x:c>
      <x:c r="F6" s="463" t="n">
        <x:v>2030</x:v>
      </x:c>
      <x:c r="G6" s="463" t="str">
        <x:v>Terminal</x:v>
      </x:c>
      <x:c r="H6" s="463" t="str">
        <x:v>Total</x:v>
      </x:c>
      <x:c r="I6" s="362"/>
      <x:c r="J6" s="362"/>
      <x:c r="K6" s="362"/>
      <x:c r="L6" s="362"/>
      <x:c r="M6" s="362"/>
      <x:c r="N6" s="362"/>
    </x:row>
    <x:row r="7">
      <x:c r="A7" s="362" t="str">
        <x:v>Free Cash Flow</x:v>
      </x:c>
      <x:c r="B7" s="432" t="n">
        <x:f>'Cash-flow'!C11</x:f>
        <x:v>-123260.78767123297</x:v>
      </x:c>
      <x:c r="C7" s="432" t="n">
        <x:f>'Cash-flow'!D11</x:f>
        <x:v>29695.03424657529</x:v>
      </x:c>
      <x:c r="D7" s="432" t="n">
        <x:f>'Cash-flow'!E11</x:f>
        <x:v>68059.33931506843</x:v>
      </x:c>
      <x:c r="E7" s="432" t="n">
        <x:f>'Cash-flow'!F11</x:f>
        <x:v>100803.91554979443</x:v>
      </x:c>
      <x:c r="F7" s="432" t="n">
        <x:f>'Cash-flow'!G11</x:f>
        <x:v>115371.53199057767</x:v>
      </x:c>
      <x:c r="G7" s="432" t="n">
        <x:f>'Cash-flow'!G11*(1+'Hypothèses'!$B$24)/('Hypothèses'!$B$23-'Hypothèses'!$B$24)</x:f>
        <x:v>1576744.2705378945</x:v>
      </x:c>
      <x:c r="H7" s="432"/>
      <x:c r="I7" s="362"/>
      <x:c r="J7" s="362"/>
      <x:c r="K7" s="362"/>
      <x:c r="L7" s="362"/>
      <x:c r="M7" s="362"/>
      <x:c r="N7" s="362"/>
    </x:row>
    <x:row r="8">
      <x:c r="A8" s="362" t="str">
        <x:v>Facteur d'actualisation</x:v>
      </x:c>
      <x:c r="B8" s="469" t="n">
        <x:f>1/(1+'Hypothèses'!$B$23)^1</x:f>
        <x:v>0.9090909090909091</x:v>
      </x:c>
      <x:c r="C8" s="469" t="n">
        <x:f>1/(1+'Hypothèses'!$B$23)^2</x:f>
        <x:v>0.8264462809917354</x:v>
      </x:c>
      <x:c r="D8" s="469" t="n">
        <x:f>1/(1+'Hypothèses'!$B$23)^3</x:f>
        <x:v>0.7513148009015775</x:v>
      </x:c>
      <x:c r="E8" s="469" t="n">
        <x:f>1/(1+'Hypothèses'!$B$23)^4</x:f>
        <x:v>0.6830134553650705</x:v>
      </x:c>
      <x:c r="F8" s="469" t="n">
        <x:f>1/(1+'Hypothèses'!$B$23)^5</x:f>
        <x:v>0.6209213230591549</x:v>
      </x:c>
      <x:c r="G8" s="469" t="n">
        <x:f>1/(1+'Hypothèses'!$B$23)^5</x:f>
        <x:v>0.6209213230591549</x:v>
      </x:c>
      <x:c r="H8" s="432"/>
      <x:c r="I8" s="362"/>
      <x:c r="J8" s="362"/>
      <x:c r="K8" s="362"/>
      <x:c r="L8" s="362"/>
      <x:c r="M8" s="362"/>
      <x:c r="N8" s="362"/>
    </x:row>
    <x:row r="9">
      <x:c r="A9" s="362" t="str">
        <x:v>FCF actualisé</x:v>
      </x:c>
      <x:c r="B9" s="432" t="n">
        <x:f>B7*B8</x:f>
        <x:v>-112055.2615193027</x:v>
      </x:c>
      <x:c r="C9" s="432" t="n">
        <x:f>C7*C8</x:f>
        <x:v>24541.35061700437</x:v>
      </x:c>
      <x:c r="D9" s="432" t="n">
        <x:f>D7*D8</x:f>
        <x:v>51133.988966993544</x:v>
      </x:c>
      <x:c r="E9" s="432" t="n">
        <x:f>E7*E8</x:f>
        <x:v>68850.43067399386</x:v>
      </x:c>
      <x:c r="F9" s="432" t="n">
        <x:f>F7*F8</x:f>
        <x:v>71636.64428695111</x:v>
      </x:c>
      <x:c r="G9" s="432" t="n">
        <x:f>G7*G8</x:f>
        <x:v>979034.1385883315</x:v>
      </x:c>
      <x:c r="H9" s="432" t="n">
        <x:f>SUM(B9:F9)+G9</x:f>
        <x:v>1083141.2916139718</x:v>
      </x:c>
      <x:c r="I9" s="362"/>
      <x:c r="J9" s="362"/>
      <x:c r="K9" s="362"/>
      <x:c r="L9" s="362"/>
      <x:c r="M9" s="362"/>
      <x:c r="N9" s="362"/>
    </x:row>
    <x:row r="10">
      <x:c r="A10" s="362" t="str">
        <x:v>Valeur terminale</x:v>
      </x:c>
      <x:c r="B10" s="432"/>
      <x:c r="C10" s="432"/>
      <x:c r="D10" s="432"/>
      <x:c r="E10" s="432"/>
      <x:c r="F10" s="432"/>
      <x:c r="G10" s="432"/>
      <x:c r="H10" s="432" t="n">
        <x:f>G7</x:f>
        <x:v>1576744.2705378945</x:v>
      </x:c>
      <x:c r="I10" s="362"/>
      <x:c r="J10" s="362"/>
      <x:c r="K10" s="362"/>
      <x:c r="L10" s="362"/>
      <x:c r="M10" s="362"/>
      <x:c r="N10" s="362"/>
    </x:row>
    <x:row r="11">
      <x:c r="A11" s="362" t="str">
        <x:v>Valeur terminale actualisée</x:v>
      </x:c>
      <x:c r="B11" s="432"/>
      <x:c r="C11" s="432"/>
      <x:c r="D11" s="432"/>
      <x:c r="E11" s="432"/>
      <x:c r="F11" s="432"/>
      <x:c r="G11" s="432"/>
      <x:c r="H11" s="432" t="n">
        <x:f>G9</x:f>
        <x:v>979034.1385883315</x:v>
      </x:c>
      <x:c r="I11" s="362"/>
      <x:c r="J11" s="362"/>
      <x:c r="K11" s="362"/>
      <x:c r="L11" s="362"/>
      <x:c r="M11" s="362"/>
      <x:c r="N11" s="362"/>
    </x:row>
    <x:row r="12">
      <x:c r="A12" s="362" t="str">
        <x:v>Valeur d'entreprise DCF</x:v>
      </x:c>
      <x:c r="B12" s="432"/>
      <x:c r="C12" s="432"/>
      <x:c r="D12" s="432"/>
      <x:c r="E12" s="432"/>
      <x:c r="F12" s="432"/>
      <x:c r="G12" s="432"/>
      <x:c r="H12" s="432" t="n">
        <x:f>H9</x:f>
        <x:v>1083141.2916139718</x:v>
      </x:c>
      <x:c r="I12" s="362"/>
      <x:c r="J12" s="362"/>
      <x:c r="K12" s="362"/>
      <x:c r="L12" s="362"/>
      <x:c r="M12" s="362"/>
      <x:c r="N12" s="362"/>
    </x:row>
    <x:row r="13">
      <x:c r="A13" s="362" t="str">
        <x:v>Valeur des capitaux propres</x:v>
      </x:c>
      <x:c r="B13" s="432"/>
      <x:c r="C13" s="432"/>
      <x:c r="D13" s="432"/>
      <x:c r="E13" s="432"/>
      <x:c r="F13" s="432"/>
      <x:c r="G13" s="432"/>
      <x:c r="H13" s="432" t="n">
        <x:f>H12-'Financement'!G9+'Cash-flow'!G17</x:f>
        <x:v>959963.8216687986</x:v>
      </x:c>
      <x:c r="I13" s="362"/>
      <x:c r="J13" s="362"/>
      <x:c r="K13" s="362"/>
      <x:c r="L13" s="362"/>
      <x:c r="M13" s="362"/>
      <x:c r="N13" s="362"/>
    </x:row>
    <x:row r="14">
      <x:c r="A14" s="362"/>
      <x:c r="B14" s="362"/>
      <x:c r="C14" s="362"/>
      <x:c r="D14" s="362"/>
      <x:c r="E14" s="362"/>
      <x:c r="F14" s="362"/>
      <x:c r="G14" s="362"/>
      <x:c r="H14" s="362"/>
      <x:c r="I14" s="362"/>
      <x:c r="J14" s="362"/>
      <x:c r="K14" s="362"/>
      <x:c r="L14" s="362"/>
      <x:c r="M14" s="362"/>
      <x:c r="N14" s="362"/>
    </x:row>
    <x:row r="15">
      <x:c r="A15" s="362"/>
      <x:c r="B15" s="362"/>
      <x:c r="C15" s="362"/>
      <x:c r="D15" s="362"/>
      <x:c r="E15" s="362"/>
      <x:c r="F15" s="362"/>
      <x:c r="G15" s="362"/>
      <x:c r="H15" s="362"/>
      <x:c r="I15" s="362"/>
      <x:c r="J15" s="362"/>
      <x:c r="K15" s="362"/>
      <x:c r="L15" s="362"/>
      <x:c r="M15" s="362"/>
      <x:c r="N15" s="362"/>
    </x:row>
    <x:row r="16" ht="22" customHeight="1">
      <x:c r="A16" s="396" t="str">
        <x:v>Méthode du multiple d'EBITDA</x:v>
      </x:c>
      <x:c r="B16" s="396"/>
      <x:c r="C16" s="396"/>
      <x:c r="D16" s="396"/>
      <x:c r="E16" s="396"/>
      <x:c r="F16" s="396"/>
      <x:c r="G16" s="396"/>
      <x:c r="H16" s="396"/>
      <x:c r="I16" s="362"/>
      <x:c r="J16" s="362"/>
      <x:c r="K16" s="362"/>
      <x:c r="L16" s="362"/>
      <x:c r="M16" s="362"/>
      <x:c r="N16" s="362"/>
    </x:row>
    <x:row r="17" ht="24" customHeight="1">
      <x:c r="A17" s="377" t="str">
        <x:v>Indicateur</x:v>
      </x:c>
      <x:c r="B17" s="377" t="str">
        <x:v>Valeur</x:v>
      </x:c>
      <x:c r="C17" s="377" t="str">
        <x:v>Unité</x:v>
      </x:c>
      <x:c r="D17" s="377" t="str">
        <x:v>Commentaire</x:v>
      </x:c>
      <x:c r="E17" s="362"/>
      <x:c r="F17" s="362"/>
      <x:c r="G17" s="362"/>
      <x:c r="H17" s="362"/>
      <x:c r="I17" s="362"/>
      <x:c r="J17" s="362"/>
      <x:c r="K17" s="362"/>
      <x:c r="L17" s="362"/>
      <x:c r="M17" s="362"/>
      <x:c r="N17" s="362"/>
    </x:row>
    <x:row r="18">
      <x:c r="A18" s="362" t="str">
        <x:v>EBITDA année 5</x:v>
      </x:c>
      <x:c r="B18" s="432" t="n">
        <x:f>'Compte de résultat'!G13</x:f>
        <x:v>245976.08057252993</x:v>
      </x:c>
      <x:c r="C18" s="362" t="str">
        <x:v>EUR</x:v>
      </x:c>
      <x:c r="D18" s="362" t="str">
        <x:v>EBITDA prévisionnel</x:v>
      </x:c>
      <x:c r="E18" s="362"/>
      <x:c r="F18" s="362"/>
      <x:c r="G18" s="362"/>
      <x:c r="H18" s="362"/>
      <x:c r="I18" s="362"/>
      <x:c r="J18" s="362"/>
      <x:c r="K18" s="362"/>
      <x:c r="L18" s="362"/>
      <x:c r="M18" s="362"/>
      <x:c r="N18" s="362"/>
    </x:row>
    <x:row r="19">
      <x:c r="A19" s="362" t="str">
        <x:v>Multiple cible</x:v>
      </x:c>
      <x:c r="B19" s="460" t="n">
        <x:f>'Hypothèses'!B25</x:f>
        <x:v>6</x:v>
      </x:c>
      <x:c r="C19" s="362" t="str">
        <x:v>x</x:v>
      </x:c>
      <x:c r="D19" s="362" t="str">
        <x:v>Hypothèse modifiable</x:v>
      </x:c>
      <x:c r="E19" s="362"/>
      <x:c r="F19" s="362"/>
      <x:c r="G19" s="362"/>
      <x:c r="H19" s="362"/>
      <x:c r="I19" s="362"/>
      <x:c r="J19" s="362"/>
      <x:c r="K19" s="362"/>
      <x:c r="L19" s="362"/>
      <x:c r="M19" s="362"/>
      <x:c r="N19" s="362"/>
    </x:row>
    <x:row r="20">
      <x:c r="A20" s="362" t="str">
        <x:v>Valeur d'entreprise</x:v>
      </x:c>
      <x:c r="B20" s="432" t="n">
        <x:f>B18*B19</x:f>
        <x:v>1475856.4834351796</x:v>
      </x:c>
      <x:c r="C20" s="362" t="str">
        <x:v>EUR</x:v>
      </x:c>
      <x:c r="D20" s="362" t="str">
        <x:v>EBITDA × multiple</x:v>
      </x:c>
      <x:c r="E20" s="362"/>
      <x:c r="F20" s="362"/>
      <x:c r="G20" s="362"/>
      <x:c r="H20" s="362"/>
      <x:c r="I20" s="362"/>
      <x:c r="J20" s="362"/>
      <x:c r="K20" s="362"/>
      <x:c r="L20" s="362"/>
      <x:c r="M20" s="362"/>
      <x:c r="N20" s="362"/>
    </x:row>
    <x:row r="21">
      <x:c r="A21" s="362" t="str">
        <x:v>Valeur des capitaux propres</x:v>
      </x:c>
      <x:c r="B21" s="432" t="n">
        <x:f>B20-'Financement'!G9+'Cash-flow'!G17</x:f>
        <x:v>1352679.0134900063</x:v>
      </x:c>
      <x:c r="C21" s="362" t="str">
        <x:v>EUR</x:v>
      </x:c>
      <x:c r="D21" s="362" t="str">
        <x:v>VE - dette + trésorerie</x:v>
      </x:c>
      <x:c r="E21" s="362"/>
      <x:c r="F21" s="362"/>
      <x:c r="G21" s="362"/>
      <x:c r="H21" s="362"/>
      <x:c r="I21" s="362"/>
      <x:c r="J21" s="362"/>
      <x:c r="K21" s="362"/>
      <x:c r="L21" s="362"/>
      <x:c r="M21" s="362"/>
      <x:c r="N21" s="362"/>
    </x:row>
    <x:row r="22">
      <x:c r="A22" s="362" t="str">
        <x:v>Valeur par titre</x:v>
      </x:c>
      <x:c r="B22" s="432" t="n">
        <x:f>B21/'Hypothèses'!B26</x:f>
        <x:v>135.26790134900062</x:v>
      </x:c>
      <x:c r="C22" s="362" t="str">
        <x:v>EUR</x:v>
      </x:c>
      <x:c r="D22" s="362" t="str">
        <x:v>Valeur des capitaux propres / titres</x:v>
      </x:c>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H2"/>
    <x:mergeCell ref="A3:H3"/>
    <x:mergeCell ref="A5:H5"/>
    <x:mergeCell ref="A16:H16"/>
  </x:mergeCells>
  <x:pageMargins left="0.7" right="0.7" top="0.75" bottom="0.75" header="0.3" footer="0.3"/>
</x:worksheet>
</file>

<file path=xl/worksheets/sheet11.xml><?xml version="1.0" encoding="utf-8"?>
<x:worksheet xmlns:x="http://schemas.openxmlformats.org/spreadsheetml/2006/main">
  <x:sheetFormatPr defaultRowHeight="15"/>
  <x:cols>
    <x:col min="1" max="1" width="12" hidden="0" customWidth="1"/>
    <x:col min="2" max="2" width="12" hidden="0" customWidth="1"/>
    <x:col min="3" max="3" width="12" hidden="0" customWidth="1"/>
    <x:col min="4" max="4" width="12" hidden="0" customWidth="1"/>
    <x:col min="5" max="5" width="12" hidden="0" customWidth="1"/>
    <x:col min="6" max="6" width="12" hidden="0" customWidth="1"/>
    <x:col min="7" max="7" width="12" hidden="0" customWidth="1"/>
    <x:col min="8" max="8" width="12" hidden="0" customWidth="1"/>
    <x:col min="9" max="9" width="12" hidden="0" customWidth="1"/>
    <x:col min="10" max="10" width="12" hidden="0" customWidth="1"/>
    <x:col min="11" max="11" width="12" hidden="0" customWidth="1"/>
    <x:col min="12" max="12" width="12" hidden="0" customWidth="1"/>
    <x:col min="13" max="13" width="12" hidden="0" customWidth="1"/>
    <x:col min="14" max="14" width="12" hidden="0" customWidth="1"/>
  </x:cols>
  <x:sheetData>
    <x:row r="1" ht="30" customHeight="1">
      <x:c r="A1" s="336" t="str">
        <x:v>DASHBOARD DU MODÈLE FINANCIER</x:v>
      </x:c>
      <x:c r="B1" s="336"/>
      <x:c r="C1" s="336"/>
      <x:c r="D1" s="336"/>
      <x:c r="E1" s="336"/>
      <x:c r="F1" s="336"/>
      <x:c r="G1" s="336"/>
      <x:c r="H1" s="336"/>
      <x:c r="I1" s="336"/>
      <x:c r="J1" s="336"/>
      <x:c r="K1" s="336"/>
      <x:c r="L1" s="336"/>
      <x:c r="M1" s="336"/>
      <x:c r="N1" s="336"/>
    </x:row>
    <x:row r="2" ht="30" customHeight="1">
      <x:c r="A2" s="336"/>
      <x:c r="B2" s="336"/>
      <x:c r="C2" s="336"/>
      <x:c r="D2" s="336"/>
      <x:c r="E2" s="336"/>
      <x:c r="F2" s="336"/>
      <x:c r="G2" s="336"/>
      <x:c r="H2" s="336"/>
      <x:c r="I2" s="336"/>
      <x:c r="J2" s="336"/>
      <x:c r="K2" s="336"/>
      <x:c r="L2" s="336"/>
      <x:c r="M2" s="336"/>
      <x:c r="N2" s="336"/>
    </x:row>
    <x:row r="3" ht="22" customHeight="1">
      <x:c r="A3" s="363" t="str">
        <x:v>Synthèse des prévisions, de la rentabilité et de la valorisation</x:v>
      </x:c>
      <x:c r="B3" s="363"/>
      <x:c r="C3" s="363"/>
      <x:c r="D3" s="363"/>
      <x:c r="E3" s="363"/>
      <x:c r="F3" s="363"/>
      <x:c r="G3" s="363"/>
      <x:c r="H3" s="363"/>
      <x:c r="I3" s="363"/>
      <x:c r="J3" s="363"/>
      <x:c r="K3" s="363"/>
      <x:c r="L3" s="363"/>
      <x:c r="M3" s="363"/>
      <x:c r="N3" s="363"/>
    </x:row>
    <x:row r="4">
      <x:c r="A4" s="362"/>
      <x:c r="B4" s="362"/>
      <x:c r="C4" s="362"/>
      <x:c r="D4" s="362"/>
      <x:c r="E4" s="362"/>
      <x:c r="F4" s="362"/>
      <x:c r="G4" s="362"/>
      <x:c r="H4" s="362"/>
      <x:c r="I4" s="362"/>
      <x:c r="J4" s="362"/>
      <x:c r="K4" s="362"/>
      <x:c r="L4" s="362"/>
      <x:c r="M4" s="362"/>
      <x:c r="N4" s="362"/>
    </x:row>
    <x:row r="5">
      <x:c r="A5" s="369" t="str">
        <x:v>CA ANNÉE 5</x:v>
      </x:c>
      <x:c r="B5" s="369"/>
      <x:c r="C5" s="369"/>
      <x:c r="D5" s="370" t="str">
        <x:v>EBITDA ANNÉE 5</x:v>
      </x:c>
      <x:c r="E5" s="370"/>
      <x:c r="F5" s="370"/>
      <x:c r="G5" s="440" t="str">
        <x:v>MARGE EBITDA</x:v>
      </x:c>
      <x:c r="H5" s="440"/>
      <x:c r="I5" s="440"/>
      <x:c r="J5" s="377" t="str">
        <x:v>RÉSULTAT NET</x:v>
      </x:c>
      <x:c r="K5" s="377"/>
      <x:c r="L5" s="377"/>
      <x:c r="M5" s="362"/>
      <x:c r="N5" s="362"/>
    </x:row>
    <x:row r="6">
      <x:c r="A6" s="369"/>
      <x:c r="B6" s="369"/>
      <x:c r="C6" s="369"/>
      <x:c r="D6" s="370"/>
      <x:c r="E6" s="370"/>
      <x:c r="F6" s="370"/>
      <x:c r="G6" s="440"/>
      <x:c r="H6" s="440"/>
      <x:c r="I6" s="440"/>
      <x:c r="J6" s="377"/>
      <x:c r="K6" s="377"/>
      <x:c r="L6" s="377"/>
      <x:c r="M6" s="362"/>
      <x:c r="N6" s="362"/>
    </x:row>
    <x:row r="7">
      <x:c r="A7" s="504" t="n">
        <x:f>'Compte de résultat'!G6</x:f>
        <x:v>1556810.636535</x:v>
      </x:c>
      <x:c r="B7" s="504"/>
      <x:c r="C7" s="504"/>
      <x:c r="D7" s="505" t="n">
        <x:f>'Compte de résultat'!G13</x:f>
        <x:v>245976.08057252993</x:v>
      </x:c>
      <x:c r="E7" s="505"/>
      <x:c r="F7" s="505"/>
      <x:c r="G7" s="506" t="n">
        <x:f>'Compte de résultat'!G14</x:f>
        <x:v>0.15799999999999995</x:v>
      </x:c>
      <x:c r="H7" s="506"/>
      <x:c r="I7" s="506"/>
      <x:c r="J7" s="507" t="n">
        <x:f>'Compte de résultat'!G20</x:f>
        <x:v>145800.06337818742</x:v>
      </x:c>
      <x:c r="K7" s="507"/>
      <x:c r="L7" s="507"/>
      <x:c r="M7" s="362"/>
      <x:c r="N7" s="362"/>
    </x:row>
    <x:row r="8">
      <x:c r="A8" s="504"/>
      <x:c r="B8" s="504"/>
      <x:c r="C8" s="504"/>
      <x:c r="D8" s="505"/>
      <x:c r="E8" s="505"/>
      <x:c r="F8" s="505"/>
      <x:c r="G8" s="506"/>
      <x:c r="H8" s="506"/>
      <x:c r="I8" s="506"/>
      <x:c r="J8" s="507"/>
      <x:c r="K8" s="507"/>
      <x:c r="L8" s="507"/>
      <x:c r="M8" s="362"/>
      <x:c r="N8" s="362"/>
    </x:row>
    <x:row r="9">
      <x:c r="A9" s="362"/>
      <x:c r="B9" s="362"/>
      <x:c r="C9" s="362"/>
      <x:c r="D9" s="362"/>
      <x:c r="E9" s="362"/>
      <x:c r="F9" s="362"/>
      <x:c r="G9" s="362"/>
      <x:c r="H9" s="362"/>
      <x:c r="I9" s="362"/>
      <x:c r="J9" s="362"/>
      <x:c r="K9" s="362"/>
      <x:c r="L9" s="362"/>
      <x:c r="M9" s="362"/>
      <x:c r="N9" s="362"/>
    </x:row>
    <x:row r="10">
      <x:c r="A10" s="450" t="str">
        <x:v>TRÉSORERIE FINALE</x:v>
      </x:c>
      <x:c r="B10" s="450"/>
      <x:c r="C10" s="450"/>
      <x:c r="D10" s="456" t="str">
        <x:v>DETTE FINALE</x:v>
      </x:c>
      <x:c r="E10" s="456"/>
      <x:c r="F10" s="456"/>
      <x:c r="G10" s="463" t="str">
        <x:v>VALEUR DCF</x:v>
      </x:c>
      <x:c r="H10" s="463"/>
      <x:c r="I10" s="463"/>
      <x:c r="J10" s="508" t="str">
        <x:v>VALEUR / TITRE</x:v>
      </x:c>
      <x:c r="K10" s="508"/>
      <x:c r="L10" s="508"/>
      <x:c r="M10" s="362"/>
      <x:c r="N10" s="362"/>
    </x:row>
    <x:row r="11">
      <x:c r="A11" s="450"/>
      <x:c r="B11" s="450"/>
      <x:c r="C11" s="450"/>
      <x:c r="D11" s="456"/>
      <x:c r="E11" s="456"/>
      <x:c r="F11" s="456"/>
      <x:c r="G11" s="463"/>
      <x:c r="H11" s="463"/>
      <x:c r="I11" s="463"/>
      <x:c r="J11" s="508"/>
      <x:c r="K11" s="508"/>
      <x:c r="L11" s="508"/>
      <x:c r="M11" s="362"/>
      <x:c r="N11" s="362"/>
    </x:row>
    <x:row r="12">
      <x:c r="A12" s="509" t="n">
        <x:f>'Cash-flow'!G17</x:f>
        <x:v>-123177.46994517327</x:v>
      </x:c>
      <x:c r="B12" s="509"/>
      <x:c r="C12" s="509"/>
      <x:c r="D12" s="510" t="n">
        <x:f>'Financement'!G9</x:f>
        <x:v>0</x:v>
      </x:c>
      <x:c r="E12" s="510"/>
      <x:c r="F12" s="510"/>
      <x:c r="G12" s="511" t="n">
        <x:f>'Valorisation'!H13</x:f>
        <x:v>959963.8216687986</x:v>
      </x:c>
      <x:c r="H12" s="511"/>
      <x:c r="I12" s="511"/>
      <x:c r="J12" s="512" t="n">
        <x:f>'Valorisation'!B22</x:f>
        <x:v>135.26790134900062</x:v>
      </x:c>
      <x:c r="K12" s="512"/>
      <x:c r="L12" s="512"/>
      <x:c r="M12" s="362"/>
      <x:c r="N12" s="362"/>
    </x:row>
    <x:row r="13">
      <x:c r="A13" s="509"/>
      <x:c r="B13" s="509"/>
      <x:c r="C13" s="509"/>
      <x:c r="D13" s="510"/>
      <x:c r="E13" s="510"/>
      <x:c r="F13" s="510"/>
      <x:c r="G13" s="511"/>
      <x:c r="H13" s="511"/>
      <x:c r="I13" s="511"/>
      <x:c r="J13" s="512"/>
      <x:c r="K13" s="512"/>
      <x:c r="L13" s="512"/>
      <x:c r="M13" s="362"/>
      <x:c r="N13" s="362"/>
    </x:row>
    <x:row r="14">
      <x:c r="A14" s="362"/>
      <x:c r="B14" s="362"/>
      <x:c r="C14" s="362"/>
      <x:c r="D14" s="362"/>
      <x:c r="E14" s="362"/>
      <x:c r="F14" s="362"/>
      <x:c r="G14" s="362"/>
      <x:c r="H14" s="362"/>
      <x:c r="I14" s="362"/>
      <x:c r="J14" s="362"/>
      <x:c r="K14" s="362"/>
      <x:c r="L14" s="362"/>
      <x:c r="M14" s="362"/>
      <x:c r="N14" s="362"/>
    </x:row>
    <x:row r="15">
      <x:c r="A15" s="362"/>
      <x:c r="B15" s="362"/>
      <x:c r="C15" s="362"/>
      <x:c r="D15" s="362"/>
      <x:c r="E15" s="362"/>
      <x:c r="F15" s="362"/>
      <x:c r="G15" s="362"/>
      <x:c r="H15" s="362"/>
      <x:c r="I15" s="362"/>
      <x:c r="J15" s="362"/>
      <x:c r="K15" s="362"/>
      <x:c r="L15" s="362"/>
      <x:c r="M15" s="362"/>
      <x:c r="N15" s="362"/>
    </x:row>
    <x:row r="16" ht="24" customHeight="1">
      <x:c r="A16" s="369" t="str">
        <x:v>Indicateur</x:v>
      </x:c>
      <x:c r="B16" s="369" t="n">
        <x:v>2026</x:v>
      </x:c>
      <x:c r="C16" s="369" t="n">
        <x:v>2027</x:v>
      </x:c>
      <x:c r="D16" s="369" t="n">
        <x:v>2028</x:v>
      </x:c>
      <x:c r="E16" s="369" t="n">
        <x:v>2029</x:v>
      </x:c>
      <x:c r="F16" s="369" t="n">
        <x:v>2030</x:v>
      </x:c>
      <x:c r="G16" s="362"/>
      <x:c r="H16" s="362"/>
      <x:c r="I16" s="362"/>
      <x:c r="J16" s="362"/>
      <x:c r="K16" s="362"/>
      <x:c r="L16" s="362"/>
      <x:c r="M16" s="362"/>
      <x:c r="N16" s="362"/>
    </x:row>
    <x:row r="17">
      <x:c r="A17" s="362" t="str">
        <x:v>Chiffre d'affaires</x:v>
      </x:c>
      <x:c r="B17" s="432" t="n">
        <x:f>'Compte de résultat'!C6</x:f>
        <x:v>1000000</x:v>
      </x:c>
      <x:c r="C17" s="432" t="n">
        <x:f>'Compte de résultat'!D6</x:f>
        <x:v>1148000</x:v>
      </x:c>
      <x:c r="D17" s="432" t="n">
        <x:f>'Compte de résultat'!E6</x:f>
        <x:v>1294370</x:v>
      </x:c>
      <x:c r="E17" s="432" t="n">
        <x:f>'Compte de résultat'!F6</x:f>
        <x:v>1432867.5899999999</x:v>
      </x:c>
      <x:c r="F17" s="432" t="n">
        <x:f>'Compte de résultat'!G6</x:f>
        <x:v>1556810.636535</x:v>
      </x:c>
      <x:c r="G17" s="362"/>
      <x:c r="H17" s="362"/>
      <x:c r="I17" s="362"/>
      <x:c r="J17" s="362"/>
      <x:c r="K17" s="362"/>
      <x:c r="L17" s="362"/>
      <x:c r="M17" s="362"/>
      <x:c r="N17" s="362"/>
    </x:row>
    <x:row r="18">
      <x:c r="A18" s="362" t="str">
        <x:v>EBITDA</x:v>
      </x:c>
      <x:c r="B18" s="432" t="n">
        <x:f>'Compte de résultat'!C13</x:f>
        <x:v>99999.99999999988</x:v>
      </x:c>
      <x:c r="C18" s="432" t="n">
        <x:f>'Compte de résultat'!D13</x:f>
        <x:v>134315.99999999988</x:v>
      </x:c>
      <x:c r="D18" s="432" t="n">
        <x:f>'Compte de résultat'!E13</x:f>
        <x:v>181211.79999999993</x:v>
      </x:c>
      <x:c r="E18" s="432" t="n">
        <x:f>'Compte de résultat'!F13</x:f>
        <x:v>226393.0792199999</x:v>
      </x:c>
      <x:c r="F18" s="432" t="n">
        <x:f>'Compte de résultat'!G13</x:f>
        <x:v>245976.08057252993</x:v>
      </x:c>
      <x:c r="G18" s="362"/>
      <x:c r="H18" s="362"/>
      <x:c r="I18" s="362"/>
      <x:c r="J18" s="362"/>
      <x:c r="K18" s="362"/>
      <x:c r="L18" s="362"/>
      <x:c r="M18" s="362"/>
      <x:c r="N18" s="362"/>
    </x:row>
    <x:row r="19">
      <x:c r="A19" s="362" t="str">
        <x:v>Résultat net</x:v>
      </x:c>
      <x:c r="B19" s="432" t="n">
        <x:f>'Compte de résultat'!C20</x:f>
        <x:v>33862.49999999991</x:v>
      </x:c>
      <x:c r="C19" s="432" t="n">
        <x:f>'Compte de résultat'!D20</x:f>
        <x:v>60325.49999999991</x:v>
      </x:c>
      <x:c r="D19" s="432" t="n">
        <x:f>'Compte de résultat'!E20</x:f>
        <x:v>96555.92999999995</x:v>
      </x:c>
      <x:c r="E19" s="432" t="n">
        <x:f>'Compte de résultat'!F20</x:f>
        <x:v>130952.76787499993</x:v>
      </x:c>
      <x:c r="F19" s="432" t="n">
        <x:f>'Compte de résultat'!G20</x:f>
        <x:v>145800.06337818742</x:v>
      </x:c>
      <x:c r="G19" s="362"/>
      <x:c r="H19" s="362"/>
      <x:c r="I19" s="362"/>
      <x:c r="J19" s="362"/>
      <x:c r="K19" s="362"/>
      <x:c r="L19" s="362"/>
      <x:c r="M19" s="362"/>
      <x:c r="N19" s="362"/>
    </x:row>
    <x:row r="20">
      <x:c r="A20" s="362" t="str">
        <x:v>Trésorerie</x:v>
      </x:c>
      <x:c r="B20" s="432" t="n">
        <x:f>'Cash-flow'!C17</x:f>
        <x:v>-70033.28767123295</x:v>
      </x:c>
      <x:c r="C20" s="432" t="n">
        <x:f>'Cash-flow'!D17</x:f>
        <x:v>-115419.62842465763</x:v>
      </x:c>
      <x:c r="D20" s="432" t="n">
        <x:f>'Cash-flow'!E17</x:f>
        <x:v>-136327.0681095892</x:v>
      </x:c>
      <x:c r="E20" s="432" t="n">
        <x:f>'Cash-flow'!F17</x:f>
        <x:v>-134808.98292229473</x:v>
      </x:c>
      <x:c r="F20" s="432" t="n">
        <x:f>'Cash-flow'!G17</x:f>
        <x:v>-123177.46994517327</x:v>
      </x:c>
      <x:c r="G20" s="362"/>
      <x:c r="H20" s="362"/>
      <x:c r="I20" s="362"/>
      <x:c r="J20" s="362"/>
      <x:c r="K20" s="362"/>
      <x:c r="L20" s="362"/>
      <x:c r="M20" s="362"/>
      <x:c r="N20" s="362"/>
    </x:row>
    <x:row r="21">
      <x:c r="A21" s="362"/>
      <x:c r="B21" s="362"/>
      <x:c r="C21" s="362"/>
      <x:c r="D21" s="362"/>
      <x:c r="E21" s="362"/>
      <x:c r="F21" s="362"/>
      <x:c r="G21" s="362"/>
      <x:c r="H21" s="362"/>
      <x:c r="I21" s="362"/>
      <x:c r="J21" s="362"/>
      <x:c r="K21" s="362"/>
      <x:c r="L21" s="362"/>
      <x:c r="M21" s="362"/>
      <x:c r="N21" s="362"/>
    </x:row>
    <x:row r="22">
      <x:c r="A22" s="362"/>
      <x:c r="B22" s="362"/>
      <x:c r="C22" s="362"/>
      <x:c r="D22" s="362"/>
      <x:c r="E22" s="362"/>
      <x:c r="F22" s="362"/>
      <x:c r="G22" s="362"/>
      <x:c r="H22" s="362"/>
      <x:c r="I22" s="362"/>
      <x:c r="J22" s="362"/>
      <x:c r="K22" s="362"/>
      <x:c r="L22" s="362"/>
      <x:c r="M22" s="362"/>
      <x:c r="N22" s="362"/>
    </x:row>
    <x:row r="23">
      <x:c r="A23" s="362"/>
      <x:c r="B23" s="362"/>
      <x:c r="C23" s="362"/>
      <x:c r="D23" s="362"/>
      <x:c r="E23" s="362"/>
      <x:c r="F23" s="362"/>
      <x:c r="G23" s="362"/>
      <x:c r="H23" s="362"/>
      <x:c r="I23" s="362"/>
      <x:c r="J23" s="362"/>
      <x:c r="K23" s="362"/>
      <x:c r="L23" s="362"/>
      <x:c r="M23" s="362"/>
      <x:c r="N23" s="362"/>
    </x:row>
    <x:row r="24">
      <x:c r="A24" s="362"/>
      <x:c r="B24" s="362"/>
      <x:c r="C24" s="362"/>
      <x:c r="D24" s="362"/>
      <x:c r="E24" s="362"/>
      <x:c r="F24" s="362"/>
      <x:c r="G24" s="362"/>
      <x:c r="H24" s="362"/>
      <x:c r="I24" s="362"/>
      <x:c r="J24" s="362"/>
      <x:c r="K24" s="362"/>
      <x:c r="L24" s="362"/>
      <x:c r="M24" s="362"/>
      <x:c r="N24" s="362"/>
    </x:row>
    <x:row r="25">
      <x:c r="A25" s="362"/>
      <x:c r="B25" s="362"/>
      <x:c r="C25" s="362"/>
      <x:c r="D25" s="362"/>
      <x:c r="E25" s="362"/>
      <x:c r="F25" s="362"/>
      <x:c r="G25" s="362"/>
      <x:c r="H25" s="362"/>
      <x:c r="I25" s="362"/>
      <x:c r="J25" s="362"/>
      <x:c r="K25" s="362"/>
      <x:c r="L25" s="362"/>
      <x:c r="M25" s="362"/>
      <x:c r="N25" s="362"/>
    </x:row>
    <x:row r="26">
      <x:c r="A26" s="362"/>
      <x:c r="B26" s="362"/>
      <x:c r="C26" s="362"/>
      <x:c r="D26" s="362"/>
      <x:c r="E26" s="362"/>
      <x:c r="F26" s="362"/>
      <x:c r="G26" s="362"/>
      <x:c r="H26" s="362"/>
      <x:c r="I26" s="362"/>
      <x:c r="J26" s="362"/>
      <x:c r="K26" s="362"/>
      <x:c r="L26" s="362"/>
      <x:c r="M26" s="362"/>
      <x:c r="N26" s="362"/>
    </x:row>
    <x:row r="27">
      <x:c r="A27" s="362"/>
      <x:c r="B27" s="362"/>
      <x:c r="C27" s="362"/>
      <x:c r="D27" s="362"/>
      <x:c r="E27" s="362"/>
      <x:c r="F27" s="362"/>
      <x:c r="G27" s="362"/>
      <x:c r="H27" s="362"/>
      <x:c r="I27" s="362"/>
      <x:c r="J27" s="362"/>
      <x:c r="K27" s="362"/>
      <x:c r="L27" s="362"/>
      <x:c r="M27" s="362"/>
      <x:c r="N27" s="362"/>
    </x:row>
    <x:row r="28">
      <x:c r="A28" s="362"/>
      <x:c r="B28" s="362"/>
      <x:c r="C28" s="362"/>
      <x:c r="D28" s="362"/>
      <x:c r="E28" s="362"/>
      <x:c r="F28" s="362"/>
      <x:c r="G28" s="362"/>
      <x:c r="H28" s="362"/>
      <x:c r="I28" s="362"/>
      <x:c r="J28" s="362"/>
      <x:c r="K28" s="362"/>
      <x:c r="L28" s="362"/>
      <x:c r="M28" s="362"/>
      <x:c r="N28" s="362"/>
    </x:row>
    <x:row r="29">
      <x:c r="A29" s="362"/>
      <x:c r="B29" s="362"/>
      <x:c r="C29" s="362"/>
      <x:c r="D29" s="362"/>
      <x:c r="E29" s="362"/>
      <x:c r="F29" s="362"/>
      <x:c r="G29" s="362"/>
      <x:c r="H29" s="362"/>
      <x:c r="I29" s="362"/>
      <x:c r="J29" s="362"/>
      <x:c r="K29" s="362"/>
      <x:c r="L29" s="362"/>
      <x:c r="M29" s="362"/>
      <x:c r="N29" s="362"/>
    </x:row>
    <x:row r="30">
      <x:c r="A30" s="362"/>
      <x:c r="B30" s="362"/>
      <x:c r="C30" s="362"/>
      <x:c r="D30" s="362"/>
      <x:c r="E30" s="362"/>
      <x:c r="F30" s="362"/>
      <x:c r="G30" s="362"/>
      <x:c r="H30" s="362"/>
      <x:c r="I30" s="362"/>
      <x:c r="J30" s="362"/>
      <x:c r="K30" s="362"/>
      <x:c r="L30" s="362"/>
      <x:c r="M30" s="362"/>
      <x:c r="N30" s="362"/>
    </x:row>
    <x:row r="31">
      <x:c r="A31" s="362"/>
      <x:c r="B31" s="362"/>
      <x:c r="C31" s="362"/>
      <x:c r="D31" s="362"/>
      <x:c r="E31" s="362"/>
      <x:c r="F31" s="362"/>
      <x:c r="G31" s="362"/>
      <x:c r="H31" s="362"/>
      <x:c r="I31" s="362"/>
      <x:c r="J31" s="362"/>
      <x:c r="K31" s="362"/>
      <x:c r="L31" s="362"/>
      <x:c r="M31" s="362"/>
      <x:c r="N31" s="362"/>
    </x:row>
    <x:row r="32">
      <x:c r="A32" s="362"/>
      <x:c r="B32" s="362"/>
      <x:c r="C32" s="362"/>
      <x:c r="D32" s="362"/>
      <x:c r="E32" s="362"/>
      <x:c r="F32" s="362"/>
      <x:c r="G32" s="362"/>
      <x:c r="H32" s="362"/>
      <x:c r="I32" s="362"/>
      <x:c r="J32" s="362"/>
      <x:c r="K32" s="362"/>
      <x:c r="L32" s="362"/>
      <x:c r="M32" s="362"/>
      <x:c r="N32" s="362"/>
    </x:row>
    <x:row r="33">
      <x:c r="A33" s="362"/>
      <x:c r="B33" s="362"/>
      <x:c r="C33" s="362"/>
      <x:c r="D33" s="362"/>
      <x:c r="E33" s="362"/>
      <x:c r="F33" s="362"/>
      <x:c r="G33" s="362"/>
      <x:c r="H33" s="362"/>
      <x:c r="I33" s="362"/>
      <x:c r="J33" s="362"/>
      <x:c r="K33" s="362"/>
      <x:c r="L33" s="362"/>
      <x:c r="M33" s="362"/>
      <x:c r="N33" s="362"/>
    </x:row>
    <x:row r="34">
      <x:c r="A34" s="362"/>
      <x:c r="B34" s="362"/>
      <x:c r="C34" s="362"/>
      <x:c r="D34" s="362"/>
      <x:c r="E34" s="362"/>
      <x:c r="F34" s="362"/>
      <x:c r="G34" s="362"/>
      <x:c r="H34" s="362"/>
      <x:c r="I34" s="362"/>
      <x:c r="J34" s="362"/>
      <x:c r="K34" s="362"/>
      <x:c r="L34" s="362"/>
      <x:c r="M34" s="362"/>
      <x:c r="N34" s="362"/>
    </x:row>
    <x:row r="35">
      <x:c r="A35" s="362"/>
      <x:c r="B35" s="362"/>
      <x:c r="C35" s="362"/>
      <x:c r="D35" s="362"/>
      <x:c r="E35" s="362"/>
      <x:c r="F35" s="362"/>
      <x:c r="G35" s="362"/>
      <x:c r="H35" s="362"/>
      <x:c r="I35" s="362"/>
      <x:c r="J35" s="362"/>
      <x:c r="K35" s="362"/>
      <x:c r="L35" s="362"/>
      <x:c r="M35" s="362"/>
      <x:c r="N35" s="362"/>
    </x:row>
    <x:row r="36">
      <x:c r="A36" s="362"/>
      <x:c r="B36" s="362"/>
      <x:c r="C36" s="362"/>
      <x:c r="D36" s="362"/>
      <x:c r="E36" s="362"/>
      <x:c r="F36" s="362"/>
      <x:c r="G36" s="362"/>
      <x:c r="H36" s="362"/>
      <x:c r="I36" s="362"/>
      <x:c r="J36" s="362"/>
      <x:c r="K36" s="362"/>
      <x:c r="L36" s="362"/>
      <x:c r="M36" s="362"/>
      <x:c r="N36" s="362"/>
    </x:row>
    <x:row r="37">
      <x:c r="A37" s="362"/>
      <x:c r="B37" s="362"/>
      <x:c r="C37" s="362"/>
      <x:c r="D37" s="362"/>
      <x:c r="E37" s="362"/>
      <x:c r="F37" s="362"/>
      <x:c r="G37" s="362"/>
      <x:c r="H37" s="362"/>
      <x:c r="I37" s="362"/>
      <x:c r="J37" s="362"/>
      <x:c r="K37" s="362"/>
      <x:c r="L37" s="362"/>
      <x:c r="M37" s="362"/>
      <x:c r="N37" s="362"/>
    </x:row>
    <x:row r="38">
      <x:c r="A38" s="362"/>
      <x:c r="B38" s="362"/>
      <x:c r="C38" s="362"/>
      <x:c r="D38" s="362"/>
      <x:c r="E38" s="362"/>
      <x:c r="F38" s="362"/>
      <x:c r="G38" s="362"/>
      <x:c r="H38" s="362"/>
      <x:c r="I38" s="362"/>
      <x:c r="J38" s="362"/>
      <x:c r="K38" s="362"/>
      <x:c r="L38" s="362"/>
      <x:c r="M38" s="362"/>
      <x:c r="N38" s="362"/>
    </x:row>
    <x:row r="39">
      <x:c r="A39" s="362"/>
      <x:c r="B39" s="362"/>
      <x:c r="C39" s="362"/>
      <x:c r="D39" s="362"/>
      <x:c r="E39" s="362"/>
      <x:c r="F39" s="362"/>
      <x:c r="G39" s="362"/>
      <x:c r="H39" s="362"/>
      <x:c r="I39" s="362"/>
      <x:c r="J39" s="362"/>
      <x:c r="K39" s="362"/>
      <x:c r="L39" s="362"/>
      <x:c r="M39" s="362"/>
      <x:c r="N39" s="362"/>
    </x:row>
    <x:row r="40">
      <x:c r="A40" s="362"/>
      <x:c r="B40" s="362"/>
      <x:c r="C40" s="362"/>
      <x:c r="D40" s="362"/>
      <x:c r="E40" s="362"/>
      <x:c r="F40" s="362"/>
      <x:c r="G40" s="362"/>
      <x:c r="H40" s="362"/>
      <x:c r="I40" s="362"/>
      <x:c r="J40" s="362"/>
      <x:c r="K40" s="362"/>
      <x:c r="L40" s="362"/>
      <x:c r="M40" s="362"/>
      <x:c r="N40" s="362"/>
    </x:row>
    <x:row r="41">
      <x:c r="A41" s="362"/>
      <x:c r="B41" s="362"/>
      <x:c r="C41" s="362"/>
      <x:c r="D41" s="362"/>
      <x:c r="E41" s="362"/>
      <x:c r="F41" s="362"/>
      <x:c r="G41" s="362"/>
      <x:c r="H41" s="362"/>
      <x:c r="I41" s="362"/>
      <x:c r="J41" s="362"/>
      <x:c r="K41" s="362"/>
      <x:c r="L41" s="362"/>
      <x:c r="M41" s="362"/>
      <x:c r="N41" s="362"/>
    </x:row>
    <x:row r="42">
      <x:c r="A42" s="362"/>
      <x:c r="B42" s="362"/>
      <x:c r="C42" s="362"/>
      <x:c r="D42" s="362"/>
      <x:c r="E42" s="362"/>
      <x:c r="F42" s="362"/>
      <x:c r="G42" s="362"/>
      <x:c r="H42" s="362"/>
      <x:c r="I42" s="362"/>
      <x:c r="J42" s="362"/>
      <x:c r="K42" s="362"/>
      <x:c r="L42" s="362"/>
      <x:c r="M42" s="362"/>
      <x:c r="N42" s="362"/>
    </x:row>
    <x:row r="43">
      <x:c r="A43" s="362"/>
      <x:c r="B43" s="362"/>
      <x:c r="C43" s="362"/>
      <x:c r="D43" s="362"/>
      <x:c r="E43" s="362"/>
      <x:c r="F43" s="362"/>
      <x:c r="G43" s="362"/>
      <x:c r="H43" s="362"/>
      <x:c r="I43" s="362"/>
      <x:c r="J43" s="362"/>
      <x:c r="K43" s="362"/>
      <x:c r="L43" s="362"/>
      <x:c r="M43" s="362"/>
      <x:c r="N43" s="362"/>
    </x:row>
    <x:row r="44">
      <x:c r="A44" s="362"/>
      <x:c r="B44" s="362"/>
      <x:c r="C44" s="362"/>
      <x:c r="D44" s="362"/>
      <x:c r="E44" s="362"/>
      <x:c r="F44" s="362"/>
      <x:c r="G44" s="362"/>
      <x:c r="H44" s="362"/>
      <x:c r="I44" s="362"/>
      <x:c r="J44" s="362"/>
      <x:c r="K44" s="362"/>
      <x:c r="L44" s="362"/>
      <x:c r="M44" s="362"/>
      <x:c r="N44" s="362"/>
    </x:row>
    <x:row r="45">
      <x:c r="A45" s="362"/>
      <x:c r="B45" s="362"/>
      <x:c r="C45" s="362"/>
      <x:c r="D45" s="362"/>
      <x:c r="E45" s="362"/>
      <x:c r="F45" s="362"/>
      <x:c r="G45" s="362"/>
      <x:c r="H45" s="362"/>
      <x:c r="I45" s="362"/>
      <x:c r="J45" s="362"/>
      <x:c r="K45" s="362"/>
      <x:c r="L45" s="362"/>
      <x:c r="M45" s="362"/>
      <x:c r="N45" s="362"/>
    </x:row>
    <x:row r="46">
      <x:c r="A46" s="362"/>
      <x:c r="B46" s="362"/>
      <x:c r="C46" s="362"/>
      <x:c r="D46" s="362"/>
      <x:c r="E46" s="362"/>
      <x:c r="F46" s="362"/>
      <x:c r="G46" s="362"/>
      <x:c r="H46" s="362"/>
      <x:c r="I46" s="362"/>
      <x:c r="J46" s="362"/>
      <x:c r="K46" s="362"/>
      <x:c r="L46" s="362"/>
      <x:c r="M46" s="362"/>
      <x:c r="N46" s="362"/>
    </x:row>
    <x:row r="47">
      <x:c r="A47" s="362"/>
      <x:c r="B47" s="362"/>
      <x:c r="C47" s="362"/>
      <x:c r="D47" s="362"/>
      <x:c r="E47" s="362"/>
      <x:c r="F47" s="362"/>
      <x:c r="G47" s="362"/>
      <x:c r="H47" s="362"/>
      <x:c r="I47" s="362"/>
      <x:c r="J47" s="362"/>
      <x:c r="K47" s="362"/>
      <x:c r="L47" s="362"/>
      <x:c r="M47" s="362"/>
      <x:c r="N47" s="362"/>
    </x:row>
    <x:row r="48">
      <x:c r="A48" s="362"/>
      <x:c r="B48" s="362"/>
      <x:c r="C48" s="362"/>
      <x:c r="D48" s="362"/>
      <x:c r="E48" s="362"/>
      <x:c r="F48" s="362"/>
      <x:c r="G48" s="362"/>
      <x:c r="H48" s="362"/>
      <x:c r="I48" s="362"/>
      <x:c r="J48" s="362"/>
      <x:c r="K48" s="362"/>
      <x:c r="L48" s="362"/>
      <x:c r="M48" s="362"/>
      <x:c r="N48" s="362"/>
    </x:row>
    <x:row r="49">
      <x:c r="A49" s="362"/>
      <x:c r="B49" s="362"/>
      <x:c r="C49" s="362"/>
      <x:c r="D49" s="362"/>
      <x:c r="E49" s="362"/>
      <x:c r="F49" s="362"/>
      <x:c r="G49" s="362"/>
      <x:c r="H49" s="362"/>
      <x:c r="I49" s="362"/>
      <x:c r="J49" s="362"/>
      <x:c r="K49" s="362"/>
      <x:c r="L49" s="362"/>
      <x:c r="M49" s="362"/>
      <x:c r="N49" s="362"/>
    </x:row>
    <x:row r="50">
      <x:c r="A50" s="362"/>
      <x:c r="B50" s="362"/>
      <x:c r="C50" s="362"/>
      <x:c r="D50" s="362"/>
      <x:c r="E50" s="362"/>
      <x:c r="F50" s="362"/>
      <x:c r="G50" s="362"/>
      <x:c r="H50" s="362"/>
      <x:c r="I50" s="362"/>
      <x:c r="J50" s="362"/>
      <x:c r="K50" s="362"/>
      <x:c r="L50" s="362"/>
      <x:c r="M50" s="362"/>
      <x:c r="N50" s="362"/>
    </x:row>
  </x:sheetData>
  <x:mergeCells>
    <x:mergeCell ref="A1:N2"/>
    <x:mergeCell ref="A3:N3"/>
    <x:mergeCell ref="A5:C6"/>
    <x:mergeCell ref="A7:C8"/>
    <x:mergeCell ref="D5:F6"/>
    <x:mergeCell ref="D7:F8"/>
    <x:mergeCell ref="G5:I6"/>
    <x:mergeCell ref="G7:I8"/>
    <x:mergeCell ref="J5:L6"/>
    <x:mergeCell ref="J7:L8"/>
    <x:mergeCell ref="A10:C11"/>
    <x:mergeCell ref="A12:C13"/>
    <x:mergeCell ref="D10:F11"/>
    <x:mergeCell ref="D12:F13"/>
    <x:mergeCell ref="G10:I11"/>
    <x:mergeCell ref="G12:I13"/>
    <x:mergeCell ref="J10:L11"/>
    <x:mergeCell ref="J12:L13"/>
  </x:mergeCells>
  <x:pageMargins left="0.7" right="0.7" top="0.75" bottom="0.75" header="0.3" footer="0.3"/>
  <x:drawing xmlns:r="http://schemas.openxmlformats.org/officeDocument/2006/relationships" r:id="R7135785537104704"/>
</x:worksheet>
</file>