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7803e767fa34b5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68b496b98a32457a"/>
    <x:sheet xmlns:r="http://schemas.openxmlformats.org/officeDocument/2006/relationships" name="Hypothèses" sheetId="2" r:id="R2523c01470bd4c71"/>
    <x:sheet xmlns:r="http://schemas.openxmlformats.org/officeDocument/2006/relationships" name="Compte de résultat" sheetId="3" r:id="Rfef9b265060e4bc1"/>
    <x:sheet xmlns:r="http://schemas.openxmlformats.org/officeDocument/2006/relationships" name="Bilan" sheetId="4" r:id="R7d77acdd78cd4bed"/>
    <x:sheet xmlns:r="http://schemas.openxmlformats.org/officeDocument/2006/relationships" name="Trésorerie 36 mois" sheetId="5" r:id="R899d5fd75b3e4839"/>
    <x:sheet xmlns:r="http://schemas.openxmlformats.org/officeDocument/2006/relationships" name="Plan de financement" sheetId="6" r:id="R486ac8db20ae4d0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#,##0&quot; €&quot;;[Red](#,##0&quot; €&quot;);-"/>
    <x:numFmt numFmtId="201" formatCode="0.0%;[Red](0.0%);-"/>
    <x:numFmt numFmtId="202" formatCode="0&quot; jours&quot;"/>
    <x:numFmt numFmtId="203" formatCode="0.0x"/>
  </x:numFmts>
  <x:fonts count="20">
    <x:font>
      <x:sz val="11"/>
      <x:name val="Carlito"/>
    </x:font>
    <x:font>
      <x:sz val="10"/>
      <x:color rgb="FF263238"/>
      <x:name val="Aptos"/>
    </x:font>
    <x:font>
      <x:b/>
      <x:sz val="20"/>
      <x:color rgb="FFFFFFFF"/>
      <x:name val="Aptos"/>
    </x:font>
    <x:font>
      <x:i/>
      <x:sz val="10"/>
      <x:color rgb="FF142B45"/>
      <x:name val="Aptos"/>
    </x:font>
    <x:font>
      <x:b/>
      <x:sz val="11"/>
      <x:color rgb="FFFFFFFF"/>
      <x:name val="Aptos"/>
    </x:font>
    <x:font>
      <x:b/>
      <x:sz val="10"/>
      <x:color rgb="FFFFFFFF"/>
      <x:name val="Aptos"/>
    </x:font>
    <x:font>
      <x:b/>
      <x:sz val="10"/>
      <x:color rgb="FF0000FF"/>
      <x:name val="Aptos"/>
    </x:font>
    <x:font>
      <x:b/>
      <x:sz val="10"/>
      <x:color rgb="FF263238"/>
      <x:name val="Aptos"/>
    </x:font>
    <x:font>
      <x:b/>
      <x:sz val="19"/>
      <x:color rgb="FFFFFFFF"/>
      <x:name val="Aptos"/>
    </x:font>
    <x:font>
      <x:sz val="10"/>
      <x:color rgb="FF008000"/>
      <x:name val="Aptos"/>
    </x:font>
    <x:font>
      <x:b/>
      <x:sz val="18"/>
      <x:color rgb="FFFFFFFF"/>
      <x:name val="Aptos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7"/>
      <x:color rgb="FF263238"/>
      <x:name val="Aptos"/>
    </x:font>
    <x:font>
      <x:b/>
      <x:sz val="10"/>
      <x:color rgb="FF4FA56F"/>
      <x:name val="Aptos"/>
    </x:font>
    <x:font>
      <x:b/>
      <x:sz val="10"/>
      <x:color rgb="FF008000"/>
      <x:name val="Aptos"/>
    </x:font>
    <x:font>
      <x:b/>
      <x:sz val="11"/>
      <x:color rgb="FF008000"/>
      <x:name val="Aptos"/>
    </x:font>
    <x:font>
      <x:sz val="11"/>
      <x:color rgb="FF008000"/>
      <x:name val="Carlito"/>
    </x:font>
    <x:font>
      <x:b/>
      <x:sz val="11"/>
      <x:color rgb="FF008000"/>
      <x:name val="Carlito"/>
    </x:font>
  </x:fonts>
  <x:fills count="15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142B45"/>
      </x:patternFill>
    </x:fill>
    <x:fill>
      <x:patternFill patternType="solid">
        <x:fgColor rgb="FFEAF2F8"/>
      </x:patternFill>
    </x:fill>
    <x:fill>
      <x:patternFill patternType="solid">
        <x:fgColor rgb="FF4FA56F"/>
      </x:patternFill>
    </x:fill>
    <x:fill>
      <x:patternFill patternType="solid">
        <x:fgColor rgb="FFF29F3D"/>
      </x:patternFill>
    </x:fill>
    <x:fill>
      <x:patternFill patternType="solid">
        <x:fgColor rgb="FF7961A8"/>
      </x:patternFill>
    </x:fill>
    <x:fill>
      <x:patternFill patternType="solid">
        <x:fgColor rgb="FF1F8A8A"/>
      </x:patternFill>
    </x:fill>
    <x:fill>
      <x:patternFill patternType="solid">
        <x:fgColor rgb="FFFFF7D8"/>
      </x:patternFill>
    </x:fill>
    <x:fill>
      <x:patternFill patternType="solid">
        <x:fgColor rgb="FFEAF6EF"/>
      </x:patternFill>
    </x:fill>
    <x:fill>
      <x:patternFill patternType="solid">
        <x:fgColor rgb="FF2F75B5"/>
      </x:patternFill>
    </x:fill>
    <x:fill>
      <x:patternFill patternType="solid">
        <x:fgColor rgb="FFF2EDF9"/>
      </x:patternFill>
    </x:fill>
    <x:fill>
      <x:patternFill patternType="solid">
        <x:fgColor rgb="FFFFF2E2"/>
      </x:patternFill>
    </x:fill>
    <x:fill>
      <x:patternFill patternType="solid">
        <x:fgColor rgb="FFF3F5F7"/>
      </x:patternFill>
    </x:fill>
  </x:fills>
  <x:borders count="62">
    <x:border/>
    <x:border/>
    <x:border>
      <x:top style="thin">
        <x:color rgb="FF142B45"/>
      </x:top>
    </x:border>
    <x:border>
      <x:top style="thin">
        <x:color rgb="FF142B45"/>
      </x:top>
    </x:border>
    <x:border>
      <x:top style="thin">
        <x:color rgb="FFE7B73B"/>
      </x:top>
    </x:border>
    <x:border>
      <x:top style="thin">
        <x:color rgb="FFE7B73B"/>
      </x:top>
    </x:border>
    <x:border>
      <x:top style="thin">
        <x:color rgb="FF7961A8"/>
      </x:top>
    </x:border>
    <x:border>
      <x:top style="thin">
        <x:color rgb="FF7961A8"/>
      </x:top>
    </x:border>
    <x:border>
      <x:top style="thin">
        <x:color rgb="FF1F8A8A"/>
      </x:top>
    </x:border>
    <x:border>
      <x:top style="thin">
        <x:color rgb="FF1F8A8A"/>
      </x:top>
    </x:border>
    <x:border>
      <x:left style="thin">
        <x:color rgb="FFD8E0E6"/>
      </x:left>
      <x:top style="thin">
        <x:color rgb="FFD8E0E6"/>
      </x:top>
    </x:border>
    <x:border>
      <x:top style="thin">
        <x:color rgb="FFD8E0E6"/>
      </x:top>
    </x:border>
    <x:border>
      <x:right style="thin">
        <x:color rgb="FFD8E0E6"/>
      </x:right>
      <x:top style="thin">
        <x:color rgb="FFD8E0E6"/>
      </x:top>
    </x:border>
    <x:border>
      <x:left style="thin">
        <x:color rgb="FFD8E0E6"/>
      </x:left>
    </x:border>
    <x:border>
      <x:right style="thin">
        <x:color rgb="FFD8E0E6"/>
      </x:right>
    </x:border>
    <x:border>
      <x:left style="thin">
        <x:color rgb="FFD8E0E6"/>
      </x:left>
      <x:bottom style="thin">
        <x:color rgb="FFD8E0E6"/>
      </x:bottom>
    </x:border>
    <x:border>
      <x:bottom style="thin">
        <x:color rgb="FFD8E0E6"/>
      </x:bottom>
    </x:border>
    <x:border>
      <x:right style="thin">
        <x:color rgb="FFD8E0E6"/>
      </x:right>
      <x:bottom style="thin">
        <x:color rgb="FFD8E0E6"/>
      </x:bottom>
    </x:border>
    <x:border>
      <x:left style="thin">
        <x:color rgb="FFD8E0E6"/>
      </x:left>
      <x:top style="thin">
        <x:color rgb="FFD8E0E6"/>
      </x:top>
    </x:border>
    <x:border>
      <x:top style="thin">
        <x:color rgb="FFD8E0E6"/>
      </x:top>
    </x:border>
    <x:border>
      <x:right style="thin">
        <x:color rgb="FFD8E0E6"/>
      </x:right>
      <x:top style="thin">
        <x:color rgb="FFD8E0E6"/>
      </x:top>
    </x:border>
    <x:border>
      <x:left style="thin">
        <x:color rgb="FFD8E0E6"/>
      </x:left>
    </x:border>
    <x:border>
      <x:right style="thin">
        <x:color rgb="FFD8E0E6"/>
      </x:right>
    </x:border>
    <x:border>
      <x:left style="thin">
        <x:color rgb="FFD8E0E6"/>
      </x:left>
      <x:bottom style="thin">
        <x:color rgb="FFD8E0E6"/>
      </x:bottom>
    </x:border>
    <x:border>
      <x:bottom style="thin">
        <x:color rgb="FFD8E0E6"/>
      </x:bottom>
    </x:border>
    <x:border>
      <x:right style="thin">
        <x:color rgb="FFD8E0E6"/>
      </x:right>
      <x:bottom style="thin">
        <x:color rgb="FFD8E0E6"/>
      </x:bottom>
    </x:border>
    <x:border>
      <x:left style="thin">
        <x:color rgb="FFD8E0E6"/>
      </x:left>
      <x:top style="thin">
        <x:color rgb="FF142B45"/>
      </x:top>
    </x:border>
    <x:border>
      <x:right style="thin">
        <x:color rgb="FFD8E0E6"/>
      </x:right>
      <x:top style="thin">
        <x:color rgb="FF142B45"/>
      </x:top>
    </x:border>
    <x:border>
      <x:left style="thin">
        <x:color rgb="FFD8E0E6"/>
      </x:left>
      <x:top style="thin">
        <x:color rgb="FF142B45"/>
      </x:top>
      <x:bottom style="thin">
        <x:color rgb="FFD8E0E6"/>
      </x:bottom>
    </x:border>
    <x:border>
      <x:top style="thin">
        <x:color rgb="FF142B45"/>
      </x:top>
      <x:bottom style="thin">
        <x:color rgb="FFD8E0E6"/>
      </x:bottom>
    </x:border>
    <x:border>
      <x:right style="thin">
        <x:color rgb="FFD8E0E6"/>
      </x:right>
      <x:top style="thin">
        <x:color rgb="FF142B45"/>
      </x:top>
      <x:bottom style="thin">
        <x:color rgb="FFD8E0E6"/>
      </x:bottom>
    </x:border>
    <x:border>
      <x:left style="thin">
        <x:color rgb="FFD8E0E6"/>
      </x:left>
      <x:top style="thin">
        <x:color rgb="FF142B45"/>
      </x:top>
    </x:border>
    <x:border>
      <x:right style="thin">
        <x:color rgb="FFD8E0E6"/>
      </x:right>
      <x:top style="thin">
        <x:color rgb="FF142B45"/>
      </x:top>
    </x:border>
    <x:border>
      <x:left style="thin">
        <x:color rgb="FFD8E0E6"/>
      </x:left>
      <x:top style="thin">
        <x:color rgb="FF142B45"/>
      </x:top>
      <x:bottom style="thin">
        <x:color rgb="FFD8E0E6"/>
      </x:bottom>
    </x:border>
    <x:border>
      <x:top style="thin">
        <x:color rgb="FF142B45"/>
      </x:top>
      <x:bottom style="thin">
        <x:color rgb="FFD8E0E6"/>
      </x:bottom>
    </x:border>
    <x:border>
      <x:right style="thin">
        <x:color rgb="FFD8E0E6"/>
      </x:right>
      <x:top style="thin">
        <x:color rgb="FF142B45"/>
      </x:top>
      <x:bottom style="thin">
        <x:color rgb="FFD8E0E6"/>
      </x:bottom>
    </x:border>
    <x:border>
      <x:left style="thin">
        <x:color rgb="FFD8E0E6"/>
      </x:left>
      <x:top style="thin">
        <x:color rgb="FFE7B73B"/>
      </x:top>
      <x:bottom style="thin">
        <x:color rgb="FFD8E0E6"/>
      </x:bottom>
    </x:border>
    <x:border>
      <x:top style="thin">
        <x:color rgb="FFE7B73B"/>
      </x:top>
      <x:bottom style="thin">
        <x:color rgb="FFD8E0E6"/>
      </x:bottom>
    </x:border>
    <x:border>
      <x:right style="thin">
        <x:color rgb="FFD8E0E6"/>
      </x:right>
      <x:top style="thin">
        <x:color rgb="FFE7B73B"/>
      </x:top>
      <x:bottom style="thin">
        <x:color rgb="FFD8E0E6"/>
      </x:bottom>
    </x:border>
    <x:border>
      <x:left style="thin">
        <x:color rgb="FFD8E0E6"/>
      </x:left>
      <x:top style="thin">
        <x:color rgb="FFE7B73B"/>
      </x:top>
      <x:bottom style="thin">
        <x:color rgb="FFD8E0E6"/>
      </x:bottom>
    </x:border>
    <x:border>
      <x:top style="thin">
        <x:color rgb="FFE7B73B"/>
      </x:top>
      <x:bottom style="thin">
        <x:color rgb="FFD8E0E6"/>
      </x:bottom>
    </x:border>
    <x:border>
      <x:right style="thin">
        <x:color rgb="FFD8E0E6"/>
      </x:right>
      <x:top style="thin">
        <x:color rgb="FFE7B73B"/>
      </x:top>
      <x:bottom style="thin">
        <x:color rgb="FFD8E0E6"/>
      </x:bottom>
    </x:border>
    <x:border>
      <x:left style="thin">
        <x:color rgb="FFD8E0E6"/>
      </x:left>
      <x:top style="thin">
        <x:color rgb="FF7961A8"/>
      </x:top>
    </x:border>
    <x:border>
      <x:right style="thin">
        <x:color rgb="FFD8E0E6"/>
      </x:right>
      <x:top style="thin">
        <x:color rgb="FF7961A8"/>
      </x:top>
    </x:border>
    <x:border>
      <x:left style="thin">
        <x:color rgb="FFD8E0E6"/>
      </x:left>
      <x:top style="thin">
        <x:color rgb="FF7961A8"/>
      </x:top>
      <x:bottom style="thin">
        <x:color rgb="FFD8E0E6"/>
      </x:bottom>
    </x:border>
    <x:border>
      <x:top style="thin">
        <x:color rgb="FF7961A8"/>
      </x:top>
      <x:bottom style="thin">
        <x:color rgb="FFD8E0E6"/>
      </x:bottom>
    </x:border>
    <x:border>
      <x:right style="thin">
        <x:color rgb="FFD8E0E6"/>
      </x:right>
      <x:top style="thin">
        <x:color rgb="FF7961A8"/>
      </x:top>
      <x:bottom style="thin">
        <x:color rgb="FFD8E0E6"/>
      </x:bottom>
    </x:border>
    <x:border>
      <x:left style="thin">
        <x:color rgb="FFD8E0E6"/>
      </x:left>
      <x:top style="thin">
        <x:color rgb="FF7961A8"/>
      </x:top>
    </x:border>
    <x:border>
      <x:right style="thin">
        <x:color rgb="FFD8E0E6"/>
      </x:right>
      <x:top style="thin">
        <x:color rgb="FF7961A8"/>
      </x:top>
    </x:border>
    <x:border>
      <x:left style="thin">
        <x:color rgb="FFD8E0E6"/>
      </x:left>
      <x:top style="thin">
        <x:color rgb="FF7961A8"/>
      </x:top>
      <x:bottom style="thin">
        <x:color rgb="FFD8E0E6"/>
      </x:bottom>
    </x:border>
    <x:border>
      <x:top style="thin">
        <x:color rgb="FF7961A8"/>
      </x:top>
      <x:bottom style="thin">
        <x:color rgb="FFD8E0E6"/>
      </x:bottom>
    </x:border>
    <x:border>
      <x:right style="thin">
        <x:color rgb="FFD8E0E6"/>
      </x:right>
      <x:top style="thin">
        <x:color rgb="FF7961A8"/>
      </x:top>
      <x:bottom style="thin">
        <x:color rgb="FFD8E0E6"/>
      </x:bottom>
    </x:border>
    <x:border>
      <x:left style="thin">
        <x:color rgb="FFD8E0E6"/>
      </x:left>
      <x:top style="thin">
        <x:color rgb="FF1F8A8A"/>
      </x:top>
    </x:border>
    <x:border>
      <x:right style="thin">
        <x:color rgb="FFD8E0E6"/>
      </x:right>
      <x:top style="thin">
        <x:color rgb="FF1F8A8A"/>
      </x:top>
    </x:border>
    <x:border>
      <x:left style="thin">
        <x:color rgb="FFD8E0E6"/>
      </x:left>
      <x:top style="thin">
        <x:color rgb="FF1F8A8A"/>
      </x:top>
      <x:bottom style="thin">
        <x:color rgb="FFD8E0E6"/>
      </x:bottom>
    </x:border>
    <x:border>
      <x:top style="thin">
        <x:color rgb="FF1F8A8A"/>
      </x:top>
      <x:bottom style="thin">
        <x:color rgb="FFD8E0E6"/>
      </x:bottom>
    </x:border>
    <x:border>
      <x:right style="thin">
        <x:color rgb="FFD8E0E6"/>
      </x:right>
      <x:top style="thin">
        <x:color rgb="FF1F8A8A"/>
      </x:top>
      <x:bottom style="thin">
        <x:color rgb="FFD8E0E6"/>
      </x:bottom>
    </x:border>
    <x:border>
      <x:left style="thin">
        <x:color rgb="FFD8E0E6"/>
      </x:left>
      <x:top style="thin">
        <x:color rgb="FF1F8A8A"/>
      </x:top>
    </x:border>
    <x:border>
      <x:right style="thin">
        <x:color rgb="FFD8E0E6"/>
      </x:right>
      <x:top style="thin">
        <x:color rgb="FF1F8A8A"/>
      </x:top>
    </x:border>
    <x:border>
      <x:left style="thin">
        <x:color rgb="FFD8E0E6"/>
      </x:left>
      <x:top style="thin">
        <x:color rgb="FF1F8A8A"/>
      </x:top>
      <x:bottom style="thin">
        <x:color rgb="FFD8E0E6"/>
      </x:bottom>
    </x:border>
    <x:border>
      <x:top style="thin">
        <x:color rgb="FF1F8A8A"/>
      </x:top>
      <x:bottom style="thin">
        <x:color rgb="FFD8E0E6"/>
      </x:bottom>
    </x:border>
    <x:border>
      <x:right style="thin">
        <x:color rgb="FFD8E0E6"/>
      </x:right>
      <x:top style="thin">
        <x:color rgb="FF1F8A8A"/>
      </x:top>
      <x:bottom style="thin">
        <x:color rgb="FFD8E0E6"/>
      </x:bottom>
    </x:border>
  </x:borders>
  <x:cellStyleXfs count="1">
    <x:xf numFmtId="0" fontId="0" fillId="0" borderId="0"/>
  </x:cellStyleXfs>
  <x:cellXfs count="532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1" fillId="2" borderId="1" xfId="0" applyNumberFormat="1" applyFont="1" applyFill="1" applyBorder="1" applyAlignment="1">
      <x:alignment vertical="center"/>
    </x:xf>
    <x:xf numFmtId="0" fontId="1" fillId="3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vertic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1" fillId="3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vertic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1" fillId="4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vertical="center"/>
    </x:xf>
    <x:xf numFmtId="0" fontId="3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vertical="center"/>
    </x:xf>
    <x:xf numFmtId="0" fontId="3" fillId="4" borderId="1" xfId="0" applyNumberFormat="1" applyFont="1" applyFill="1" applyBorder="1" applyAlignment="1">
      <x:alignment horizontal="center" vertical="center"/>
    </x:xf>
    <x:xf numFmtId="0" fontId="1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vertical="center"/>
    </x:xf>
    <x:xf numFmtId="0" fontId="4" fillId="5" borderId="0" xfId="0" applyNumberFormat="1" applyFont="1" applyFill="1" applyBorder="1" applyAlignment="1">
      <x:alignment horizontal="left" vertical="center"/>
    </x:xf>
    <x:xf numFmtId="0" fontId="1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vertical="center"/>
    </x:xf>
    <x:xf numFmtId="0" fontId="4" fillId="5" borderId="1" xfId="0" applyNumberFormat="1" applyFont="1" applyFill="1" applyBorder="1" applyAlignment="1">
      <x:alignment horizontal="left" vertical="center"/>
    </x:xf>
    <x:xf numFmtId="0" fontId="1" fillId="6" borderId="0" xfId="0" applyNumberFormat="1" applyFont="1" applyFill="1" applyBorder="1" applyAlignment="1">
      <x:alignment vertical="center"/>
    </x:xf>
    <x:xf numFmtId="0" fontId="4" fillId="6" borderId="0" xfId="0" applyNumberFormat="1" applyFont="1" applyFill="1" applyBorder="1" applyAlignment="1">
      <x:alignment vertical="center"/>
    </x:xf>
    <x:xf numFmtId="0" fontId="4" fillId="6" borderId="0" xfId="0" applyNumberFormat="1" applyFont="1" applyFill="1" applyBorder="1" applyAlignment="1">
      <x:alignment horizontal="left" vertical="center"/>
    </x:xf>
    <x:xf numFmtId="0" fontId="1" fillId="6" borderId="1" xfId="0" applyNumberFormat="1" applyFont="1" applyFill="1" applyBorder="1" applyAlignment="1">
      <x:alignment vertical="center"/>
    </x:xf>
    <x:xf numFmtId="0" fontId="4" fillId="6" borderId="1" xfId="0" applyNumberFormat="1" applyFont="1" applyFill="1" applyBorder="1" applyAlignment="1">
      <x:alignment vertical="center"/>
    </x:xf>
    <x:xf numFmtId="0" fontId="4" fillId="6" borderId="1" xfId="0" applyNumberFormat="1" applyFont="1" applyFill="1" applyBorder="1" applyAlignment="1">
      <x:alignment horizontal="left" vertical="center"/>
    </x:xf>
    <x:xf numFmtId="0" fontId="1" fillId="7" borderId="0" xfId="0" applyNumberFormat="1" applyFont="1" applyFill="1" applyBorder="1" applyAlignment="1">
      <x:alignment vertical="center"/>
    </x:xf>
    <x:xf numFmtId="0" fontId="4" fillId="7" borderId="0" xfId="0" applyNumberFormat="1" applyFont="1" applyFill="1" applyBorder="1" applyAlignment="1">
      <x:alignment vertical="center"/>
    </x:xf>
    <x:xf numFmtId="0" fontId="4" fillId="7" borderId="0" xfId="0" applyNumberFormat="1" applyFont="1" applyFill="1" applyBorder="1" applyAlignment="1">
      <x:alignment horizontal="left" vertical="center"/>
    </x:xf>
    <x:xf numFmtId="0" fontId="1" fillId="7" borderId="1" xfId="0" applyNumberFormat="1" applyFont="1" applyFill="1" applyBorder="1" applyAlignment="1">
      <x:alignment vertical="center"/>
    </x:xf>
    <x:xf numFmtId="0" fontId="4" fillId="7" borderId="1" xfId="0" applyNumberFormat="1" applyFont="1" applyFill="1" applyBorder="1" applyAlignment="1">
      <x:alignment vertical="center"/>
    </x:xf>
    <x:xf numFmtId="0" fontId="4" fillId="7" borderId="1" xfId="0" applyNumberFormat="1" applyFont="1" applyFill="1" applyBorder="1" applyAlignment="1">
      <x:alignment horizontal="left" vertical="center"/>
    </x:xf>
    <x:xf numFmtId="0" fontId="1" fillId="8" borderId="0" xfId="0" applyNumberFormat="1" applyFont="1" applyFill="1" applyBorder="1" applyAlignment="1">
      <x:alignment vertical="center"/>
    </x:xf>
    <x:xf numFmtId="0" fontId="4" fillId="8" borderId="0" xfId="0" applyNumberFormat="1" applyFont="1" applyFill="1" applyBorder="1" applyAlignment="1">
      <x:alignment vertical="center"/>
    </x:xf>
    <x:xf numFmtId="0" fontId="4" fillId="8" borderId="0" xfId="0" applyNumberFormat="1" applyFont="1" applyFill="1" applyBorder="1" applyAlignment="1">
      <x:alignment horizontal="left" vertical="center"/>
    </x:xf>
    <x:xf numFmtId="0" fontId="1" fillId="8" borderId="1" xfId="0" applyNumberFormat="1" applyFont="1" applyFill="1" applyBorder="1" applyAlignment="1">
      <x:alignment vertical="center"/>
    </x:xf>
    <x:xf numFmtId="0" fontId="4" fillId="8" borderId="1" xfId="0" applyNumberFormat="1" applyFont="1" applyFill="1" applyBorder="1" applyAlignment="1">
      <x:alignment vertical="center"/>
    </x:xf>
    <x:xf numFmtId="0" fontId="4" fillId="8" borderId="1" xfId="0" applyNumberFormat="1" applyFont="1" applyFill="1" applyBorder="1" applyAlignment="1">
      <x:alignment horizontal="left" vertical="center"/>
    </x:xf>
    <x:xf numFmtId="0" fontId="5" fillId="5" borderId="0" xfId="0" applyNumberFormat="1" applyFont="1" applyFill="1" applyBorder="1" applyAlignment="1">
      <x:alignment vertical="center"/>
    </x:xf>
    <x:xf numFmtId="0" fontId="5" fillId="5" borderId="0" xfId="0" applyNumberFormat="1" applyFont="1" applyFill="1" applyBorder="1" applyAlignment="1">
      <x:alignment horizontal="center" vertical="center"/>
    </x:xf>
    <x:xf numFmtId="0" fontId="5" fillId="5" borderId="1" xfId="0" applyNumberFormat="1" applyFont="1" applyFill="1" applyBorder="1" applyAlignment="1">
      <x:alignment vertical="center"/>
    </x:xf>
    <x:xf numFmtId="0" fontId="5" fillId="5" borderId="1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vertic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5" fillId="7" borderId="0" xfId="0" applyNumberFormat="1" applyFont="1" applyFill="1" applyBorder="1" applyAlignment="1">
      <x:alignment vertic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5" fillId="7" borderId="1" xfId="0" applyNumberFormat="1" applyFont="1" applyFill="1" applyBorder="1" applyAlignment="1">
      <x:alignment vertical="center"/>
    </x:xf>
    <x:xf numFmtId="0" fontId="5" fillId="7" borderId="1" xfId="0" applyNumberFormat="1" applyFont="1" applyFill="1" applyBorder="1" applyAlignment="1">
      <x:alignment horizontal="center" vertical="center"/>
    </x:xf>
    <x:xf numFmtId="0" fontId="5" fillId="8" borderId="0" xfId="0" applyNumberFormat="1" applyFont="1" applyFill="1" applyBorder="1" applyAlignment="1">
      <x:alignment vertic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5" fillId="8" borderId="1" xfId="0" applyNumberFormat="1" applyFont="1" applyFill="1" applyBorder="1" applyAlignment="1">
      <x:alignment vertic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1" fillId="9" borderId="0" xfId="0" applyNumberFormat="1" applyFont="1" applyFill="1" applyBorder="1" applyAlignment="1">
      <x:alignment vertical="center"/>
    </x:xf>
    <x:xf numFmtId="0" fontId="6" fillId="9" borderId="0" xfId="0" applyNumberFormat="1" applyFont="1" applyFill="1" applyBorder="1" applyAlignment="1">
      <x:alignment vertical="center"/>
    </x:xf>
    <x:xf numFmtId="0" fontId="6" fillId="9" borderId="0" xfId="0" applyNumberFormat="1" applyFont="1" applyFill="1" applyBorder="1" applyAlignment="1">
      <x:alignment horizontal="right" vertical="center"/>
    </x:xf>
    <x:xf numFmtId="0" fontId="1" fillId="9" borderId="1" xfId="0" applyNumberFormat="1" applyFont="1" applyFill="1" applyBorder="1" applyAlignment="1">
      <x:alignment vertical="center"/>
    </x:xf>
    <x:xf numFmtId="0" fontId="6" fillId="9" borderId="1" xfId="0" applyNumberFormat="1" applyFont="1" applyFill="1" applyBorder="1" applyAlignment="1">
      <x:alignment vertical="center"/>
    </x:xf>
    <x:xf numFmtId="0" fontId="6" fillId="9" borderId="1" xfId="0" applyNumberFormat="1" applyFont="1" applyFill="1" applyBorder="1" applyAlignment="1">
      <x:alignment horizontal="right" vertical="center"/>
    </x:xf>
    <x:xf numFmtId="0" fontId="1" fillId="10" borderId="0" xfId="0" applyNumberFormat="1" applyFont="1" applyFill="1" applyBorder="1" applyAlignment="1">
      <x:alignment vertical="center"/>
    </x:xf>
    <x:xf numFmtId="0" fontId="7" fillId="10" borderId="0" xfId="0" applyNumberFormat="1" applyFont="1" applyFill="1" applyBorder="1" applyAlignment="1">
      <x:alignment vertical="center"/>
    </x:xf>
    <x:xf numFmtId="0" fontId="7" fillId="10" borderId="0" xfId="0" applyNumberFormat="1" applyFont="1" applyFill="1" applyBorder="1" applyAlignment="1">
      <x:alignment horizontal="right" vertical="center"/>
    </x:xf>
    <x:xf numFmtId="0" fontId="1" fillId="10" borderId="1" xfId="0" applyNumberFormat="1" applyFont="1" applyFill="1" applyBorder="1" applyAlignment="1">
      <x:alignment vertical="center"/>
    </x:xf>
    <x:xf numFmtId="0" fontId="7" fillId="10" borderId="1" xfId="0" applyNumberFormat="1" applyFont="1" applyFill="1" applyBorder="1" applyAlignment="1">
      <x:alignment vertical="center"/>
    </x:xf>
    <x:xf numFmtId="0" fontId="7" fillId="10" borderId="1" xfId="0" applyNumberFormat="1" applyFont="1" applyFill="1" applyBorder="1" applyAlignment="1">
      <x:alignment horizontal="right" vertical="center"/>
    </x:xf>
    <x:xf numFmtId="200" fontId="6" fillId="9" borderId="0" xfId="0" applyNumberFormat="1" applyFont="1" applyFill="1" applyBorder="1" applyAlignment="1">
      <x:alignment horizontal="right" vertical="center"/>
    </x:xf>
    <x:xf numFmtId="200" fontId="7" fillId="10" borderId="0" xfId="0" applyNumberFormat="1" applyFont="1" applyFill="1" applyBorder="1" applyAlignment="1">
      <x:alignment horizontal="right" vertical="center"/>
    </x:xf>
    <x:xf numFmtId="200" fontId="6" fillId="9" borderId="1" xfId="0" applyNumberFormat="1" applyFont="1" applyFill="1" applyBorder="1" applyAlignment="1">
      <x:alignment horizontal="right" vertical="center"/>
    </x:xf>
    <x:xf numFmtId="200" fontId="7" fillId="10" borderId="1" xfId="0" applyNumberFormat="1" applyFont="1" applyFill="1" applyBorder="1" applyAlignment="1">
      <x:alignment horizontal="right" vertical="center"/>
    </x:xf>
    <x:xf numFmtId="201" fontId="6" fillId="9" borderId="0" xfId="0" applyNumberFormat="1" applyFont="1" applyFill="1" applyBorder="1" applyAlignment="1">
      <x:alignment horizontal="right" vertical="center"/>
    </x:xf>
    <x:xf numFmtId="201" fontId="6" fillId="9" borderId="1" xfId="0" applyNumberFormat="1" applyFont="1" applyFill="1" applyBorder="1" applyAlignment="1">
      <x:alignment horizontal="right" vertical="center"/>
    </x:xf>
    <x:xf numFmtId="202" fontId="6" fillId="9" borderId="0" xfId="0" applyNumberFormat="1" applyFont="1" applyFill="1" applyBorder="1" applyAlignment="1">
      <x:alignment horizontal="right" vertical="center"/>
    </x:xf>
    <x:xf numFmtId="202" fontId="6" fillId="9" borderId="1" xfId="0" applyNumberFormat="1" applyFont="1" applyFill="1" applyBorder="1" applyAlignment="1">
      <x:alignment horizontal="right" vertical="center"/>
    </x:xf>
    <x:xf numFmtId="0" fontId="8" fillId="3" borderId="0" xfId="0" applyNumberFormat="1" applyFont="1" applyFill="1" applyBorder="1" applyAlignment="1">
      <x:alignment vertical="center"/>
    </x:xf>
    <x:xf numFmtId="0" fontId="8" fillId="3" borderId="0" xfId="0" applyNumberFormat="1" applyFont="1" applyFill="1" applyBorder="1" applyAlignment="1">
      <x:alignment horizontal="center" vertical="center"/>
    </x:xf>
    <x:xf numFmtId="0" fontId="8" fillId="3" borderId="1" xfId="0" applyNumberFormat="1" applyFont="1" applyFill="1" applyBorder="1" applyAlignment="1">
      <x:alignment vertical="center"/>
    </x:xf>
    <x:xf numFmtId="0" fontId="8" fillId="3" borderId="1" xfId="0" applyNumberFormat="1" applyFont="1" applyFill="1" applyBorder="1" applyAlignment="1">
      <x:alignment horizontal="center" vertical="center"/>
    </x:xf>
    <x:xf numFmtId="0" fontId="1" fillId="11" borderId="0" xfId="0" applyNumberFormat="1" applyFont="1" applyFill="1" applyBorder="1" applyAlignment="1">
      <x:alignment vertical="center"/>
    </x:xf>
    <x:xf numFmtId="0" fontId="5" fillId="11" borderId="0" xfId="0" applyNumberFormat="1" applyFont="1" applyFill="1" applyBorder="1" applyAlignment="1">
      <x:alignment vertical="center"/>
    </x:xf>
    <x:xf numFmtId="0" fontId="5" fillId="11" borderId="0" xfId="0" applyNumberFormat="1" applyFont="1" applyFill="1" applyBorder="1" applyAlignment="1">
      <x:alignment horizontal="right" vertical="center"/>
    </x:xf>
    <x:xf numFmtId="0" fontId="1" fillId="11" borderId="1" xfId="0" applyNumberFormat="1" applyFont="1" applyFill="1" applyBorder="1" applyAlignment="1">
      <x:alignment vertical="center"/>
    </x:xf>
    <x:xf numFmtId="0" fontId="5" fillId="11" borderId="1" xfId="0" applyNumberFormat="1" applyFont="1" applyFill="1" applyBorder="1" applyAlignment="1">
      <x:alignment vertical="center"/>
    </x:xf>
    <x:xf numFmtId="0" fontId="5" fillId="11" borderId="1" xfId="0" applyNumberFormat="1" applyFont="1" applyFill="1" applyBorder="1" applyAlignment="1">
      <x:alignment horizontal="right" vertical="center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200" fontId="1" fillId="2" borderId="0" xfId="0" applyNumberFormat="1" applyFont="1" applyFill="1" applyBorder="1" applyAlignment="1">
      <x:alignment vertical="center"/>
    </x:xf>
    <x:xf numFmtId="200" fontId="1" fillId="2" borderId="0" xfId="0" applyNumberFormat="1" applyFont="1" applyFill="1" applyBorder="1" applyAlignment="1">
      <x:alignment horizontal="right" vertical="center"/>
    </x:xf>
    <x:xf numFmtId="200" fontId="1" fillId="2" borderId="1" xfId="0" applyNumberFormat="1" applyFont="1" applyFill="1" applyBorder="1" applyAlignment="1">
      <x:alignment vertical="center"/>
    </x:xf>
    <x:xf numFmtId="200" fontId="1" fillId="2" borderId="1" xfId="0" applyNumberFormat="1" applyFont="1" applyFill="1" applyBorder="1" applyAlignment="1">
      <x:alignment horizontal="right" vertical="center"/>
    </x:xf>
    <x:xf numFmtId="201" fontId="1" fillId="2" borderId="0" xfId="0" applyNumberFormat="1" applyFont="1" applyFill="1" applyBorder="1" applyAlignment="1">
      <x:alignment horizontal="right" vertical="center"/>
    </x:xf>
    <x:xf numFmtId="201" fontId="1" fillId="2" borderId="1" xfId="0" applyNumberFormat="1" applyFont="1" applyFill="1" applyBorder="1" applyAlignment="1">
      <x:alignment horizontal="right" vertical="center"/>
    </x:xf>
    <x:xf numFmtId="0" fontId="1" fillId="4" borderId="0" xfId="0" applyNumberFormat="1" applyFont="1" applyFill="1" applyBorder="1" applyAlignment="1">
      <x:alignment horizontal="left" vertical="center"/>
    </x:xf>
    <x:xf numFmtId="200" fontId="1" fillId="4" borderId="0" xfId="0" applyNumberFormat="1" applyFont="1" applyFill="1" applyBorder="1" applyAlignment="1">
      <x:alignment horizontal="right" vertical="center"/>
    </x:xf>
    <x:xf numFmtId="0" fontId="7" fillId="4" borderId="0" xfId="0" applyNumberFormat="1" applyFont="1" applyFill="1" applyBorder="1" applyAlignment="1">
      <x:alignment horizontal="left" vertical="center"/>
    </x:xf>
    <x:xf numFmtId="200" fontId="7" fillId="4" borderId="0" xfId="0" applyNumberFormat="1" applyFont="1" applyFill="1" applyBorder="1" applyAlignment="1">
      <x:alignment horizontal="right" vertical="center"/>
    </x:xf>
    <x:xf numFmtId="0" fontId="7" fillId="4" borderId="2" xfId="0" applyNumberFormat="1" applyFont="1" applyFill="1" applyBorder="1" applyAlignment="1">
      <x:alignment horizontal="left" vertical="center"/>
    </x:xf>
    <x:xf numFmtId="200" fontId="7" fillId="4" borderId="2" xfId="0" applyNumberFormat="1" applyFont="1" applyFill="1" applyBorder="1" applyAlignment="1">
      <x:alignment horizontal="right" vertical="center"/>
    </x:xf>
    <x:xf numFmtId="0" fontId="1" fillId="4" borderId="1" xfId="0" applyNumberFormat="1" applyFont="1" applyFill="1" applyBorder="1" applyAlignment="1">
      <x:alignment horizontal="left" vertical="center"/>
    </x:xf>
    <x:xf numFmtId="200" fontId="1" fillId="4" borderId="1" xfId="0" applyNumberFormat="1" applyFont="1" applyFill="1" applyBorder="1" applyAlignment="1">
      <x:alignment horizontal="right" vertical="center"/>
    </x:xf>
    <x:xf numFmtId="0" fontId="7" fillId="4" borderId="1" xfId="0" applyNumberFormat="1" applyFont="1" applyFill="1" applyBorder="1" applyAlignment="1">
      <x:alignment horizontal="left" vertical="center"/>
    </x:xf>
    <x:xf numFmtId="200" fontId="7" fillId="4" borderId="1" xfId="0" applyNumberFormat="1" applyFont="1" applyFill="1" applyBorder="1" applyAlignment="1">
      <x:alignment horizontal="right" vertical="center"/>
    </x:xf>
    <x:xf numFmtId="0" fontId="7" fillId="4" borderId="3" xfId="0" applyNumberFormat="1" applyFont="1" applyFill="1" applyBorder="1" applyAlignment="1">
      <x:alignment horizontal="left" vertical="center"/>
    </x:xf>
    <x:xf numFmtId="200" fontId="7" fillId="4" borderId="3" xfId="0" applyNumberFormat="1" applyFont="1" applyFill="1" applyBorder="1" applyAlignment="1">
      <x:alignment horizontal="right" vertical="center"/>
    </x:xf>
    <x:xf numFmtId="0" fontId="1" fillId="10" borderId="0" xfId="0" applyNumberFormat="1" applyFont="1" applyFill="1" applyBorder="1" applyAlignment="1">
      <x:alignment horizontal="left" vertical="center"/>
    </x:xf>
    <x:xf numFmtId="200" fontId="1" fillId="10" borderId="0" xfId="0" applyNumberFormat="1" applyFont="1" applyFill="1" applyBorder="1" applyAlignment="1">
      <x:alignment horizontal="right" vertical="center"/>
    </x:xf>
    <x:xf numFmtId="0" fontId="7" fillId="10" borderId="0" xfId="0" applyNumberFormat="1" applyFont="1" applyFill="1" applyBorder="1" applyAlignment="1">
      <x:alignment horizontal="left" vertical="center"/>
    </x:xf>
    <x:xf numFmtId="0" fontId="7" fillId="10" borderId="2" xfId="0" applyNumberFormat="1" applyFont="1" applyFill="1" applyBorder="1" applyAlignment="1">
      <x:alignment horizontal="left" vertical="center"/>
    </x:xf>
    <x:xf numFmtId="200" fontId="7" fillId="10" borderId="2" xfId="0" applyNumberFormat="1" applyFont="1" applyFill="1" applyBorder="1" applyAlignment="1">
      <x:alignment horizontal="right" vertical="center"/>
    </x:xf>
    <x:xf numFmtId="0" fontId="1" fillId="10" borderId="1" xfId="0" applyNumberFormat="1" applyFont="1" applyFill="1" applyBorder="1" applyAlignment="1">
      <x:alignment horizontal="left" vertical="center"/>
    </x:xf>
    <x:xf numFmtId="200" fontId="1" fillId="10" borderId="1" xfId="0" applyNumberFormat="1" applyFont="1" applyFill="1" applyBorder="1" applyAlignment="1">
      <x:alignment horizontal="right" vertical="center"/>
    </x:xf>
    <x:xf numFmtId="0" fontId="7" fillId="10" borderId="1" xfId="0" applyNumberFormat="1" applyFont="1" applyFill="1" applyBorder="1" applyAlignment="1">
      <x:alignment horizontal="left" vertical="center"/>
    </x:xf>
    <x:xf numFmtId="0" fontId="7" fillId="10" borderId="3" xfId="0" applyNumberFormat="1" applyFont="1" applyFill="1" applyBorder="1" applyAlignment="1">
      <x:alignment horizontal="left" vertical="center"/>
    </x:xf>
    <x:xf numFmtId="200" fontId="7" fillId="10" borderId="3" xfId="0" applyNumberFormat="1" applyFont="1" applyFill="1" applyBorder="1" applyAlignment="1">
      <x:alignment horizontal="right" vertical="center"/>
    </x:xf>
    <x:xf numFmtId="200" fontId="9" fillId="2" borderId="0" xfId="0" applyNumberFormat="1" applyFont="1" applyFill="1" applyBorder="1" applyAlignment="1">
      <x:alignment horizontal="right" vertical="center"/>
    </x:xf>
    <x:xf numFmtId="200" fontId="9" fillId="2" borderId="1" xfId="0" applyNumberFormat="1" applyFont="1" applyFill="1" applyBorder="1" applyAlignment="1">
      <x:alignment horizontal="right" vertical="center"/>
    </x:xf>
    <x:xf numFmtId="0" fontId="4" fillId="11" borderId="0" xfId="0" applyNumberFormat="1" applyFont="1" applyFill="1" applyBorder="1" applyAlignment="1">
      <x:alignment vertical="center"/>
    </x:xf>
    <x:xf numFmtId="0" fontId="4" fillId="11" borderId="0" xfId="0" applyNumberFormat="1" applyFont="1" applyFill="1" applyBorder="1" applyAlignment="1">
      <x:alignment horizontal="left" vertical="center"/>
    </x:xf>
    <x:xf numFmtId="0" fontId="4" fillId="11" borderId="1" xfId="0" applyNumberFormat="1" applyFont="1" applyFill="1" applyBorder="1" applyAlignment="1">
      <x:alignment vertical="center"/>
    </x:xf>
    <x:xf numFmtId="0" fontId="4" fillId="11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horizontal="right"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horizontal="right" vertical="center"/>
    </x:xf>
    <x:xf numFmtId="0" fontId="7" fillId="4" borderId="2" xfId="0" applyNumberFormat="1" applyFont="1" applyFill="1" applyBorder="1" applyAlignment="1">
      <x:alignment vertical="center"/>
    </x:xf>
    <x:xf numFmtId="0" fontId="7" fillId="4" borderId="3" xfId="0" applyNumberFormat="1" applyFont="1" applyFill="1" applyBorder="1" applyAlignment="1">
      <x:alignment vertical="center"/>
    </x:xf>
    <x:xf numFmtId="200" fontId="1" fillId="9" borderId="0" xfId="0" applyNumberFormat="1" applyFont="1" applyFill="1" applyBorder="1" applyAlignment="1">
      <x:alignment horizontal="right" vertical="center"/>
    </x:xf>
    <x:xf numFmtId="0" fontId="7" fillId="9" borderId="0" xfId="0" applyNumberFormat="1" applyFont="1" applyFill="1" applyBorder="1" applyAlignment="1">
      <x:alignment vertical="center"/>
    </x:xf>
    <x:xf numFmtId="200" fontId="7" fillId="9" borderId="0" xfId="0" applyNumberFormat="1" applyFont="1" applyFill="1" applyBorder="1" applyAlignment="1">
      <x:alignment horizontal="right" vertical="center"/>
    </x:xf>
    <x:xf numFmtId="0" fontId="7" fillId="9" borderId="4" xfId="0" applyNumberFormat="1" applyFont="1" applyFill="1" applyBorder="1" applyAlignment="1">
      <x:alignment vertical="center"/>
    </x:xf>
    <x:xf numFmtId="200" fontId="7" fillId="9" borderId="4" xfId="0" applyNumberFormat="1" applyFont="1" applyFill="1" applyBorder="1" applyAlignment="1">
      <x:alignment horizontal="right" vertical="center"/>
    </x:xf>
    <x:xf numFmtId="200" fontId="1" fillId="9" borderId="1" xfId="0" applyNumberFormat="1" applyFont="1" applyFill="1" applyBorder="1" applyAlignment="1">
      <x:alignment horizontal="right" vertical="center"/>
    </x:xf>
    <x:xf numFmtId="0" fontId="7" fillId="9" borderId="1" xfId="0" applyNumberFormat="1" applyFont="1" applyFill="1" applyBorder="1" applyAlignment="1">
      <x:alignment vertical="center"/>
    </x:xf>
    <x:xf numFmtId="200" fontId="7" fillId="9" borderId="1" xfId="0" applyNumberFormat="1" applyFont="1" applyFill="1" applyBorder="1" applyAlignment="1">
      <x:alignment horizontal="right" vertical="center"/>
    </x:xf>
    <x:xf numFmtId="0" fontId="7" fillId="9" borderId="5" xfId="0" applyNumberFormat="1" applyFont="1" applyFill="1" applyBorder="1" applyAlignment="1">
      <x:alignment vertical="center"/>
    </x:xf>
    <x:xf numFmtId="200" fontId="7" fillId="9" borderId="5" xfId="0" applyNumberFormat="1" applyFont="1" applyFill="1" applyBorder="1" applyAlignment="1">
      <x:alignment horizontal="right" vertical="center"/>
    </x:xf>
    <x:xf numFmtId="0" fontId="10" fillId="3" borderId="0" xfId="0" applyNumberFormat="1" applyFont="1" applyFill="1" applyBorder="1" applyAlignment="1">
      <x:alignment vertical="center"/>
    </x:xf>
    <x:xf numFmtId="0" fontId="10" fillId="3" borderId="0" xfId="0" applyNumberFormat="1" applyFont="1" applyFill="1" applyBorder="1" applyAlignment="1">
      <x:alignment horizontal="center" vertical="center"/>
    </x:xf>
    <x:xf numFmtId="0" fontId="10" fillId="3" borderId="1" xfId="0" applyNumberFormat="1" applyFont="1" applyFill="1" applyBorder="1" applyAlignment="1">
      <x:alignment vertical="center"/>
    </x:xf>
    <x:xf numFmtId="0" fontId="10" fillId="3" borderId="1" xfId="0" applyNumberFormat="1" applyFont="1" applyFill="1" applyBorder="1" applyAlignment="1">
      <x:alignment horizontal="center" vertical="center"/>
    </x:xf>
    <x:xf numFmtId="0" fontId="1" fillId="12" borderId="0" xfId="0" applyNumberFormat="1" applyFont="1" applyFill="1" applyBorder="1" applyAlignment="1">
      <x:alignment vertical="center"/>
    </x:xf>
    <x:xf numFmtId="0" fontId="7" fillId="12" borderId="0" xfId="0" applyNumberFormat="1" applyFont="1" applyFill="1" applyBorder="1" applyAlignment="1">
      <x:alignment vertical="center"/>
    </x:xf>
    <x:xf numFmtId="0" fontId="7" fillId="12" borderId="0" xfId="0" applyNumberFormat="1" applyFont="1" applyFill="1" applyBorder="1" applyAlignment="1">
      <x:alignment horizontal="right" vertical="center"/>
    </x:xf>
    <x:xf numFmtId="0" fontId="1" fillId="12" borderId="1" xfId="0" applyNumberFormat="1" applyFont="1" applyFill="1" applyBorder="1" applyAlignment="1">
      <x:alignment vertical="center"/>
    </x:xf>
    <x:xf numFmtId="0" fontId="7" fillId="12" borderId="1" xfId="0" applyNumberFormat="1" applyFont="1" applyFill="1" applyBorder="1" applyAlignment="1">
      <x:alignment vertical="center"/>
    </x:xf>
    <x:xf numFmtId="0" fontId="7" fillId="12" borderId="1" xfId="0" applyNumberFormat="1" applyFont="1" applyFill="1" applyBorder="1" applyAlignment="1">
      <x:alignment horizontal="right" vertical="center"/>
    </x:xf>
    <x:xf numFmtId="200" fontId="1" fillId="12" borderId="0" xfId="0" applyNumberFormat="1" applyFont="1" applyFill="1" applyBorder="1" applyAlignment="1">
      <x:alignment horizontal="right" vertical="center"/>
    </x:xf>
    <x:xf numFmtId="200" fontId="7" fillId="12" borderId="0" xfId="0" applyNumberFormat="1" applyFont="1" applyFill="1" applyBorder="1" applyAlignment="1">
      <x:alignment horizontal="right" vertical="center"/>
    </x:xf>
    <x:xf numFmtId="0" fontId="7" fillId="12" borderId="6" xfId="0" applyNumberFormat="1" applyFont="1" applyFill="1" applyBorder="1" applyAlignment="1">
      <x:alignment vertical="center"/>
    </x:xf>
    <x:xf numFmtId="200" fontId="7" fillId="12" borderId="6" xfId="0" applyNumberFormat="1" applyFont="1" applyFill="1" applyBorder="1" applyAlignment="1">
      <x:alignment horizontal="right" vertical="center"/>
    </x:xf>
    <x:xf numFmtId="200" fontId="1" fillId="12" borderId="1" xfId="0" applyNumberFormat="1" applyFont="1" applyFill="1" applyBorder="1" applyAlignment="1">
      <x:alignment horizontal="right" vertical="center"/>
    </x:xf>
    <x:xf numFmtId="200" fontId="7" fillId="12" borderId="1" xfId="0" applyNumberFormat="1" applyFont="1" applyFill="1" applyBorder="1" applyAlignment="1">
      <x:alignment horizontal="right" vertical="center"/>
    </x:xf>
    <x:xf numFmtId="0" fontId="7" fillId="12" borderId="7" xfId="0" applyNumberFormat="1" applyFont="1" applyFill="1" applyBorder="1" applyAlignment="1">
      <x:alignment vertical="center"/>
    </x:xf>
    <x:xf numFmtId="200" fontId="7" fillId="12" borderId="7" xfId="0" applyNumberFormat="1" applyFont="1" applyFill="1" applyBorder="1" applyAlignment="1">
      <x:alignment horizontal="right" vertical="center"/>
    </x:xf>
    <x:xf numFmtId="0" fontId="7" fillId="4" borderId="8" xfId="0" applyNumberFormat="1" applyFont="1" applyFill="1" applyBorder="1" applyAlignment="1">
      <x:alignment vertical="center"/>
    </x:xf>
    <x:xf numFmtId="200" fontId="7" fillId="4" borderId="8" xfId="0" applyNumberFormat="1" applyFont="1" applyFill="1" applyBorder="1" applyAlignment="1">
      <x:alignment horizontal="right" vertical="center"/>
    </x:xf>
    <x:xf numFmtId="0" fontId="7" fillId="4" borderId="9" xfId="0" applyNumberFormat="1" applyFont="1" applyFill="1" applyBorder="1" applyAlignment="1">
      <x:alignment vertical="center"/>
    </x:xf>
    <x:xf numFmtId="200" fontId="7" fillId="4" borderId="9" xfId="0" applyNumberFormat="1" applyFont="1" applyFill="1" applyBorder="1" applyAlignment="1">
      <x:alignment horizontal="right" vertical="center"/>
    </x:xf>
    <x:xf numFmtId="0" fontId="0" fillId="3" borderId="0" xfId="0" applyNumberFormat="1" applyFont="1" applyFill="1" applyBorder="1"/>
    <x:xf numFmtId="0" fontId="11" fillId="3" borderId="0" xfId="0" applyNumberFormat="1" applyFont="1" applyFill="1" applyBorder="1"/>
    <x:xf numFmtId="0" fontId="11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11" fillId="3" borderId="1" xfId="0" applyNumberFormat="1" applyFont="1" applyFill="1" applyBorder="1"/>
    <x:xf numFmtId="0" fontId="11" fillId="3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12" fillId="11" borderId="0" xfId="0" applyNumberFormat="1" applyFont="1" applyFill="1" applyBorder="1"/>
    <x:xf numFmtId="0" fontId="12" fillId="11" borderId="0" xfId="0" applyNumberFormat="1" applyFont="1" applyFill="1" applyBorder="1" applyAlignment="1">
      <x:alignment horizontal="right"/>
    </x:xf>
    <x:xf numFmtId="0" fontId="0" fillId="11" borderId="1" xfId="0" applyNumberFormat="1" applyFont="1" applyFill="1" applyBorder="1"/>
    <x:xf numFmtId="0" fontId="12" fillId="11" borderId="1" xfId="0" applyNumberFormat="1" applyFont="1" applyFill="1" applyBorder="1"/>
    <x:xf numFmtId="0" fontId="12" fillId="11" borderId="1" xfId="0" applyNumberFormat="1" applyFont="1" applyFill="1" applyBorder="1" applyAlignment="1">
      <x:alignment horizontal="right"/>
    </x:xf>
    <x:xf numFmtId="200" fontId="0" fillId="0" borderId="0" xfId="0" applyNumberFormat="1" applyFont="1" applyFill="1" applyBorder="1"/>
    <x:xf numFmtId="200" fontId="0" fillId="0" borderId="0" xfId="0" applyNumberFormat="1" applyFont="1" applyFill="1" applyBorder="1" applyAlignment="1">
      <x:alignment horizontal="right"/>
    </x:xf>
    <x:xf numFmtId="200" fontId="0" fillId="0" borderId="1" xfId="0" applyNumberFormat="1" applyFont="1" applyFill="1" applyBorder="1"/>
    <x:xf numFmtId="200" fontId="0" fillId="0" borderId="1" xfId="0" applyNumberFormat="1" applyFont="1" applyFill="1" applyBorder="1" applyAlignment="1">
      <x:alignment horizontal="right"/>
    </x:xf>
    <x:xf numFmtId="200" fontId="0" fillId="4" borderId="0" xfId="0" applyNumberFormat="1" applyFont="1" applyFill="1" applyBorder="1" applyAlignment="1">
      <x:alignment horizontal="right"/>
    </x:xf>
    <x:xf numFmtId="200" fontId="13" fillId="4" borderId="0" xfId="0" applyNumberFormat="1" applyFont="1" applyFill="1" applyBorder="1" applyAlignment="1">
      <x:alignment horizontal="right"/>
    </x:xf>
    <x:xf numFmtId="200" fontId="13" fillId="4" borderId="2" xfId="0" applyNumberFormat="1" applyFont="1" applyFill="1" applyBorder="1" applyAlignment="1">
      <x:alignment horizontal="right"/>
    </x:xf>
    <x:xf numFmtId="200" fontId="0" fillId="4" borderId="1" xfId="0" applyNumberFormat="1" applyFont="1" applyFill="1" applyBorder="1" applyAlignment="1">
      <x:alignment horizontal="right"/>
    </x:xf>
    <x:xf numFmtId="200" fontId="13" fillId="4" borderId="1" xfId="0" applyNumberFormat="1" applyFont="1" applyFill="1" applyBorder="1" applyAlignment="1">
      <x:alignment horizontal="right"/>
    </x:xf>
    <x:xf numFmtId="200" fontId="13" fillId="4" borderId="3" xfId="0" applyNumberFormat="1" applyFont="1" applyFill="1" applyBorder="1" applyAlignment="1">
      <x:alignment horizontal="right"/>
    </x:xf>
    <x:xf numFmtId="200" fontId="0" fillId="10" borderId="0" xfId="0" applyNumberFormat="1" applyFont="1" applyFill="1" applyBorder="1" applyAlignment="1">
      <x:alignment horizontal="right"/>
    </x:xf>
    <x:xf numFmtId="200" fontId="13" fillId="10" borderId="0" xfId="0" applyNumberFormat="1" applyFont="1" applyFill="1" applyBorder="1" applyAlignment="1">
      <x:alignment horizontal="right"/>
    </x:xf>
    <x:xf numFmtId="0" fontId="7" fillId="10" borderId="2" xfId="0" applyNumberFormat="1" applyFont="1" applyFill="1" applyBorder="1" applyAlignment="1">
      <x:alignment vertical="center"/>
    </x:xf>
    <x:xf numFmtId="200" fontId="13" fillId="10" borderId="2" xfId="0" applyNumberFormat="1" applyFont="1" applyFill="1" applyBorder="1" applyAlignment="1">
      <x:alignment horizontal="right"/>
    </x:xf>
    <x:xf numFmtId="200" fontId="0" fillId="10" borderId="1" xfId="0" applyNumberFormat="1" applyFont="1" applyFill="1" applyBorder="1" applyAlignment="1">
      <x:alignment horizontal="right"/>
    </x:xf>
    <x:xf numFmtId="200" fontId="13" fillId="10" borderId="1" xfId="0" applyNumberFormat="1" applyFont="1" applyFill="1" applyBorder="1" applyAlignment="1">
      <x:alignment horizontal="right"/>
    </x:xf>
    <x:xf numFmtId="0" fontId="7" fillId="10" borderId="3" xfId="0" applyNumberFormat="1" applyFont="1" applyFill="1" applyBorder="1" applyAlignment="1">
      <x:alignment vertical="center"/>
    </x:xf>
    <x:xf numFmtId="200" fontId="13" fillId="10" borderId="3" xfId="0" applyNumberFormat="1" applyFont="1" applyFill="1" applyBorder="1" applyAlignment="1">
      <x:alignment horizontal="right"/>
    </x:xf>
    <x:xf numFmtId="0" fontId="14" fillId="10" borderId="0" xfId="0" applyNumberFormat="1" applyFont="1" applyFill="1" applyBorder="1" applyAlignment="1">
      <x:alignment vertical="center"/>
    </x:xf>
    <x:xf numFmtId="200" fontId="14" fillId="10" borderId="0" xfId="0" applyNumberFormat="1" applyFont="1" applyFill="1" applyBorder="1" applyAlignment="1">
      <x:alignment vertical="center"/>
    </x:xf>
    <x:xf numFmtId="200" fontId="14" fillId="10" borderId="0" xfId="0" applyNumberFormat="1" applyFont="1" applyFill="1" applyBorder="1" applyAlignment="1">
      <x:alignment horizontal="center" vertical="center"/>
    </x:xf>
    <x:xf numFmtId="0" fontId="14" fillId="10" borderId="1" xfId="0" applyNumberFormat="1" applyFont="1" applyFill="1" applyBorder="1" applyAlignment="1">
      <x:alignment vertical="center"/>
    </x:xf>
    <x:xf numFmtId="200" fontId="14" fillId="10" borderId="1" xfId="0" applyNumberFormat="1" applyFont="1" applyFill="1" applyBorder="1" applyAlignment="1">
      <x:alignment vertical="center"/>
    </x:xf>
    <x:xf numFmtId="200" fontId="14" fillId="10" borderId="1" xfId="0" applyNumberFormat="1" applyFont="1" applyFill="1" applyBorder="1" applyAlignment="1">
      <x:alignment horizontal="center" vertical="center"/>
    </x:xf>
    <x:xf numFmtId="0" fontId="14" fillId="4" borderId="0" xfId="0" applyNumberFormat="1" applyFont="1" applyFill="1" applyBorder="1" applyAlignment="1">
      <x:alignment vertical="center"/>
    </x:xf>
    <x:xf numFmtId="200" fontId="14" fillId="4" borderId="0" xfId="0" applyNumberFormat="1" applyFont="1" applyFill="1" applyBorder="1" applyAlignment="1">
      <x:alignment vertical="center"/>
    </x:xf>
    <x:xf numFmtId="200" fontId="14" fillId="4" borderId="0" xfId="0" applyNumberFormat="1" applyFont="1" applyFill="1" applyBorder="1" applyAlignment="1">
      <x:alignment horizontal="center" vertical="center"/>
    </x:xf>
    <x:xf numFmtId="0" fontId="14" fillId="4" borderId="1" xfId="0" applyNumberFormat="1" applyFont="1" applyFill="1" applyBorder="1" applyAlignment="1">
      <x:alignment vertical="center"/>
    </x:xf>
    <x:xf numFmtId="200" fontId="14" fillId="4" borderId="1" xfId="0" applyNumberFormat="1" applyFont="1" applyFill="1" applyBorder="1" applyAlignment="1">
      <x:alignment vertical="center"/>
    </x:xf>
    <x:xf numFmtId="200" fontId="14" fillId="4" borderId="1" xfId="0" applyNumberFormat="1" applyFont="1" applyFill="1" applyBorder="1" applyAlignment="1">
      <x:alignment horizontal="center" vertical="center"/>
    </x:xf>
    <x:xf numFmtId="0" fontId="14" fillId="12" borderId="0" xfId="0" applyNumberFormat="1" applyFont="1" applyFill="1" applyBorder="1" applyAlignment="1">
      <x:alignment vertical="center"/>
    </x:xf>
    <x:xf numFmtId="201" fontId="14" fillId="12" borderId="0" xfId="0" applyNumberFormat="1" applyFont="1" applyFill="1" applyBorder="1" applyAlignment="1">
      <x:alignment vertical="center"/>
    </x:xf>
    <x:xf numFmtId="201" fontId="14" fillId="12" borderId="0" xfId="0" applyNumberFormat="1" applyFont="1" applyFill="1" applyBorder="1" applyAlignment="1">
      <x:alignment horizontal="center" vertical="center"/>
    </x:xf>
    <x:xf numFmtId="0" fontId="14" fillId="12" borderId="1" xfId="0" applyNumberFormat="1" applyFont="1" applyFill="1" applyBorder="1" applyAlignment="1">
      <x:alignment vertical="center"/>
    </x:xf>
    <x:xf numFmtId="201" fontId="14" fillId="12" borderId="1" xfId="0" applyNumberFormat="1" applyFont="1" applyFill="1" applyBorder="1" applyAlignment="1">
      <x:alignment vertical="center"/>
    </x:xf>
    <x:xf numFmtId="201" fontId="14" fillId="12" borderId="1" xfId="0" applyNumberFormat="1" applyFont="1" applyFill="1" applyBorder="1" applyAlignment="1">
      <x:alignment horizontal="center" vertical="center"/>
    </x:xf>
    <x:xf numFmtId="0" fontId="1" fillId="13" borderId="0" xfId="0" applyNumberFormat="1" applyFont="1" applyFill="1" applyBorder="1" applyAlignment="1">
      <x:alignment vertical="center"/>
    </x:xf>
    <x:xf numFmtId="0" fontId="14" fillId="13" borderId="0" xfId="0" applyNumberFormat="1" applyFont="1" applyFill="1" applyBorder="1" applyAlignment="1">
      <x:alignment vertical="center"/>
    </x:xf>
    <x:xf numFmtId="200" fontId="14" fillId="13" borderId="0" xfId="0" applyNumberFormat="1" applyFont="1" applyFill="1" applyBorder="1" applyAlignment="1">
      <x:alignment vertical="center"/>
    </x:xf>
    <x:xf numFmtId="200" fontId="14" fillId="13" borderId="0" xfId="0" applyNumberFormat="1" applyFont="1" applyFill="1" applyBorder="1" applyAlignment="1">
      <x:alignment horizontal="center" vertical="center"/>
    </x:xf>
    <x:xf numFmtId="0" fontId="1" fillId="13" borderId="1" xfId="0" applyNumberFormat="1" applyFont="1" applyFill="1" applyBorder="1" applyAlignment="1">
      <x:alignment vertical="center"/>
    </x:xf>
    <x:xf numFmtId="0" fontId="14" fillId="13" borderId="1" xfId="0" applyNumberFormat="1" applyFont="1" applyFill="1" applyBorder="1" applyAlignment="1">
      <x:alignment vertical="center"/>
    </x:xf>
    <x:xf numFmtId="200" fontId="14" fillId="13" borderId="1" xfId="0" applyNumberFormat="1" applyFont="1" applyFill="1" applyBorder="1" applyAlignment="1">
      <x:alignment vertical="center"/>
    </x:xf>
    <x:xf numFmtId="200" fontId="14" fillId="13" borderId="1" xfId="0" applyNumberFormat="1" applyFont="1" applyFill="1" applyBorder="1" applyAlignment="1">
      <x:alignment horizontal="center" vertic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5" fillId="11" borderId="1" xfId="0" applyNumberFormat="1" applyFont="1" applyFill="1" applyBorder="1" applyAlignment="1">
      <x:alignment horizontal="center" vertical="center"/>
    </x:xf>
    <x:xf numFmtId="0" fontId="1" fillId="14" borderId="0" xfId="0" applyNumberFormat="1" applyFont="1" applyFill="1" applyBorder="1" applyAlignment="1">
      <x:alignment vertical="center"/>
    </x:xf>
    <x:xf numFmtId="0" fontId="7" fillId="14" borderId="0" xfId="0" applyNumberFormat="1" applyFont="1" applyFill="1" applyBorder="1" applyAlignment="1">
      <x:alignment vertical="center"/>
    </x:xf>
    <x:xf numFmtId="0" fontId="7" fillId="14" borderId="0" xfId="0" applyNumberFormat="1" applyFont="1" applyFill="1" applyBorder="1" applyAlignment="1">
      <x:alignment horizontal="center" vertical="center"/>
    </x:xf>
    <x:xf numFmtId="0" fontId="1" fillId="14" borderId="1" xfId="0" applyNumberFormat="1" applyFont="1" applyFill="1" applyBorder="1" applyAlignment="1">
      <x:alignment vertical="center"/>
    </x:xf>
    <x:xf numFmtId="0" fontId="7" fillId="14" borderId="1" xfId="0" applyNumberFormat="1" applyFont="1" applyFill="1" applyBorder="1" applyAlignment="1">
      <x:alignment vertical="center"/>
    </x:xf>
    <x:xf numFmtId="0" fontId="7" fillId="14" borderId="1" xfId="0" applyNumberFormat="1" applyFont="1" applyFill="1" applyBorder="1" applyAlignment="1">
      <x:alignment horizontal="center" vertical="center"/>
    </x:xf>
    <x:xf numFmtId="201" fontId="1" fillId="2" borderId="0" xfId="0" applyNumberFormat="1" applyFont="1" applyFill="1" applyBorder="1" applyAlignment="1">
      <x:alignment vertical="center"/>
    </x:xf>
    <x:xf numFmtId="201" fontId="1" fillId="2" borderId="1" xfId="0" applyNumberFormat="1" applyFont="1" applyFill="1" applyBorder="1" applyAlignment="1">
      <x:alignment vertical="center"/>
    </x:xf>
    <x:xf numFmtId="203" fontId="1" fillId="2" borderId="0" xfId="0" applyNumberFormat="1" applyFont="1" applyFill="1" applyBorder="1" applyAlignment="1">
      <x:alignment vertical="center"/>
    </x:xf>
    <x:xf numFmtId="203" fontId="1" fillId="2" borderId="1" xfId="0" applyNumberFormat="1" applyFont="1" applyFill="1" applyBorder="1" applyAlignment="1">
      <x:alignment vertical="center"/>
    </x:xf>
    <x:xf numFmtId="0" fontId="15" fillId="10" borderId="0" xfId="0" applyNumberFormat="1" applyFont="1" applyFill="1" applyBorder="1" applyAlignment="1">
      <x:alignment vertical="center"/>
    </x:xf>
    <x:xf numFmtId="0" fontId="15" fillId="10" borderId="0" xfId="0" applyNumberFormat="1" applyFont="1" applyFill="1" applyBorder="1" applyAlignment="1">
      <x:alignment horizontal="center" vertical="center"/>
    </x:xf>
    <x:xf numFmtId="0" fontId="15" fillId="10" borderId="1" xfId="0" applyNumberFormat="1" applyFont="1" applyFill="1" applyBorder="1" applyAlignment="1">
      <x:alignment vertical="center"/>
    </x:xf>
    <x:xf numFmtId="0" fontId="15" fillId="10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 applyAlignment="1">
      <x:alignment vertical="center"/>
    </x:xf>
    <x:xf numFmtId="0" fontId="3" fillId="9" borderId="0" xfId="0" applyNumberFormat="1" applyFont="1" applyFill="1" applyBorder="1" applyAlignment="1">
      <x:alignment vertical="center" wrapText="1"/>
    </x:xf>
    <x:xf numFmtId="0" fontId="3" fillId="9" borderId="0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 applyAlignment="1">
      <x:alignment vertical="center"/>
    </x:xf>
    <x:xf numFmtId="0" fontId="3" fillId="9" borderId="1" xfId="0" applyNumberFormat="1" applyFont="1" applyFill="1" applyBorder="1" applyAlignment="1">
      <x:alignment vertical="center" wrapText="1"/>
    </x:xf>
    <x:xf numFmtId="0" fontId="3" fillId="9" borderId="1" xfId="0" applyNumberFormat="1" applyFont="1" applyFill="1" applyBorder="1" applyAlignment="1">
      <x:alignment horizontal="center" vertical="center" wrapText="1"/>
    </x:xf>
    <x:xf numFmtId="0" fontId="1" fillId="2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5" fillId="5" borderId="0" xfId="0" applyNumberFormat="1" applyFont="1" applyFill="1" applyBorder="1" applyAlignment="1">
      <x:alignment horizontal="center" vertical="center" wrapText="1"/>
    </x:xf>
    <x:xf numFmtId="0" fontId="5" fillId="8" borderId="0" xfId="0" applyNumberFormat="1" applyFont="1" applyFill="1" applyBorder="1" applyAlignment="1">
      <x:alignment horizontal="center" vertical="center" wrapText="1"/>
    </x:xf>
    <x:xf numFmtId="0" fontId="5" fillId="7" borderId="0" xfId="0" applyNumberFormat="1" applyFont="1" applyFill="1" applyBorder="1" applyAlignment="1">
      <x:alignment horizontal="center" vertical="center" wrapText="1"/>
    </x:xf>
    <x:xf numFmtId="0" fontId="5" fillId="6" borderId="0" xfId="0" applyNumberFormat="1" applyFont="1" applyFill="1" applyBorder="1" applyAlignment="1">
      <x:alignment horizontal="center" vertical="center" wrapText="1"/>
    </x:xf>
    <x:xf numFmtId="200" fontId="14" fillId="10" borderId="0" xfId="0" applyNumberFormat="1" applyFont="1" applyFill="1" applyBorder="1" applyAlignment="1">
      <x:alignment horizontal="center" vertical="center" wrapText="1"/>
    </x:xf>
    <x:xf numFmtId="200" fontId="14" fillId="4" borderId="0" xfId="0" applyNumberFormat="1" applyFont="1" applyFill="1" applyBorder="1" applyAlignment="1">
      <x:alignment horizontal="center" vertical="center" wrapText="1"/>
    </x:xf>
    <x:xf numFmtId="201" fontId="14" fillId="12" borderId="0" xfId="0" applyNumberFormat="1" applyFont="1" applyFill="1" applyBorder="1" applyAlignment="1">
      <x:alignment horizontal="center" vertical="center" wrapText="1"/>
    </x:xf>
    <x:xf numFmtId="200" fontId="14" fillId="13" borderId="0" xfId="0" applyNumberFormat="1" applyFont="1" applyFill="1" applyBorder="1" applyAlignment="1">
      <x:alignment horizontal="center" vertical="center" wrapText="1"/>
    </x:xf>
    <x:xf numFmtId="0" fontId="4" fillId="11" borderId="0" xfId="0" applyNumberFormat="1" applyFont="1" applyFill="1" applyBorder="1" applyAlignment="1">
      <x:alignment horizontal="left" vertical="center" wrapText="1"/>
    </x:xf>
    <x:xf numFmtId="0" fontId="4" fillId="8" borderId="0" xfId="0" applyNumberFormat="1" applyFont="1" applyFill="1" applyBorder="1" applyAlignment="1">
      <x:alignment horizontal="left" vertical="center" wrapText="1"/>
    </x:xf>
    <x:xf numFmtId="0" fontId="5" fillId="11" borderId="0" xfId="0" applyNumberFormat="1" applyFont="1" applyFill="1" applyBorder="1" applyAlignment="1">
      <x:alignment horizontal="center" vertical="center" wrapText="1"/>
    </x:xf>
    <x:xf numFmtId="200" fontId="1" fillId="2" borderId="0" xfId="0" applyNumberFormat="1" applyFont="1" applyFill="1" applyBorder="1" applyAlignment="1">
      <x:alignment horizontal="right" vertical="center" wrapText="1"/>
    </x:xf>
    <x:xf numFmtId="0" fontId="7" fillId="14" borderId="0" xfId="0" applyNumberFormat="1" applyFont="1" applyFill="1" applyBorder="1" applyAlignment="1">
      <x:alignment horizontal="center" vertical="center" wrapText="1"/>
    </x:xf>
    <x:xf numFmtId="200" fontId="1" fillId="2" borderId="0" xfId="0" applyNumberFormat="1" applyFont="1" applyFill="1" applyBorder="1" applyAlignment="1">
      <x:alignment vertical="center" wrapText="1"/>
    </x:xf>
    <x:xf numFmtId="0" fontId="15" fillId="10" borderId="0" xfId="0" applyNumberFormat="1" applyFont="1" applyFill="1" applyBorder="1" applyAlignment="1">
      <x:alignment horizontal="center" vertical="center" wrapText="1"/>
    </x:xf>
    <x:xf numFmtId="201" fontId="1" fillId="2" borderId="0" xfId="0" applyNumberFormat="1" applyFont="1" applyFill="1" applyBorder="1" applyAlignment="1">
      <x:alignment vertical="center" wrapText="1"/>
    </x:xf>
    <x:xf numFmtId="203" fontId="1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5" fillId="5" borderId="1" xfId="0" applyNumberFormat="1" applyFont="1" applyFill="1" applyBorder="1" applyAlignment="1">
      <x:alignment horizontal="center" vertical="center" wrapText="1"/>
    </x:xf>
    <x:xf numFmtId="0" fontId="5" fillId="8" borderId="1" xfId="0" applyNumberFormat="1" applyFont="1" applyFill="1" applyBorder="1" applyAlignment="1">
      <x:alignment horizontal="center" vertical="center" wrapText="1"/>
    </x:xf>
    <x:xf numFmtId="0" fontId="5" fillId="7" borderId="1" xfId="0" applyNumberFormat="1" applyFont="1" applyFill="1" applyBorder="1" applyAlignment="1">
      <x:alignment horizontal="center" vertical="center" wrapText="1"/>
    </x:xf>
    <x:xf numFmtId="0" fontId="5" fillId="6" borderId="1" xfId="0" applyNumberFormat="1" applyFont="1" applyFill="1" applyBorder="1" applyAlignment="1">
      <x:alignment horizontal="center" vertical="center" wrapText="1"/>
    </x:xf>
    <x:xf numFmtId="200" fontId="14" fillId="10" borderId="1" xfId="0" applyNumberFormat="1" applyFont="1" applyFill="1" applyBorder="1" applyAlignment="1">
      <x:alignment horizontal="center" vertical="center" wrapText="1"/>
    </x:xf>
    <x:xf numFmtId="200" fontId="14" fillId="4" borderId="1" xfId="0" applyNumberFormat="1" applyFont="1" applyFill="1" applyBorder="1" applyAlignment="1">
      <x:alignment horizontal="center" vertical="center" wrapText="1"/>
    </x:xf>
    <x:xf numFmtId="201" fontId="14" fillId="12" borderId="1" xfId="0" applyNumberFormat="1" applyFont="1" applyFill="1" applyBorder="1" applyAlignment="1">
      <x:alignment horizontal="center" vertical="center" wrapText="1"/>
    </x:xf>
    <x:xf numFmtId="200" fontId="14" fillId="13" borderId="1" xfId="0" applyNumberFormat="1" applyFont="1" applyFill="1" applyBorder="1" applyAlignment="1">
      <x:alignment horizontal="center" vertical="center" wrapText="1"/>
    </x:xf>
    <x:xf numFmtId="0" fontId="4" fillId="11" borderId="1" xfId="0" applyNumberFormat="1" applyFont="1" applyFill="1" applyBorder="1" applyAlignment="1">
      <x:alignment horizontal="left" vertical="center" wrapText="1"/>
    </x:xf>
    <x:xf numFmtId="0" fontId="4" fillId="8" borderId="1" xfId="0" applyNumberFormat="1" applyFont="1" applyFill="1" applyBorder="1" applyAlignment="1">
      <x:alignment horizontal="left" vertical="center" wrapText="1"/>
    </x:xf>
    <x:xf numFmtId="0" fontId="5" fillId="11" borderId="1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horizontal="right" vertical="center" wrapText="1"/>
    </x:xf>
    <x:xf numFmtId="0" fontId="7" fillId="14" borderId="1" xfId="0" applyNumberFormat="1" applyFont="1" applyFill="1" applyBorder="1" applyAlignment="1">
      <x:alignment horizontal="center" vertical="center" wrapText="1"/>
    </x:xf>
    <x:xf numFmtId="200" fontId="1" fillId="2" borderId="1" xfId="0" applyNumberFormat="1" applyFont="1" applyFill="1" applyBorder="1" applyAlignment="1">
      <x:alignment vertical="center" wrapText="1"/>
    </x:xf>
    <x:xf numFmtId="0" fontId="15" fillId="10" borderId="1" xfId="0" applyNumberFormat="1" applyFont="1" applyFill="1" applyBorder="1" applyAlignment="1">
      <x:alignment horizontal="center" vertical="center" wrapText="1"/>
    </x:xf>
    <x:xf numFmtId="201" fontId="1" fillId="2" borderId="1" xfId="0" applyNumberFormat="1" applyFont="1" applyFill="1" applyBorder="1" applyAlignment="1">
      <x:alignment vertical="center" wrapText="1"/>
    </x:xf>
    <x:xf numFmtId="203" fontId="1" fillId="2" borderId="1" xfId="0" applyNumberFormat="1" applyFont="1" applyFill="1" applyBorder="1" applyAlignment="1">
      <x:alignment vertical="center" wrapText="1"/>
    </x:xf>
    <x:xf numFmtId="0" fontId="4" fillId="5" borderId="0" xfId="0" applyNumberFormat="1" applyFont="1" applyFill="1" applyBorder="1" applyAlignment="1">
      <x:alignment horizontal="left" vertical="center" wrapText="1"/>
    </x:xf>
    <x:xf numFmtId="0" fontId="4" fillId="6" borderId="0" xfId="0" applyNumberFormat="1" applyFont="1" applyFill="1" applyBorder="1" applyAlignment="1">
      <x:alignment horizontal="left" vertical="center" wrapText="1"/>
    </x:xf>
    <x:xf numFmtId="200" fontId="6" fillId="9" borderId="0" xfId="0" applyNumberFormat="1" applyFont="1" applyFill="1" applyBorder="1" applyAlignment="1">
      <x:alignment horizontal="right" vertical="center" wrapText="1"/>
    </x:xf>
    <x:xf numFmtId="200" fontId="7" fillId="10" borderId="0" xfId="0" applyNumberFormat="1" applyFont="1" applyFill="1" applyBorder="1" applyAlignment="1">
      <x:alignment horizontal="right" vertical="center" wrapText="1"/>
    </x:xf>
    <x:xf numFmtId="201" fontId="6" fillId="9" borderId="0" xfId="0" applyNumberFormat="1" applyFont="1" applyFill="1" applyBorder="1" applyAlignment="1">
      <x:alignment horizontal="right" vertical="center" wrapText="1"/>
    </x:xf>
    <x:xf numFmtId="202" fontId="6" fillId="9" borderId="0" xfId="0" applyNumberFormat="1" applyFont="1" applyFill="1" applyBorder="1" applyAlignment="1">
      <x:alignment horizontal="right" vertical="center" wrapText="1"/>
    </x:xf>
    <x:xf numFmtId="0" fontId="4" fillId="7" borderId="0" xfId="0" applyNumberFormat="1" applyFont="1" applyFill="1" applyBorder="1" applyAlignment="1">
      <x:alignment horizontal="left" vertical="center" wrapText="1"/>
    </x:xf>
    <x:xf numFmtId="0" fontId="6" fillId="9" borderId="0" xfId="0" applyNumberFormat="1" applyFont="1" applyFill="1" applyBorder="1" applyAlignment="1">
      <x:alignment horizontal="right" vertical="center" wrapText="1"/>
    </x:xf>
    <x:xf numFmtId="0" fontId="4" fillId="5" borderId="1" xfId="0" applyNumberFormat="1" applyFont="1" applyFill="1" applyBorder="1" applyAlignment="1">
      <x:alignment horizontal="left" vertical="center" wrapText="1"/>
    </x:xf>
    <x:xf numFmtId="0" fontId="4" fillId="6" borderId="1" xfId="0" applyNumberFormat="1" applyFont="1" applyFill="1" applyBorder="1" applyAlignment="1">
      <x:alignment horizontal="left" vertical="center" wrapText="1"/>
    </x:xf>
    <x:xf numFmtId="200" fontId="6" fillId="9" borderId="1" xfId="0" applyNumberFormat="1" applyFont="1" applyFill="1" applyBorder="1" applyAlignment="1">
      <x:alignment horizontal="right" vertical="center" wrapText="1"/>
    </x:xf>
    <x:xf numFmtId="200" fontId="7" fillId="10" borderId="1" xfId="0" applyNumberFormat="1" applyFont="1" applyFill="1" applyBorder="1" applyAlignment="1">
      <x:alignment horizontal="right" vertical="center" wrapText="1"/>
    </x:xf>
    <x:xf numFmtId="201" fontId="6" fillId="9" borderId="1" xfId="0" applyNumberFormat="1" applyFont="1" applyFill="1" applyBorder="1" applyAlignment="1">
      <x:alignment horizontal="right" vertical="center" wrapText="1"/>
    </x:xf>
    <x:xf numFmtId="202" fontId="6" fillId="9" borderId="1" xfId="0" applyNumberFormat="1" applyFont="1" applyFill="1" applyBorder="1" applyAlignment="1">
      <x:alignment horizontal="right" vertical="center" wrapText="1"/>
    </x:xf>
    <x:xf numFmtId="0" fontId="4" fillId="7" borderId="1" xfId="0" applyNumberFormat="1" applyFont="1" applyFill="1" applyBorder="1" applyAlignment="1">
      <x:alignment horizontal="left" vertical="center" wrapText="1"/>
    </x:xf>
    <x:xf numFmtId="0" fontId="6" fillId="9" borderId="1" xfId="0" applyNumberFormat="1" applyFont="1" applyFill="1" applyBorder="1" applyAlignment="1">
      <x:alignment horizontal="right" vertical="center" wrapText="1"/>
    </x:xf>
    <x:xf numFmtId="0" fontId="8" fillId="3" borderId="0" xfId="0" applyNumberFormat="1" applyFont="1" applyFill="1" applyBorder="1" applyAlignment="1">
      <x:alignment horizontal="center" vertical="center" wrapText="1"/>
    </x:xf>
    <x:xf numFmtId="0" fontId="5" fillId="11" borderId="0" xfId="0" applyNumberFormat="1" applyFont="1" applyFill="1" applyBorder="1" applyAlignment="1">
      <x:alignment horizontal="right" vertical="center" wrapText="1"/>
    </x:xf>
    <x:xf numFmtId="0" fontId="1" fillId="2" borderId="0" xfId="0" applyNumberFormat="1" applyFont="1" applyFill="1" applyBorder="1" applyAlignment="1">
      <x:alignment horizontal="left" vertical="center" wrapText="1"/>
    </x:xf>
    <x:xf numFmtId="200" fontId="9" fillId="2" borderId="0" xfId="0" applyNumberFormat="1" applyFont="1" applyFill="1" applyBorder="1" applyAlignment="1">
      <x:alignment horizontal="right" vertical="center" wrapText="1"/>
    </x:xf>
    <x:xf numFmtId="0" fontId="7" fillId="4" borderId="2" xfId="0" applyNumberFormat="1" applyFont="1" applyFill="1" applyBorder="1" applyAlignment="1">
      <x:alignment horizontal="left" vertical="center" wrapText="1"/>
    </x:xf>
    <x:xf numFmtId="200" fontId="7" fillId="4" borderId="2" xfId="0" applyNumberFormat="1" applyFont="1" applyFill="1" applyBorder="1" applyAlignment="1">
      <x:alignment horizontal="right" vertical="center" wrapText="1"/>
    </x:xf>
    <x:xf numFmtId="0" fontId="7" fillId="10" borderId="2" xfId="0" applyNumberFormat="1" applyFont="1" applyFill="1" applyBorder="1" applyAlignment="1">
      <x:alignment horizontal="left" vertical="center" wrapText="1"/>
    </x:xf>
    <x:xf numFmtId="200" fontId="7" fillId="10" borderId="2" xfId="0" applyNumberFormat="1" applyFont="1" applyFill="1" applyBorder="1" applyAlignment="1">
      <x:alignment horizontal="right" vertical="center" wrapText="1"/>
    </x:xf>
    <x:xf numFmtId="201" fontId="1" fillId="2" borderId="0" xfId="0" applyNumberFormat="1" applyFont="1" applyFill="1" applyBorder="1" applyAlignment="1">
      <x:alignment horizontal="right" vertical="center" wrapText="1"/>
    </x:xf>
    <x:xf numFmtId="0" fontId="8" fillId="3" borderId="1" xfId="0" applyNumberFormat="1" applyFont="1" applyFill="1" applyBorder="1" applyAlignment="1">
      <x:alignment horizontal="center" vertical="center" wrapText="1"/>
    </x:xf>
    <x:xf numFmtId="0" fontId="5" fillId="11" borderId="1" xfId="0" applyNumberFormat="1" applyFont="1" applyFill="1" applyBorder="1" applyAlignment="1">
      <x:alignment horizontal="righ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200" fontId="9" fillId="2" borderId="1" xfId="0" applyNumberFormat="1" applyFont="1" applyFill="1" applyBorder="1" applyAlignment="1">
      <x:alignment horizontal="right" vertical="center" wrapText="1"/>
    </x:xf>
    <x:xf numFmtId="0" fontId="7" fillId="4" borderId="3" xfId="0" applyNumberFormat="1" applyFont="1" applyFill="1" applyBorder="1" applyAlignment="1">
      <x:alignment horizontal="left" vertical="center" wrapText="1"/>
    </x:xf>
    <x:xf numFmtId="200" fontId="7" fillId="4" borderId="3" xfId="0" applyNumberFormat="1" applyFont="1" applyFill="1" applyBorder="1" applyAlignment="1">
      <x:alignment horizontal="right" vertical="center" wrapText="1"/>
    </x:xf>
    <x:xf numFmtId="0" fontId="7" fillId="10" borderId="3" xfId="0" applyNumberFormat="1" applyFont="1" applyFill="1" applyBorder="1" applyAlignment="1">
      <x:alignment horizontal="left" vertical="center" wrapText="1"/>
    </x:xf>
    <x:xf numFmtId="200" fontId="7" fillId="10" borderId="3" xfId="0" applyNumberFormat="1" applyFont="1" applyFill="1" applyBorder="1" applyAlignment="1">
      <x:alignment horizontal="right" vertical="center" wrapText="1"/>
    </x:xf>
    <x:xf numFmtId="201" fontId="1" fillId="2" borderId="1" xfId="0" applyNumberFormat="1" applyFont="1" applyFill="1" applyBorder="1" applyAlignment="1">
      <x:alignment horizontal="right" vertical="center" wrapText="1"/>
    </x:xf>
    <x:xf numFmtId="0" fontId="7" fillId="4" borderId="0" xfId="0" applyNumberFormat="1" applyFont="1" applyFill="1" applyBorder="1" applyAlignment="1">
      <x:alignment horizontal="right" vertical="center" wrapText="1"/>
    </x:xf>
    <x:xf numFmtId="0" fontId="7" fillId="4" borderId="2" xfId="0" applyNumberFormat="1" applyFont="1" applyFill="1" applyBorder="1" applyAlignment="1">
      <x:alignment vertical="center" wrapText="1"/>
    </x:xf>
    <x:xf numFmtId="0" fontId="7" fillId="9" borderId="4" xfId="0" applyNumberFormat="1" applyFont="1" applyFill="1" applyBorder="1" applyAlignment="1">
      <x:alignment vertical="center" wrapText="1"/>
    </x:xf>
    <x:xf numFmtId="200" fontId="7" fillId="9" borderId="4" xfId="0" applyNumberFormat="1" applyFont="1" applyFill="1" applyBorder="1" applyAlignment="1">
      <x:alignment horizontal="right" vertical="center" wrapText="1"/>
    </x:xf>
    <x:xf numFmtId="0" fontId="7" fillId="4" borderId="1" xfId="0" applyNumberFormat="1" applyFont="1" applyFill="1" applyBorder="1" applyAlignment="1">
      <x:alignment horizontal="right" vertical="center" wrapText="1"/>
    </x:xf>
    <x:xf numFmtId="0" fontId="7" fillId="4" borderId="3" xfId="0" applyNumberFormat="1" applyFont="1" applyFill="1" applyBorder="1" applyAlignment="1">
      <x:alignment vertical="center" wrapText="1"/>
    </x:xf>
    <x:xf numFmtId="0" fontId="7" fillId="9" borderId="5" xfId="0" applyNumberFormat="1" applyFont="1" applyFill="1" applyBorder="1" applyAlignment="1">
      <x:alignment vertical="center" wrapText="1"/>
    </x:xf>
    <x:xf numFmtId="200" fontId="7" fillId="9" borderId="5" xfId="0" applyNumberFormat="1" applyFont="1" applyFill="1" applyBorder="1" applyAlignment="1">
      <x:alignment horizontal="right" vertical="center" wrapText="1"/>
    </x:xf>
    <x:xf numFmtId="0" fontId="10" fillId="3" borderId="0" xfId="0" applyNumberFormat="1" applyFont="1" applyFill="1" applyBorder="1" applyAlignment="1">
      <x:alignment horizontal="center" vertical="center" wrapText="1"/>
    </x:xf>
    <x:xf numFmtId="0" fontId="11" fillId="3" borderId="0" xfId="0" applyNumberFormat="1" applyFont="1" applyFill="1" applyBorder="1" applyAlignment="1">
      <x:alignment horizontal="center" wrapText="1"/>
    </x:xf>
    <x:xf numFmtId="0" fontId="12" fillId="11" borderId="0" xfId="0" applyNumberFormat="1" applyFont="1" applyFill="1" applyBorder="1" applyAlignment="1">
      <x:alignment horizontal="right" wrapText="1"/>
    </x:xf>
    <x:xf numFmtId="200" fontId="0" fillId="0" borderId="0" xfId="0" applyNumberFormat="1" applyFont="1" applyFill="1" applyBorder="1" applyAlignment="1">
      <x:alignment horizontal="right" wrapText="1"/>
    </x:xf>
    <x:xf numFmtId="200" fontId="13" fillId="4" borderId="2" xfId="0" applyNumberFormat="1" applyFont="1" applyFill="1" applyBorder="1" applyAlignment="1">
      <x:alignment horizontal="right" wrapText="1"/>
    </x:xf>
    <x:xf numFmtId="0" fontId="7" fillId="10" borderId="2" xfId="0" applyNumberFormat="1" applyFont="1" applyFill="1" applyBorder="1" applyAlignment="1">
      <x:alignment vertical="center" wrapText="1"/>
    </x:xf>
    <x:xf numFmtId="200" fontId="13" fillId="10" borderId="2" xfId="0" applyNumberFormat="1" applyFont="1" applyFill="1" applyBorder="1" applyAlignment="1">
      <x:alignment horizontal="right" wrapText="1"/>
    </x:xf>
    <x:xf numFmtId="0" fontId="10" fillId="3" borderId="1" xfId="0" applyNumberFormat="1" applyFont="1" applyFill="1" applyBorder="1" applyAlignment="1">
      <x:alignment horizontal="center" vertical="center" wrapText="1"/>
    </x:xf>
    <x:xf numFmtId="0" fontId="11" fillId="3" borderId="1" xfId="0" applyNumberFormat="1" applyFont="1" applyFill="1" applyBorder="1" applyAlignment="1">
      <x:alignment horizontal="center" wrapText="1"/>
    </x:xf>
    <x:xf numFmtId="0" fontId="12" fillId="11" borderId="1" xfId="0" applyNumberFormat="1" applyFont="1" applyFill="1" applyBorder="1" applyAlignment="1">
      <x:alignment horizontal="right" wrapText="1"/>
    </x:xf>
    <x:xf numFmtId="200" fontId="0" fillId="0" borderId="1" xfId="0" applyNumberFormat="1" applyFont="1" applyFill="1" applyBorder="1" applyAlignment="1">
      <x:alignment horizontal="right" wrapText="1"/>
    </x:xf>
    <x:xf numFmtId="200" fontId="13" fillId="4" borderId="3" xfId="0" applyNumberFormat="1" applyFont="1" applyFill="1" applyBorder="1" applyAlignment="1">
      <x:alignment horizontal="right" wrapText="1"/>
    </x:xf>
    <x:xf numFmtId="0" fontId="7" fillId="10" borderId="3" xfId="0" applyNumberFormat="1" applyFont="1" applyFill="1" applyBorder="1" applyAlignment="1">
      <x:alignment vertical="center" wrapText="1"/>
    </x:xf>
    <x:xf numFmtId="200" fontId="13" fillId="10" borderId="3" xfId="0" applyNumberFormat="1" applyFont="1" applyFill="1" applyBorder="1" applyAlignment="1">
      <x:alignment horizontal="right" wrapText="1"/>
    </x:xf>
    <x:xf numFmtId="0" fontId="7" fillId="12" borderId="0" xfId="0" applyNumberFormat="1" applyFont="1" applyFill="1" applyBorder="1" applyAlignment="1">
      <x:alignment horizontal="right" vertical="center" wrapText="1"/>
    </x:xf>
    <x:xf numFmtId="0" fontId="7" fillId="12" borderId="6" xfId="0" applyNumberFormat="1" applyFont="1" applyFill="1" applyBorder="1" applyAlignment="1">
      <x:alignment vertical="center" wrapText="1"/>
    </x:xf>
    <x:xf numFmtId="200" fontId="7" fillId="12" borderId="6" xfId="0" applyNumberFormat="1" applyFont="1" applyFill="1" applyBorder="1" applyAlignment="1">
      <x:alignment horizontal="right" vertical="center" wrapText="1"/>
    </x:xf>
    <x:xf numFmtId="0" fontId="7" fillId="4" borderId="8" xfId="0" applyNumberFormat="1" applyFont="1" applyFill="1" applyBorder="1" applyAlignment="1">
      <x:alignment vertical="center" wrapText="1"/>
    </x:xf>
    <x:xf numFmtId="200" fontId="7" fillId="4" borderId="8" xfId="0" applyNumberFormat="1" applyFont="1" applyFill="1" applyBorder="1" applyAlignment="1">
      <x:alignment horizontal="right" vertical="center" wrapText="1"/>
    </x:xf>
    <x:xf numFmtId="0" fontId="7" fillId="12" borderId="1" xfId="0" applyNumberFormat="1" applyFont="1" applyFill="1" applyBorder="1" applyAlignment="1">
      <x:alignment horizontal="right" vertical="center" wrapText="1"/>
    </x:xf>
    <x:xf numFmtId="0" fontId="7" fillId="12" borderId="7" xfId="0" applyNumberFormat="1" applyFont="1" applyFill="1" applyBorder="1" applyAlignment="1">
      <x:alignment vertical="center" wrapText="1"/>
    </x:xf>
    <x:xf numFmtId="200" fontId="7" fillId="12" borderId="7" xfId="0" applyNumberFormat="1" applyFont="1" applyFill="1" applyBorder="1" applyAlignment="1">
      <x:alignment horizontal="right" vertical="center" wrapText="1"/>
    </x:xf>
    <x:xf numFmtId="0" fontId="7" fillId="4" borderId="9" xfId="0" applyNumberFormat="1" applyFont="1" applyFill="1" applyBorder="1" applyAlignment="1">
      <x:alignment vertical="center" wrapText="1"/>
    </x:xf>
    <x:xf numFmtId="200" fontId="7" fillId="4" borderId="9" xfId="0" applyNumberFormat="1" applyFont="1" applyFill="1" applyBorder="1" applyAlignment="1">
      <x:alignment horizontal="right" vertical="center" wrapText="1"/>
    </x:xf>
    <x:xf numFmtId="200" fontId="16" fillId="4" borderId="2" xfId="0" applyNumberFormat="1" applyFont="1" applyFill="1" applyBorder="1" applyAlignment="1">
      <x:alignment horizontal="right" vertical="center" wrapText="1"/>
    </x:xf>
    <x:xf numFmtId="200" fontId="16" fillId="10" borderId="2" xfId="0" applyNumberFormat="1" applyFont="1" applyFill="1" applyBorder="1" applyAlignment="1">
      <x:alignment horizontal="right" vertical="center" wrapText="1"/>
    </x:xf>
    <x:xf numFmtId="201" fontId="9" fillId="2" borderId="0" xfId="0" applyNumberFormat="1" applyFont="1" applyFill="1" applyBorder="1" applyAlignment="1">
      <x:alignment horizontal="right" vertical="center" wrapText="1"/>
    </x:xf>
    <x:xf numFmtId="200" fontId="16" fillId="4" borderId="3" xfId="0" applyNumberFormat="1" applyFont="1" applyFill="1" applyBorder="1" applyAlignment="1">
      <x:alignment horizontal="right" vertical="center" wrapText="1"/>
    </x:xf>
    <x:xf numFmtId="200" fontId="16" fillId="10" borderId="3" xfId="0" applyNumberFormat="1" applyFont="1" applyFill="1" applyBorder="1" applyAlignment="1">
      <x:alignment horizontal="right" vertical="center" wrapText="1"/>
    </x:xf>
    <x:xf numFmtId="201" fontId="9" fillId="2" borderId="1" xfId="0" applyNumberFormat="1" applyFont="1" applyFill="1" applyBorder="1" applyAlignment="1">
      <x:alignment horizontal="right" vertical="center" wrapText="1"/>
    </x:xf>
    <x:xf numFmtId="0" fontId="9" fillId="2" borderId="0" xfId="0" applyNumberFormat="1" applyFont="1" applyFill="1" applyBorder="1" applyAlignment="1">
      <x:alignment vertical="center" wrapText="1"/>
    </x:xf>
    <x:xf numFmtId="200" fontId="16" fillId="9" borderId="4" xfId="0" applyNumberFormat="1" applyFont="1" applyFill="1" applyBorder="1" applyAlignment="1">
      <x:alignment horizontal="right" vertical="center" wrapText="1"/>
    </x:xf>
    <x:xf numFmtId="0" fontId="9" fillId="2" borderId="1" xfId="0" applyNumberFormat="1" applyFont="1" applyFill="1" applyBorder="1" applyAlignment="1">
      <x:alignment vertical="center" wrapText="1"/>
    </x:xf>
    <x:xf numFmtId="200" fontId="16" fillId="9" borderId="5" xfId="0" applyNumberFormat="1" applyFont="1" applyFill="1" applyBorder="1" applyAlignment="1">
      <x:alignment horizontal="right" vertical="center" wrapText="1"/>
    </x:xf>
    <x:xf numFmtId="200" fontId="16" fillId="12" borderId="6" xfId="0" applyNumberFormat="1" applyFont="1" applyFill="1" applyBorder="1" applyAlignment="1">
      <x:alignment horizontal="right" vertical="center" wrapText="1"/>
    </x:xf>
    <x:xf numFmtId="0" fontId="17" fillId="11" borderId="0" xfId="0" applyNumberFormat="1" applyFont="1" applyFill="1" applyBorder="1" applyAlignment="1">
      <x:alignment horizontal="left" vertical="center" wrapText="1"/>
    </x:xf>
    <x:xf numFmtId="200" fontId="16" fillId="12" borderId="7" xfId="0" applyNumberFormat="1" applyFont="1" applyFill="1" applyBorder="1" applyAlignment="1">
      <x:alignment horizontal="right" vertical="center" wrapText="1"/>
    </x:xf>
    <x:xf numFmtId="0" fontId="17" fillId="11" borderId="1" xfId="0" applyNumberFormat="1" applyFont="1" applyFill="1" applyBorder="1" applyAlignment="1">
      <x:alignment horizontal="left" vertical="center" wrapText="1"/>
    </x:xf>
    <x:xf numFmtId="200" fontId="16" fillId="4" borderId="8" xfId="0" applyNumberFormat="1" applyFont="1" applyFill="1" applyBorder="1" applyAlignment="1">
      <x:alignment horizontal="right" vertical="center" wrapText="1"/>
    </x:xf>
    <x:xf numFmtId="200" fontId="16" fillId="4" borderId="9" xfId="0" applyNumberFormat="1" applyFont="1" applyFill="1" applyBorder="1" applyAlignment="1">
      <x:alignment horizontal="right" vertical="center" wrapText="1"/>
    </x:xf>
    <x:xf numFmtId="200" fontId="18" fillId="0" borderId="0" xfId="0" applyNumberFormat="1" applyFont="1" applyFill="1" applyBorder="1" applyAlignment="1">
      <x:alignment horizontal="right" wrapText="1"/>
    </x:xf>
    <x:xf numFmtId="200" fontId="19" fillId="4" borderId="2" xfId="0" applyNumberFormat="1" applyFont="1" applyFill="1" applyBorder="1" applyAlignment="1">
      <x:alignment horizontal="right" wrapText="1"/>
    </x:xf>
    <x:xf numFmtId="200" fontId="19" fillId="10" borderId="2" xfId="0" applyNumberFormat="1" applyFont="1" applyFill="1" applyBorder="1" applyAlignment="1">
      <x:alignment horizontal="right" wrapText="1"/>
    </x:xf>
    <x:xf numFmtId="200" fontId="18" fillId="0" borderId="1" xfId="0" applyNumberFormat="1" applyFont="1" applyFill="1" applyBorder="1" applyAlignment="1">
      <x:alignment horizontal="right" wrapText="1"/>
    </x:xf>
    <x:xf numFmtId="200" fontId="19" fillId="4" borderId="3" xfId="0" applyNumberFormat="1" applyFont="1" applyFill="1" applyBorder="1" applyAlignment="1">
      <x:alignment horizontal="right" wrapText="1"/>
    </x:xf>
    <x:xf numFmtId="200" fontId="19" fillId="10" borderId="3" xfId="0" applyNumberFormat="1" applyFont="1" applyFill="1" applyBorder="1" applyAlignment="1">
      <x:alignment horizontal="right" wrapText="1"/>
    </x:xf>
    <x:xf numFmtId="200" fontId="9" fillId="2" borderId="0" xfId="0" applyNumberFormat="1" applyFont="1" applyFill="1" applyBorder="1" applyAlignment="1">
      <x:alignment vertical="center" wrapText="1"/>
    </x:xf>
    <x:xf numFmtId="0" fontId="16" fillId="10" borderId="0" xfId="0" applyNumberFormat="1" applyFont="1" applyFill="1" applyBorder="1" applyAlignment="1">
      <x:alignment horizontal="center" vertical="center" wrapText="1"/>
    </x:xf>
    <x:xf numFmtId="201" fontId="9" fillId="2" borderId="0" xfId="0" applyNumberFormat="1" applyFont="1" applyFill="1" applyBorder="1" applyAlignment="1">
      <x:alignment vertical="center" wrapText="1"/>
    </x:xf>
    <x:xf numFmtId="203" fontId="9" fillId="2" borderId="0" xfId="0" applyNumberFormat="1" applyFont="1" applyFill="1" applyBorder="1" applyAlignment="1">
      <x:alignment vertical="center" wrapText="1"/>
    </x:xf>
    <x:xf numFmtId="200" fontId="9" fillId="2" borderId="1" xfId="0" applyNumberFormat="1" applyFont="1" applyFill="1" applyBorder="1" applyAlignment="1">
      <x:alignment vertical="center" wrapText="1"/>
    </x:xf>
    <x:xf numFmtId="0" fontId="16" fillId="10" borderId="1" xfId="0" applyNumberFormat="1" applyFont="1" applyFill="1" applyBorder="1" applyAlignment="1">
      <x:alignment horizontal="center" vertical="center" wrapText="1"/>
    </x:xf>
    <x:xf numFmtId="201" fontId="9" fillId="2" borderId="1" xfId="0" applyNumberFormat="1" applyFont="1" applyFill="1" applyBorder="1" applyAlignment="1">
      <x:alignment vertical="center" wrapText="1"/>
    </x:xf>
    <x:xf numFmtId="203" fontId="9" fillId="2" borderId="1" xfId="0" applyNumberFormat="1" applyFont="1" applyFill="1" applyBorder="1" applyAlignment="1">
      <x:alignment vertical="center" wrapText="1"/>
    </x:xf>
    <x:xf numFmtId="0" fontId="7" fillId="10" borderId="0" xfId="0" applyNumberFormat="1" applyFont="1" applyFill="1" applyBorder="1" applyAlignment="1">
      <x:alignment horizontal="center" vertical="center" wrapText="1"/>
    </x:xf>
    <x:xf numFmtId="0" fontId="7" fillId="10" borderId="1" xfId="0" applyNumberFormat="1" applyFont="1" applyFill="1" applyBorder="1" applyAlignment="1">
      <x:alignment horizontal="center" vertical="center" wrapText="1"/>
    </x:xf>
    <x:xf numFmtId="0" fontId="5" fillId="5" borderId="10" xfId="0" applyNumberFormat="1" applyFont="1" applyFill="1" applyBorder="1" applyAlignment="1">
      <x:alignment horizontal="center" vertical="center" wrapText="1"/>
    </x:xf>
    <x:xf numFmtId="0" fontId="5" fillId="5" borderId="11" xfId="0" applyNumberFormat="1" applyFont="1" applyFill="1" applyBorder="1" applyAlignment="1">
      <x:alignment horizontal="center" vertical="center" wrapText="1"/>
    </x:xf>
    <x:xf numFmtId="0" fontId="5" fillId="5" borderId="12" xfId="0" applyNumberFormat="1" applyFont="1" applyFill="1" applyBorder="1" applyAlignment="1">
      <x:alignment horizontal="center" vertical="center" wrapText="1"/>
    </x:xf>
    <x:xf numFmtId="0" fontId="1" fillId="2" borderId="13" xfId="0" applyNumberFormat="1" applyFont="1" applyFill="1" applyBorder="1" applyAlignment="1">
      <x:alignment vertical="center" wrapText="1"/>
    </x:xf>
    <x:xf numFmtId="200" fontId="7" fillId="10" borderId="14" xfId="0" applyNumberFormat="1" applyFont="1" applyFill="1" applyBorder="1" applyAlignment="1">
      <x:alignment horizontal="right" vertical="center" wrapText="1"/>
    </x:xf>
    <x:xf numFmtId="201" fontId="6" fillId="9" borderId="14" xfId="0" applyNumberFormat="1" applyFont="1" applyFill="1" applyBorder="1" applyAlignment="1">
      <x:alignment horizontal="right" vertical="center" wrapText="1"/>
    </x:xf>
    <x:xf numFmtId="202" fontId="6" fillId="9" borderId="14" xfId="0" applyNumberFormat="1" applyFont="1" applyFill="1" applyBorder="1" applyAlignment="1">
      <x:alignment horizontal="right" vertical="center" wrapText="1"/>
    </x:xf>
    <x:xf numFmtId="200" fontId="6" fillId="9" borderId="14" xfId="0" applyNumberFormat="1" applyFont="1" applyFill="1" applyBorder="1" applyAlignment="1">
      <x:alignment horizontal="right" vertical="center" wrapText="1"/>
    </x:xf>
    <x:xf numFmtId="0" fontId="1" fillId="2" borderId="15" xfId="0" applyNumberFormat="1" applyFont="1" applyFill="1" applyBorder="1" applyAlignment="1">
      <x:alignment vertical="center" wrapText="1"/>
    </x:xf>
    <x:xf numFmtId="201" fontId="6" fillId="9" borderId="16" xfId="0" applyNumberFormat="1" applyFont="1" applyFill="1" applyBorder="1" applyAlignment="1">
      <x:alignment horizontal="right" vertical="center" wrapText="1"/>
    </x:xf>
    <x:xf numFmtId="201" fontId="6" fillId="9" borderId="17" xfId="0" applyNumberFormat="1" applyFont="1" applyFill="1" applyBorder="1" applyAlignment="1">
      <x:alignment horizontal="right" vertical="center" wrapText="1"/>
    </x:xf>
    <x:xf numFmtId="0" fontId="5" fillId="5" borderId="18" xfId="0" applyNumberFormat="1" applyFont="1" applyFill="1" applyBorder="1" applyAlignment="1">
      <x:alignment horizontal="center" vertical="center" wrapText="1"/>
    </x:xf>
    <x:xf numFmtId="0" fontId="5" fillId="5" borderId="19" xfId="0" applyNumberFormat="1" applyFont="1" applyFill="1" applyBorder="1" applyAlignment="1">
      <x:alignment horizontal="center" vertical="center" wrapText="1"/>
    </x:xf>
    <x:xf numFmtId="0" fontId="5" fillId="5" borderId="20" xfId="0" applyNumberFormat="1" applyFont="1" applyFill="1" applyBorder="1" applyAlignment="1">
      <x:alignment horizontal="center" vertical="center" wrapText="1"/>
    </x:xf>
    <x:xf numFmtId="0" fontId="1" fillId="2" borderId="21" xfId="0" applyNumberFormat="1" applyFont="1" applyFill="1" applyBorder="1" applyAlignment="1">
      <x:alignment vertical="center" wrapText="1"/>
    </x:xf>
    <x:xf numFmtId="200" fontId="7" fillId="10" borderId="22" xfId="0" applyNumberFormat="1" applyFont="1" applyFill="1" applyBorder="1" applyAlignment="1">
      <x:alignment horizontal="right" vertical="center" wrapText="1"/>
    </x:xf>
    <x:xf numFmtId="201" fontId="6" fillId="9" borderId="22" xfId="0" applyNumberFormat="1" applyFont="1" applyFill="1" applyBorder="1" applyAlignment="1">
      <x:alignment horizontal="right" vertical="center" wrapText="1"/>
    </x:xf>
    <x:xf numFmtId="202" fontId="6" fillId="9" borderId="22" xfId="0" applyNumberFormat="1" applyFont="1" applyFill="1" applyBorder="1" applyAlignment="1">
      <x:alignment horizontal="right" vertical="center" wrapText="1"/>
    </x:xf>
    <x:xf numFmtId="200" fontId="6" fillId="9" borderId="22" xfId="0" applyNumberFormat="1" applyFont="1" applyFill="1" applyBorder="1" applyAlignment="1">
      <x:alignment horizontal="right" vertical="center" wrapText="1"/>
    </x:xf>
    <x:xf numFmtId="0" fontId="1" fillId="2" borderId="23" xfId="0" applyNumberFormat="1" applyFont="1" applyFill="1" applyBorder="1" applyAlignment="1">
      <x:alignment vertical="center" wrapText="1"/>
    </x:xf>
    <x:xf numFmtId="201" fontId="6" fillId="9" borderId="24" xfId="0" applyNumberFormat="1" applyFont="1" applyFill="1" applyBorder="1" applyAlignment="1">
      <x:alignment horizontal="right" vertical="center" wrapText="1"/>
    </x:xf>
    <x:xf numFmtId="201" fontId="6" fillId="9" borderId="25" xfId="0" applyNumberFormat="1" applyFont="1" applyFill="1" applyBorder="1" applyAlignment="1">
      <x:alignment horizontal="right" vertical="center" wrapText="1"/>
    </x:xf>
    <x:xf numFmtId="0" fontId="5" fillId="6" borderId="10" xfId="0" applyNumberFormat="1" applyFont="1" applyFill="1" applyBorder="1" applyAlignment="1">
      <x:alignment horizontal="center" vertical="center" wrapText="1"/>
    </x:xf>
    <x:xf numFmtId="0" fontId="5" fillId="6" borderId="11" xfId="0" applyNumberFormat="1" applyFont="1" applyFill="1" applyBorder="1" applyAlignment="1">
      <x:alignment horizontal="center" vertical="center" wrapText="1"/>
    </x:xf>
    <x:xf numFmtId="0" fontId="5" fillId="6" borderId="12" xfId="0" applyNumberFormat="1" applyFont="1" applyFill="1" applyBorder="1" applyAlignment="1">
      <x:alignment horizontal="center" vertical="center" wrapText="1"/>
    </x:xf>
    <x:xf numFmtId="0" fontId="1" fillId="2" borderId="14" xfId="0" applyNumberFormat="1" applyFont="1" applyFill="1" applyBorder="1" applyAlignment="1">
      <x:alignment vertical="center" wrapText="1"/>
    </x:xf>
    <x:xf numFmtId="202" fontId="6" fillId="9" borderId="16" xfId="0" applyNumberFormat="1" applyFont="1" applyFill="1" applyBorder="1" applyAlignment="1">
      <x:alignment horizontal="right" vertical="center" wrapText="1"/>
    </x:xf>
    <x:xf numFmtId="0" fontId="1" fillId="2" borderId="17" xfId="0" applyNumberFormat="1" applyFont="1" applyFill="1" applyBorder="1" applyAlignment="1">
      <x:alignment vertical="center" wrapText="1"/>
    </x:xf>
    <x:xf numFmtId="0" fontId="5" fillId="6" borderId="18" xfId="0" applyNumberFormat="1" applyFont="1" applyFill="1" applyBorder="1" applyAlignment="1">
      <x:alignment horizontal="center" vertical="center" wrapText="1"/>
    </x:xf>
    <x:xf numFmtId="0" fontId="5" fillId="6" borderId="19" xfId="0" applyNumberFormat="1" applyFont="1" applyFill="1" applyBorder="1" applyAlignment="1">
      <x:alignment horizontal="center" vertical="center" wrapText="1"/>
    </x:xf>
    <x:xf numFmtId="0" fontId="5" fillId="6" borderId="20" xfId="0" applyNumberFormat="1" applyFont="1" applyFill="1" applyBorder="1" applyAlignment="1">
      <x:alignment horizontal="center" vertical="center" wrapText="1"/>
    </x:xf>
    <x:xf numFmtId="0" fontId="1" fillId="2" borderId="22" xfId="0" applyNumberFormat="1" applyFont="1" applyFill="1" applyBorder="1" applyAlignment="1">
      <x:alignment vertical="center" wrapText="1"/>
    </x:xf>
    <x:xf numFmtId="202" fontId="6" fillId="9" borderId="24" xfId="0" applyNumberFormat="1" applyFont="1" applyFill="1" applyBorder="1" applyAlignment="1">
      <x:alignment horizontal="right" vertical="center" wrapText="1"/>
    </x:xf>
    <x:xf numFmtId="0" fontId="1" fillId="2" borderId="25" xfId="0" applyNumberFormat="1" applyFont="1" applyFill="1" applyBorder="1" applyAlignment="1">
      <x:alignment vertical="center" wrapText="1"/>
    </x:xf>
    <x:xf numFmtId="0" fontId="5" fillId="7" borderId="10" xfId="0" applyNumberFormat="1" applyFont="1" applyFill="1" applyBorder="1" applyAlignment="1">
      <x:alignment horizontal="center" vertical="center" wrapText="1"/>
    </x:xf>
    <x:xf numFmtId="0" fontId="5" fillId="7" borderId="11" xfId="0" applyNumberFormat="1" applyFont="1" applyFill="1" applyBorder="1" applyAlignment="1">
      <x:alignment horizontal="center" vertical="center" wrapText="1"/>
    </x:xf>
    <x:xf numFmtId="0" fontId="5" fillId="7" borderId="12" xfId="0" applyNumberFormat="1" applyFont="1" applyFill="1" applyBorder="1" applyAlignment="1">
      <x:alignment horizontal="center" vertical="center" wrapText="1"/>
    </x:xf>
    <x:xf numFmtId="0" fontId="6" fillId="9" borderId="14" xfId="0" applyNumberFormat="1" applyFont="1" applyFill="1" applyBorder="1" applyAlignment="1">
      <x:alignment horizontal="right" vertical="center" wrapText="1"/>
    </x:xf>
    <x:xf numFmtId="200" fontId="7" fillId="10" borderId="16" xfId="0" applyNumberFormat="1" applyFont="1" applyFill="1" applyBorder="1" applyAlignment="1">
      <x:alignment horizontal="right" vertical="center" wrapText="1"/>
    </x:xf>
    <x:xf numFmtId="0" fontId="1" fillId="2" borderId="16" xfId="0" applyNumberFormat="1" applyFont="1" applyFill="1" applyBorder="1" applyAlignment="1">
      <x:alignment vertical="center" wrapText="1"/>
    </x:xf>
    <x:xf numFmtId="0" fontId="5" fillId="7" borderId="18" xfId="0" applyNumberFormat="1" applyFont="1" applyFill="1" applyBorder="1" applyAlignment="1">
      <x:alignment horizontal="center" vertical="center" wrapText="1"/>
    </x:xf>
    <x:xf numFmtId="0" fontId="5" fillId="7" borderId="19" xfId="0" applyNumberFormat="1" applyFont="1" applyFill="1" applyBorder="1" applyAlignment="1">
      <x:alignment horizontal="center" vertical="center" wrapText="1"/>
    </x:xf>
    <x:xf numFmtId="0" fontId="5" fillId="7" borderId="20" xfId="0" applyNumberFormat="1" applyFont="1" applyFill="1" applyBorder="1" applyAlignment="1">
      <x:alignment horizontal="center" vertical="center" wrapText="1"/>
    </x:xf>
    <x:xf numFmtId="0" fontId="6" fillId="9" borderId="22" xfId="0" applyNumberFormat="1" applyFont="1" applyFill="1" applyBorder="1" applyAlignment="1">
      <x:alignment horizontal="right" vertical="center" wrapText="1"/>
    </x:xf>
    <x:xf numFmtId="200" fontId="7" fillId="10" borderId="24" xfId="0" applyNumberFormat="1" applyFont="1" applyFill="1" applyBorder="1" applyAlignment="1">
      <x:alignment horizontal="right" vertical="center" wrapText="1"/>
    </x:xf>
    <x:xf numFmtId="0" fontId="1" fillId="2" borderId="24" xfId="0" applyNumberFormat="1" applyFont="1" applyFill="1" applyBorder="1" applyAlignment="1">
      <x:alignment vertical="center" wrapText="1"/>
    </x:xf>
    <x:xf numFmtId="0" fontId="5" fillId="8" borderId="10" xfId="0" applyNumberFormat="1" applyFont="1" applyFill="1" applyBorder="1" applyAlignment="1">
      <x:alignment horizontal="center" vertical="center" wrapText="1"/>
    </x:xf>
    <x:xf numFmtId="0" fontId="5" fillId="8" borderId="11" xfId="0" applyNumberFormat="1" applyFont="1" applyFill="1" applyBorder="1" applyAlignment="1">
      <x:alignment horizontal="center" vertical="center" wrapText="1"/>
    </x:xf>
    <x:xf numFmtId="0" fontId="5" fillId="8" borderId="12" xfId="0" applyNumberFormat="1" applyFont="1" applyFill="1" applyBorder="1" applyAlignment="1">
      <x:alignment horizontal="center" vertical="center" wrapText="1"/>
    </x:xf>
    <x:xf numFmtId="0" fontId="5" fillId="8" borderId="18" xfId="0" applyNumberFormat="1" applyFont="1" applyFill="1" applyBorder="1" applyAlignment="1">
      <x:alignment horizontal="center" vertical="center" wrapText="1"/>
    </x:xf>
    <x:xf numFmtId="0" fontId="5" fillId="8" borderId="19" xfId="0" applyNumberFormat="1" applyFont="1" applyFill="1" applyBorder="1" applyAlignment="1">
      <x:alignment horizontal="center" vertical="center" wrapText="1"/>
    </x:xf>
    <x:xf numFmtId="0" fontId="5" fillId="8" borderId="20" xfId="0" applyNumberFormat="1" applyFont="1" applyFill="1" applyBorder="1" applyAlignment="1">
      <x:alignment horizontal="center" vertical="center" wrapText="1"/>
    </x:xf>
    <x:xf numFmtId="0" fontId="5" fillId="11" borderId="10" xfId="0" applyNumberFormat="1" applyFont="1" applyFill="1" applyBorder="1" applyAlignment="1">
      <x:alignment horizontal="right" vertical="center" wrapText="1"/>
    </x:xf>
    <x:xf numFmtId="0" fontId="5" fillId="11" borderId="11" xfId="0" applyNumberFormat="1" applyFont="1" applyFill="1" applyBorder="1" applyAlignment="1">
      <x:alignment horizontal="right" vertical="center" wrapText="1"/>
    </x:xf>
    <x:xf numFmtId="0" fontId="5" fillId="11" borderId="12" xfId="0" applyNumberFormat="1" applyFont="1" applyFill="1" applyBorder="1" applyAlignment="1">
      <x:alignment horizontal="right" vertical="center" wrapText="1"/>
    </x:xf>
    <x:xf numFmtId="0" fontId="1" fillId="2" borderId="13" xfId="0" applyNumberFormat="1" applyFont="1" applyFill="1" applyBorder="1" applyAlignment="1">
      <x:alignment horizontal="left" vertical="center" wrapText="1"/>
    </x:xf>
    <x:xf numFmtId="200" fontId="9" fillId="2" borderId="14" xfId="0" applyNumberFormat="1" applyFont="1" applyFill="1" applyBorder="1" applyAlignment="1">
      <x:alignment horizontal="right" vertical="center" wrapText="1"/>
    </x:xf>
    <x:xf numFmtId="0" fontId="7" fillId="4" borderId="26" xfId="0" applyNumberFormat="1" applyFont="1" applyFill="1" applyBorder="1" applyAlignment="1">
      <x:alignment horizontal="left" vertical="center" wrapText="1"/>
    </x:xf>
    <x:xf numFmtId="200" fontId="16" fillId="4" borderId="27" xfId="0" applyNumberFormat="1" applyFont="1" applyFill="1" applyBorder="1" applyAlignment="1">
      <x:alignment horizontal="right" vertical="center" wrapText="1"/>
    </x:xf>
    <x:xf numFmtId="0" fontId="7" fillId="10" borderId="26" xfId="0" applyNumberFormat="1" applyFont="1" applyFill="1" applyBorder="1" applyAlignment="1">
      <x:alignment horizontal="left" vertical="center" wrapText="1"/>
    </x:xf>
    <x:xf numFmtId="200" fontId="16" fillId="10" borderId="27" xfId="0" applyNumberFormat="1" applyFont="1" applyFill="1" applyBorder="1" applyAlignment="1">
      <x:alignment horizontal="right" vertical="center" wrapText="1"/>
    </x:xf>
    <x:xf numFmtId="201" fontId="9" fillId="2" borderId="14" xfId="0" applyNumberFormat="1" applyFont="1" applyFill="1" applyBorder="1" applyAlignment="1">
      <x:alignment horizontal="right" vertical="center" wrapText="1"/>
    </x:xf>
    <x:xf numFmtId="0" fontId="7" fillId="10" borderId="28" xfId="0" applyNumberFormat="1" applyFont="1" applyFill="1" applyBorder="1" applyAlignment="1">
      <x:alignment horizontal="left" vertical="center" wrapText="1"/>
    </x:xf>
    <x:xf numFmtId="200" fontId="16" fillId="10" borderId="29" xfId="0" applyNumberFormat="1" applyFont="1" applyFill="1" applyBorder="1" applyAlignment="1">
      <x:alignment horizontal="right" vertical="center" wrapText="1"/>
    </x:xf>
    <x:xf numFmtId="200" fontId="16" fillId="10" borderId="30" xfId="0" applyNumberFormat="1" applyFont="1" applyFill="1" applyBorder="1" applyAlignment="1">
      <x:alignment horizontal="right" vertical="center" wrapText="1"/>
    </x:xf>
    <x:xf numFmtId="0" fontId="5" fillId="11" borderId="18" xfId="0" applyNumberFormat="1" applyFont="1" applyFill="1" applyBorder="1" applyAlignment="1">
      <x:alignment horizontal="right" vertical="center" wrapText="1"/>
    </x:xf>
    <x:xf numFmtId="0" fontId="5" fillId="11" borderId="19" xfId="0" applyNumberFormat="1" applyFont="1" applyFill="1" applyBorder="1" applyAlignment="1">
      <x:alignment horizontal="right" vertical="center" wrapText="1"/>
    </x:xf>
    <x:xf numFmtId="0" fontId="5" fillId="11" borderId="20" xfId="0" applyNumberFormat="1" applyFont="1" applyFill="1" applyBorder="1" applyAlignment="1">
      <x:alignment horizontal="right" vertical="center" wrapText="1"/>
    </x:xf>
    <x:xf numFmtId="0" fontId="1" fillId="2" borderId="21" xfId="0" applyNumberFormat="1" applyFont="1" applyFill="1" applyBorder="1" applyAlignment="1">
      <x:alignment horizontal="left" vertical="center" wrapText="1"/>
    </x:xf>
    <x:xf numFmtId="200" fontId="9" fillId="2" borderId="22" xfId="0" applyNumberFormat="1" applyFont="1" applyFill="1" applyBorder="1" applyAlignment="1">
      <x:alignment horizontal="right" vertical="center" wrapText="1"/>
    </x:xf>
    <x:xf numFmtId="0" fontId="7" fillId="4" borderId="31" xfId="0" applyNumberFormat="1" applyFont="1" applyFill="1" applyBorder="1" applyAlignment="1">
      <x:alignment horizontal="left" vertical="center" wrapText="1"/>
    </x:xf>
    <x:xf numFmtId="200" fontId="16" fillId="4" borderId="32" xfId="0" applyNumberFormat="1" applyFont="1" applyFill="1" applyBorder="1" applyAlignment="1">
      <x:alignment horizontal="right" vertical="center" wrapText="1"/>
    </x:xf>
    <x:xf numFmtId="0" fontId="7" fillId="10" borderId="31" xfId="0" applyNumberFormat="1" applyFont="1" applyFill="1" applyBorder="1" applyAlignment="1">
      <x:alignment horizontal="left" vertical="center" wrapText="1"/>
    </x:xf>
    <x:xf numFmtId="200" fontId="16" fillId="10" borderId="32" xfId="0" applyNumberFormat="1" applyFont="1" applyFill="1" applyBorder="1" applyAlignment="1">
      <x:alignment horizontal="right" vertical="center" wrapText="1"/>
    </x:xf>
    <x:xf numFmtId="201" fontId="9" fillId="2" borderId="22" xfId="0" applyNumberFormat="1" applyFont="1" applyFill="1" applyBorder="1" applyAlignment="1">
      <x:alignment horizontal="right" vertical="center" wrapText="1"/>
    </x:xf>
    <x:xf numFmtId="0" fontId="7" fillId="10" borderId="33" xfId="0" applyNumberFormat="1" applyFont="1" applyFill="1" applyBorder="1" applyAlignment="1">
      <x:alignment horizontal="left" vertical="center" wrapText="1"/>
    </x:xf>
    <x:xf numFmtId="200" fontId="16" fillId="10" borderId="34" xfId="0" applyNumberFormat="1" applyFont="1" applyFill="1" applyBorder="1" applyAlignment="1">
      <x:alignment horizontal="right" vertical="center" wrapText="1"/>
    </x:xf>
    <x:xf numFmtId="200" fontId="16" fillId="10" borderId="35" xfId="0" applyNumberFormat="1" applyFont="1" applyFill="1" applyBorder="1" applyAlignment="1">
      <x:alignment horizontal="right" vertical="center" wrapText="1"/>
    </x:xf>
    <x:xf numFmtId="0" fontId="7" fillId="4" borderId="10" xfId="0" applyNumberFormat="1" applyFont="1" applyFill="1" applyBorder="1" applyAlignment="1">
      <x:alignment horizontal="right" vertical="center" wrapText="1"/>
    </x:xf>
    <x:xf numFmtId="0" fontId="7" fillId="4" borderId="11" xfId="0" applyNumberFormat="1" applyFont="1" applyFill="1" applyBorder="1" applyAlignment="1">
      <x:alignment horizontal="right" vertical="center" wrapText="1"/>
    </x:xf>
    <x:xf numFmtId="0" fontId="7" fillId="4" borderId="12" xfId="0" applyNumberFormat="1" applyFont="1" applyFill="1" applyBorder="1" applyAlignment="1">
      <x:alignment horizontal="right" vertical="center" wrapText="1"/>
    </x:xf>
    <x:xf numFmtId="0" fontId="7" fillId="4" borderId="26" xfId="0" applyNumberFormat="1" applyFont="1" applyFill="1" applyBorder="1" applyAlignment="1">
      <x:alignment vertical="center" wrapText="1"/>
    </x:xf>
    <x:xf numFmtId="0" fontId="9" fillId="2" borderId="14" xfId="0" applyNumberFormat="1" applyFont="1" applyFill="1" applyBorder="1" applyAlignment="1">
      <x:alignment vertical="center" wrapText="1"/>
    </x:xf>
    <x:xf numFmtId="0" fontId="7" fillId="9" borderId="36" xfId="0" applyNumberFormat="1" applyFont="1" applyFill="1" applyBorder="1" applyAlignment="1">
      <x:alignment vertical="center" wrapText="1"/>
    </x:xf>
    <x:xf numFmtId="200" fontId="16" fillId="9" borderId="37" xfId="0" applyNumberFormat="1" applyFont="1" applyFill="1" applyBorder="1" applyAlignment="1">
      <x:alignment horizontal="right" vertical="center" wrapText="1"/>
    </x:xf>
    <x:xf numFmtId="200" fontId="16" fillId="9" borderId="38" xfId="0" applyNumberFormat="1" applyFont="1" applyFill="1" applyBorder="1" applyAlignment="1">
      <x:alignment horizontal="right" vertical="center" wrapText="1"/>
    </x:xf>
    <x:xf numFmtId="0" fontId="7" fillId="4" borderId="18" xfId="0" applyNumberFormat="1" applyFont="1" applyFill="1" applyBorder="1" applyAlignment="1">
      <x:alignment horizontal="right" vertical="center" wrapText="1"/>
    </x:xf>
    <x:xf numFmtId="0" fontId="7" fillId="4" borderId="19" xfId="0" applyNumberFormat="1" applyFont="1" applyFill="1" applyBorder="1" applyAlignment="1">
      <x:alignment horizontal="right" vertical="center" wrapText="1"/>
    </x:xf>
    <x:xf numFmtId="0" fontId="7" fillId="4" borderId="20" xfId="0" applyNumberFormat="1" applyFont="1" applyFill="1" applyBorder="1" applyAlignment="1">
      <x:alignment horizontal="right" vertical="center" wrapText="1"/>
    </x:xf>
    <x:xf numFmtId="0" fontId="7" fillId="4" borderId="31" xfId="0" applyNumberFormat="1" applyFont="1" applyFill="1" applyBorder="1" applyAlignment="1">
      <x:alignment vertical="center" wrapText="1"/>
    </x:xf>
    <x:xf numFmtId="0" fontId="9" fillId="2" borderId="22" xfId="0" applyNumberFormat="1" applyFont="1" applyFill="1" applyBorder="1" applyAlignment="1">
      <x:alignment vertical="center" wrapText="1"/>
    </x:xf>
    <x:xf numFmtId="0" fontId="7" fillId="9" borderId="39" xfId="0" applyNumberFormat="1" applyFont="1" applyFill="1" applyBorder="1" applyAlignment="1">
      <x:alignment vertical="center" wrapText="1"/>
    </x:xf>
    <x:xf numFmtId="200" fontId="16" fillId="9" borderId="40" xfId="0" applyNumberFormat="1" applyFont="1" applyFill="1" applyBorder="1" applyAlignment="1">
      <x:alignment horizontal="right" vertical="center" wrapText="1"/>
    </x:xf>
    <x:xf numFmtId="200" fontId="16" fillId="9" borderId="41" xfId="0" applyNumberFormat="1" applyFont="1" applyFill="1" applyBorder="1" applyAlignment="1">
      <x:alignment horizontal="right" vertical="center" wrapText="1"/>
    </x:xf>
    <x:xf numFmtId="0" fontId="7" fillId="4" borderId="28" xfId="0" applyNumberFormat="1" applyFont="1" applyFill="1" applyBorder="1" applyAlignment="1">
      <x:alignment vertical="center" wrapText="1"/>
    </x:xf>
    <x:xf numFmtId="200" fontId="16" fillId="4" borderId="29" xfId="0" applyNumberFormat="1" applyFont="1" applyFill="1" applyBorder="1" applyAlignment="1">
      <x:alignment horizontal="right" vertical="center" wrapText="1"/>
    </x:xf>
    <x:xf numFmtId="200" fontId="16" fillId="4" borderId="30" xfId="0" applyNumberFormat="1" applyFont="1" applyFill="1" applyBorder="1" applyAlignment="1">
      <x:alignment horizontal="right" vertical="center" wrapText="1"/>
    </x:xf>
    <x:xf numFmtId="0" fontId="7" fillId="4" borderId="33" xfId="0" applyNumberFormat="1" applyFont="1" applyFill="1" applyBorder="1" applyAlignment="1">
      <x:alignment vertical="center" wrapText="1"/>
    </x:xf>
    <x:xf numFmtId="200" fontId="16" fillId="4" borderId="34" xfId="0" applyNumberFormat="1" applyFont="1" applyFill="1" applyBorder="1" applyAlignment="1">
      <x:alignment horizontal="right" vertical="center" wrapText="1"/>
    </x:xf>
    <x:xf numFmtId="200" fontId="16" fillId="4" borderId="35" xfId="0" applyNumberFormat="1" applyFont="1" applyFill="1" applyBorder="1" applyAlignment="1">
      <x:alignment horizontal="right" vertical="center" wrapText="1"/>
    </x:xf>
    <x:xf numFmtId="0" fontId="7" fillId="12" borderId="10" xfId="0" applyNumberFormat="1" applyFont="1" applyFill="1" applyBorder="1" applyAlignment="1">
      <x:alignment horizontal="right" vertical="center" wrapText="1"/>
    </x:xf>
    <x:xf numFmtId="0" fontId="7" fillId="12" borderId="11" xfId="0" applyNumberFormat="1" applyFont="1" applyFill="1" applyBorder="1" applyAlignment="1">
      <x:alignment horizontal="right" vertical="center" wrapText="1"/>
    </x:xf>
    <x:xf numFmtId="0" fontId="7" fillId="12" borderId="12" xfId="0" applyNumberFormat="1" applyFont="1" applyFill="1" applyBorder="1" applyAlignment="1">
      <x:alignment horizontal="right" vertical="center" wrapText="1"/>
    </x:xf>
    <x:xf numFmtId="0" fontId="7" fillId="12" borderId="42" xfId="0" applyNumberFormat="1" applyFont="1" applyFill="1" applyBorder="1" applyAlignment="1">
      <x:alignment vertical="center" wrapText="1"/>
    </x:xf>
    <x:xf numFmtId="200" fontId="16" fillId="12" borderId="43" xfId="0" applyNumberFormat="1" applyFont="1" applyFill="1" applyBorder="1" applyAlignment="1">
      <x:alignment horizontal="right" vertical="center" wrapText="1"/>
    </x:xf>
    <x:xf numFmtId="0" fontId="7" fillId="12" borderId="44" xfId="0" applyNumberFormat="1" applyFont="1" applyFill="1" applyBorder="1" applyAlignment="1">
      <x:alignment vertical="center" wrapText="1"/>
    </x:xf>
    <x:xf numFmtId="200" fontId="16" fillId="12" borderId="45" xfId="0" applyNumberFormat="1" applyFont="1" applyFill="1" applyBorder="1" applyAlignment="1">
      <x:alignment horizontal="right" vertical="center" wrapText="1"/>
    </x:xf>
    <x:xf numFmtId="200" fontId="16" fillId="12" borderId="46" xfId="0" applyNumberFormat="1" applyFont="1" applyFill="1" applyBorder="1" applyAlignment="1">
      <x:alignment horizontal="right" vertical="center" wrapText="1"/>
    </x:xf>
    <x:xf numFmtId="0" fontId="7" fillId="12" borderId="18" xfId="0" applyNumberFormat="1" applyFont="1" applyFill="1" applyBorder="1" applyAlignment="1">
      <x:alignment horizontal="right" vertical="center" wrapText="1"/>
    </x:xf>
    <x:xf numFmtId="0" fontId="7" fillId="12" borderId="19" xfId="0" applyNumberFormat="1" applyFont="1" applyFill="1" applyBorder="1" applyAlignment="1">
      <x:alignment horizontal="right" vertical="center" wrapText="1"/>
    </x:xf>
    <x:xf numFmtId="0" fontId="7" fillId="12" borderId="20" xfId="0" applyNumberFormat="1" applyFont="1" applyFill="1" applyBorder="1" applyAlignment="1">
      <x:alignment horizontal="right" vertical="center" wrapText="1"/>
    </x:xf>
    <x:xf numFmtId="0" fontId="7" fillId="12" borderId="47" xfId="0" applyNumberFormat="1" applyFont="1" applyFill="1" applyBorder="1" applyAlignment="1">
      <x:alignment vertical="center" wrapText="1"/>
    </x:xf>
    <x:xf numFmtId="200" fontId="16" fillId="12" borderId="48" xfId="0" applyNumberFormat="1" applyFont="1" applyFill="1" applyBorder="1" applyAlignment="1">
      <x:alignment horizontal="right" vertical="center" wrapText="1"/>
    </x:xf>
    <x:xf numFmtId="0" fontId="7" fillId="12" borderId="49" xfId="0" applyNumberFormat="1" applyFont="1" applyFill="1" applyBorder="1" applyAlignment="1">
      <x:alignment vertical="center" wrapText="1"/>
    </x:xf>
    <x:xf numFmtId="200" fontId="16" fillId="12" borderId="50" xfId="0" applyNumberFormat="1" applyFont="1" applyFill="1" applyBorder="1" applyAlignment="1">
      <x:alignment horizontal="right" vertical="center" wrapText="1"/>
    </x:xf>
    <x:xf numFmtId="200" fontId="16" fillId="12" borderId="51" xfId="0" applyNumberFormat="1" applyFont="1" applyFill="1" applyBorder="1" applyAlignment="1">
      <x:alignment horizontal="right" vertical="center" wrapText="1"/>
    </x:xf>
    <x:xf numFmtId="0" fontId="7" fillId="4" borderId="52" xfId="0" applyNumberFormat="1" applyFont="1" applyFill="1" applyBorder="1" applyAlignment="1">
      <x:alignment vertical="center" wrapText="1"/>
    </x:xf>
    <x:xf numFmtId="200" fontId="16" fillId="4" borderId="53" xfId="0" applyNumberFormat="1" applyFont="1" applyFill="1" applyBorder="1" applyAlignment="1">
      <x:alignment horizontal="right" vertical="center" wrapText="1"/>
    </x:xf>
    <x:xf numFmtId="0" fontId="7" fillId="4" borderId="54" xfId="0" applyNumberFormat="1" applyFont="1" applyFill="1" applyBorder="1" applyAlignment="1">
      <x:alignment vertical="center" wrapText="1"/>
    </x:xf>
    <x:xf numFmtId="200" fontId="16" fillId="4" borderId="55" xfId="0" applyNumberFormat="1" applyFont="1" applyFill="1" applyBorder="1" applyAlignment="1">
      <x:alignment horizontal="right" vertical="center" wrapText="1"/>
    </x:xf>
    <x:xf numFmtId="200" fontId="16" fillId="4" borderId="56" xfId="0" applyNumberFormat="1" applyFont="1" applyFill="1" applyBorder="1" applyAlignment="1">
      <x:alignment horizontal="right" vertical="center" wrapText="1"/>
    </x:xf>
    <x:xf numFmtId="0" fontId="7" fillId="4" borderId="57" xfId="0" applyNumberFormat="1" applyFont="1" applyFill="1" applyBorder="1" applyAlignment="1">
      <x:alignment vertical="center" wrapText="1"/>
    </x:xf>
    <x:xf numFmtId="200" fontId="16" fillId="4" borderId="58" xfId="0" applyNumberFormat="1" applyFont="1" applyFill="1" applyBorder="1" applyAlignment="1">
      <x:alignment horizontal="right" vertical="center" wrapText="1"/>
    </x:xf>
    <x:xf numFmtId="0" fontId="7" fillId="4" borderId="59" xfId="0" applyNumberFormat="1" applyFont="1" applyFill="1" applyBorder="1" applyAlignment="1">
      <x:alignment vertical="center" wrapText="1"/>
    </x:xf>
    <x:xf numFmtId="200" fontId="16" fillId="4" borderId="60" xfId="0" applyNumberFormat="1" applyFont="1" applyFill="1" applyBorder="1" applyAlignment="1">
      <x:alignment horizontal="right" vertical="center" wrapText="1"/>
    </x:xf>
    <x:xf numFmtId="200" fontId="16" fillId="4" borderId="61" xfId="0" applyNumberFormat="1" applyFont="1" applyFill="1" applyBorder="1" applyAlignment="1">
      <x:alignment horizontal="right" vertical="center" wrapText="1"/>
    </x:xf>
    <x:xf numFmtId="0" fontId="1" fillId="2" borderId="10" xfId="0" applyNumberFormat="1" applyFont="1" applyFill="1" applyBorder="1" applyAlignment="1">
      <x:alignment vertical="center" wrapText="1"/>
    </x:xf>
    <x:xf numFmtId="0" fontId="9" fillId="2" borderId="11" xfId="0" applyNumberFormat="1" applyFont="1" applyFill="1" applyBorder="1" applyAlignment="1">
      <x:alignment vertical="center" wrapText="1"/>
    </x:xf>
    <x:xf numFmtId="0" fontId="9" fillId="2" borderId="12" xfId="0" applyNumberFormat="1" applyFont="1" applyFill="1" applyBorder="1" applyAlignment="1">
      <x:alignment vertical="center" wrapText="1"/>
    </x:xf>
    <x:xf numFmtId="200" fontId="9" fillId="2" borderId="16" xfId="0" applyNumberFormat="1" applyFont="1" applyFill="1" applyBorder="1" applyAlignment="1">
      <x:alignment horizontal="right" vertical="center" wrapText="1"/>
    </x:xf>
    <x:xf numFmtId="200" fontId="9" fillId="2" borderId="17" xfId="0" applyNumberFormat="1" applyFont="1" applyFill="1" applyBorder="1" applyAlignment="1">
      <x:alignment horizontal="right" vertical="center" wrapText="1"/>
    </x:xf>
    <x:xf numFmtId="0" fontId="1" fillId="2" borderId="18" xfId="0" applyNumberFormat="1" applyFont="1" applyFill="1" applyBorder="1" applyAlignment="1">
      <x:alignment vertical="center" wrapText="1"/>
    </x:xf>
    <x:xf numFmtId="0" fontId="9" fillId="2" borderId="19" xfId="0" applyNumberFormat="1" applyFont="1" applyFill="1" applyBorder="1" applyAlignment="1">
      <x:alignment vertical="center" wrapText="1"/>
    </x:xf>
    <x:xf numFmtId="0" fontId="9" fillId="2" borderId="20" xfId="0" applyNumberFormat="1" applyFont="1" applyFill="1" applyBorder="1" applyAlignment="1">
      <x:alignment vertical="center" wrapText="1"/>
    </x:xf>
    <x:xf numFmtId="200" fontId="9" fillId="2" borderId="24" xfId="0" applyNumberFormat="1" applyFont="1" applyFill="1" applyBorder="1" applyAlignment="1">
      <x:alignment horizontal="right" vertical="center" wrapText="1"/>
    </x:xf>
    <x:xf numFmtId="200" fontId="9" fillId="2" borderId="25" xfId="0" applyNumberFormat="1" applyFont="1" applyFill="1" applyBorder="1" applyAlignment="1">
      <x:alignment horizontal="right" vertical="center" wrapText="1"/>
    </x:xf>
    <x:xf numFmtId="0" fontId="5" fillId="11" borderId="10" xfId="0" applyNumberFormat="1" applyFont="1" applyFill="1" applyBorder="1" applyAlignment="1">
      <x:alignment horizontal="center" vertical="center" wrapText="1"/>
    </x:xf>
    <x:xf numFmtId="0" fontId="5" fillId="11" borderId="11" xfId="0" applyNumberFormat="1" applyFont="1" applyFill="1" applyBorder="1" applyAlignment="1">
      <x:alignment horizontal="center" vertical="center" wrapText="1"/>
    </x:xf>
    <x:xf numFmtId="0" fontId="5" fillId="11" borderId="12" xfId="0" applyNumberFormat="1" applyFont="1" applyFill="1" applyBorder="1" applyAlignment="1">
      <x:alignment horizontal="center" vertical="center" wrapText="1"/>
    </x:xf>
    <x:xf numFmtId="0" fontId="7" fillId="14" borderId="14" xfId="0" applyNumberFormat="1" applyFont="1" applyFill="1" applyBorder="1" applyAlignment="1">
      <x:alignment horizontal="center" vertical="center" wrapText="1"/>
    </x:xf>
    <x:xf numFmtId="200" fontId="1" fillId="2" borderId="16" xfId="0" applyNumberFormat="1" applyFont="1" applyFill="1" applyBorder="1" applyAlignment="1">
      <x:alignment horizontal="right" vertical="center" wrapText="1"/>
    </x:xf>
    <x:xf numFmtId="0" fontId="7" fillId="14" borderId="17" xfId="0" applyNumberFormat="1" applyFont="1" applyFill="1" applyBorder="1" applyAlignment="1">
      <x:alignment horizontal="center" vertical="center" wrapText="1"/>
    </x:xf>
    <x:xf numFmtId="0" fontId="5" fillId="11" borderId="18" xfId="0" applyNumberFormat="1" applyFont="1" applyFill="1" applyBorder="1" applyAlignment="1">
      <x:alignment horizontal="center" vertical="center" wrapText="1"/>
    </x:xf>
    <x:xf numFmtId="0" fontId="5" fillId="11" borderId="19" xfId="0" applyNumberFormat="1" applyFont="1" applyFill="1" applyBorder="1" applyAlignment="1">
      <x:alignment horizontal="center" vertical="center" wrapText="1"/>
    </x:xf>
    <x:xf numFmtId="0" fontId="5" fillId="11" borderId="20" xfId="0" applyNumberFormat="1" applyFont="1" applyFill="1" applyBorder="1" applyAlignment="1">
      <x:alignment horizontal="center" vertical="center" wrapText="1"/>
    </x:xf>
    <x:xf numFmtId="0" fontId="7" fillId="14" borderId="22" xfId="0" applyNumberFormat="1" applyFont="1" applyFill="1" applyBorder="1" applyAlignment="1">
      <x:alignment horizontal="center" vertical="center" wrapText="1"/>
    </x:xf>
    <x:xf numFmtId="200" fontId="1" fillId="2" borderId="24" xfId="0" applyNumberFormat="1" applyFont="1" applyFill="1" applyBorder="1" applyAlignment="1">
      <x:alignment horizontal="right" vertical="center" wrapText="1"/>
    </x:xf>
    <x:xf numFmtId="0" fontId="7" fillId="14" borderId="25" xfId="0" applyNumberFormat="1" applyFont="1" applyFill="1" applyBorder="1" applyAlignment="1">
      <x:alignment horizontal="center" vertical="center" wrapText="1"/>
    </x:xf>
    <x:xf numFmtId="200" fontId="1" fillId="2" borderId="16" xfId="0" applyNumberFormat="1" applyFont="1" applyFill="1" applyBorder="1" applyAlignment="1">
      <x:alignment vertical="center" wrapText="1"/>
    </x:xf>
    <x:xf numFmtId="0" fontId="7" fillId="10" borderId="16" xfId="0" applyNumberFormat="1" applyFont="1" applyFill="1" applyBorder="1" applyAlignment="1">
      <x:alignment horizontal="center" vertical="center" wrapText="1"/>
    </x:xf>
  </x:cellXfs>
  <x:cellStyles count="1">
    <x:cellStyle name="Normal" xfId="0"/>
  </x:cellStyles>
  <x:dxfs count="4">
    <x:dxf>
      <x:font>
        <x:b/>
        <x:color rgb="FFC73E3E"/>
      </x:font>
      <x:fill>
        <x:patternFill patternType="solid">
          <x:bgColor rgb="FFFDECEC"/>
        </x:patternFill>
      </x:fill>
    </x:dxf>
    <x:dxf>
      <x:font>
        <x:b/>
        <x:color rgb="FFC73E3E"/>
      </x:font>
      <x:fill>
        <x:patternFill patternType="solid">
          <x:bgColor rgb="FFFDECEC"/>
        </x:patternFill>
      </x:fill>
    </x:dxf>
    <x:dxf>
      <x:font>
        <x:b/>
        <x:color rgb="FFC73E3E"/>
      </x:font>
      <x:fill>
        <x:patternFill patternType="solid">
          <x:bgColor rgb="FFFDECEC"/>
        </x:patternFill>
      </x:fill>
    </x:dxf>
    <x:dxf>
      <x:font>
        <x:b/>
        <x:color rgb="FFC73E3E"/>
      </x:font>
      <x:fill>
        <x:patternFill patternType="solid">
          <x:bgColor rgb="FFFDECE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f07136dd672b433d" /><Relationship Type="http://schemas.openxmlformats.org/officeDocument/2006/relationships/theme" Target="/xl/theme/theme1.xml" Id="R871df30578e74fea" /><Relationship Type="http://schemas.openxmlformats.org/officeDocument/2006/relationships/sharedStrings" Target="/xl/sharedStrings.xml" Id="Rc532ac581c724a1c" /><Relationship Type="http://schemas.openxmlformats.org/officeDocument/2006/relationships/worksheet" Target="/xl/worksheets/sheet1.xml" Id="R68b496b98a32457a" /><Relationship Type="http://schemas.openxmlformats.org/officeDocument/2006/relationships/worksheet" Target="/xl/worksheets/sheet2.xml" Id="R2523c01470bd4c71" /><Relationship Type="http://schemas.openxmlformats.org/officeDocument/2006/relationships/worksheet" Target="/xl/worksheets/sheet3.xml" Id="Rfef9b265060e4bc1" /><Relationship Type="http://schemas.openxmlformats.org/officeDocument/2006/relationships/worksheet" Target="/xl/worksheets/sheet4.xml" Id="R7d77acdd78cd4bed" /><Relationship Type="http://schemas.openxmlformats.org/officeDocument/2006/relationships/worksheet" Target="/xl/worksheets/sheet5.xml" Id="R899d5fd75b3e4839" /><Relationship Type="http://schemas.openxmlformats.org/officeDocument/2006/relationships/worksheet" Target="/xl/worksheets/sheet6.xml" Id="R486ac8db20ae4d0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5447ddc52a6c48aa" /><Relationship Type="http://schemas.openxmlformats.org/officeDocument/2006/relationships/chart" Target="/xl/drawings/charts/chart2.xml" Id="Rd96c98031bd24f3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Performance financière sur 3 ans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Année 1</c:v>
          </c:tx>
          <c:cat>
            <c:strRef>
              <c:f>'Tableau de bord'!$B$23:$B$26</c:f>
              <c:strCache>
                <c:ptCount val="0"/>
              </c:strCache>
            </c:strRef>
          </c:cat>
          <c:val>
            <c:numRef>
              <c:f>'Tableau de bord'!$C$23:$C$26</c:f>
              <c:numCache>
                <c:formatCode>#,##0" €";[Red](#,##0" €");-</c:formatCode>
                <c:ptCount val="0"/>
              </c:numCache>
            </c:numRef>
          </c:val>
        </c:ser>
        <c:ser>
          <c:idx val="1"/>
          <c:order val="1"/>
          <c:tx>
            <c:v>Année 2</c:v>
          </c:tx>
          <c:cat>
            <c:strRef>
              <c:f>'Tableau de bord'!$B$23:$B$26</c:f>
              <c:strCache>
                <c:ptCount val="0"/>
              </c:strCache>
            </c:strRef>
          </c:cat>
          <c:val>
            <c:numRef>
              <c:f>'Tableau de bord'!$D$23:$D$26</c:f>
              <c:numCache>
                <c:formatCode>#,##0" €";[Red](#,##0" €");-</c:formatCode>
                <c:ptCount val="0"/>
              </c:numCache>
            </c:numRef>
          </c:val>
        </c:ser>
        <c:ser>
          <c:idx val="2"/>
          <c:order val="2"/>
          <c:tx>
            <c:v>Année 3</c:v>
          </c:tx>
          <c:cat>
            <c:strRef>
              <c:f>'Tableau de bord'!$B$23:$B$26</c:f>
              <c:strCache>
                <c:ptCount val="0"/>
              </c:strCache>
            </c:strRef>
          </c:cat>
          <c:val>
            <c:numRef>
              <c:f>'Tableau de bord'!$E$23:$E$26</c:f>
              <c:numCache>
                <c:formatCode>#,##0" €";[Red](#,##0" 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Trajectoire de trésorerie</a:t>
            </a:r>
          </a:p>
        </c:rich>
      </c:tx>
      <c:overlay val="0"/>
    </c:title>
    <c:autoTitleDeleted val="0"/>
    <c:plotArea>
      <c:layout/>
      <c:lineChart>
        <c:grouping val="standard"/>
        <c:ser>
          <c:idx val="0"/>
          <c:order val="0"/>
          <c:tx>
            <c:v>M24</c:v>
          </c:tx>
          <c:cat>
            <c:strRef>
              <c:f>'Tableau de bord'!$H$23:$H$24</c:f>
              <c:strCache>
                <c:ptCount val="0"/>
              </c:strCache>
            </c:strRef>
          </c:cat>
          <c:val>
            <c:numRef>
              <c:f>'Tableau de bord'!$I$23:$I$24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1"/>
          <c:order val="1"/>
          <c:tx>
            <c:v>M36</c:v>
          </c:tx>
          <c:cat>
            <c:strRef>
              <c:f>'Tableau de bord'!$H$23:$H$24</c:f>
              <c:strCache>
                <c:ptCount val="0"/>
              </c:strCache>
            </c:strRef>
          </c:cat>
          <c:val>
            <c:numRef>
              <c:f>'Tableau de bord'!$J$23:$J$24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2"/>
          <c:order val="2"/>
          <c:tx>
            <c:v>Minimum</c:v>
          </c:tx>
          <c:cat>
            <c:strRef>
              <c:f>'Tableau de bord'!$H$23:$H$24</c:f>
              <c:strCache>
                <c:ptCount val="0"/>
              </c:strCache>
            </c:strRef>
          </c:cat>
          <c:val>
            <c:numRef>
              <c:f>'Tableau de bord'!$K$23:$K$24</c:f>
              <c:numCache>
                <c:formatCode>#,##0" €";[Red](#,##0" €");-</c:formatCode>
                <c:ptCount val="0"/>
              </c:numCache>
            </c:numRef>
          </c:val>
          <c:smooth val="0"/>
        </c:ser>
        <c:ser>
          <c:idx val="3"/>
          <c:order val="3"/>
          <c:tx>
            <c:v>Objectif</c:v>
          </c:tx>
          <c:cat>
            <c:strRef>
              <c:f>'Tableau de bord'!$H$23:$H$24</c:f>
              <c:strCache>
                <c:ptCount val="0"/>
              </c:strCache>
            </c:strRef>
          </c:cat>
          <c:val>
            <c:numRef>
              <c:f>'Tableau de bord'!$L$23:$L$24</c:f>
              <c:numCache>
                <c:formatCode>#,##0" €";[Red](#,##0" €");-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1</xdr:col>
      <xdr:colOff>0</xdr:colOff>
      <xdr:row>27</xdr:row>
      <xdr:rowOff>0</xdr:rowOff>
    </xdr:from>
    <xdr:to>
      <xdr:col>6</xdr:col>
      <xdr:colOff>0</xdr:colOff>
      <xdr:row>43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5447ddc52a6c48aa"/>
        </a:graphicData>
      </a:graphic>
    </xdr:graphicFrame>
    <xdr:clientData/>
  </xdr:twoCellAnchor>
  <xdr:twoCellAnchor>
    <xdr:from>
      <xdr:col>7</xdr:col>
      <xdr:colOff>0</xdr:colOff>
      <xdr:row>27</xdr:row>
      <xdr:rowOff>0</xdr:rowOff>
    </xdr:from>
    <xdr:to>
      <xdr:col>12</xdr:col>
      <xdr:colOff>0</xdr:colOff>
      <xdr:row>43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96c98031bd24f3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5e8204a9855a4552" /></Relationships>
</file>

<file path=xl/worksheets/sheet1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19" hidden="0" customWidth="1"/>
    <x:col min="3" max="3" width="14" hidden="0" customWidth="1"/>
    <x:col min="4" max="4" width="3" hidden="0" customWidth="1"/>
    <x:col min="5" max="5" width="19" hidden="0" customWidth="1"/>
    <x:col min="6" max="6" width="14" hidden="0" customWidth="1"/>
    <x:col min="7" max="7" width="3" hidden="0" customWidth="1"/>
    <x:col min="8" max="8" width="19" hidden="0" customWidth="1"/>
    <x:col min="9" max="9" width="14" hidden="0" customWidth="1"/>
    <x:col min="10" max="10" width="3" hidden="0" customWidth="1"/>
    <x:col min="11" max="11" width="19" hidden="0" customWidth="1"/>
    <x:col min="12" max="12" width="14" hidden="0" customWidth="1"/>
    <x:col min="13" max="13" width="3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244" t="str">
        <x:v>PRÉVISIONNEL FINANCIER — TABLEAU DE BORD EXÉCUTIF</x:v>
      </x:c>
      <x:c r="C2" s="244"/>
      <x:c r="D2" s="244"/>
      <x:c r="E2" s="244"/>
      <x:c r="F2" s="244"/>
      <x:c r="G2" s="244"/>
      <x:c r="H2" s="244"/>
      <x:c r="I2" s="244"/>
      <x:c r="J2" s="244"/>
      <x:c r="K2" s="244"/>
      <x:c r="L2" s="244"/>
      <x:c r="M2" s="242"/>
      <x:c r="N2" s="242"/>
      <x:c r="O2" s="243"/>
      <x:c r="P2" s="243"/>
      <x:c r="Q2" s="243"/>
      <x:c r="R2" s="243"/>
      <x:c r="S2" s="243"/>
      <x:c r="T2" s="243"/>
      <x:c r="U2" s="243"/>
      <x:c r="V2" s="243"/>
      <x:c r="W2" s="243"/>
      <x:c r="X2" s="243"/>
      <x:c r="Y2" s="243"/>
      <x:c r="Z2" s="243"/>
      <x:c r="AA2" s="243"/>
      <x:c r="AB2" s="243"/>
      <x:c r="AC2" s="243"/>
      <x:c r="AD2" s="243"/>
      <x:c r="AE2" s="243"/>
      <x:c r="AF2" s="243"/>
      <x:c r="AG2" s="243"/>
      <x:c r="AH2" s="243"/>
      <x:c r="AI2" s="243"/>
      <x:c r="AJ2" s="243"/>
      <x:c r="AK2" s="243"/>
      <x:c r="AL2" s="243"/>
    </x:row>
    <x:row r="3">
      <x:c r="A3" s="242"/>
      <x:c r="B3" s="244"/>
      <x:c r="C3" s="244"/>
      <x:c r="D3" s="244"/>
      <x:c r="E3" s="244"/>
      <x:c r="F3" s="244"/>
      <x:c r="G3" s="244"/>
      <x:c r="H3" s="244"/>
      <x:c r="I3" s="244"/>
      <x:c r="J3" s="244"/>
      <x:c r="K3" s="244"/>
      <x:c r="L3" s="244"/>
      <x:c r="M3" s="242"/>
      <x:c r="N3" s="242"/>
      <x:c r="O3" s="243"/>
      <x:c r="P3" s="243"/>
      <x:c r="Q3" s="243"/>
      <x:c r="R3" s="243"/>
      <x:c r="S3" s="243"/>
      <x:c r="T3" s="243"/>
      <x:c r="U3" s="243"/>
      <x:c r="V3" s="243"/>
      <x:c r="W3" s="243"/>
      <x:c r="X3" s="243"/>
      <x:c r="Y3" s="243"/>
      <x:c r="Z3" s="243"/>
      <x:c r="AA3" s="243"/>
      <x:c r="AB3" s="243"/>
      <x:c r="AC3" s="243"/>
      <x:c r="AD3" s="243"/>
      <x:c r="AE3" s="243"/>
      <x:c r="AF3" s="243"/>
      <x:c r="AG3" s="243"/>
      <x:c r="AH3" s="243"/>
      <x:c r="AI3" s="243"/>
      <x:c r="AJ3" s="243"/>
      <x:c r="AK3" s="243"/>
      <x:c r="AL3" s="243"/>
    </x:row>
    <x:row r="4">
      <x:c r="A4" s="242"/>
      <x:c r="B4" s="245" t="str">
        <x:v>Compte de résultat • Bilan • Trésorerie sur 36 mois • Plan de financement • Analyse automatique</x:v>
      </x:c>
      <x:c r="C4" s="245"/>
      <x:c r="D4" s="245"/>
      <x:c r="E4" s="245"/>
      <x:c r="F4" s="245"/>
      <x:c r="G4" s="245"/>
      <x:c r="H4" s="245"/>
      <x:c r="I4" s="245"/>
      <x:c r="J4" s="245"/>
      <x:c r="K4" s="245"/>
      <x:c r="L4" s="245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242"/>
      <x:c r="C5" s="242"/>
      <x:c r="D5" s="242"/>
      <x:c r="E5" s="242"/>
      <x:c r="F5" s="242"/>
      <x:c r="G5" s="242"/>
      <x:c r="H5" s="242"/>
      <x:c r="I5" s="242"/>
      <x:c r="J5" s="242"/>
      <x:c r="K5" s="242"/>
      <x:c r="L5" s="242"/>
      <x:c r="M5" s="242"/>
      <x:c r="N5" s="242"/>
      <x:c r="O5" s="243"/>
      <x:c r="P5" s="243"/>
      <x:c r="Q5" s="243"/>
      <x:c r="R5" s="243"/>
      <x:c r="S5" s="243"/>
      <x:c r="T5" s="243"/>
      <x:c r="U5" s="243"/>
      <x:c r="V5" s="243"/>
      <x:c r="W5" s="243"/>
      <x:c r="X5" s="243"/>
      <x:c r="Y5" s="243"/>
      <x:c r="Z5" s="243"/>
      <x:c r="AA5" s="243"/>
      <x:c r="AB5" s="243"/>
      <x:c r="AC5" s="243"/>
      <x:c r="AD5" s="243"/>
      <x:c r="AE5" s="243"/>
      <x:c r="AF5" s="243"/>
      <x:c r="AG5" s="243"/>
      <x:c r="AH5" s="243"/>
      <x:c r="AI5" s="243"/>
      <x:c r="AJ5" s="243"/>
      <x:c r="AK5" s="243"/>
      <x:c r="AL5" s="243"/>
    </x:row>
    <x:row r="6">
      <x:c r="A6" s="242"/>
      <x:c r="B6" s="246" t="str">
        <x:v>CA ANNÉE 1</x:v>
      </x:c>
      <x:c r="C6" s="246"/>
      <x:c r="D6" s="242"/>
      <x:c r="E6" s="247" t="str">
        <x:v>RÉSULTAT NET</x:v>
      </x:c>
      <x:c r="F6" s="247"/>
      <x:c r="G6" s="242"/>
      <x:c r="H6" s="248" t="str">
        <x:v>MARGE NETTE</x:v>
      </x:c>
      <x:c r="I6" s="248"/>
      <x:c r="J6" s="242"/>
      <x:c r="K6" s="249" t="str">
        <x:v>TRÉSORERIE M36</x:v>
      </x:c>
      <x:c r="L6" s="249"/>
      <x:c r="M6" s="242"/>
      <x:c r="N6" s="242"/>
      <x:c r="O6" s="243"/>
      <x:c r="P6" s="243"/>
      <x:c r="Q6" s="243"/>
      <x:c r="R6" s="243"/>
      <x:c r="S6" s="243"/>
      <x:c r="T6" s="243"/>
      <x:c r="U6" s="243"/>
      <x:c r="V6" s="243"/>
      <x:c r="W6" s="243"/>
      <x:c r="X6" s="243"/>
      <x:c r="Y6" s="243"/>
      <x:c r="Z6" s="243"/>
      <x:c r="AA6" s="243"/>
      <x:c r="AB6" s="243"/>
      <x:c r="AC6" s="243"/>
      <x:c r="AD6" s="243"/>
      <x:c r="AE6" s="243"/>
      <x:c r="AF6" s="243"/>
      <x:c r="AG6" s="243"/>
      <x:c r="AH6" s="243"/>
      <x:c r="AI6" s="243"/>
      <x:c r="AJ6" s="243"/>
      <x:c r="AK6" s="243"/>
      <x:c r="AL6" s="243"/>
    </x:row>
    <x:row r="7">
      <x:c r="A7" s="242"/>
      <x:c r="B7" s="246"/>
      <x:c r="C7" s="246"/>
      <x:c r="D7" s="242"/>
      <x:c r="E7" s="247"/>
      <x:c r="F7" s="247"/>
      <x:c r="G7" s="242"/>
      <x:c r="H7" s="248"/>
      <x:c r="I7" s="248"/>
      <x:c r="J7" s="242"/>
      <x:c r="K7" s="249"/>
      <x:c r="L7" s="249"/>
      <x:c r="M7" s="242"/>
      <x:c r="N7" s="242"/>
      <x:c r="O7" s="243"/>
      <x:c r="P7" s="243"/>
      <x:c r="Q7" s="243"/>
      <x:c r="R7" s="243"/>
      <x:c r="S7" s="243"/>
      <x:c r="T7" s="243"/>
      <x:c r="U7" s="243"/>
      <x:c r="V7" s="243"/>
      <x:c r="W7" s="243"/>
      <x:c r="X7" s="243"/>
      <x:c r="Y7" s="243"/>
      <x:c r="Z7" s="243"/>
      <x:c r="AA7" s="243"/>
      <x:c r="AB7" s="243"/>
      <x:c r="AC7" s="243"/>
      <x:c r="AD7" s="243"/>
      <x:c r="AE7" s="243"/>
      <x:c r="AF7" s="243"/>
      <x:c r="AG7" s="243"/>
      <x:c r="AH7" s="243"/>
      <x:c r="AI7" s="243"/>
      <x:c r="AJ7" s="243"/>
      <x:c r="AK7" s="243"/>
      <x:c r="AL7" s="243"/>
    </x:row>
    <x:row r="8">
      <x:c r="A8" s="242"/>
      <x:c r="B8" s="250" t="n">
        <x:f>'Compte de résultat'!C6</x:f>
        <x:v>240000</x:v>
      </x:c>
      <x:c r="C8" s="250"/>
      <x:c r="D8" s="242"/>
      <x:c r="E8" s="251" t="n">
        <x:f>'Compte de résultat'!C22</x:f>
        <x:v>15937.5</x:v>
      </x:c>
      <x:c r="F8" s="251"/>
      <x:c r="G8" s="242"/>
      <x:c r="H8" s="252" t="n">
        <x:f>'Compte de résultat'!C23</x:f>
        <x:v>0.06640625</x:v>
      </x:c>
      <x:c r="I8" s="252"/>
      <x:c r="J8" s="242"/>
      <x:c r="K8" s="253" t="n">
        <x:f>'Trésorerie 36 mois'!AL19</x:f>
        <x:v>1396374.1090909091</x:v>
      </x:c>
      <x:c r="L8" s="253"/>
      <x:c r="M8" s="242"/>
      <x:c r="N8" s="242"/>
      <x:c r="O8" s="243"/>
      <x:c r="P8" s="243"/>
      <x:c r="Q8" s="243"/>
      <x:c r="R8" s="243"/>
      <x:c r="S8" s="243"/>
      <x:c r="T8" s="243"/>
      <x:c r="U8" s="243"/>
      <x:c r="V8" s="243"/>
      <x:c r="W8" s="243"/>
      <x:c r="X8" s="243"/>
      <x:c r="Y8" s="243"/>
      <x:c r="Z8" s="243"/>
      <x:c r="AA8" s="243"/>
      <x:c r="AB8" s="243"/>
      <x:c r="AC8" s="243"/>
      <x:c r="AD8" s="243"/>
      <x:c r="AE8" s="243"/>
      <x:c r="AF8" s="243"/>
      <x:c r="AG8" s="243"/>
      <x:c r="AH8" s="243"/>
      <x:c r="AI8" s="243"/>
      <x:c r="AJ8" s="243"/>
      <x:c r="AK8" s="243"/>
      <x:c r="AL8" s="243"/>
    </x:row>
    <x:row r="9">
      <x:c r="A9" s="242"/>
      <x:c r="B9" s="250"/>
      <x:c r="C9" s="250"/>
      <x:c r="D9" s="242"/>
      <x:c r="E9" s="251"/>
      <x:c r="F9" s="251"/>
      <x:c r="G9" s="242"/>
      <x:c r="H9" s="252"/>
      <x:c r="I9" s="252"/>
      <x:c r="J9" s="242"/>
      <x:c r="K9" s="253"/>
      <x:c r="L9" s="253"/>
      <x:c r="M9" s="242"/>
      <x:c r="N9" s="242"/>
      <x:c r="O9" s="243"/>
      <x:c r="P9" s="243"/>
      <x:c r="Q9" s="243"/>
      <x:c r="R9" s="243"/>
      <x:c r="S9" s="243"/>
      <x:c r="T9" s="243"/>
      <x:c r="U9" s="243"/>
      <x:c r="V9" s="243"/>
      <x:c r="W9" s="243"/>
      <x:c r="X9" s="243"/>
      <x:c r="Y9" s="243"/>
      <x:c r="Z9" s="243"/>
      <x:c r="AA9" s="243"/>
      <x:c r="AB9" s="243"/>
      <x:c r="AC9" s="243"/>
      <x:c r="AD9" s="243"/>
      <x:c r="AE9" s="243"/>
      <x:c r="AF9" s="243"/>
      <x:c r="AG9" s="243"/>
      <x:c r="AH9" s="243"/>
      <x:c r="AI9" s="243"/>
      <x:c r="AJ9" s="243"/>
      <x:c r="AK9" s="243"/>
      <x:c r="AL9" s="243"/>
    </x:row>
    <x:row r="10">
      <x:c r="A10" s="242"/>
      <x:c r="B10" s="242"/>
      <x:c r="C10" s="242"/>
      <x:c r="D10" s="242"/>
      <x:c r="E10" s="242"/>
      <x:c r="F10" s="242"/>
      <x:c r="G10" s="242"/>
      <x:c r="H10" s="242"/>
      <x:c r="I10" s="242"/>
      <x:c r="J10" s="242"/>
      <x:c r="K10" s="242"/>
      <x:c r="L10" s="242"/>
      <x:c r="M10" s="242"/>
      <x:c r="N10" s="242"/>
      <x:c r="O10" s="243"/>
      <x:c r="P10" s="243"/>
      <x:c r="Q10" s="243"/>
      <x:c r="R10" s="243"/>
      <x:c r="S10" s="243"/>
      <x:c r="T10" s="243"/>
      <x:c r="U10" s="243"/>
      <x:c r="V10" s="243"/>
      <x:c r="W10" s="243"/>
      <x:c r="X10" s="243"/>
      <x:c r="Y10" s="243"/>
      <x:c r="Z10" s="243"/>
      <x:c r="AA10" s="243"/>
      <x:c r="AB10" s="243"/>
      <x:c r="AC10" s="243"/>
      <x:c r="AD10" s="243"/>
      <x:c r="AE10" s="243"/>
      <x:c r="AF10" s="243"/>
      <x:c r="AG10" s="243"/>
      <x:c r="AH10" s="243"/>
      <x:c r="AI10" s="243"/>
      <x:c r="AJ10" s="243"/>
      <x:c r="AK10" s="243"/>
      <x:c r="AL10" s="243"/>
    </x:row>
    <x:row r="11">
      <x:c r="A11" s="242"/>
      <x:c r="B11" s="242"/>
      <x:c r="C11" s="242"/>
      <x:c r="D11" s="242"/>
      <x:c r="E11" s="242"/>
      <x:c r="F11" s="242"/>
      <x:c r="G11" s="242"/>
      <x:c r="H11" s="242"/>
      <x:c r="I11" s="242"/>
      <x:c r="J11" s="242"/>
      <x:c r="K11" s="242"/>
      <x:c r="L11" s="242"/>
      <x:c r="M11" s="242"/>
      <x:c r="N11" s="242"/>
      <x:c r="O11" s="243"/>
      <x:c r="P11" s="243"/>
      <x:c r="Q11" s="243"/>
      <x:c r="R11" s="243"/>
      <x:c r="S11" s="243"/>
      <x:c r="T11" s="243"/>
      <x:c r="U11" s="243"/>
      <x:c r="V11" s="243"/>
      <x:c r="W11" s="243"/>
      <x:c r="X11" s="243"/>
      <x:c r="Y11" s="243"/>
      <x:c r="Z11" s="243"/>
      <x:c r="AA11" s="243"/>
      <x:c r="AB11" s="243"/>
      <x:c r="AC11" s="243"/>
      <x:c r="AD11" s="243"/>
      <x:c r="AE11" s="243"/>
      <x:c r="AF11" s="243"/>
      <x:c r="AG11" s="243"/>
      <x:c r="AH11" s="243"/>
      <x:c r="AI11" s="243"/>
      <x:c r="AJ11" s="243"/>
      <x:c r="AK11" s="243"/>
      <x:c r="AL11" s="243"/>
    </x:row>
    <x:row r="12">
      <x:c r="A12" s="242"/>
      <x:c r="B12" s="254" t="str">
        <x:v>SYNTHÈSE FINANCIÈRE SUR 3 ANS</x:v>
      </x:c>
      <x:c r="C12" s="254"/>
      <x:c r="D12" s="254"/>
      <x:c r="E12" s="254"/>
      <x:c r="F12" s="254"/>
      <x:c r="G12" s="242"/>
      <x:c r="H12" s="255" t="str">
        <x:v>DIAGNOSTIC AUTOMATIQUE</x:v>
      </x:c>
      <x:c r="I12" s="255"/>
      <x:c r="J12" s="255"/>
      <x:c r="K12" s="255"/>
      <x:c r="L12" s="255"/>
      <x:c r="M12" s="242"/>
      <x:c r="N12" s="242"/>
      <x:c r="O12" s="243"/>
      <x:c r="P12" s="243"/>
      <x:c r="Q12" s="243"/>
      <x:c r="R12" s="243"/>
      <x:c r="S12" s="243"/>
      <x:c r="T12" s="243"/>
      <x:c r="U12" s="243"/>
      <x:c r="V12" s="243"/>
      <x:c r="W12" s="243"/>
      <x:c r="X12" s="243"/>
      <x:c r="Y12" s="243"/>
      <x:c r="Z12" s="243"/>
      <x:c r="AA12" s="243"/>
      <x:c r="AB12" s="243"/>
      <x:c r="AC12" s="243"/>
      <x:c r="AD12" s="243"/>
      <x:c r="AE12" s="243"/>
      <x:c r="AF12" s="243"/>
      <x:c r="AG12" s="243"/>
      <x:c r="AH12" s="243"/>
      <x:c r="AI12" s="243"/>
      <x:c r="AJ12" s="243"/>
      <x:c r="AK12" s="243"/>
      <x:c r="AL12" s="243"/>
    </x:row>
    <x:row r="13">
      <x:c r="A13" s="242"/>
      <x:c r="B13" s="518" t="str">
        <x:v>Indicateur</x:v>
      </x:c>
      <x:c r="C13" s="519" t="str">
        <x:v>Année 1</x:v>
      </x:c>
      <x:c r="D13" s="519" t="str">
        <x:v>Année 2</x:v>
      </x:c>
      <x:c r="E13" s="519" t="str">
        <x:v>Année 3</x:v>
      </x:c>
      <x:c r="F13" s="520" t="str">
        <x:v>Tendance</x:v>
      </x:c>
      <x:c r="G13" s="242"/>
      <x:c r="H13" s="428" t="str">
        <x:v>Test</x:v>
      </x:c>
      <x:c r="I13" s="429" t="str">
        <x:v>Valeur</x:v>
      </x:c>
      <x:c r="J13" s="429" t="str">
        <x:v>Seuil</x:v>
      </x:c>
      <x:c r="K13" s="429" t="str">
        <x:v>Statut</x:v>
      </x:c>
      <x:c r="L13" s="430" t="str">
        <x:v>Lecture</x:v>
      </x:c>
      <x:c r="M13" s="242"/>
      <x:c r="N13" s="242"/>
      <x:c r="O13" s="243"/>
      <x:c r="P13" s="243"/>
      <x:c r="Q13" s="243"/>
      <x:c r="R13" s="243"/>
      <x:c r="S13" s="243"/>
      <x:c r="T13" s="243"/>
      <x:c r="U13" s="243"/>
      <x:c r="V13" s="243"/>
      <x:c r="W13" s="243"/>
      <x:c r="X13" s="243"/>
      <x:c r="Y13" s="243"/>
      <x:c r="Z13" s="243"/>
      <x:c r="AA13" s="243"/>
      <x:c r="AB13" s="243"/>
      <x:c r="AC13" s="243"/>
      <x:c r="AD13" s="243"/>
      <x:c r="AE13" s="243"/>
      <x:c r="AF13" s="243"/>
      <x:c r="AG13" s="243"/>
      <x:c r="AH13" s="243"/>
      <x:c r="AI13" s="243"/>
      <x:c r="AJ13" s="243"/>
      <x:c r="AK13" s="243"/>
      <x:c r="AL13" s="243"/>
    </x:row>
    <x:row r="14">
      <x:c r="A14" s="242"/>
      <x:c r="B14" s="385" t="str">
        <x:v>Chiffre d’affaires</x:v>
      </x:c>
      <x:c r="C14" s="257" t="n">
        <x:f>'Compte de résultat'!C6</x:f>
        <x:v>240000</x:v>
      </x:c>
      <x:c r="D14" s="257" t="n">
        <x:f>'Compte de résultat'!D6</x:f>
        <x:v>268800</x:v>
      </x:c>
      <x:c r="E14" s="257" t="n">
        <x:f>'Compte de résultat'!E6</x:f>
        <x:v>295680</x:v>
      </x:c>
      <x:c r="F14" s="521" t="str">
        <x:f>IF(E14&gt;C14,"↗ Croissance","↘ Baisse")</x:f>
        <x:v>↗ Croissance</x:v>
      </x:c>
      <x:c r="G14" s="242"/>
      <x:c r="H14" s="385" t="str">
        <x:v>Rentabilité</x:v>
      </x:c>
      <x:c r="I14" s="259" t="n">
        <x:f>'Compte de résultat'!C22</x:f>
        <x:v>15937.5</x:v>
      </x:c>
      <x:c r="J14" s="259" t="n">
        <x:v>0</x:v>
      </x:c>
      <x:c r="K14" s="380" t="str">
        <x:f>IF(I14&gt;J14,"OK","ALERTE")</x:f>
        <x:v>OK</x:v>
      </x:c>
      <x:c r="L14" s="407" t="str">
        <x:v>Résultat net positif</x:v>
      </x:c>
      <x:c r="M14" s="242"/>
      <x:c r="N14" s="242"/>
      <x:c r="O14" s="243"/>
      <x:c r="P14" s="243"/>
      <x:c r="Q14" s="243"/>
      <x:c r="R14" s="243"/>
      <x:c r="S14" s="243"/>
      <x:c r="T14" s="243"/>
      <x:c r="U14" s="243"/>
      <x:c r="V14" s="243"/>
      <x:c r="W14" s="243"/>
      <x:c r="X14" s="243"/>
      <x:c r="Y14" s="243"/>
      <x:c r="Z14" s="243"/>
      <x:c r="AA14" s="243"/>
      <x:c r="AB14" s="243"/>
      <x:c r="AC14" s="243"/>
      <x:c r="AD14" s="243"/>
      <x:c r="AE14" s="243"/>
      <x:c r="AF14" s="243"/>
      <x:c r="AG14" s="243"/>
      <x:c r="AH14" s="243"/>
      <x:c r="AI14" s="243"/>
      <x:c r="AJ14" s="243"/>
      <x:c r="AK14" s="243"/>
      <x:c r="AL14" s="243"/>
    </x:row>
    <x:row r="15">
      <x:c r="A15" s="242"/>
      <x:c r="B15" s="385" t="str">
        <x:v>EBITDA</x:v>
      </x:c>
      <x:c r="C15" s="257" t="n">
        <x:f>'Compte de résultat'!C16</x:f>
        <x:v>37200</x:v>
      </x:c>
      <x:c r="D15" s="257" t="n">
        <x:f>'Compte de résultat'!D16</x:f>
        <x:v>55192</x:v>
      </x:c>
      <x:c r="E15" s="257" t="n">
        <x:f>'Compte de résultat'!E16</x:f>
        <x:v>72204.8</x:v>
      </x:c>
      <x:c r="F15" s="521" t="str">
        <x:f>IF(E15&gt;C15,"↗ Amélioration","↘ Dégradation")</x:f>
        <x:v>↗ Amélioration</x:v>
      </x:c>
      <x:c r="G15" s="242"/>
      <x:c r="H15" s="385" t="str">
        <x:v>Marge nette</x:v>
      </x:c>
      <x:c r="I15" s="261" t="n">
        <x:f>'Compte de résultat'!C23</x:f>
        <x:v>0.06640625</x:v>
      </x:c>
      <x:c r="J15" s="261" t="n">
        <x:v>0.08</x:v>
      </x:c>
      <x:c r="K15" s="380" t="str">
        <x:f>IF(I15&gt;=J15,"OK","À SURVEILLER")</x:f>
        <x:v>À SURVEILLER</x:v>
      </x:c>
      <x:c r="L15" s="407" t="str">
        <x:v>Objectif ≥ 8 %</x:v>
      </x:c>
      <x:c r="M15" s="242"/>
      <x:c r="N15" s="242"/>
      <x:c r="O15" s="243"/>
      <x:c r="P15" s="243"/>
      <x:c r="Q15" s="243"/>
      <x:c r="R15" s="243"/>
      <x:c r="S15" s="243"/>
      <x:c r="T15" s="243"/>
      <x:c r="U15" s="243"/>
      <x:c r="V15" s="243"/>
      <x:c r="W15" s="243"/>
      <x:c r="X15" s="243"/>
      <x:c r="Y15" s="243"/>
      <x:c r="Z15" s="243"/>
      <x:c r="AA15" s="243"/>
      <x:c r="AB15" s="243"/>
      <x:c r="AC15" s="243"/>
      <x:c r="AD15" s="243"/>
      <x:c r="AE15" s="243"/>
      <x:c r="AF15" s="243"/>
      <x:c r="AG15" s="243"/>
      <x:c r="AH15" s="243"/>
      <x:c r="AI15" s="243"/>
      <x:c r="AJ15" s="243"/>
      <x:c r="AK15" s="243"/>
      <x:c r="AL15" s="243"/>
    </x:row>
    <x:row r="16">
      <x:c r="A16" s="242"/>
      <x:c r="B16" s="385" t="str">
        <x:v>Résultat net</x:v>
      </x:c>
      <x:c r="C16" s="257" t="n">
        <x:f>'Compte de résultat'!C22</x:f>
        <x:v>15937.5</x:v>
      </x:c>
      <x:c r="D16" s="257" t="n">
        <x:f>'Compte de résultat'!D22</x:f>
        <x:v>27116.578125</x:v>
      </x:c>
      <x:c r="E16" s="257" t="n">
        <x:f>'Compte de résultat'!E22</x:f>
        <x:v>38666.100000000006</x:v>
      </x:c>
      <x:c r="F16" s="521" t="str">
        <x:f>IF(E16&gt;C16,"↗ Amélioration","↘ Dégradation")</x:f>
        <x:v>↗ Amélioration</x:v>
      </x:c>
      <x:c r="G16" s="242"/>
      <x:c r="H16" s="385" t="str">
        <x:v>Trésorerie minimum</x:v>
      </x:c>
      <x:c r="I16" s="259" t="n">
        <x:f>MIN('Trésorerie 36 mois'!C19:AL19)</x:f>
        <x:v>99900.45454545454</x:v>
      </x:c>
      <x:c r="J16" s="259" t="n">
        <x:f>'Hypothèses'!H23</x:f>
        <x:v>18000</x:v>
      </x:c>
      <x:c r="K16" s="380" t="str">
        <x:f>IF(I16&gt;=J16,"OK","ALERTE")</x:f>
        <x:v>OK</x:v>
      </x:c>
      <x:c r="L16" s="407" t="str">
        <x:v>Sécurité financière</x:v>
      </x:c>
      <x:c r="M16" s="242"/>
      <x:c r="N16" s="242"/>
      <x:c r="O16" s="243"/>
      <x:c r="P16" s="243"/>
      <x:c r="Q16" s="243"/>
      <x:c r="R16" s="243"/>
      <x:c r="S16" s="243"/>
      <x:c r="T16" s="243"/>
      <x:c r="U16" s="243"/>
      <x:c r="V16" s="243"/>
      <x:c r="W16" s="243"/>
      <x:c r="X16" s="243"/>
      <x:c r="Y16" s="243"/>
      <x:c r="Z16" s="243"/>
      <x:c r="AA16" s="243"/>
      <x:c r="AB16" s="243"/>
      <x:c r="AC16" s="243"/>
      <x:c r="AD16" s="243"/>
      <x:c r="AE16" s="243"/>
      <x:c r="AF16" s="243"/>
      <x:c r="AG16" s="243"/>
      <x:c r="AH16" s="243"/>
      <x:c r="AI16" s="243"/>
      <x:c r="AJ16" s="243"/>
      <x:c r="AK16" s="243"/>
      <x:c r="AL16" s="243"/>
    </x:row>
    <x:row r="17">
      <x:c r="A17" s="242"/>
      <x:c r="B17" s="385" t="str">
        <x:v>CAF</x:v>
      </x:c>
      <x:c r="C17" s="257" t="n">
        <x:f>'Compte de résultat'!C24</x:f>
        <x:v>29187.5</x:v>
      </x:c>
      <x:c r="D17" s="257" t="n">
        <x:f>'Compte de résultat'!D24</x:f>
        <x:v>44766.578125</x:v>
      </x:c>
      <x:c r="E17" s="257" t="n">
        <x:f>'Compte de résultat'!E24</x:f>
        <x:v>59316.100000000006</x:v>
      </x:c>
      <x:c r="F17" s="521" t="str">
        <x:f>IF(E17&gt;C17,"↗ Amélioration","↘ Dégradation")</x:f>
        <x:v>↗ Amélioration</x:v>
      </x:c>
      <x:c r="G17" s="242"/>
      <x:c r="H17" s="385" t="str">
        <x:v>Équilibre bilan</x:v>
      </x:c>
      <x:c r="I17" s="259" t="n">
        <x:f>ABS(Bilan!C15)</x:f>
        <x:v>18108.415317559164</x:v>
      </x:c>
      <x:c r="J17" s="259" t="n">
        <x:v>0</x:v>
      </x:c>
      <x:c r="K17" s="380" t="str">
        <x:f>IF(I17&lt;=1,"OK","ÉCART")</x:f>
        <x:v>ÉCART</x:v>
      </x:c>
      <x:c r="L17" s="407" t="str">
        <x:v>Actif = passif</x:v>
      </x:c>
      <x:c r="M17" s="242"/>
      <x:c r="N17" s="242"/>
      <x:c r="O17" s="243"/>
      <x:c r="P17" s="243"/>
      <x:c r="Q17" s="243"/>
      <x:c r="R17" s="243"/>
      <x:c r="S17" s="243"/>
      <x:c r="T17" s="243"/>
      <x:c r="U17" s="243"/>
      <x:c r="V17" s="243"/>
      <x:c r="W17" s="243"/>
      <x:c r="X17" s="243"/>
      <x:c r="Y17" s="243"/>
      <x:c r="Z17" s="243"/>
      <x:c r="AA17" s="243"/>
      <x:c r="AB17" s="243"/>
      <x:c r="AC17" s="243"/>
      <x:c r="AD17" s="243"/>
      <x:c r="AE17" s="243"/>
      <x:c r="AF17" s="243"/>
      <x:c r="AG17" s="243"/>
      <x:c r="AH17" s="243"/>
      <x:c r="AI17" s="243"/>
      <x:c r="AJ17" s="243"/>
      <x:c r="AK17" s="243"/>
      <x:c r="AL17" s="243"/>
    </x:row>
    <x:row r="18">
      <x:c r="A18" s="242"/>
      <x:c r="B18" s="385" t="str">
        <x:v>Trésorerie finale</x:v>
      </x:c>
      <x:c r="C18" s="257" t="n">
        <x:f>Bilan!C12</x:f>
        <x:v>1500</x:v>
      </x:c>
      <x:c r="D18" s="257" t="n">
        <x:f>Bilan!D12</x:f>
        <x:v>1560</x:v>
      </x:c>
      <x:c r="E18" s="257" t="n">
        <x:f>Bilan!E12</x:f>
        <x:v>1622.3999999999999</x:v>
      </x:c>
      <x:c r="F18" s="521" t="str">
        <x:f>IF(E18&gt;C18,"↗ Hausse","↘ Baisse")</x:f>
        <x:v>↗ Hausse</x:v>
      </x:c>
      <x:c r="G18" s="242"/>
      <x:c r="H18" s="385" t="str">
        <x:v>Couverture dette</x:v>
      </x:c>
      <x:c r="I18" s="262" t="n">
        <x:f>IFERROR('Compte de résultat'!C24/'Plan de financement'!C18,0)</x:f>
        <x:v>0.4865025608388641</x:v>
      </x:c>
      <x:c r="J18" s="262" t="n">
        <x:v>1.2</x:v>
      </x:c>
      <x:c r="K18" s="380" t="str">
        <x:f>IF(I18&gt;=J18,"OK","FAIBLE")</x:f>
        <x:v>FAIBLE</x:v>
      </x:c>
      <x:c r="L18" s="407" t="str">
        <x:v>CAF / remboursement</x:v>
      </x:c>
      <x:c r="M18" s="242"/>
      <x:c r="N18" s="242"/>
      <x:c r="O18" s="243"/>
      <x:c r="P18" s="243"/>
      <x:c r="Q18" s="243"/>
      <x:c r="R18" s="243"/>
      <x:c r="S18" s="243"/>
      <x:c r="T18" s="243"/>
      <x:c r="U18" s="243"/>
      <x:c r="V18" s="243"/>
      <x:c r="W18" s="243"/>
      <x:c r="X18" s="243"/>
      <x:c r="Y18" s="243"/>
      <x:c r="Z18" s="243"/>
      <x:c r="AA18" s="243"/>
      <x:c r="AB18" s="243"/>
      <x:c r="AC18" s="243"/>
      <x:c r="AD18" s="243"/>
      <x:c r="AE18" s="243"/>
      <x:c r="AF18" s="243"/>
      <x:c r="AG18" s="243"/>
      <x:c r="AH18" s="243"/>
      <x:c r="AI18" s="243"/>
      <x:c r="AJ18" s="243"/>
      <x:c r="AK18" s="243"/>
      <x:c r="AL18" s="243"/>
    </x:row>
    <x:row r="19">
      <x:c r="A19" s="242"/>
      <x:c r="B19" s="390" t="str">
        <x:v>Dette restante</x:v>
      </x:c>
      <x:c r="C19" s="522" t="n">
        <x:f>Bilan!H11</x:f>
        <x:v>5.454545454544132</x:v>
      </x:c>
      <x:c r="D19" s="522" t="n">
        <x:f>Bilan!I11</x:f>
        <x:v>0</x:v>
      </x:c>
      <x:c r="E19" s="522" t="n">
        <x:f>Bilan!J11</x:f>
        <x:v>0</x:v>
      </x:c>
      <x:c r="F19" s="523" t="str">
        <x:f>IF(E19&lt;C19,"↗ Désendettement","↘ Hausse")</x:f>
        <x:v>↗ Désendettement</x:v>
      </x:c>
      <x:c r="G19" s="242"/>
      <x:c r="H19" s="390" t="str">
        <x:v>Financement initial</x:v>
      </x:c>
      <x:c r="I19" s="530" t="n">
        <x:f>'Plan de financement'!C12</x:f>
        <x:v>-37295.91531755915</x:v>
      </x:c>
      <x:c r="J19" s="530" t="n">
        <x:v>0</x:v>
      </x:c>
      <x:c r="K19" s="531" t="str">
        <x:f>IF(I19&gt;=J19,"OK","DÉFICIT")</x:f>
        <x:v>DÉFICIT</x:v>
      </x:c>
      <x:c r="L19" s="409" t="str">
        <x:v>Ressources ≥ besoins</x:v>
      </x:c>
      <x:c r="M19" s="242"/>
      <x:c r="N19" s="242"/>
      <x:c r="O19" s="243"/>
      <x:c r="P19" s="243"/>
      <x:c r="Q19" s="243"/>
      <x:c r="R19" s="243"/>
      <x:c r="S19" s="243"/>
      <x:c r="T19" s="243"/>
      <x:c r="U19" s="243"/>
      <x:c r="V19" s="243"/>
      <x:c r="W19" s="243"/>
      <x:c r="X19" s="243"/>
      <x:c r="Y19" s="243"/>
      <x:c r="Z19" s="243"/>
      <x:c r="AA19" s="243"/>
      <x:c r="AB19" s="243"/>
      <x:c r="AC19" s="243"/>
      <x:c r="AD19" s="243"/>
      <x:c r="AE19" s="243"/>
      <x:c r="AF19" s="243"/>
      <x:c r="AG19" s="243"/>
      <x:c r="AH19" s="243"/>
      <x:c r="AI19" s="243"/>
      <x:c r="AJ19" s="243"/>
      <x:c r="AK19" s="243"/>
      <x:c r="AL19" s="243"/>
    </x:row>
    <x:row r="20">
      <x:c r="A20" s="242"/>
      <x:c r="B20" s="242"/>
      <x:c r="C20" s="242"/>
      <x:c r="D20" s="242"/>
      <x:c r="E20" s="242"/>
      <x:c r="F20" s="242"/>
      <x:c r="G20" s="242"/>
      <x:c r="H20" s="242"/>
      <x:c r="I20" s="242"/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242"/>
      <x:c r="C21" s="242"/>
      <x:c r="D21" s="242"/>
      <x:c r="E21" s="242"/>
      <x:c r="F21" s="242"/>
      <x:c r="G21" s="242"/>
      <x:c r="H21" s="242"/>
      <x:c r="I21" s="242"/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259" t="str">
        <x:v>Indicateur</x:v>
      </x:c>
      <x:c r="C22" s="259" t="str">
        <x:v>Année 1</x:v>
      </x:c>
      <x:c r="D22" s="259" t="str">
        <x:v>Année 2</x:v>
      </x:c>
      <x:c r="E22" s="259" t="str">
        <x:v>Année 3</x:v>
      </x:c>
      <x:c r="F22" s="242"/>
      <x:c r="G22" s="242"/>
      <x:c r="H22" s="259" t="str">
        <x:v>M12</x:v>
      </x:c>
      <x:c r="I22" s="259" t="str">
        <x:v>M24</x:v>
      </x:c>
      <x:c r="J22" s="259" t="str">
        <x:v>M36</x:v>
      </x:c>
      <x:c r="K22" s="259" t="str">
        <x:v>Minimum</x:v>
      </x:c>
      <x:c r="L22" s="259" t="str">
        <x:v>Objectif</x:v>
      </x:c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259" t="str">
        <x:v>CA</x:v>
      </x:c>
      <x:c r="C23" s="259" t="n">
        <x:f>'Compte de résultat'!C6</x:f>
        <x:v>240000</x:v>
      </x:c>
      <x:c r="D23" s="259" t="n">
        <x:f>'Compte de résultat'!D6</x:f>
        <x:v>268800</x:v>
      </x:c>
      <x:c r="E23" s="259" t="n">
        <x:f>'Compte de résultat'!E6</x:f>
        <x:v>295680</x:v>
      </x:c>
      <x:c r="F23" s="242"/>
      <x:c r="G23" s="242"/>
      <x:c r="H23" s="259"/>
      <x:c r="I23" s="259"/>
      <x:c r="J23" s="259"/>
      <x:c r="K23" s="259"/>
      <x:c r="L23" s="259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259" t="str">
        <x:v>EBITDA</x:v>
      </x:c>
      <x:c r="C24" s="259" t="n">
        <x:f>'Compte de résultat'!C16</x:f>
        <x:v>37200</x:v>
      </x:c>
      <x:c r="D24" s="259" t="n">
        <x:f>'Compte de résultat'!D16</x:f>
        <x:v>55192</x:v>
      </x:c>
      <x:c r="E24" s="259" t="n">
        <x:f>'Compte de résultat'!E16</x:f>
        <x:v>72204.8</x:v>
      </x:c>
      <x:c r="F24" s="242"/>
      <x:c r="G24" s="242"/>
      <x:c r="H24" s="259" t="n">
        <x:f>'Trésorerie 36 mois'!N19</x:f>
        <x:v>461805.4545454544</x:v>
      </x:c>
      <x:c r="I24" s="259" t="n">
        <x:f>'Trésorerie 36 mois'!Z19</x:f>
        <x:v>936207.9999999999</x:v>
      </x:c>
      <x:c r="J24" s="259" t="n">
        <x:f>'Trésorerie 36 mois'!AL19</x:f>
        <x:v>1396374.1090909091</x:v>
      </x:c>
      <x:c r="K24" s="259" t="n">
        <x:f>MIN('Trésorerie 36 mois'!C19:AL19)</x:f>
        <x:v>99900.45454545454</x:v>
      </x:c>
      <x:c r="L24" s="259" t="n">
        <x:f>'Hypothèses'!H23</x:f>
        <x:v>18000</x:v>
      </x:c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59" t="str">
        <x:v>Résultat net</x:v>
      </x:c>
      <x:c r="C25" s="259" t="n">
        <x:f>'Compte de résultat'!C22</x:f>
        <x:v>15937.5</x:v>
      </x:c>
      <x:c r="D25" s="259" t="n">
        <x:f>'Compte de résultat'!D22</x:f>
        <x:v>27116.578125</x:v>
      </x:c>
      <x:c r="E25" s="259" t="n">
        <x:f>'Compte de résultat'!E22</x:f>
        <x:v>38666.100000000006</x:v>
      </x:c>
      <x:c r="F25" s="242"/>
      <x:c r="G25" s="242"/>
      <x:c r="H25" s="242"/>
      <x:c r="I25" s="242"/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59" t="str">
        <x:v>CAF</x:v>
      </x:c>
      <x:c r="C26" s="259" t="n">
        <x:f>'Compte de résultat'!C24</x:f>
        <x:v>29187.5</x:v>
      </x:c>
      <x:c r="D26" s="259" t="n">
        <x:f>'Compte de résultat'!D24</x:f>
        <x:v>44766.578125</x:v>
      </x:c>
      <x:c r="E26" s="259" t="n">
        <x:f>'Compte de résultat'!E24</x:f>
        <x:v>59316.100000000006</x:v>
      </x:c>
      <x:c r="F26" s="242"/>
      <x:c r="G26" s="242"/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38" t="str">
        <x:v>Mode d’emploi : modifiez les cellules bleues de la feuille « Hypothèses ». Les quatre états financiers, les contrôles et les graphiques sont liés et se mettent à jour automatiquement.</x:v>
      </x:c>
      <x:c r="C45" s="238"/>
      <x:c r="D45" s="238"/>
      <x:c r="E45" s="238"/>
      <x:c r="F45" s="238"/>
      <x:c r="G45" s="238"/>
      <x:c r="H45" s="238"/>
      <x:c r="I45" s="238"/>
      <x:c r="J45" s="238"/>
      <x:c r="K45" s="238"/>
      <x:c r="L45" s="238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38"/>
      <x:c r="C46" s="238"/>
      <x:c r="D46" s="238"/>
      <x:c r="E46" s="238"/>
      <x:c r="F46" s="238"/>
      <x:c r="G46" s="238"/>
      <x:c r="H46" s="238"/>
      <x:c r="I46" s="238"/>
      <x:c r="J46" s="238"/>
      <x:c r="K46" s="238"/>
      <x:c r="L46" s="238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38"/>
      <x:c r="C47" s="238"/>
      <x:c r="D47" s="238"/>
      <x:c r="E47" s="238"/>
      <x:c r="F47" s="238"/>
      <x:c r="G47" s="238"/>
      <x:c r="H47" s="238"/>
      <x:c r="I47" s="238"/>
      <x:c r="J47" s="238"/>
      <x:c r="K47" s="238"/>
      <x:c r="L47" s="238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L3"/>
    <x:mergeCell ref="B4:L4"/>
    <x:mergeCell ref="B6:C7"/>
    <x:mergeCell ref="B8:C9"/>
    <x:mergeCell ref="E6:F7"/>
    <x:mergeCell ref="E8:F9"/>
    <x:mergeCell ref="H6:I7"/>
    <x:mergeCell ref="H8:I9"/>
    <x:mergeCell ref="K6:L7"/>
    <x:mergeCell ref="K8:L9"/>
    <x:mergeCell ref="B12:F12"/>
    <x:mergeCell ref="H12:L12"/>
    <x:mergeCell ref="B45:L47"/>
  </x:mergeCells>
  <x:conditionalFormatting sqref="K14:K19">
    <x:cfRule type="expression" dxfId="3" priority="1">
      <x:formula>OR(K14="ALERTE",K14="ÉCART",K14="FAIBLE",K14="DÉFICIT")</x:formula>
    </x:cfRule>
  </x:conditionalFormatting>
  <x:pageMargins left="0.7" right="0.7" top="0.75" bottom="0.75" header="0.3" footer="0.3"/>
  <x:drawing xmlns:r="http://schemas.openxmlformats.org/officeDocument/2006/relationships" r:id="R5e8204a9855a4552"/>
</x:worksheet>
</file>

<file path=xl/worksheets/sheet2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31" hidden="0" customWidth="1"/>
    <x:col min="3" max="3" width="16" hidden="0" customWidth="1"/>
    <x:col min="4" max="4" width="16" hidden="0" customWidth="1"/>
    <x:col min="5" max="5" width="24" hidden="0" customWidth="1"/>
    <x:col min="6" max="6" width="3" hidden="0" customWidth="1"/>
    <x:col min="7" max="7" width="28" hidden="0" customWidth="1"/>
    <x:col min="8" max="8" width="16" hidden="0" customWidth="1"/>
    <x:col min="9" max="9" width="18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244" t="str">
        <x:v>HYPOTHÈSES DU PRÉVISIONNEL FINANCIER</x:v>
      </x:c>
      <x:c r="C2" s="244"/>
      <x:c r="D2" s="244"/>
      <x:c r="E2" s="244"/>
      <x:c r="F2" s="244"/>
      <x:c r="G2" s="244"/>
      <x:c r="H2" s="244"/>
      <x:c r="I2" s="244"/>
      <x:c r="J2" s="242"/>
      <x:c r="K2" s="242"/>
      <x:c r="L2" s="242"/>
      <x:c r="M2" s="242"/>
      <x:c r="N2" s="242"/>
      <x:c r="O2" s="243"/>
      <x:c r="P2" s="243"/>
      <x:c r="Q2" s="243"/>
      <x:c r="R2" s="243"/>
      <x:c r="S2" s="243"/>
      <x:c r="T2" s="243"/>
      <x:c r="U2" s="243"/>
      <x:c r="V2" s="243"/>
      <x:c r="W2" s="243"/>
      <x:c r="X2" s="243"/>
      <x:c r="Y2" s="243"/>
      <x:c r="Z2" s="243"/>
      <x:c r="AA2" s="243"/>
      <x:c r="AB2" s="243"/>
      <x:c r="AC2" s="243"/>
      <x:c r="AD2" s="243"/>
      <x:c r="AE2" s="243"/>
      <x:c r="AF2" s="243"/>
      <x:c r="AG2" s="243"/>
      <x:c r="AH2" s="243"/>
      <x:c r="AI2" s="243"/>
      <x:c r="AJ2" s="243"/>
      <x:c r="AK2" s="243"/>
      <x:c r="AL2" s="243"/>
    </x:row>
    <x:row r="3">
      <x:c r="A3" s="242"/>
      <x:c r="B3" s="244"/>
      <x:c r="C3" s="244"/>
      <x:c r="D3" s="244"/>
      <x:c r="E3" s="244"/>
      <x:c r="F3" s="244"/>
      <x:c r="G3" s="244"/>
      <x:c r="H3" s="244"/>
      <x:c r="I3" s="244"/>
      <x:c r="J3" s="242"/>
      <x:c r="K3" s="242"/>
      <x:c r="L3" s="242"/>
      <x:c r="M3" s="242"/>
      <x:c r="N3" s="242"/>
      <x:c r="O3" s="243"/>
      <x:c r="P3" s="243"/>
      <x:c r="Q3" s="243"/>
      <x:c r="R3" s="243"/>
      <x:c r="S3" s="243"/>
      <x:c r="T3" s="243"/>
      <x:c r="U3" s="243"/>
      <x:c r="V3" s="243"/>
      <x:c r="W3" s="243"/>
      <x:c r="X3" s="243"/>
      <x:c r="Y3" s="243"/>
      <x:c r="Z3" s="243"/>
      <x:c r="AA3" s="243"/>
      <x:c r="AB3" s="243"/>
      <x:c r="AC3" s="243"/>
      <x:c r="AD3" s="243"/>
      <x:c r="AE3" s="243"/>
      <x:c r="AF3" s="243"/>
      <x:c r="AG3" s="243"/>
      <x:c r="AH3" s="243"/>
      <x:c r="AI3" s="243"/>
      <x:c r="AJ3" s="243"/>
      <x:c r="AK3" s="243"/>
      <x:c r="AL3" s="243"/>
    </x:row>
    <x:row r="4">
      <x:c r="A4" s="242"/>
      <x:c r="B4" s="245" t="str">
        <x:v>Les cellules bleues sont modifiables. Tous les états financiers se recalculent automatiquement.</x:v>
      </x:c>
      <x:c r="C4" s="245"/>
      <x:c r="D4" s="245"/>
      <x:c r="E4" s="245"/>
      <x:c r="F4" s="245"/>
      <x:c r="G4" s="245"/>
      <x:c r="H4" s="245"/>
      <x:c r="I4" s="245"/>
      <x:c r="J4" s="242"/>
      <x:c r="K4" s="242"/>
      <x:c r="L4" s="242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242"/>
      <x:c r="C5" s="242"/>
      <x:c r="D5" s="242"/>
      <x:c r="E5" s="242"/>
      <x:c r="F5" s="242"/>
      <x:c r="G5" s="242"/>
      <x:c r="H5" s="242"/>
      <x:c r="I5" s="242"/>
      <x:c r="J5" s="242"/>
      <x:c r="K5" s="242"/>
      <x:c r="L5" s="242"/>
      <x:c r="M5" s="242"/>
      <x:c r="N5" s="242"/>
      <x:c r="O5" s="243"/>
      <x:c r="P5" s="243"/>
      <x:c r="Q5" s="243"/>
      <x:c r="R5" s="243"/>
      <x:c r="S5" s="243"/>
      <x:c r="T5" s="243"/>
      <x:c r="U5" s="243"/>
      <x:c r="V5" s="243"/>
      <x:c r="W5" s="243"/>
      <x:c r="X5" s="243"/>
      <x:c r="Y5" s="243"/>
      <x:c r="Z5" s="243"/>
      <x:c r="AA5" s="243"/>
      <x:c r="AB5" s="243"/>
      <x:c r="AC5" s="243"/>
      <x:c r="AD5" s="243"/>
      <x:c r="AE5" s="243"/>
      <x:c r="AF5" s="243"/>
      <x:c r="AG5" s="243"/>
      <x:c r="AH5" s="243"/>
      <x:c r="AI5" s="243"/>
      <x:c r="AJ5" s="243"/>
      <x:c r="AK5" s="243"/>
      <x:c r="AL5" s="243"/>
    </x:row>
    <x:row r="6">
      <x:c r="A6" s="242"/>
      <x:c r="B6" s="284" t="str">
        <x:v>ACTIVITÉ &amp; CHIFFRE D’AFFAIRES</x:v>
      </x:c>
      <x:c r="C6" s="284"/>
      <x:c r="D6" s="284"/>
      <x:c r="E6" s="284"/>
      <x:c r="F6" s="242"/>
      <x:c r="G6" s="285" t="str">
        <x:v>CHARGES D’EXPLOITATION</x:v>
      </x:c>
      <x:c r="H6" s="285"/>
      <x:c r="I6" s="285"/>
      <x:c r="J6" s="242"/>
      <x:c r="K6" s="242"/>
      <x:c r="L6" s="242"/>
      <x:c r="M6" s="242"/>
      <x:c r="N6" s="242"/>
      <x:c r="O6" s="243"/>
      <x:c r="P6" s="243"/>
      <x:c r="Q6" s="243"/>
      <x:c r="R6" s="243"/>
      <x:c r="S6" s="243"/>
      <x:c r="T6" s="243"/>
      <x:c r="U6" s="243"/>
      <x:c r="V6" s="243"/>
      <x:c r="W6" s="243"/>
      <x:c r="X6" s="243"/>
      <x:c r="Y6" s="243"/>
      <x:c r="Z6" s="243"/>
      <x:c r="AA6" s="243"/>
      <x:c r="AB6" s="243"/>
      <x:c r="AC6" s="243"/>
      <x:c r="AD6" s="243"/>
      <x:c r="AE6" s="243"/>
      <x:c r="AF6" s="243"/>
      <x:c r="AG6" s="243"/>
      <x:c r="AH6" s="243"/>
      <x:c r="AI6" s="243"/>
      <x:c r="AJ6" s="243"/>
      <x:c r="AK6" s="243"/>
      <x:c r="AL6" s="243"/>
    </x:row>
    <x:row r="7">
      <x:c r="A7" s="242"/>
      <x:c r="B7" s="382" t="str">
        <x:v>Hypothèse</x:v>
      </x:c>
      <x:c r="C7" s="383" t="str">
        <x:v>Année 1</x:v>
      </x:c>
      <x:c r="D7" s="383" t="str">
        <x:v>Année 2</x:v>
      </x:c>
      <x:c r="E7" s="384" t="str">
        <x:v>Année 3</x:v>
      </x:c>
      <x:c r="F7" s="242"/>
      <x:c r="G7" s="404" t="str">
        <x:v>Hypothèse</x:v>
      </x:c>
      <x:c r="H7" s="405" t="str">
        <x:v>Année 1</x:v>
      </x:c>
      <x:c r="I7" s="406" t="str">
        <x:v>Unité / note</x:v>
      </x:c>
      <x:c r="J7" s="242"/>
      <x:c r="K7" s="242"/>
      <x:c r="L7" s="242"/>
      <x:c r="M7" s="242"/>
      <x:c r="N7" s="242"/>
      <x:c r="O7" s="243"/>
      <x:c r="P7" s="243"/>
      <x:c r="Q7" s="243"/>
      <x:c r="R7" s="243"/>
      <x:c r="S7" s="243"/>
      <x:c r="T7" s="243"/>
      <x:c r="U7" s="243"/>
      <x:c r="V7" s="243"/>
      <x:c r="W7" s="243"/>
      <x:c r="X7" s="243"/>
      <x:c r="Y7" s="243"/>
      <x:c r="Z7" s="243"/>
      <x:c r="AA7" s="243"/>
      <x:c r="AB7" s="243"/>
      <x:c r="AC7" s="243"/>
      <x:c r="AD7" s="243"/>
      <x:c r="AE7" s="243"/>
      <x:c r="AF7" s="243"/>
      <x:c r="AG7" s="243"/>
      <x:c r="AH7" s="243"/>
      <x:c r="AI7" s="243"/>
      <x:c r="AJ7" s="243"/>
      <x:c r="AK7" s="243"/>
      <x:c r="AL7" s="243"/>
    </x:row>
    <x:row r="8">
      <x:c r="A8" s="242"/>
      <x:c r="B8" s="385" t="str">
        <x:v>Chiffre d’affaires initial</x:v>
      </x:c>
      <x:c r="C8" s="286" t="n">
        <x:v>240000</x:v>
      </x:c>
      <x:c r="D8" s="287" t="n">
        <x:f>C8*(1+D9)</x:f>
        <x:v>268800</x:v>
      </x:c>
      <x:c r="E8" s="386" t="n">
        <x:f>D8*(1+E9)</x:f>
        <x:v>295680</x:v>
      </x:c>
      <x:c r="F8" s="242"/>
      <x:c r="G8" s="385" t="str">
        <x:v>Salaires &amp; charges</x:v>
      </x:c>
      <x:c r="H8" s="286" t="n">
        <x:v>78000</x:v>
      </x:c>
      <x:c r="I8" s="407" t="str">
        <x:v>€ / an</x:v>
      </x:c>
      <x:c r="J8" s="242"/>
      <x:c r="K8" s="242"/>
      <x:c r="L8" s="242"/>
      <x:c r="M8" s="242"/>
      <x:c r="N8" s="242"/>
      <x:c r="O8" s="243"/>
      <x:c r="P8" s="243"/>
      <x:c r="Q8" s="243"/>
      <x:c r="R8" s="243"/>
      <x:c r="S8" s="243"/>
      <x:c r="T8" s="243"/>
      <x:c r="U8" s="243"/>
      <x:c r="V8" s="243"/>
      <x:c r="W8" s="243"/>
      <x:c r="X8" s="243"/>
      <x:c r="Y8" s="243"/>
      <x:c r="Z8" s="243"/>
      <x:c r="AA8" s="243"/>
      <x:c r="AB8" s="243"/>
      <x:c r="AC8" s="243"/>
      <x:c r="AD8" s="243"/>
      <x:c r="AE8" s="243"/>
      <x:c r="AF8" s="243"/>
      <x:c r="AG8" s="243"/>
      <x:c r="AH8" s="243"/>
      <x:c r="AI8" s="243"/>
      <x:c r="AJ8" s="243"/>
      <x:c r="AK8" s="243"/>
      <x:c r="AL8" s="243"/>
    </x:row>
    <x:row r="9">
      <x:c r="A9" s="242"/>
      <x:c r="B9" s="385" t="str">
        <x:v>Croissance annuelle</x:v>
      </x:c>
      <x:c r="C9" s="288" t="n">
        <x:v>0</x:v>
      </x:c>
      <x:c r="D9" s="288" t="n">
        <x:v>0.12</x:v>
      </x:c>
      <x:c r="E9" s="387" t="n">
        <x:v>0.1</x:v>
      </x:c>
      <x:c r="F9" s="242"/>
      <x:c r="G9" s="385" t="str">
        <x:v>Loyer</x:v>
      </x:c>
      <x:c r="H9" s="286" t="n">
        <x:v>18000</x:v>
      </x:c>
      <x:c r="I9" s="407" t="str">
        <x:v>€ / an</x:v>
      </x:c>
      <x:c r="J9" s="242"/>
      <x:c r="K9" s="242"/>
      <x:c r="L9" s="242"/>
      <x:c r="M9" s="242"/>
      <x:c r="N9" s="242"/>
      <x:c r="O9" s="243"/>
      <x:c r="P9" s="243"/>
      <x:c r="Q9" s="243"/>
      <x:c r="R9" s="243"/>
      <x:c r="S9" s="243"/>
      <x:c r="T9" s="243"/>
      <x:c r="U9" s="243"/>
      <x:c r="V9" s="243"/>
      <x:c r="W9" s="243"/>
      <x:c r="X9" s="243"/>
      <x:c r="Y9" s="243"/>
      <x:c r="Z9" s="243"/>
      <x:c r="AA9" s="243"/>
      <x:c r="AB9" s="243"/>
      <x:c r="AC9" s="243"/>
      <x:c r="AD9" s="243"/>
      <x:c r="AE9" s="243"/>
      <x:c r="AF9" s="243"/>
      <x:c r="AG9" s="243"/>
      <x:c r="AH9" s="243"/>
      <x:c r="AI9" s="243"/>
      <x:c r="AJ9" s="243"/>
      <x:c r="AK9" s="243"/>
      <x:c r="AL9" s="243"/>
    </x:row>
    <x:row r="10">
      <x:c r="A10" s="242"/>
      <x:c r="B10" s="385" t="str">
        <x:v>Marge brute</x:v>
      </x:c>
      <x:c r="C10" s="288" t="n">
        <x:v>0.68</x:v>
      </x:c>
      <x:c r="D10" s="288" t="n">
        <x:v>0.69</x:v>
      </x:c>
      <x:c r="E10" s="387" t="n">
        <x:v>0.7</x:v>
      </x:c>
      <x:c r="F10" s="242"/>
      <x:c r="G10" s="385" t="str">
        <x:v>Marketing</x:v>
      </x:c>
      <x:c r="H10" s="286" t="n">
        <x:v>15000</x:v>
      </x:c>
      <x:c r="I10" s="407" t="str">
        <x:v>€ / an</x:v>
      </x:c>
      <x:c r="J10" s="242"/>
      <x:c r="K10" s="242"/>
      <x:c r="L10" s="242"/>
      <x:c r="M10" s="242"/>
      <x:c r="N10" s="242"/>
      <x:c r="O10" s="243"/>
      <x:c r="P10" s="243"/>
      <x:c r="Q10" s="243"/>
      <x:c r="R10" s="243"/>
      <x:c r="S10" s="243"/>
      <x:c r="T10" s="243"/>
      <x:c r="U10" s="243"/>
      <x:c r="V10" s="243"/>
      <x:c r="W10" s="243"/>
      <x:c r="X10" s="243"/>
      <x:c r="Y10" s="243"/>
      <x:c r="Z10" s="243"/>
      <x:c r="AA10" s="243"/>
      <x:c r="AB10" s="243"/>
      <x:c r="AC10" s="243"/>
      <x:c r="AD10" s="243"/>
      <x:c r="AE10" s="243"/>
      <x:c r="AF10" s="243"/>
      <x:c r="AG10" s="243"/>
      <x:c r="AH10" s="243"/>
      <x:c r="AI10" s="243"/>
      <x:c r="AJ10" s="243"/>
      <x:c r="AK10" s="243"/>
      <x:c r="AL10" s="243"/>
    </x:row>
    <x:row r="11">
      <x:c r="A11" s="242"/>
      <x:c r="B11" s="385" t="str">
        <x:v>Délai clients (jours)</x:v>
      </x:c>
      <x:c r="C11" s="289" t="n">
        <x:v>35</x:v>
      </x:c>
      <x:c r="D11" s="289" t="n">
        <x:v>32</x:v>
      </x:c>
      <x:c r="E11" s="388" t="n">
        <x:v>30</x:v>
      </x:c>
      <x:c r="F11" s="242"/>
      <x:c r="G11" s="385" t="str">
        <x:v>Frais administratifs</x:v>
      </x:c>
      <x:c r="H11" s="286" t="n">
        <x:v>12000</x:v>
      </x:c>
      <x:c r="I11" s="407" t="str">
        <x:v>€ / an</x:v>
      </x:c>
      <x:c r="J11" s="242"/>
      <x:c r="K11" s="242"/>
      <x:c r="L11" s="242"/>
      <x:c r="M11" s="242"/>
      <x:c r="N11" s="242"/>
      <x:c r="O11" s="243"/>
      <x:c r="P11" s="243"/>
      <x:c r="Q11" s="243"/>
      <x:c r="R11" s="243"/>
      <x:c r="S11" s="243"/>
      <x:c r="T11" s="243"/>
      <x:c r="U11" s="243"/>
      <x:c r="V11" s="243"/>
      <x:c r="W11" s="243"/>
      <x:c r="X11" s="243"/>
      <x:c r="Y11" s="243"/>
      <x:c r="Z11" s="243"/>
      <x:c r="AA11" s="243"/>
      <x:c r="AB11" s="243"/>
      <x:c r="AC11" s="243"/>
      <x:c r="AD11" s="243"/>
      <x:c r="AE11" s="243"/>
      <x:c r="AF11" s="243"/>
      <x:c r="AG11" s="243"/>
      <x:c r="AH11" s="243"/>
      <x:c r="AI11" s="243"/>
      <x:c r="AJ11" s="243"/>
      <x:c r="AK11" s="243"/>
      <x:c r="AL11" s="243"/>
    </x:row>
    <x:row r="12">
      <x:c r="A12" s="242"/>
      <x:c r="B12" s="385" t="str">
        <x:v>Stocks / CA</x:v>
      </x:c>
      <x:c r="C12" s="288" t="n">
        <x:v>0.04</x:v>
      </x:c>
      <x:c r="D12" s="288" t="n">
        <x:v>0.04</x:v>
      </x:c>
      <x:c r="E12" s="387" t="n">
        <x:v>0.035</x:v>
      </x:c>
      <x:c r="F12" s="242"/>
      <x:c r="G12" s="385" t="str">
        <x:v>Assurances &amp; abonnements</x:v>
      </x:c>
      <x:c r="H12" s="286" t="n">
        <x:v>9000</x:v>
      </x:c>
      <x:c r="I12" s="407" t="str">
        <x:v>€ / an</x:v>
      </x:c>
      <x:c r="J12" s="242"/>
      <x:c r="K12" s="242"/>
      <x:c r="L12" s="242"/>
      <x:c r="M12" s="242"/>
      <x:c r="N12" s="242"/>
      <x:c r="O12" s="243"/>
      <x:c r="P12" s="243"/>
      <x:c r="Q12" s="243"/>
      <x:c r="R12" s="243"/>
      <x:c r="S12" s="243"/>
      <x:c r="T12" s="243"/>
      <x:c r="U12" s="243"/>
      <x:c r="V12" s="243"/>
      <x:c r="W12" s="243"/>
      <x:c r="X12" s="243"/>
      <x:c r="Y12" s="243"/>
      <x:c r="Z12" s="243"/>
      <x:c r="AA12" s="243"/>
      <x:c r="AB12" s="243"/>
      <x:c r="AC12" s="243"/>
      <x:c r="AD12" s="243"/>
      <x:c r="AE12" s="243"/>
      <x:c r="AF12" s="243"/>
      <x:c r="AG12" s="243"/>
      <x:c r="AH12" s="243"/>
      <x:c r="AI12" s="243"/>
      <x:c r="AJ12" s="243"/>
      <x:c r="AK12" s="243"/>
      <x:c r="AL12" s="243"/>
    </x:row>
    <x:row r="13">
      <x:c r="A13" s="242"/>
      <x:c r="B13" s="385" t="str">
        <x:v>Autres produits</x:v>
      </x:c>
      <x:c r="C13" s="286" t="n">
        <x:v>6000</x:v>
      </x:c>
      <x:c r="D13" s="286" t="n">
        <x:v>7000</x:v>
      </x:c>
      <x:c r="E13" s="389" t="n">
        <x:v>8000</x:v>
      </x:c>
      <x:c r="F13" s="242"/>
      <x:c r="G13" s="385" t="str">
        <x:v>Croissance des charges fixes</x:v>
      </x:c>
      <x:c r="H13" s="286" t="n">
        <x:v>0.04</x:v>
      </x:c>
      <x:c r="I13" s="407" t="str">
        <x:v>% / an</x:v>
      </x:c>
      <x:c r="J13" s="242"/>
      <x:c r="K13" s="242"/>
      <x:c r="L13" s="242"/>
      <x:c r="M13" s="242"/>
      <x:c r="N13" s="242"/>
      <x:c r="O13" s="243"/>
      <x:c r="P13" s="243"/>
      <x:c r="Q13" s="243"/>
      <x:c r="R13" s="243"/>
      <x:c r="S13" s="243"/>
      <x:c r="T13" s="243"/>
      <x:c r="U13" s="243"/>
      <x:c r="V13" s="243"/>
      <x:c r="W13" s="243"/>
      <x:c r="X13" s="243"/>
      <x:c r="Y13" s="243"/>
      <x:c r="Z13" s="243"/>
      <x:c r="AA13" s="243"/>
      <x:c r="AB13" s="243"/>
      <x:c r="AC13" s="243"/>
      <x:c r="AD13" s="243"/>
      <x:c r="AE13" s="243"/>
      <x:c r="AF13" s="243"/>
      <x:c r="AG13" s="243"/>
      <x:c r="AH13" s="243"/>
      <x:c r="AI13" s="243"/>
      <x:c r="AJ13" s="243"/>
      <x:c r="AK13" s="243"/>
      <x:c r="AL13" s="243"/>
    </x:row>
    <x:row r="14">
      <x:c r="A14" s="242"/>
      <x:c r="B14" s="390" t="str">
        <x:v>Taux d’impôt</x:v>
      </x:c>
      <x:c r="C14" s="391" t="n">
        <x:v>0.25</x:v>
      </x:c>
      <x:c r="D14" s="391" t="n">
        <x:v>0.25</x:v>
      </x:c>
      <x:c r="E14" s="392" t="n">
        <x:v>0.25</x:v>
      </x:c>
      <x:c r="F14" s="242"/>
      <x:c r="G14" s="390" t="str">
        <x:v>Délai fournisseurs</x:v>
      </x:c>
      <x:c r="H14" s="408" t="n">
        <x:v>30</x:v>
      </x:c>
      <x:c r="I14" s="409" t="str">
        <x:v>jours</x:v>
      </x:c>
      <x:c r="J14" s="242"/>
      <x:c r="K14" s="242"/>
      <x:c r="L14" s="242"/>
      <x:c r="M14" s="242"/>
      <x:c r="N14" s="242"/>
      <x:c r="O14" s="243"/>
      <x:c r="P14" s="243"/>
      <x:c r="Q14" s="243"/>
      <x:c r="R14" s="243"/>
      <x:c r="S14" s="243"/>
      <x:c r="T14" s="243"/>
      <x:c r="U14" s="243"/>
      <x:c r="V14" s="243"/>
      <x:c r="W14" s="243"/>
      <x:c r="X14" s="243"/>
      <x:c r="Y14" s="243"/>
      <x:c r="Z14" s="243"/>
      <x:c r="AA14" s="243"/>
      <x:c r="AB14" s="243"/>
      <x:c r="AC14" s="243"/>
      <x:c r="AD14" s="243"/>
      <x:c r="AE14" s="243"/>
      <x:c r="AF14" s="243"/>
      <x:c r="AG14" s="243"/>
      <x:c r="AH14" s="243"/>
      <x:c r="AI14" s="243"/>
      <x:c r="AJ14" s="243"/>
      <x:c r="AK14" s="243"/>
      <x:c r="AL14" s="243"/>
    </x:row>
    <x:row r="15">
      <x:c r="A15" s="242"/>
      <x:c r="B15" s="242"/>
      <x:c r="C15" s="242"/>
      <x:c r="D15" s="242"/>
      <x:c r="E15" s="242"/>
      <x:c r="F15" s="242"/>
      <x:c r="G15" s="242"/>
      <x:c r="H15" s="242"/>
      <x:c r="I15" s="242"/>
      <x:c r="J15" s="242"/>
      <x:c r="K15" s="242"/>
      <x:c r="L15" s="242"/>
      <x:c r="M15" s="242"/>
      <x:c r="N15" s="242"/>
      <x:c r="O15" s="243"/>
      <x:c r="P15" s="243"/>
      <x:c r="Q15" s="243"/>
      <x:c r="R15" s="243"/>
      <x:c r="S15" s="243"/>
      <x:c r="T15" s="243"/>
      <x:c r="U15" s="243"/>
      <x:c r="V15" s="243"/>
      <x:c r="W15" s="243"/>
      <x:c r="X15" s="243"/>
      <x:c r="Y15" s="243"/>
      <x:c r="Z15" s="243"/>
      <x:c r="AA15" s="243"/>
      <x:c r="AB15" s="243"/>
      <x:c r="AC15" s="243"/>
      <x:c r="AD15" s="243"/>
      <x:c r="AE15" s="243"/>
      <x:c r="AF15" s="243"/>
      <x:c r="AG15" s="243"/>
      <x:c r="AH15" s="243"/>
      <x:c r="AI15" s="243"/>
      <x:c r="AJ15" s="243"/>
      <x:c r="AK15" s="243"/>
      <x:c r="AL15" s="243"/>
    </x:row>
    <x:row r="16">
      <x:c r="A16" s="242"/>
      <x:c r="B16" s="242"/>
      <x:c r="C16" s="242"/>
      <x:c r="D16" s="242"/>
      <x:c r="E16" s="242"/>
      <x:c r="F16" s="242"/>
      <x:c r="G16" s="242"/>
      <x:c r="H16" s="242"/>
      <x:c r="I16" s="242"/>
      <x:c r="J16" s="242"/>
      <x:c r="K16" s="242"/>
      <x:c r="L16" s="242"/>
      <x:c r="M16" s="242"/>
      <x:c r="N16" s="242"/>
      <x:c r="O16" s="243"/>
      <x:c r="P16" s="243"/>
      <x:c r="Q16" s="243"/>
      <x:c r="R16" s="243"/>
      <x:c r="S16" s="243"/>
      <x:c r="T16" s="243"/>
      <x:c r="U16" s="243"/>
      <x:c r="V16" s="243"/>
      <x:c r="W16" s="243"/>
      <x:c r="X16" s="243"/>
      <x:c r="Y16" s="243"/>
      <x:c r="Z16" s="243"/>
      <x:c r="AA16" s="243"/>
      <x:c r="AB16" s="243"/>
      <x:c r="AC16" s="243"/>
      <x:c r="AD16" s="243"/>
      <x:c r="AE16" s="243"/>
      <x:c r="AF16" s="243"/>
      <x:c r="AG16" s="243"/>
      <x:c r="AH16" s="243"/>
      <x:c r="AI16" s="243"/>
      <x:c r="AJ16" s="243"/>
      <x:c r="AK16" s="243"/>
      <x:c r="AL16" s="243"/>
    </x:row>
    <x:row r="17">
      <x:c r="A17" s="242"/>
      <x:c r="B17" s="290" t="str">
        <x:v>INVESTISSEMENTS &amp; AMORTISSEMENTS</x:v>
      </x:c>
      <x:c r="C17" s="290"/>
      <x:c r="D17" s="290"/>
      <x:c r="E17" s="290"/>
      <x:c r="F17" s="242"/>
      <x:c r="G17" s="255" t="str">
        <x:v>FINANCEMENT</x:v>
      </x:c>
      <x:c r="H17" s="255"/>
      <x:c r="I17" s="255"/>
      <x:c r="J17" s="242"/>
      <x:c r="K17" s="242"/>
      <x:c r="L17" s="242"/>
      <x:c r="M17" s="242"/>
      <x:c r="N17" s="242"/>
      <x:c r="O17" s="243"/>
      <x:c r="P17" s="243"/>
      <x:c r="Q17" s="243"/>
      <x:c r="R17" s="243"/>
      <x:c r="S17" s="243"/>
      <x:c r="T17" s="243"/>
      <x:c r="U17" s="243"/>
      <x:c r="V17" s="243"/>
      <x:c r="W17" s="243"/>
      <x:c r="X17" s="243"/>
      <x:c r="Y17" s="243"/>
      <x:c r="Z17" s="243"/>
      <x:c r="AA17" s="243"/>
      <x:c r="AB17" s="243"/>
      <x:c r="AC17" s="243"/>
      <x:c r="AD17" s="243"/>
      <x:c r="AE17" s="243"/>
      <x:c r="AF17" s="243"/>
      <x:c r="AG17" s="243"/>
      <x:c r="AH17" s="243"/>
      <x:c r="AI17" s="243"/>
      <x:c r="AJ17" s="243"/>
      <x:c r="AK17" s="243"/>
      <x:c r="AL17" s="243"/>
    </x:row>
    <x:row r="18">
      <x:c r="A18" s="242"/>
      <x:c r="B18" s="416" t="str">
        <x:v>Investissement</x:v>
      </x:c>
      <x:c r="C18" s="417" t="str">
        <x:v>Montant initial</x:v>
      </x:c>
      <x:c r="D18" s="417" t="str">
        <x:v>Durée (ans)</x:v>
      </x:c>
      <x:c r="E18" s="418" t="str">
        <x:v>Année prévue</x:v>
      </x:c>
      <x:c r="F18" s="242"/>
      <x:c r="G18" s="428" t="str">
        <x:v>Ressource</x:v>
      </x:c>
      <x:c r="H18" s="429" t="str">
        <x:v>Montant</x:v>
      </x:c>
      <x:c r="I18" s="430" t="str">
        <x:v>Conditions</x:v>
      </x:c>
      <x:c r="J18" s="242"/>
      <x:c r="K18" s="242"/>
      <x:c r="L18" s="242"/>
      <x:c r="M18" s="242"/>
      <x:c r="N18" s="242"/>
      <x:c r="O18" s="243"/>
      <x:c r="P18" s="243"/>
      <x:c r="Q18" s="243"/>
      <x:c r="R18" s="243"/>
      <x:c r="S18" s="243"/>
      <x:c r="T18" s="243"/>
      <x:c r="U18" s="243"/>
      <x:c r="V18" s="243"/>
      <x:c r="W18" s="243"/>
      <x:c r="X18" s="243"/>
      <x:c r="Y18" s="243"/>
      <x:c r="Z18" s="243"/>
      <x:c r="AA18" s="243"/>
      <x:c r="AB18" s="243"/>
      <x:c r="AC18" s="243"/>
      <x:c r="AD18" s="243"/>
      <x:c r="AE18" s="243"/>
      <x:c r="AF18" s="243"/>
      <x:c r="AG18" s="243"/>
      <x:c r="AH18" s="243"/>
      <x:c r="AI18" s="243"/>
      <x:c r="AJ18" s="243"/>
      <x:c r="AK18" s="243"/>
      <x:c r="AL18" s="243"/>
    </x:row>
    <x:row r="19">
      <x:c r="A19" s="242"/>
      <x:c r="B19" s="385" t="str">
        <x:v>Matériel &amp; équipement</x:v>
      </x:c>
      <x:c r="C19" s="286" t="n">
        <x:v>35000</x:v>
      </x:c>
      <x:c r="D19" s="291" t="n">
        <x:v>5</x:v>
      </x:c>
      <x:c r="E19" s="419" t="n">
        <x:v>1</x:v>
      </x:c>
      <x:c r="F19" s="242"/>
      <x:c r="G19" s="385" t="str">
        <x:v>Apport en capital</x:v>
      </x:c>
      <x:c r="H19" s="286" t="n">
        <x:v>45000</x:v>
      </x:c>
      <x:c r="I19" s="407" t="str">
        <x:v>Ressource stable</x:v>
      </x:c>
      <x:c r="J19" s="242"/>
      <x:c r="K19" s="242"/>
      <x:c r="L19" s="242"/>
      <x:c r="M19" s="242"/>
      <x:c r="N19" s="242"/>
      <x:c r="O19" s="243"/>
      <x:c r="P19" s="243"/>
      <x:c r="Q19" s="243"/>
      <x:c r="R19" s="243"/>
      <x:c r="S19" s="243"/>
      <x:c r="T19" s="243"/>
      <x:c r="U19" s="243"/>
      <x:c r="V19" s="243"/>
      <x:c r="W19" s="243"/>
      <x:c r="X19" s="243"/>
      <x:c r="Y19" s="243"/>
      <x:c r="Z19" s="243"/>
      <x:c r="AA19" s="243"/>
      <x:c r="AB19" s="243"/>
      <x:c r="AC19" s="243"/>
      <x:c r="AD19" s="243"/>
      <x:c r="AE19" s="243"/>
      <x:c r="AF19" s="243"/>
      <x:c r="AG19" s="243"/>
      <x:c r="AH19" s="243"/>
      <x:c r="AI19" s="243"/>
      <x:c r="AJ19" s="243"/>
      <x:c r="AK19" s="243"/>
      <x:c r="AL19" s="243"/>
    </x:row>
    <x:row r="20">
      <x:c r="A20" s="242"/>
      <x:c r="B20" s="385" t="str">
        <x:v>Logiciels &amp; digital</x:v>
      </x:c>
      <x:c r="C20" s="286" t="n">
        <x:v>12000</x:v>
      </x:c>
      <x:c r="D20" s="291" t="n">
        <x:v>3</x:v>
      </x:c>
      <x:c r="E20" s="419" t="n">
        <x:v>1</x:v>
      </x:c>
      <x:c r="F20" s="242"/>
      <x:c r="G20" s="385" t="str">
        <x:v>Compte courant associé</x:v>
      </x:c>
      <x:c r="H20" s="286" t="n">
        <x:v>15000</x:v>
      </x:c>
      <x:c r="I20" s="407" t="str">
        <x:v>Remboursable</x:v>
      </x:c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385" t="str">
        <x:v>Aménagement</x:v>
      </x:c>
      <x:c r="C21" s="286" t="n">
        <x:v>18000</x:v>
      </x:c>
      <x:c r="D21" s="291" t="n">
        <x:v>8</x:v>
      </x:c>
      <x:c r="E21" s="419" t="n">
        <x:v>1</x:v>
      </x:c>
      <x:c r="F21" s="242"/>
      <x:c r="G21" s="385" t="str">
        <x:v>Emprunt bancaire</x:v>
      </x:c>
      <x:c r="H21" s="286" t="n">
        <x:v>60000</x:v>
      </x:c>
      <x:c r="I21" s="407" t="str">
        <x:v>5 ans</x:v>
      </x:c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385" t="str">
        <x:v>Véhicule</x:v>
      </x:c>
      <x:c r="C22" s="286" t="n">
        <x:v>22000</x:v>
      </x:c>
      <x:c r="D22" s="291" t="n">
        <x:v>5</x:v>
      </x:c>
      <x:c r="E22" s="419" t="n">
        <x:v>2</x:v>
      </x:c>
      <x:c r="F22" s="242"/>
      <x:c r="G22" s="385" t="str">
        <x:v>Subvention</x:v>
      </x:c>
      <x:c r="H22" s="286" t="n">
        <x:v>12000</x:v>
      </x:c>
      <x:c r="I22" s="407" t="str">
        <x:v>Non remboursable</x:v>
      </x:c>
      <x:c r="J22" s="242"/>
      <x:c r="K22" s="242"/>
      <x:c r="L22" s="242"/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385" t="str">
        <x:v>Renouvellement matériel</x:v>
      </x:c>
      <x:c r="C23" s="286" t="n">
        <x:v>15000</x:v>
      </x:c>
      <x:c r="D23" s="291" t="n">
        <x:v>5</x:v>
      </x:c>
      <x:c r="E23" s="419" t="n">
        <x:v>3</x:v>
      </x:c>
      <x:c r="F23" s="242"/>
      <x:c r="G23" s="385" t="str">
        <x:v>Trésorerie minimale</x:v>
      </x:c>
      <x:c r="H23" s="286" t="n">
        <x:v>18000</x:v>
      </x:c>
      <x:c r="I23" s="407" t="str">
        <x:v>Objectif</x:v>
      </x:c>
      <x:c r="J23" s="242"/>
      <x:c r="K23" s="242"/>
      <x:c r="L23" s="242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390" t="str">
        <x:v>TOTAL</x:v>
      </x:c>
      <x:c r="C24" s="420" t="n">
        <x:f>SUM(C19:C23)</x:f>
        <x:v>102000</x:v>
      </x:c>
      <x:c r="D24" s="421"/>
      <x:c r="E24" s="409"/>
      <x:c r="F24" s="242"/>
      <x:c r="G24" s="385" t="str">
        <x:v>Taux emprunt</x:v>
      </x:c>
      <x:c r="H24" s="288" t="n">
        <x:v>0.045</x:v>
      </x:c>
      <x:c r="I24" s="407" t="str">
        <x:v>Annuel</x:v>
      </x:c>
      <x:c r="J24" s="242"/>
      <x:c r="K24" s="242"/>
      <x:c r="L24" s="242"/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42"/>
      <x:c r="C25" s="242"/>
      <x:c r="D25" s="242"/>
      <x:c r="E25" s="242"/>
      <x:c r="F25" s="242"/>
      <x:c r="G25" s="390" t="str">
        <x:v>Durée emprunt</x:v>
      </x:c>
      <x:c r="H25" s="420" t="n">
        <x:f>SUM(H19:H22)</x:f>
        <x:v>132000</x:v>
      </x:c>
      <x:c r="I25" s="409" t="str">
        <x:v>Mois</x:v>
      </x:c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42"/>
      <x:c r="C26" s="242"/>
      <x:c r="D26" s="242"/>
      <x:c r="E26" s="242"/>
      <x:c r="F26" s="242"/>
      <x:c r="G26" s="242" t="str">
        <x:v>TOTAL RESSOURCES</x:v>
      </x:c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42"/>
      <x:c r="C45" s="242"/>
      <x:c r="D45" s="242"/>
      <x:c r="E45" s="242"/>
      <x:c r="F45" s="242"/>
      <x:c r="G45" s="242"/>
      <x:c r="H45" s="242"/>
      <x:c r="I45" s="242"/>
      <x:c r="J45" s="242"/>
      <x:c r="K45" s="242"/>
      <x:c r="L45" s="242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42"/>
      <x:c r="C46" s="242"/>
      <x:c r="D46" s="242"/>
      <x:c r="E46" s="242"/>
      <x:c r="F46" s="242"/>
      <x:c r="G46" s="242"/>
      <x:c r="H46" s="242"/>
      <x:c r="I46" s="242"/>
      <x:c r="J46" s="242"/>
      <x:c r="K46" s="242"/>
      <x:c r="L46" s="242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42"/>
      <x:c r="C47" s="242"/>
      <x:c r="D47" s="242"/>
      <x:c r="E47" s="242"/>
      <x:c r="F47" s="242"/>
      <x:c r="G47" s="242"/>
      <x:c r="H47" s="242"/>
      <x:c r="I47" s="242"/>
      <x:c r="J47" s="242"/>
      <x:c r="K47" s="242"/>
      <x:c r="L47" s="242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I3"/>
    <x:mergeCell ref="B4:I4"/>
    <x:mergeCell ref="B6:E6"/>
    <x:mergeCell ref="G6:I6"/>
    <x:mergeCell ref="B17:E17"/>
    <x:mergeCell ref="G17:I17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33" hidden="0" customWidth="1"/>
    <x:col min="3" max="3" width="16" hidden="0" customWidth="1"/>
    <x:col min="4" max="4" width="16" hidden="0" customWidth="1"/>
    <x:col min="5" max="5" width="16" hidden="0" customWidth="1"/>
    <x:col min="6" max="6" width="3" hidden="0" customWidth="1"/>
    <x:col min="7" max="7" width="16" hidden="0" customWidth="1"/>
    <x:col min="8" max="8" width="16" hidden="0" customWidth="1"/>
    <x:col min="9" max="9" width="16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300" t="str">
        <x:v>COMPTE DE RÉSULTAT PRÉVISIONNEL</x:v>
      </x:c>
      <x:c r="C2" s="300"/>
      <x:c r="D2" s="300"/>
      <x:c r="E2" s="300"/>
      <x:c r="F2" s="242"/>
      <x:c r="G2" s="242"/>
      <x:c r="H2" s="242"/>
      <x:c r="I2" s="242"/>
      <x:c r="J2" s="242"/>
      <x:c r="K2" s="242"/>
      <x:c r="L2" s="242"/>
      <x:c r="M2" s="242"/>
      <x:c r="N2" s="242"/>
      <x:c r="O2" s="243"/>
      <x:c r="P2" s="243"/>
      <x:c r="Q2" s="243"/>
      <x:c r="R2" s="243"/>
      <x:c r="S2" s="243"/>
      <x:c r="T2" s="243"/>
      <x:c r="U2" s="243"/>
      <x:c r="V2" s="243"/>
      <x:c r="W2" s="243"/>
      <x:c r="X2" s="243"/>
      <x:c r="Y2" s="243"/>
      <x:c r="Z2" s="243"/>
      <x:c r="AA2" s="243"/>
      <x:c r="AB2" s="243"/>
      <x:c r="AC2" s="243"/>
      <x:c r="AD2" s="243"/>
      <x:c r="AE2" s="243"/>
      <x:c r="AF2" s="243"/>
      <x:c r="AG2" s="243"/>
      <x:c r="AH2" s="243"/>
      <x:c r="AI2" s="243"/>
      <x:c r="AJ2" s="243"/>
      <x:c r="AK2" s="243"/>
      <x:c r="AL2" s="243"/>
    </x:row>
    <x:row r="3">
      <x:c r="A3" s="242"/>
      <x:c r="B3" s="300"/>
      <x:c r="C3" s="300"/>
      <x:c r="D3" s="300"/>
      <x:c r="E3" s="300"/>
      <x:c r="F3" s="242"/>
      <x:c r="G3" s="242"/>
      <x:c r="H3" s="242"/>
      <x:c r="I3" s="242"/>
      <x:c r="J3" s="242"/>
      <x:c r="K3" s="242"/>
      <x:c r="L3" s="242"/>
      <x:c r="M3" s="242"/>
      <x:c r="N3" s="242"/>
      <x:c r="O3" s="243"/>
      <x:c r="P3" s="243"/>
      <x:c r="Q3" s="243"/>
      <x:c r="R3" s="243"/>
      <x:c r="S3" s="243"/>
      <x:c r="T3" s="243"/>
      <x:c r="U3" s="243"/>
      <x:c r="V3" s="243"/>
      <x:c r="W3" s="243"/>
      <x:c r="X3" s="243"/>
      <x:c r="Y3" s="243"/>
      <x:c r="Z3" s="243"/>
      <x:c r="AA3" s="243"/>
      <x:c r="AB3" s="243"/>
      <x:c r="AC3" s="243"/>
      <x:c r="AD3" s="243"/>
      <x:c r="AE3" s="243"/>
      <x:c r="AF3" s="243"/>
      <x:c r="AG3" s="243"/>
      <x:c r="AH3" s="243"/>
      <x:c r="AI3" s="243"/>
      <x:c r="AJ3" s="243"/>
      <x:c r="AK3" s="243"/>
      <x:c r="AL3" s="243"/>
    </x:row>
    <x:row r="4">
      <x:c r="A4" s="242"/>
      <x:c r="B4" s="242"/>
      <x:c r="C4" s="242"/>
      <x:c r="D4" s="242"/>
      <x:c r="E4" s="242"/>
      <x:c r="F4" s="242"/>
      <x:c r="G4" s="242"/>
      <x:c r="H4" s="242"/>
      <x:c r="I4" s="242"/>
      <x:c r="J4" s="242"/>
      <x:c r="K4" s="242"/>
      <x:c r="L4" s="242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434" t="str">
        <x:v>En €</x:v>
      </x:c>
      <x:c r="C5" s="435" t="str">
        <x:v>Année 1</x:v>
      </x:c>
      <x:c r="D5" s="435" t="str">
        <x:v>Année 2</x:v>
      </x:c>
      <x:c r="E5" s="436" t="str">
        <x:v>Année 3</x:v>
      </x:c>
      <x:c r="F5" s="242"/>
      <x:c r="G5" s="242"/>
      <x:c r="H5" s="242"/>
      <x:c r="I5" s="242"/>
      <x:c r="J5" s="242"/>
      <x:c r="K5" s="242"/>
      <x:c r="L5" s="242"/>
      <x:c r="M5" s="242"/>
      <x:c r="N5" s="242"/>
      <x:c r="O5" s="243"/>
      <x:c r="P5" s="243"/>
      <x:c r="Q5" s="243"/>
      <x:c r="R5" s="243"/>
      <x:c r="S5" s="243"/>
      <x:c r="T5" s="243"/>
      <x:c r="U5" s="243"/>
      <x:c r="V5" s="243"/>
      <x:c r="W5" s="243"/>
      <x:c r="X5" s="243"/>
      <x:c r="Y5" s="243"/>
      <x:c r="Z5" s="243"/>
      <x:c r="AA5" s="243"/>
      <x:c r="AB5" s="243"/>
      <x:c r="AC5" s="243"/>
      <x:c r="AD5" s="243"/>
      <x:c r="AE5" s="243"/>
      <x:c r="AF5" s="243"/>
      <x:c r="AG5" s="243"/>
      <x:c r="AH5" s="243"/>
      <x:c r="AI5" s="243"/>
      <x:c r="AJ5" s="243"/>
      <x:c r="AK5" s="243"/>
      <x:c r="AL5" s="243"/>
    </x:row>
    <x:row r="6">
      <x:c r="A6" s="242"/>
      <x:c r="B6" s="437" t="str">
        <x:v>Chiffre d’affaires</x:v>
      </x:c>
      <x:c r="C6" s="303" t="n">
        <x:f>'Hypothèses'!C8</x:f>
        <x:v>240000</x:v>
      </x:c>
      <x:c r="D6" s="303" t="n">
        <x:f>'Hypothèses'!D8</x:f>
        <x:v>268800</x:v>
      </x:c>
      <x:c r="E6" s="438" t="n">
        <x:f>'Hypothèses'!E8</x:f>
        <x:v>295680</x:v>
      </x:c>
      <x:c r="F6" s="242"/>
      <x:c r="G6" s="242"/>
      <x:c r="H6" s="242"/>
      <x:c r="I6" s="242"/>
      <x:c r="J6" s="242"/>
      <x:c r="K6" s="242"/>
      <x:c r="L6" s="242"/>
      <x:c r="M6" s="242"/>
      <x:c r="N6" s="242"/>
      <x:c r="O6" s="243"/>
      <x:c r="P6" s="243"/>
      <x:c r="Q6" s="243"/>
      <x:c r="R6" s="243"/>
      <x:c r="S6" s="243"/>
      <x:c r="T6" s="243"/>
      <x:c r="U6" s="243"/>
      <x:c r="V6" s="243"/>
      <x:c r="W6" s="243"/>
      <x:c r="X6" s="243"/>
      <x:c r="Y6" s="243"/>
      <x:c r="Z6" s="243"/>
      <x:c r="AA6" s="243"/>
      <x:c r="AB6" s="243"/>
      <x:c r="AC6" s="243"/>
      <x:c r="AD6" s="243"/>
      <x:c r="AE6" s="243"/>
      <x:c r="AF6" s="243"/>
      <x:c r="AG6" s="243"/>
      <x:c r="AH6" s="243"/>
      <x:c r="AI6" s="243"/>
      <x:c r="AJ6" s="243"/>
      <x:c r="AK6" s="243"/>
      <x:c r="AL6" s="243"/>
    </x:row>
    <x:row r="7">
      <x:c r="A7" s="242"/>
      <x:c r="B7" s="437" t="str">
        <x:v>Autres produits</x:v>
      </x:c>
      <x:c r="C7" s="303" t="n">
        <x:f>'Hypothèses'!C13</x:f>
        <x:v>6000</x:v>
      </x:c>
      <x:c r="D7" s="303" t="n">
        <x:f>'Hypothèses'!D13</x:f>
        <x:v>7000</x:v>
      </x:c>
      <x:c r="E7" s="438" t="n">
        <x:f>'Hypothèses'!E13</x:f>
        <x:v>8000</x:v>
      </x:c>
      <x:c r="F7" s="242"/>
      <x:c r="G7" s="242"/>
      <x:c r="H7" s="242"/>
      <x:c r="I7" s="242"/>
      <x:c r="J7" s="242"/>
      <x:c r="K7" s="242"/>
      <x:c r="L7" s="242"/>
      <x:c r="M7" s="242"/>
      <x:c r="N7" s="242"/>
      <x:c r="O7" s="243"/>
      <x:c r="P7" s="243"/>
      <x:c r="Q7" s="243"/>
      <x:c r="R7" s="243"/>
      <x:c r="S7" s="243"/>
      <x:c r="T7" s="243"/>
      <x:c r="U7" s="243"/>
      <x:c r="V7" s="243"/>
      <x:c r="W7" s="243"/>
      <x:c r="X7" s="243"/>
      <x:c r="Y7" s="243"/>
      <x:c r="Z7" s="243"/>
      <x:c r="AA7" s="243"/>
      <x:c r="AB7" s="243"/>
      <x:c r="AC7" s="243"/>
      <x:c r="AD7" s="243"/>
      <x:c r="AE7" s="243"/>
      <x:c r="AF7" s="243"/>
      <x:c r="AG7" s="243"/>
      <x:c r="AH7" s="243"/>
      <x:c r="AI7" s="243"/>
      <x:c r="AJ7" s="243"/>
      <x:c r="AK7" s="243"/>
      <x:c r="AL7" s="243"/>
    </x:row>
    <x:row r="8">
      <x:c r="A8" s="242"/>
      <x:c r="B8" s="439" t="str">
        <x:v>Produits d’exploitation</x:v>
      </x:c>
      <x:c r="C8" s="350" t="n">
        <x:f>SUM(C6:C7)</x:f>
        <x:v>246000</x:v>
      </x:c>
      <x:c r="D8" s="350" t="n">
        <x:f>SUM(D6:D7)</x:f>
        <x:v>275800</x:v>
      </x:c>
      <x:c r="E8" s="440" t="n">
        <x:f>SUM(E6:E7)</x:f>
        <x:v>303680</x:v>
      </x:c>
      <x:c r="F8" s="242"/>
      <x:c r="G8" s="242"/>
      <x:c r="H8" s="242"/>
      <x:c r="I8" s="242"/>
      <x:c r="J8" s="242"/>
      <x:c r="K8" s="242"/>
      <x:c r="L8" s="242"/>
      <x:c r="M8" s="242"/>
      <x:c r="N8" s="242"/>
      <x:c r="O8" s="243"/>
      <x:c r="P8" s="243"/>
      <x:c r="Q8" s="243"/>
      <x:c r="R8" s="243"/>
      <x:c r="S8" s="243"/>
      <x:c r="T8" s="243"/>
      <x:c r="U8" s="243"/>
      <x:c r="V8" s="243"/>
      <x:c r="W8" s="243"/>
      <x:c r="X8" s="243"/>
      <x:c r="Y8" s="243"/>
      <x:c r="Z8" s="243"/>
      <x:c r="AA8" s="243"/>
      <x:c r="AB8" s="243"/>
      <x:c r="AC8" s="243"/>
      <x:c r="AD8" s="243"/>
      <x:c r="AE8" s="243"/>
      <x:c r="AF8" s="243"/>
      <x:c r="AG8" s="243"/>
      <x:c r="AH8" s="243"/>
      <x:c r="AI8" s="243"/>
      <x:c r="AJ8" s="243"/>
      <x:c r="AK8" s="243"/>
      <x:c r="AL8" s="243"/>
    </x:row>
    <x:row r="9">
      <x:c r="A9" s="242"/>
      <x:c r="B9" s="437" t="str">
        <x:v>Achats consommés</x:v>
      </x:c>
      <x:c r="C9" s="303" t="n">
        <x:f>-C6*(1-'Hypothèses'!C10)</x:f>
        <x:v>-76799.99999999999</x:v>
      </x:c>
      <x:c r="D9" s="303" t="n">
        <x:f>-D6*(1-'Hypothèses'!D10)</x:f>
        <x:v>-83328.00000000001</x:v>
      </x:c>
      <x:c r="E9" s="438" t="n">
        <x:f>-E6*(1-'Hypothèses'!E10)</x:f>
        <x:v>-88704.00000000001</x:v>
      </x:c>
      <x:c r="F9" s="242"/>
      <x:c r="G9" s="242"/>
      <x:c r="H9" s="242"/>
      <x:c r="I9" s="242"/>
      <x:c r="J9" s="242"/>
      <x:c r="K9" s="242"/>
      <x:c r="L9" s="242"/>
      <x:c r="M9" s="242"/>
      <x:c r="N9" s="242"/>
      <x:c r="O9" s="243"/>
      <x:c r="P9" s="243"/>
      <x:c r="Q9" s="243"/>
      <x:c r="R9" s="243"/>
      <x:c r="S9" s="243"/>
      <x:c r="T9" s="243"/>
      <x:c r="U9" s="243"/>
      <x:c r="V9" s="243"/>
      <x:c r="W9" s="243"/>
      <x:c r="X9" s="243"/>
      <x:c r="Y9" s="243"/>
      <x:c r="Z9" s="243"/>
      <x:c r="AA9" s="243"/>
      <x:c r="AB9" s="243"/>
      <x:c r="AC9" s="243"/>
      <x:c r="AD9" s="243"/>
      <x:c r="AE9" s="243"/>
      <x:c r="AF9" s="243"/>
      <x:c r="AG9" s="243"/>
      <x:c r="AH9" s="243"/>
      <x:c r="AI9" s="243"/>
      <x:c r="AJ9" s="243"/>
      <x:c r="AK9" s="243"/>
      <x:c r="AL9" s="243"/>
    </x:row>
    <x:row r="10">
      <x:c r="A10" s="242"/>
      <x:c r="B10" s="439" t="str">
        <x:v>Marge brute</x:v>
      </x:c>
      <x:c r="C10" s="350" t="n">
        <x:f>C8+C9</x:f>
        <x:v>169200</x:v>
      </x:c>
      <x:c r="D10" s="350" t="n">
        <x:f>D8+D9</x:f>
        <x:v>192472</x:v>
      </x:c>
      <x:c r="E10" s="440" t="n">
        <x:f>E8+E9</x:f>
        <x:v>214976</x:v>
      </x:c>
      <x:c r="F10" s="242"/>
      <x:c r="G10" s="242"/>
      <x:c r="H10" s="242"/>
      <x:c r="I10" s="242"/>
      <x:c r="J10" s="242"/>
      <x:c r="K10" s="242"/>
      <x:c r="L10" s="242"/>
      <x:c r="M10" s="242"/>
      <x:c r="N10" s="242"/>
      <x:c r="O10" s="243"/>
      <x:c r="P10" s="243"/>
      <x:c r="Q10" s="243"/>
      <x:c r="R10" s="243"/>
      <x:c r="S10" s="243"/>
      <x:c r="T10" s="243"/>
      <x:c r="U10" s="243"/>
      <x:c r="V10" s="243"/>
      <x:c r="W10" s="243"/>
      <x:c r="X10" s="243"/>
      <x:c r="Y10" s="243"/>
      <x:c r="Z10" s="243"/>
      <x:c r="AA10" s="243"/>
      <x:c r="AB10" s="243"/>
      <x:c r="AC10" s="243"/>
      <x:c r="AD10" s="243"/>
      <x:c r="AE10" s="243"/>
      <x:c r="AF10" s="243"/>
      <x:c r="AG10" s="243"/>
      <x:c r="AH10" s="243"/>
      <x:c r="AI10" s="243"/>
      <x:c r="AJ10" s="243"/>
      <x:c r="AK10" s="243"/>
      <x:c r="AL10" s="243"/>
    </x:row>
    <x:row r="11">
      <x:c r="A11" s="242"/>
      <x:c r="B11" s="437" t="str">
        <x:v>Salaires &amp; charges</x:v>
      </x:c>
      <x:c r="C11" s="303" t="n">
        <x:f>-'Hypothèses'!H8</x:f>
        <x:v>-78000</x:v>
      </x:c>
      <x:c r="D11" s="303" t="n">
        <x:f>C11*(1+'Hypothèses'!H13)</x:f>
        <x:v>-81120</x:v>
      </x:c>
      <x:c r="E11" s="438" t="n">
        <x:f>D11*(1+'Hypothèses'!H13)</x:f>
        <x:v>-84364.8</x:v>
      </x:c>
      <x:c r="F11" s="242"/>
      <x:c r="G11" s="242"/>
      <x:c r="H11" s="242"/>
      <x:c r="I11" s="242"/>
      <x:c r="J11" s="242"/>
      <x:c r="K11" s="242"/>
      <x:c r="L11" s="242"/>
      <x:c r="M11" s="242"/>
      <x:c r="N11" s="242"/>
      <x:c r="O11" s="243"/>
      <x:c r="P11" s="243"/>
      <x:c r="Q11" s="243"/>
      <x:c r="R11" s="243"/>
      <x:c r="S11" s="243"/>
      <x:c r="T11" s="243"/>
      <x:c r="U11" s="243"/>
      <x:c r="V11" s="243"/>
      <x:c r="W11" s="243"/>
      <x:c r="X11" s="243"/>
      <x:c r="Y11" s="243"/>
      <x:c r="Z11" s="243"/>
      <x:c r="AA11" s="243"/>
      <x:c r="AB11" s="243"/>
      <x:c r="AC11" s="243"/>
      <x:c r="AD11" s="243"/>
      <x:c r="AE11" s="243"/>
      <x:c r="AF11" s="243"/>
      <x:c r="AG11" s="243"/>
      <x:c r="AH11" s="243"/>
      <x:c r="AI11" s="243"/>
      <x:c r="AJ11" s="243"/>
      <x:c r="AK11" s="243"/>
      <x:c r="AL11" s="243"/>
    </x:row>
    <x:row r="12">
      <x:c r="A12" s="242"/>
      <x:c r="B12" s="437" t="str">
        <x:v>Loyer</x:v>
      </x:c>
      <x:c r="C12" s="303" t="n">
        <x:f>-'Hypothèses'!H9</x:f>
        <x:v>-18000</x:v>
      </x:c>
      <x:c r="D12" s="303" t="n">
        <x:f>C12*(1+'Hypothèses'!H13)</x:f>
        <x:v>-18720</x:v>
      </x:c>
      <x:c r="E12" s="438" t="n">
        <x:f>D12*(1+'Hypothèses'!H13)</x:f>
        <x:v>-19468.8</x:v>
      </x:c>
      <x:c r="F12" s="242"/>
      <x:c r="G12" s="242"/>
      <x:c r="H12" s="242"/>
      <x:c r="I12" s="242"/>
      <x:c r="J12" s="242"/>
      <x:c r="K12" s="242"/>
      <x:c r="L12" s="242"/>
      <x:c r="M12" s="242"/>
      <x:c r="N12" s="242"/>
      <x:c r="O12" s="243"/>
      <x:c r="P12" s="243"/>
      <x:c r="Q12" s="243"/>
      <x:c r="R12" s="243"/>
      <x:c r="S12" s="243"/>
      <x:c r="T12" s="243"/>
      <x:c r="U12" s="243"/>
      <x:c r="V12" s="243"/>
      <x:c r="W12" s="243"/>
      <x:c r="X12" s="243"/>
      <x:c r="Y12" s="243"/>
      <x:c r="Z12" s="243"/>
      <x:c r="AA12" s="243"/>
      <x:c r="AB12" s="243"/>
      <x:c r="AC12" s="243"/>
      <x:c r="AD12" s="243"/>
      <x:c r="AE12" s="243"/>
      <x:c r="AF12" s="243"/>
      <x:c r="AG12" s="243"/>
      <x:c r="AH12" s="243"/>
      <x:c r="AI12" s="243"/>
      <x:c r="AJ12" s="243"/>
      <x:c r="AK12" s="243"/>
      <x:c r="AL12" s="243"/>
    </x:row>
    <x:row r="13">
      <x:c r="A13" s="242"/>
      <x:c r="B13" s="437" t="str">
        <x:v>Marketing</x:v>
      </x:c>
      <x:c r="C13" s="303" t="n">
        <x:f>-'Hypothèses'!H10</x:f>
        <x:v>-15000</x:v>
      </x:c>
      <x:c r="D13" s="303" t="n">
        <x:f>C13*(1+'Hypothèses'!H13)</x:f>
        <x:v>-15600</x:v>
      </x:c>
      <x:c r="E13" s="438" t="n">
        <x:f>D13*(1+'Hypothèses'!H13)</x:f>
        <x:v>-16224</x:v>
      </x:c>
      <x:c r="F13" s="242"/>
      <x:c r="G13" s="242"/>
      <x:c r="H13" s="242"/>
      <x:c r="I13" s="242"/>
      <x:c r="J13" s="242"/>
      <x:c r="K13" s="242"/>
      <x:c r="L13" s="242"/>
      <x:c r="M13" s="242"/>
      <x:c r="N13" s="242"/>
      <x:c r="O13" s="243"/>
      <x:c r="P13" s="243"/>
      <x:c r="Q13" s="243"/>
      <x:c r="R13" s="243"/>
      <x:c r="S13" s="243"/>
      <x:c r="T13" s="243"/>
      <x:c r="U13" s="243"/>
      <x:c r="V13" s="243"/>
      <x:c r="W13" s="243"/>
      <x:c r="X13" s="243"/>
      <x:c r="Y13" s="243"/>
      <x:c r="Z13" s="243"/>
      <x:c r="AA13" s="243"/>
      <x:c r="AB13" s="243"/>
      <x:c r="AC13" s="243"/>
      <x:c r="AD13" s="243"/>
      <x:c r="AE13" s="243"/>
      <x:c r="AF13" s="243"/>
      <x:c r="AG13" s="243"/>
      <x:c r="AH13" s="243"/>
      <x:c r="AI13" s="243"/>
      <x:c r="AJ13" s="243"/>
      <x:c r="AK13" s="243"/>
      <x:c r="AL13" s="243"/>
    </x:row>
    <x:row r="14">
      <x:c r="A14" s="242"/>
      <x:c r="B14" s="437" t="str">
        <x:v>Frais administratifs</x:v>
      </x:c>
      <x:c r="C14" s="303" t="n">
        <x:f>-'Hypothèses'!H11</x:f>
        <x:v>-12000</x:v>
      </x:c>
      <x:c r="D14" s="303" t="n">
        <x:f>C14*(1+'Hypothèses'!H13)</x:f>
        <x:v>-12480</x:v>
      </x:c>
      <x:c r="E14" s="438" t="n">
        <x:f>D14*(1+'Hypothèses'!H13)</x:f>
        <x:v>-12979.2</x:v>
      </x:c>
      <x:c r="F14" s="242"/>
      <x:c r="G14" s="242"/>
      <x:c r="H14" s="242"/>
      <x:c r="I14" s="242"/>
      <x:c r="J14" s="242"/>
      <x:c r="K14" s="242"/>
      <x:c r="L14" s="242"/>
      <x:c r="M14" s="242"/>
      <x:c r="N14" s="242"/>
      <x:c r="O14" s="243"/>
      <x:c r="P14" s="243"/>
      <x:c r="Q14" s="243"/>
      <x:c r="R14" s="243"/>
      <x:c r="S14" s="243"/>
      <x:c r="T14" s="243"/>
      <x:c r="U14" s="243"/>
      <x:c r="V14" s="243"/>
      <x:c r="W14" s="243"/>
      <x:c r="X14" s="243"/>
      <x:c r="Y14" s="243"/>
      <x:c r="Z14" s="243"/>
      <x:c r="AA14" s="243"/>
      <x:c r="AB14" s="243"/>
      <x:c r="AC14" s="243"/>
      <x:c r="AD14" s="243"/>
      <x:c r="AE14" s="243"/>
      <x:c r="AF14" s="243"/>
      <x:c r="AG14" s="243"/>
      <x:c r="AH14" s="243"/>
      <x:c r="AI14" s="243"/>
      <x:c r="AJ14" s="243"/>
      <x:c r="AK14" s="243"/>
      <x:c r="AL14" s="243"/>
    </x:row>
    <x:row r="15">
      <x:c r="A15" s="242"/>
      <x:c r="B15" s="437" t="str">
        <x:v>Assurances &amp; abonnements</x:v>
      </x:c>
      <x:c r="C15" s="303" t="n">
        <x:f>-'Hypothèses'!H12</x:f>
        <x:v>-9000</x:v>
      </x:c>
      <x:c r="D15" s="303" t="n">
        <x:f>C15*(1+'Hypothèses'!H13)</x:f>
        <x:v>-9360</x:v>
      </x:c>
      <x:c r="E15" s="438" t="n">
        <x:f>D15*(1+'Hypothèses'!H13)</x:f>
        <x:v>-9734.4</x:v>
      </x:c>
      <x:c r="F15" s="242"/>
      <x:c r="G15" s="242"/>
      <x:c r="H15" s="242"/>
      <x:c r="I15" s="242"/>
      <x:c r="J15" s="242"/>
      <x:c r="K15" s="242"/>
      <x:c r="L15" s="242"/>
      <x:c r="M15" s="242"/>
      <x:c r="N15" s="242"/>
      <x:c r="O15" s="243"/>
      <x:c r="P15" s="243"/>
      <x:c r="Q15" s="243"/>
      <x:c r="R15" s="243"/>
      <x:c r="S15" s="243"/>
      <x:c r="T15" s="243"/>
      <x:c r="U15" s="243"/>
      <x:c r="V15" s="243"/>
      <x:c r="W15" s="243"/>
      <x:c r="X15" s="243"/>
      <x:c r="Y15" s="243"/>
      <x:c r="Z15" s="243"/>
      <x:c r="AA15" s="243"/>
      <x:c r="AB15" s="243"/>
      <x:c r="AC15" s="243"/>
      <x:c r="AD15" s="243"/>
      <x:c r="AE15" s="243"/>
      <x:c r="AF15" s="243"/>
      <x:c r="AG15" s="243"/>
      <x:c r="AH15" s="243"/>
      <x:c r="AI15" s="243"/>
      <x:c r="AJ15" s="243"/>
      <x:c r="AK15" s="243"/>
      <x:c r="AL15" s="243"/>
    </x:row>
    <x:row r="16">
      <x:c r="A16" s="242"/>
      <x:c r="B16" s="439" t="str">
        <x:v>EBE / EBITDA</x:v>
      </x:c>
      <x:c r="C16" s="350" t="n">
        <x:f>SUM(C10:C15)</x:f>
        <x:v>37200</x:v>
      </x:c>
      <x:c r="D16" s="350" t="n">
        <x:f>SUM(D10:D15)</x:f>
        <x:v>55192</x:v>
      </x:c>
      <x:c r="E16" s="440" t="n">
        <x:f>SUM(E10:E15)</x:f>
        <x:v>72204.8</x:v>
      </x:c>
      <x:c r="F16" s="242"/>
      <x:c r="G16" s="242"/>
      <x:c r="H16" s="242"/>
      <x:c r="I16" s="242"/>
      <x:c r="J16" s="242"/>
      <x:c r="K16" s="242"/>
      <x:c r="L16" s="242"/>
      <x:c r="M16" s="242"/>
      <x:c r="N16" s="242"/>
      <x:c r="O16" s="243"/>
      <x:c r="P16" s="243"/>
      <x:c r="Q16" s="243"/>
      <x:c r="R16" s="243"/>
      <x:c r="S16" s="243"/>
      <x:c r="T16" s="243"/>
      <x:c r="U16" s="243"/>
      <x:c r="V16" s="243"/>
      <x:c r="W16" s="243"/>
      <x:c r="X16" s="243"/>
      <x:c r="Y16" s="243"/>
      <x:c r="Z16" s="243"/>
      <x:c r="AA16" s="243"/>
      <x:c r="AB16" s="243"/>
      <x:c r="AC16" s="243"/>
      <x:c r="AD16" s="243"/>
      <x:c r="AE16" s="243"/>
      <x:c r="AF16" s="243"/>
      <x:c r="AG16" s="243"/>
      <x:c r="AH16" s="243"/>
      <x:c r="AI16" s="243"/>
      <x:c r="AJ16" s="243"/>
      <x:c r="AK16" s="243"/>
      <x:c r="AL16" s="243"/>
    </x:row>
    <x:row r="17">
      <x:c r="A17" s="242"/>
      <x:c r="B17" s="437" t="str">
        <x:v>Dotations aux amortissements</x:v>
      </x:c>
      <x:c r="C17" s="303" t="n">
        <x:f>-SUMPRODUCT(('Hypothèses'!$E$19:$E$23&lt;=1)*('Hypothèses'!$C$19:$C$23/'Hypothèses'!$D$19:$D$23))</x:f>
        <x:v>-13250</x:v>
      </x:c>
      <x:c r="D17" s="303" t="n">
        <x:f>-SUMPRODUCT(('Hypothèses'!$E$19:$E$23&lt;=2)*('Hypothèses'!$C$19:$C$23/'Hypothèses'!$D$19:$D$23))</x:f>
        <x:v>-17650</x:v>
      </x:c>
      <x:c r="E17" s="438" t="n">
        <x:f>-SUMPRODUCT(('Hypothèses'!$E$19:$E$23&lt;=3)*('Hypothèses'!$C$19:$C$23/'Hypothèses'!$D$19:$D$23))</x:f>
        <x:v>-20650</x:v>
      </x:c>
      <x:c r="F17" s="242"/>
      <x:c r="G17" s="242"/>
      <x:c r="H17" s="242"/>
      <x:c r="I17" s="242"/>
      <x:c r="J17" s="242"/>
      <x:c r="K17" s="242"/>
      <x:c r="L17" s="242"/>
      <x:c r="M17" s="242"/>
      <x:c r="N17" s="242"/>
      <x:c r="O17" s="243"/>
      <x:c r="P17" s="243"/>
      <x:c r="Q17" s="243"/>
      <x:c r="R17" s="243"/>
      <x:c r="S17" s="243"/>
      <x:c r="T17" s="243"/>
      <x:c r="U17" s="243"/>
      <x:c r="V17" s="243"/>
      <x:c r="W17" s="243"/>
      <x:c r="X17" s="243"/>
      <x:c r="Y17" s="243"/>
      <x:c r="Z17" s="243"/>
      <x:c r="AA17" s="243"/>
      <x:c r="AB17" s="243"/>
      <x:c r="AC17" s="243"/>
      <x:c r="AD17" s="243"/>
      <x:c r="AE17" s="243"/>
      <x:c r="AF17" s="243"/>
      <x:c r="AG17" s="243"/>
      <x:c r="AH17" s="243"/>
      <x:c r="AI17" s="243"/>
      <x:c r="AJ17" s="243"/>
      <x:c r="AK17" s="243"/>
      <x:c r="AL17" s="243"/>
    </x:row>
    <x:row r="18">
      <x:c r="A18" s="242"/>
      <x:c r="B18" s="439" t="str">
        <x:v>Résultat d’exploitation</x:v>
      </x:c>
      <x:c r="C18" s="350" t="n">
        <x:f>SUM(C16:C17)</x:f>
        <x:v>23950</x:v>
      </x:c>
      <x:c r="D18" s="350" t="n">
        <x:f>SUM(D16:D17)</x:f>
        <x:v>37542</x:v>
      </x:c>
      <x:c r="E18" s="440" t="n">
        <x:f>SUM(E16:E17)</x:f>
        <x:v>51554.8</x:v>
      </x:c>
      <x:c r="F18" s="242"/>
      <x:c r="G18" s="242"/>
      <x:c r="H18" s="242"/>
      <x:c r="I18" s="242"/>
      <x:c r="J18" s="242"/>
      <x:c r="K18" s="242"/>
      <x:c r="L18" s="242"/>
      <x:c r="M18" s="242"/>
      <x:c r="N18" s="242"/>
      <x:c r="O18" s="243"/>
      <x:c r="P18" s="243"/>
      <x:c r="Q18" s="243"/>
      <x:c r="R18" s="243"/>
      <x:c r="S18" s="243"/>
      <x:c r="T18" s="243"/>
      <x:c r="U18" s="243"/>
      <x:c r="V18" s="243"/>
      <x:c r="W18" s="243"/>
      <x:c r="X18" s="243"/>
      <x:c r="Y18" s="243"/>
      <x:c r="Z18" s="243"/>
      <x:c r="AA18" s="243"/>
      <x:c r="AB18" s="243"/>
      <x:c r="AC18" s="243"/>
      <x:c r="AD18" s="243"/>
      <x:c r="AE18" s="243"/>
      <x:c r="AF18" s="243"/>
      <x:c r="AG18" s="243"/>
      <x:c r="AH18" s="243"/>
      <x:c r="AI18" s="243"/>
      <x:c r="AJ18" s="243"/>
      <x:c r="AK18" s="243"/>
      <x:c r="AL18" s="243"/>
    </x:row>
    <x:row r="19">
      <x:c r="A19" s="242"/>
      <x:c r="B19" s="437" t="str">
        <x:v>Charges financières</x:v>
      </x:c>
      <x:c r="C19" s="303" t="n">
        <x:f>-'Hypothèses'!H21*'Hypothèses'!H24</x:f>
        <x:v>-2700</x:v>
      </x:c>
      <x:c r="D19" s="303" t="n">
        <x:f>-MAX('Hypothèses'!H21-C24,0)*'Hypothèses'!H24</x:f>
        <x:v>-1386.5625</x:v>
      </x:c>
      <x:c r="E19" s="438" t="n">
        <x:f>-MAX('Hypothèses'!H21-C24-D24,0)*'Hypothèses'!H24</x:f>
        <x:v>0</x:v>
      </x:c>
      <x:c r="F19" s="242"/>
      <x:c r="G19" s="242"/>
      <x:c r="H19" s="242"/>
      <x:c r="I19" s="242"/>
      <x:c r="J19" s="242"/>
      <x:c r="K19" s="242"/>
      <x:c r="L19" s="242"/>
      <x:c r="M19" s="242"/>
      <x:c r="N19" s="242"/>
      <x:c r="O19" s="243"/>
      <x:c r="P19" s="243"/>
      <x:c r="Q19" s="243"/>
      <x:c r="R19" s="243"/>
      <x:c r="S19" s="243"/>
      <x:c r="T19" s="243"/>
      <x:c r="U19" s="243"/>
      <x:c r="V19" s="243"/>
      <x:c r="W19" s="243"/>
      <x:c r="X19" s="243"/>
      <x:c r="Y19" s="243"/>
      <x:c r="Z19" s="243"/>
      <x:c r="AA19" s="243"/>
      <x:c r="AB19" s="243"/>
      <x:c r="AC19" s="243"/>
      <x:c r="AD19" s="243"/>
      <x:c r="AE19" s="243"/>
      <x:c r="AF19" s="243"/>
      <x:c r="AG19" s="243"/>
      <x:c r="AH19" s="243"/>
      <x:c r="AI19" s="243"/>
      <x:c r="AJ19" s="243"/>
      <x:c r="AK19" s="243"/>
      <x:c r="AL19" s="243"/>
    </x:row>
    <x:row r="20">
      <x:c r="A20" s="242"/>
      <x:c r="B20" s="439" t="str">
        <x:v>Résultat courant avant impôt</x:v>
      </x:c>
      <x:c r="C20" s="350" t="n">
        <x:f>SUM(C18:C19)</x:f>
        <x:v>21250</x:v>
      </x:c>
      <x:c r="D20" s="350" t="n">
        <x:f>SUM(D18:D19)</x:f>
        <x:v>36155.4375</x:v>
      </x:c>
      <x:c r="E20" s="440" t="n">
        <x:f>SUM(E18:E19)</x:f>
        <x:v>51554.8</x:v>
      </x:c>
      <x:c r="F20" s="242"/>
      <x:c r="G20" s="242"/>
      <x:c r="H20" s="242"/>
      <x:c r="I20" s="242"/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437" t="str">
        <x:v>Impôt sur les bénéfices</x:v>
      </x:c>
      <x:c r="C21" s="303" t="n">
        <x:f>-MAX(C20*'Hypothèses'!C14,0)</x:f>
        <x:v>-5312.5</x:v>
      </x:c>
      <x:c r="D21" s="303" t="n">
        <x:f>-MAX(D20*'Hypothèses'!D14,0)</x:f>
        <x:v>-9038.859375</x:v>
      </x:c>
      <x:c r="E21" s="438" t="n">
        <x:f>-MAX(E20*'Hypothèses'!E14,0)</x:f>
        <x:v>-12888.7</x:v>
      </x:c>
      <x:c r="F21" s="242"/>
      <x:c r="G21" s="242"/>
      <x:c r="H21" s="242"/>
      <x:c r="I21" s="242"/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441" t="str">
        <x:v>RÉSULTAT NET</x:v>
      </x:c>
      <x:c r="C22" s="351" t="n">
        <x:f>SUM(C20:C21)</x:f>
        <x:v>15937.5</x:v>
      </x:c>
      <x:c r="D22" s="351" t="n">
        <x:f>SUM(D20:D21)</x:f>
        <x:v>27116.578125</x:v>
      </x:c>
      <x:c r="E22" s="442" t="n">
        <x:f>SUM(E20:E21)</x:f>
        <x:v>38666.100000000006</x:v>
      </x:c>
      <x:c r="F22" s="242"/>
      <x:c r="G22" s="242"/>
      <x:c r="H22" s="242"/>
      <x:c r="I22" s="242"/>
      <x:c r="J22" s="242"/>
      <x:c r="K22" s="242"/>
      <x:c r="L22" s="242"/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437" t="str">
        <x:v>Marge nette</x:v>
      </x:c>
      <x:c r="C23" s="352" t="n">
        <x:f>IFERROR(C22/C6,0)</x:f>
        <x:v>0.06640625</x:v>
      </x:c>
      <x:c r="D23" s="352" t="n">
        <x:f>IFERROR(D22/D6,0)</x:f>
        <x:v>0.100880126953125</x:v>
      </x:c>
      <x:c r="E23" s="443" t="n">
        <x:f>IFERROR(E22/E6,0)</x:f>
        <x:v>0.1307700892857143</x:v>
      </x:c>
      <x:c r="F23" s="242"/>
      <x:c r="G23" s="242"/>
      <x:c r="H23" s="242"/>
      <x:c r="I23" s="242"/>
      <x:c r="J23" s="242"/>
      <x:c r="K23" s="242"/>
      <x:c r="L23" s="242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444" t="str">
        <x:v>CAF</x:v>
      </x:c>
      <x:c r="C24" s="445" t="n">
        <x:f>C22-C17</x:f>
        <x:v>29187.5</x:v>
      </x:c>
      <x:c r="D24" s="445" t="n">
        <x:f>D22-D17</x:f>
        <x:v>44766.578125</x:v>
      </x:c>
      <x:c r="E24" s="446" t="n">
        <x:f>E22-E17</x:f>
        <x:v>59316.100000000006</x:v>
      </x:c>
      <x:c r="F24" s="242"/>
      <x:c r="G24" s="242"/>
      <x:c r="H24" s="242"/>
      <x:c r="I24" s="242"/>
      <x:c r="J24" s="242"/>
      <x:c r="K24" s="242"/>
      <x:c r="L24" s="242"/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42"/>
      <x:c r="C25" s="242"/>
      <x:c r="D25" s="242"/>
      <x:c r="E25" s="242"/>
      <x:c r="F25" s="242"/>
      <x:c r="G25" s="242"/>
      <x:c r="H25" s="242"/>
      <x:c r="I25" s="242"/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42"/>
      <x:c r="C26" s="242"/>
      <x:c r="D26" s="242"/>
      <x:c r="E26" s="242"/>
      <x:c r="F26" s="242"/>
      <x:c r="G26" s="242"/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42"/>
      <x:c r="C45" s="242"/>
      <x:c r="D45" s="242"/>
      <x:c r="E45" s="242"/>
      <x:c r="F45" s="242"/>
      <x:c r="G45" s="242"/>
      <x:c r="H45" s="242"/>
      <x:c r="I45" s="242"/>
      <x:c r="J45" s="242"/>
      <x:c r="K45" s="242"/>
      <x:c r="L45" s="242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42"/>
      <x:c r="C46" s="242"/>
      <x:c r="D46" s="242"/>
      <x:c r="E46" s="242"/>
      <x:c r="F46" s="242"/>
      <x:c r="G46" s="242"/>
      <x:c r="H46" s="242"/>
      <x:c r="I46" s="242"/>
      <x:c r="J46" s="242"/>
      <x:c r="K46" s="242"/>
      <x:c r="L46" s="242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42"/>
      <x:c r="C47" s="242"/>
      <x:c r="D47" s="242"/>
      <x:c r="E47" s="242"/>
      <x:c r="F47" s="242"/>
      <x:c r="G47" s="242"/>
      <x:c r="H47" s="242"/>
      <x:c r="I47" s="242"/>
      <x:c r="J47" s="242"/>
      <x:c r="K47" s="242"/>
      <x:c r="L47" s="242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E3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32" hidden="0" customWidth="1"/>
    <x:col min="3" max="3" width="16" hidden="0" customWidth="1"/>
    <x:col min="4" max="4" width="16" hidden="0" customWidth="1"/>
    <x:col min="5" max="5" width="16" hidden="0" customWidth="1"/>
    <x:col min="6" max="6" width="3" hidden="0" customWidth="1"/>
    <x:col min="7" max="7" width="32" hidden="0" customWidth="1"/>
    <x:col min="8" max="8" width="16" hidden="0" customWidth="1"/>
    <x:col min="9" max="9" width="16" hidden="0" customWidth="1"/>
    <x:col min="10" max="10" width="16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300" t="str">
        <x:v>BILAN PRÉVISIONNEL — ACTIF / PASSIF</x:v>
      </x:c>
      <x:c r="C2" s="300"/>
      <x:c r="D2" s="300"/>
      <x:c r="E2" s="300"/>
      <x:c r="F2" s="300"/>
      <x:c r="G2" s="300"/>
      <x:c r="H2" s="300"/>
      <x:c r="I2" s="300"/>
      <x:c r="J2" s="300"/>
      <x:c r="K2" s="242"/>
      <x:c r="L2" s="242"/>
      <x:c r="M2" s="242"/>
      <x:c r="N2" s="242"/>
      <x:c r="O2" s="243"/>
      <x:c r="P2" s="243"/>
      <x:c r="Q2" s="243"/>
      <x:c r="R2" s="243"/>
      <x:c r="S2" s="243"/>
      <x:c r="T2" s="243"/>
      <x:c r="U2" s="243"/>
      <x:c r="V2" s="243"/>
      <x:c r="W2" s="243"/>
      <x:c r="X2" s="243"/>
      <x:c r="Y2" s="243"/>
      <x:c r="Z2" s="243"/>
      <x:c r="AA2" s="243"/>
      <x:c r="AB2" s="243"/>
      <x:c r="AC2" s="243"/>
      <x:c r="AD2" s="243"/>
      <x:c r="AE2" s="243"/>
      <x:c r="AF2" s="243"/>
      <x:c r="AG2" s="243"/>
      <x:c r="AH2" s="243"/>
      <x:c r="AI2" s="243"/>
      <x:c r="AJ2" s="243"/>
      <x:c r="AK2" s="243"/>
      <x:c r="AL2" s="243"/>
    </x:row>
    <x:row r="3">
      <x:c r="A3" s="242"/>
      <x:c r="B3" s="300"/>
      <x:c r="C3" s="300"/>
      <x:c r="D3" s="300"/>
      <x:c r="E3" s="300"/>
      <x:c r="F3" s="300"/>
      <x:c r="G3" s="300"/>
      <x:c r="H3" s="300"/>
      <x:c r="I3" s="300"/>
      <x:c r="J3" s="300"/>
      <x:c r="K3" s="242"/>
      <x:c r="L3" s="242"/>
      <x:c r="M3" s="242"/>
      <x:c r="N3" s="242"/>
      <x:c r="O3" s="243"/>
      <x:c r="P3" s="243"/>
      <x:c r="Q3" s="243"/>
      <x:c r="R3" s="243"/>
      <x:c r="S3" s="243"/>
      <x:c r="T3" s="243"/>
      <x:c r="U3" s="243"/>
      <x:c r="V3" s="243"/>
      <x:c r="W3" s="243"/>
      <x:c r="X3" s="243"/>
      <x:c r="Y3" s="243"/>
      <x:c r="Z3" s="243"/>
      <x:c r="AA3" s="243"/>
      <x:c r="AB3" s="243"/>
      <x:c r="AC3" s="243"/>
      <x:c r="AD3" s="243"/>
      <x:c r="AE3" s="243"/>
      <x:c r="AF3" s="243"/>
      <x:c r="AG3" s="243"/>
      <x:c r="AH3" s="243"/>
      <x:c r="AI3" s="243"/>
      <x:c r="AJ3" s="243"/>
      <x:c r="AK3" s="243"/>
      <x:c r="AL3" s="243"/>
    </x:row>
    <x:row r="4">
      <x:c r="A4" s="242"/>
      <x:c r="B4" s="242"/>
      <x:c r="C4" s="242"/>
      <x:c r="D4" s="242"/>
      <x:c r="E4" s="242"/>
      <x:c r="F4" s="242"/>
      <x:c r="G4" s="242"/>
      <x:c r="H4" s="242"/>
      <x:c r="I4" s="242"/>
      <x:c r="J4" s="242"/>
      <x:c r="K4" s="242"/>
      <x:c r="L4" s="242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254" t="str">
        <x:v>ACTIF</x:v>
      </x:c>
      <x:c r="C5" s="254"/>
      <x:c r="D5" s="254"/>
      <x:c r="E5" s="254"/>
      <x:c r="F5" s="242"/>
      <x:c r="G5" s="255" t="str">
        <x:v>PASSIF</x:v>
      </x:c>
      <x:c r="H5" s="255"/>
      <x:c r="I5" s="255"/>
      <x:c r="J5" s="255"/>
      <x:c r="K5" s="242"/>
      <x:c r="L5" s="242"/>
      <x:c r="M5" s="242"/>
      <x:c r="N5" s="242"/>
      <x:c r="O5" s="243"/>
      <x:c r="P5" s="243"/>
      <x:c r="Q5" s="243"/>
      <x:c r="R5" s="243"/>
      <x:c r="S5" s="243"/>
      <x:c r="T5" s="243"/>
      <x:c r="U5" s="243"/>
      <x:c r="V5" s="243"/>
      <x:c r="W5" s="243"/>
      <x:c r="X5" s="243"/>
      <x:c r="Y5" s="243"/>
      <x:c r="Z5" s="243"/>
      <x:c r="AA5" s="243"/>
      <x:c r="AB5" s="243"/>
      <x:c r="AC5" s="243"/>
      <x:c r="AD5" s="243"/>
      <x:c r="AE5" s="243"/>
      <x:c r="AF5" s="243"/>
      <x:c r="AG5" s="243"/>
      <x:c r="AH5" s="243"/>
      <x:c r="AI5" s="243"/>
      <x:c r="AJ5" s="243"/>
      <x:c r="AK5" s="243"/>
      <x:c r="AL5" s="243"/>
    </x:row>
    <x:row r="6">
      <x:c r="A6" s="242"/>
      <x:c r="B6" s="460" t="str">
        <x:v>En €</x:v>
      </x:c>
      <x:c r="C6" s="461" t="str">
        <x:v>Année 1</x:v>
      </x:c>
      <x:c r="D6" s="461" t="str">
        <x:v>Année 2</x:v>
      </x:c>
      <x:c r="E6" s="462" t="str">
        <x:v>Année 3</x:v>
      </x:c>
      <x:c r="F6" s="242"/>
      <x:c r="G6" s="460" t="str">
        <x:v>En €</x:v>
      </x:c>
      <x:c r="H6" s="461" t="str">
        <x:v>Année 1</x:v>
      </x:c>
      <x:c r="I6" s="461" t="str">
        <x:v>Année 2</x:v>
      </x:c>
      <x:c r="J6" s="462" t="str">
        <x:v>Année 3</x:v>
      </x:c>
      <x:c r="K6" s="242"/>
      <x:c r="L6" s="242"/>
      <x:c r="M6" s="242"/>
      <x:c r="N6" s="242"/>
      <x:c r="O6" s="243"/>
      <x:c r="P6" s="243"/>
      <x:c r="Q6" s="243"/>
      <x:c r="R6" s="243"/>
      <x:c r="S6" s="243"/>
      <x:c r="T6" s="243"/>
      <x:c r="U6" s="243"/>
      <x:c r="V6" s="243"/>
      <x:c r="W6" s="243"/>
      <x:c r="X6" s="243"/>
      <x:c r="Y6" s="243"/>
      <x:c r="Z6" s="243"/>
      <x:c r="AA6" s="243"/>
      <x:c r="AB6" s="243"/>
      <x:c r="AC6" s="243"/>
      <x:c r="AD6" s="243"/>
      <x:c r="AE6" s="243"/>
      <x:c r="AF6" s="243"/>
      <x:c r="AG6" s="243"/>
      <x:c r="AH6" s="243"/>
      <x:c r="AI6" s="243"/>
      <x:c r="AJ6" s="243"/>
      <x:c r="AK6" s="243"/>
      <x:c r="AL6" s="243"/>
    </x:row>
    <x:row r="7">
      <x:c r="A7" s="242"/>
      <x:c r="B7" s="385" t="str">
        <x:v>Immobilisations brutes</x:v>
      </x:c>
      <x:c r="C7" s="303" t="n">
        <x:f>SUMIFS('Hypothèses'!$C$19:$C$23,'Hypothèses'!$E$19:$E$23,"&lt;=1")</x:f>
        <x:v>65000</x:v>
      </x:c>
      <x:c r="D7" s="303" t="n">
        <x:f>SUMIFS('Hypothèses'!$C$19:$C$23,'Hypothèses'!$E$19:$E$23,"&lt;=2")</x:f>
        <x:v>87000</x:v>
      </x:c>
      <x:c r="E7" s="438" t="n">
        <x:f>SUMIFS('Hypothèses'!$C$19:$C$23,'Hypothèses'!$E$19:$E$23,"&lt;=3")</x:f>
        <x:v>102000</x:v>
      </x:c>
      <x:c r="F7" s="242"/>
      <x:c r="G7" s="385" t="str">
        <x:v>Capital</x:v>
      </x:c>
      <x:c r="H7" s="303" t="n">
        <x:f>'Hypothèses'!H19</x:f>
        <x:v>45000</x:v>
      </x:c>
      <x:c r="I7" s="303" t="n">
        <x:f>H7</x:f>
        <x:v>45000</x:v>
      </x:c>
      <x:c r="J7" s="438" t="n">
        <x:f>I7</x:f>
        <x:v>45000</x:v>
      </x:c>
      <x:c r="K7" s="242"/>
      <x:c r="L7" s="242"/>
      <x:c r="M7" s="242"/>
      <x:c r="N7" s="242"/>
      <x:c r="O7" s="243"/>
      <x:c r="P7" s="243"/>
      <x:c r="Q7" s="243"/>
      <x:c r="R7" s="243"/>
      <x:c r="S7" s="243"/>
      <x:c r="T7" s="243"/>
      <x:c r="U7" s="243"/>
      <x:c r="V7" s="243"/>
      <x:c r="W7" s="243"/>
      <x:c r="X7" s="243"/>
      <x:c r="Y7" s="243"/>
      <x:c r="Z7" s="243"/>
      <x:c r="AA7" s="243"/>
      <x:c r="AB7" s="243"/>
      <x:c r="AC7" s="243"/>
      <x:c r="AD7" s="243"/>
      <x:c r="AE7" s="243"/>
      <x:c r="AF7" s="243"/>
      <x:c r="AG7" s="243"/>
      <x:c r="AH7" s="243"/>
      <x:c r="AI7" s="243"/>
      <x:c r="AJ7" s="243"/>
      <x:c r="AK7" s="243"/>
      <x:c r="AL7" s="243"/>
    </x:row>
    <x:row r="8">
      <x:c r="A8" s="242"/>
      <x:c r="B8" s="385" t="str">
        <x:v>Amortissements cumulés</x:v>
      </x:c>
      <x:c r="C8" s="303" t="n">
        <x:f>-'Compte de résultat'!C17</x:f>
        <x:v>13250</x:v>
      </x:c>
      <x:c r="D8" s="303" t="n">
        <x:f>C8-'Compte de résultat'!D17</x:f>
        <x:v>30900</x:v>
      </x:c>
      <x:c r="E8" s="438" t="n">
        <x:f>D8-'Compte de résultat'!E17</x:f>
        <x:v>51550</x:v>
      </x:c>
      <x:c r="F8" s="242"/>
      <x:c r="G8" s="385" t="str">
        <x:v>Compte courant associé</x:v>
      </x:c>
      <x:c r="H8" s="303" t="n">
        <x:f>'Hypothèses'!H20</x:f>
        <x:v>15000</x:v>
      </x:c>
      <x:c r="I8" s="303" t="n">
        <x:f>H8</x:f>
        <x:v>15000</x:v>
      </x:c>
      <x:c r="J8" s="438" t="n">
        <x:f>I8</x:f>
        <x:v>15000</x:v>
      </x:c>
      <x:c r="K8" s="242"/>
      <x:c r="L8" s="242"/>
      <x:c r="M8" s="242"/>
      <x:c r="N8" s="242"/>
      <x:c r="O8" s="243"/>
      <x:c r="P8" s="243"/>
      <x:c r="Q8" s="243"/>
      <x:c r="R8" s="243"/>
      <x:c r="S8" s="243"/>
      <x:c r="T8" s="243"/>
      <x:c r="U8" s="243"/>
      <x:c r="V8" s="243"/>
      <x:c r="W8" s="243"/>
      <x:c r="X8" s="243"/>
      <x:c r="Y8" s="243"/>
      <x:c r="Z8" s="243"/>
      <x:c r="AA8" s="243"/>
      <x:c r="AB8" s="243"/>
      <x:c r="AC8" s="243"/>
      <x:c r="AD8" s="243"/>
      <x:c r="AE8" s="243"/>
      <x:c r="AF8" s="243"/>
      <x:c r="AG8" s="243"/>
      <x:c r="AH8" s="243"/>
      <x:c r="AI8" s="243"/>
      <x:c r="AJ8" s="243"/>
      <x:c r="AK8" s="243"/>
      <x:c r="AL8" s="243"/>
    </x:row>
    <x:row r="9">
      <x:c r="A9" s="242"/>
      <x:c r="B9" s="463" t="str">
        <x:v>Immobilisations nettes</x:v>
      </x:c>
      <x:c r="C9" s="350" t="n">
        <x:f>SUM(C7:C8)</x:f>
        <x:v>78250</x:v>
      </x:c>
      <x:c r="D9" s="350" t="n">
        <x:f>SUM(D7:D8)</x:f>
        <x:v>117900</x:v>
      </x:c>
      <x:c r="E9" s="440" t="n">
        <x:f>SUM(E7:E8)</x:f>
        <x:v>153550</x:v>
      </x:c>
      <x:c r="F9" s="242"/>
      <x:c r="G9" s="463" t="str">
        <x:v>Subventions</x:v>
      </x:c>
      <x:c r="H9" s="350" t="n">
        <x:f>'Hypothèses'!H22</x:f>
        <x:v>12000</x:v>
      </x:c>
      <x:c r="I9" s="350" t="n">
        <x:f>H9</x:f>
        <x:v>12000</x:v>
      </x:c>
      <x:c r="J9" s="440" t="n">
        <x:f>I9</x:f>
        <x:v>12000</x:v>
      </x:c>
      <x:c r="K9" s="242"/>
      <x:c r="L9" s="242"/>
      <x:c r="M9" s="242"/>
      <x:c r="N9" s="242"/>
      <x:c r="O9" s="243"/>
      <x:c r="P9" s="243"/>
      <x:c r="Q9" s="243"/>
      <x:c r="R9" s="243"/>
      <x:c r="S9" s="243"/>
      <x:c r="T9" s="243"/>
      <x:c r="U9" s="243"/>
      <x:c r="V9" s="243"/>
      <x:c r="W9" s="243"/>
      <x:c r="X9" s="243"/>
      <x:c r="Y9" s="243"/>
      <x:c r="Z9" s="243"/>
      <x:c r="AA9" s="243"/>
      <x:c r="AB9" s="243"/>
      <x:c r="AC9" s="243"/>
      <x:c r="AD9" s="243"/>
      <x:c r="AE9" s="243"/>
      <x:c r="AF9" s="243"/>
      <x:c r="AG9" s="243"/>
      <x:c r="AH9" s="243"/>
      <x:c r="AI9" s="243"/>
      <x:c r="AJ9" s="243"/>
      <x:c r="AK9" s="243"/>
      <x:c r="AL9" s="243"/>
    </x:row>
    <x:row r="10">
      <x:c r="A10" s="242"/>
      <x:c r="B10" s="385" t="str">
        <x:v>Stocks</x:v>
      </x:c>
      <x:c r="C10" s="303" t="n">
        <x:f>'Compte de résultat'!C6*'Hypothèses'!C12</x:f>
        <x:v>9600</x:v>
      </x:c>
      <x:c r="D10" s="303" t="n">
        <x:f>'Compte de résultat'!D6*'Hypothèses'!D12</x:f>
        <x:v>10752</x:v>
      </x:c>
      <x:c r="E10" s="438" t="n">
        <x:f>'Compte de résultat'!E6*'Hypothèses'!E12</x:f>
        <x:v>10348.800000000001</x:v>
      </x:c>
      <x:c r="F10" s="242"/>
      <x:c r="G10" s="385" t="str">
        <x:v>Résultats cumulés</x:v>
      </x:c>
      <x:c r="H10" s="303" t="n">
        <x:f>'Compte de résultat'!C22</x:f>
        <x:v>15937.5</x:v>
      </x:c>
      <x:c r="I10" s="303" t="n">
        <x:f>H10+'Compte de résultat'!D22</x:f>
        <x:v>43054.078125</x:v>
      </x:c>
      <x:c r="J10" s="438" t="n">
        <x:f>I10+'Compte de résultat'!E22</x:f>
        <x:v>81720.178125</x:v>
      </x:c>
      <x:c r="K10" s="242"/>
      <x:c r="L10" s="242"/>
      <x:c r="M10" s="242"/>
      <x:c r="N10" s="242"/>
      <x:c r="O10" s="243"/>
      <x:c r="P10" s="243"/>
      <x:c r="Q10" s="243"/>
      <x:c r="R10" s="243"/>
      <x:c r="S10" s="243"/>
      <x:c r="T10" s="243"/>
      <x:c r="U10" s="243"/>
      <x:c r="V10" s="243"/>
      <x:c r="W10" s="243"/>
      <x:c r="X10" s="243"/>
      <x:c r="Y10" s="243"/>
      <x:c r="Z10" s="243"/>
      <x:c r="AA10" s="243"/>
      <x:c r="AB10" s="243"/>
      <x:c r="AC10" s="243"/>
      <x:c r="AD10" s="243"/>
      <x:c r="AE10" s="243"/>
      <x:c r="AF10" s="243"/>
      <x:c r="AG10" s="243"/>
      <x:c r="AH10" s="243"/>
      <x:c r="AI10" s="243"/>
      <x:c r="AJ10" s="243"/>
      <x:c r="AK10" s="243"/>
      <x:c r="AL10" s="243"/>
    </x:row>
    <x:row r="11">
      <x:c r="A11" s="242"/>
      <x:c r="B11" s="385" t="str">
        <x:v>Créances clients</x:v>
      </x:c>
      <x:c r="C11" s="303" t="n">
        <x:f>'Compte de résultat'!C6*'Hypothèses'!C11/365</x:f>
        <x:v>23013.698630136987</x:v>
      </x:c>
      <x:c r="D11" s="303" t="n">
        <x:f>'Compte de résultat'!D6*'Hypothèses'!D11/365</x:f>
        <x:v>23566.027397260274</x:v>
      </x:c>
      <x:c r="E11" s="438" t="n">
        <x:f>'Compte de résultat'!E6*'Hypothèses'!E11/365</x:f>
        <x:v>24302.465753424658</x:v>
      </x:c>
      <x:c r="F11" s="242"/>
      <x:c r="G11" s="385" t="str">
        <x:v>Emprunt restant dû</x:v>
      </x:c>
      <x:c r="H11" s="303" t="n">
        <x:f>MAX('Hypothèses'!H21-'Plan de financement'!C18,0)</x:f>
        <x:v>5.454545454544132</x:v>
      </x:c>
      <x:c r="I11" s="303" t="n">
        <x:f>MAX(H11-'Plan de financement'!D18,0)</x:f>
        <x:v>0</x:v>
      </x:c>
      <x:c r="J11" s="438" t="n">
        <x:f>MAX(I11-'Plan de financement'!E18,0)</x:f>
        <x:v>0</x:v>
      </x:c>
      <x:c r="K11" s="242"/>
      <x:c r="L11" s="242"/>
      <x:c r="M11" s="242"/>
      <x:c r="N11" s="242"/>
      <x:c r="O11" s="243"/>
      <x:c r="P11" s="243"/>
      <x:c r="Q11" s="243"/>
      <x:c r="R11" s="243"/>
      <x:c r="S11" s="243"/>
      <x:c r="T11" s="243"/>
      <x:c r="U11" s="243"/>
      <x:c r="V11" s="243"/>
      <x:c r="W11" s="243"/>
      <x:c r="X11" s="243"/>
      <x:c r="Y11" s="243"/>
      <x:c r="Z11" s="243"/>
      <x:c r="AA11" s="243"/>
      <x:c r="AB11" s="243"/>
      <x:c r="AC11" s="243"/>
      <x:c r="AD11" s="243"/>
      <x:c r="AE11" s="243"/>
      <x:c r="AF11" s="243"/>
      <x:c r="AG11" s="243"/>
      <x:c r="AH11" s="243"/>
      <x:c r="AI11" s="243"/>
      <x:c r="AJ11" s="243"/>
      <x:c r="AK11" s="243"/>
      <x:c r="AL11" s="243"/>
    </x:row>
    <x:row r="12">
      <x:c r="A12" s="242"/>
      <x:c r="B12" s="385" t="str">
        <x:v>Trésorerie</x:v>
      </x:c>
      <x:c r="C12" s="303" t="n">
        <x:f>'Trésorerie 36 mois'!N11</x:f>
        <x:v>1500</x:v>
      </x:c>
      <x:c r="D12" s="303" t="n">
        <x:f>'Trésorerie 36 mois'!Z11</x:f>
        <x:v>1560</x:v>
      </x:c>
      <x:c r="E12" s="438" t="n">
        <x:f>'Trésorerie 36 mois'!AL11</x:f>
        <x:v>1622.3999999999999</x:v>
      </x:c>
      <x:c r="F12" s="242"/>
      <x:c r="G12" s="385" t="str">
        <x:v>Dettes fournisseurs</x:v>
      </x:c>
      <x:c r="H12" s="303" t="n">
        <x:f>-'Compte de résultat'!C9*'Hypothèses'!H14/365</x:f>
        <x:v>6312.3287671232865</x:v>
      </x:c>
      <x:c r="I12" s="303" t="n">
        <x:f>-'Compte de résultat'!D9*'Hypothèses'!H14/365</x:f>
        <x:v>6848.876712328768</x:v>
      </x:c>
      <x:c r="J12" s="438" t="n">
        <x:f>-'Compte de résultat'!E9*'Hypothèses'!H14/365</x:f>
        <x:v>7290.739726027398</x:v>
      </x:c>
      <x:c r="K12" s="242"/>
      <x:c r="L12" s="242"/>
      <x:c r="M12" s="242"/>
      <x:c r="N12" s="242"/>
      <x:c r="O12" s="243"/>
      <x:c r="P12" s="243"/>
      <x:c r="Q12" s="243"/>
      <x:c r="R12" s="243"/>
      <x:c r="S12" s="243"/>
      <x:c r="T12" s="243"/>
      <x:c r="U12" s="243"/>
      <x:c r="V12" s="243"/>
      <x:c r="W12" s="243"/>
      <x:c r="X12" s="243"/>
      <x:c r="Y12" s="243"/>
      <x:c r="Z12" s="243"/>
      <x:c r="AA12" s="243"/>
      <x:c r="AB12" s="243"/>
      <x:c r="AC12" s="243"/>
      <x:c r="AD12" s="243"/>
      <x:c r="AE12" s="243"/>
      <x:c r="AF12" s="243"/>
      <x:c r="AG12" s="243"/>
      <x:c r="AH12" s="243"/>
      <x:c r="AI12" s="243"/>
      <x:c r="AJ12" s="243"/>
      <x:c r="AK12" s="243"/>
      <x:c r="AL12" s="243"/>
    </x:row>
    <x:row r="13">
      <x:c r="A13" s="242"/>
      <x:c r="B13" s="463" t="str">
        <x:v>TOTAL ACTIF</x:v>
      </x:c>
      <x:c r="C13" s="350" t="n">
        <x:f>SUM(C9:C12)</x:f>
        <x:v>112363.69863013699</x:v>
      </x:c>
      <x:c r="D13" s="350" t="n">
        <x:f>SUM(D9:D12)</x:f>
        <x:v>153778.02739726027</x:v>
      </x:c>
      <x:c r="E13" s="440" t="n">
        <x:f>SUM(E9:E12)</x:f>
        <x:v>189823.66575342463</x:v>
      </x:c>
      <x:c r="F13" s="242"/>
      <x:c r="G13" s="476" t="str">
        <x:v>TOTAL PASSIF</x:v>
      </x:c>
      <x:c r="H13" s="477" t="n">
        <x:f>SUM(H7:H12)</x:f>
        <x:v>94255.28331257783</x:v>
      </x:c>
      <x:c r="I13" s="477" t="n">
        <x:f>SUM(I7:I12)</x:f>
        <x:v>121902.95483732877</x:v>
      </x:c>
      <x:c r="J13" s="478" t="n">
        <x:f>SUM(J7:J12)</x:f>
        <x:v>161010.9178510274</x:v>
      </x:c>
      <x:c r="K13" s="242"/>
      <x:c r="L13" s="242"/>
      <x:c r="M13" s="242"/>
      <x:c r="N13" s="242"/>
      <x:c r="O13" s="243"/>
      <x:c r="P13" s="243"/>
      <x:c r="Q13" s="243"/>
      <x:c r="R13" s="243"/>
      <x:c r="S13" s="243"/>
      <x:c r="T13" s="243"/>
      <x:c r="U13" s="243"/>
      <x:c r="V13" s="243"/>
      <x:c r="W13" s="243"/>
      <x:c r="X13" s="243"/>
      <x:c r="Y13" s="243"/>
      <x:c r="Z13" s="243"/>
      <x:c r="AA13" s="243"/>
      <x:c r="AB13" s="243"/>
      <x:c r="AC13" s="243"/>
      <x:c r="AD13" s="243"/>
      <x:c r="AE13" s="243"/>
      <x:c r="AF13" s="243"/>
      <x:c r="AG13" s="243"/>
      <x:c r="AH13" s="243"/>
      <x:c r="AI13" s="243"/>
      <x:c r="AJ13" s="243"/>
      <x:c r="AK13" s="243"/>
      <x:c r="AL13" s="243"/>
    </x:row>
    <x:row r="14">
      <x:c r="A14" s="242"/>
      <x:c r="B14" s="385"/>
      <x:c r="C14" s="356"/>
      <x:c r="D14" s="356"/>
      <x:c r="E14" s="464"/>
      <x:c r="F14" s="242"/>
      <x:c r="G14" s="242"/>
      <x:c r="H14" s="242"/>
      <x:c r="I14" s="242"/>
      <x:c r="J14" s="242"/>
      <x:c r="K14" s="242"/>
      <x:c r="L14" s="242"/>
      <x:c r="M14" s="242"/>
      <x:c r="N14" s="242"/>
      <x:c r="O14" s="243"/>
      <x:c r="P14" s="243"/>
      <x:c r="Q14" s="243"/>
      <x:c r="R14" s="243"/>
      <x:c r="S14" s="243"/>
      <x:c r="T14" s="243"/>
      <x:c r="U14" s="243"/>
      <x:c r="V14" s="243"/>
      <x:c r="W14" s="243"/>
      <x:c r="X14" s="243"/>
      <x:c r="Y14" s="243"/>
      <x:c r="Z14" s="243"/>
      <x:c r="AA14" s="243"/>
      <x:c r="AB14" s="243"/>
      <x:c r="AC14" s="243"/>
      <x:c r="AD14" s="243"/>
      <x:c r="AE14" s="243"/>
      <x:c r="AF14" s="243"/>
      <x:c r="AG14" s="243"/>
      <x:c r="AH14" s="243"/>
      <x:c r="AI14" s="243"/>
      <x:c r="AJ14" s="243"/>
      <x:c r="AK14" s="243"/>
      <x:c r="AL14" s="243"/>
    </x:row>
    <x:row r="15">
      <x:c r="A15" s="242"/>
      <x:c r="B15" s="465" t="str">
        <x:v>Contrôle d’équilibre</x:v>
      </x:c>
      <x:c r="C15" s="466" t="n">
        <x:f>C13-H13</x:f>
        <x:v>18108.415317559164</x:v>
      </x:c>
      <x:c r="D15" s="466" t="n">
        <x:f>D13-I13</x:f>
        <x:v>31875.072559931505</x:v>
      </x:c>
      <x:c r="E15" s="467" t="n">
        <x:f>E13-J13</x:f>
        <x:v>28812.74790239724</x:v>
      </x:c>
      <x:c r="F15" s="242"/>
      <x:c r="G15" s="242"/>
      <x:c r="H15" s="242"/>
      <x:c r="I15" s="242"/>
      <x:c r="J15" s="242"/>
      <x:c r="K15" s="242"/>
      <x:c r="L15" s="242"/>
      <x:c r="M15" s="242"/>
      <x:c r="N15" s="242"/>
      <x:c r="O15" s="243"/>
      <x:c r="P15" s="243"/>
      <x:c r="Q15" s="243"/>
      <x:c r="R15" s="243"/>
      <x:c r="S15" s="243"/>
      <x:c r="T15" s="243"/>
      <x:c r="U15" s="243"/>
      <x:c r="V15" s="243"/>
      <x:c r="W15" s="243"/>
      <x:c r="X15" s="243"/>
      <x:c r="Y15" s="243"/>
      <x:c r="Z15" s="243"/>
      <x:c r="AA15" s="243"/>
      <x:c r="AB15" s="243"/>
      <x:c r="AC15" s="243"/>
      <x:c r="AD15" s="243"/>
      <x:c r="AE15" s="243"/>
      <x:c r="AF15" s="243"/>
      <x:c r="AG15" s="243"/>
      <x:c r="AH15" s="243"/>
      <x:c r="AI15" s="243"/>
      <x:c r="AJ15" s="243"/>
      <x:c r="AK15" s="243"/>
      <x:c r="AL15" s="243"/>
    </x:row>
    <x:row r="16">
      <x:c r="A16" s="242"/>
      <x:c r="B16" s="242"/>
      <x:c r="C16" s="242"/>
      <x:c r="D16" s="242"/>
      <x:c r="E16" s="242"/>
      <x:c r="F16" s="242"/>
      <x:c r="G16" s="242"/>
      <x:c r="H16" s="242"/>
      <x:c r="I16" s="242"/>
      <x:c r="J16" s="242"/>
      <x:c r="K16" s="242"/>
      <x:c r="L16" s="242"/>
      <x:c r="M16" s="242"/>
      <x:c r="N16" s="242"/>
      <x:c r="O16" s="243"/>
      <x:c r="P16" s="243"/>
      <x:c r="Q16" s="243"/>
      <x:c r="R16" s="243"/>
      <x:c r="S16" s="243"/>
      <x:c r="T16" s="243"/>
      <x:c r="U16" s="243"/>
      <x:c r="V16" s="243"/>
      <x:c r="W16" s="243"/>
      <x:c r="X16" s="243"/>
      <x:c r="Y16" s="243"/>
      <x:c r="Z16" s="243"/>
      <x:c r="AA16" s="243"/>
      <x:c r="AB16" s="243"/>
      <x:c r="AC16" s="243"/>
      <x:c r="AD16" s="243"/>
      <x:c r="AE16" s="243"/>
      <x:c r="AF16" s="243"/>
      <x:c r="AG16" s="243"/>
      <x:c r="AH16" s="243"/>
      <x:c r="AI16" s="243"/>
      <x:c r="AJ16" s="243"/>
      <x:c r="AK16" s="243"/>
      <x:c r="AL16" s="243"/>
    </x:row>
    <x:row r="17">
      <x:c r="A17" s="242"/>
      <x:c r="B17" s="242"/>
      <x:c r="C17" s="242"/>
      <x:c r="D17" s="242"/>
      <x:c r="E17" s="242"/>
      <x:c r="F17" s="242"/>
      <x:c r="G17" s="242"/>
      <x:c r="H17" s="242"/>
      <x:c r="I17" s="242"/>
      <x:c r="J17" s="242"/>
      <x:c r="K17" s="242"/>
      <x:c r="L17" s="242"/>
      <x:c r="M17" s="242"/>
      <x:c r="N17" s="242"/>
      <x:c r="O17" s="243"/>
      <x:c r="P17" s="243"/>
      <x:c r="Q17" s="243"/>
      <x:c r="R17" s="243"/>
      <x:c r="S17" s="243"/>
      <x:c r="T17" s="243"/>
      <x:c r="U17" s="243"/>
      <x:c r="V17" s="243"/>
      <x:c r="W17" s="243"/>
      <x:c r="X17" s="243"/>
      <x:c r="Y17" s="243"/>
      <x:c r="Z17" s="243"/>
      <x:c r="AA17" s="243"/>
      <x:c r="AB17" s="243"/>
      <x:c r="AC17" s="243"/>
      <x:c r="AD17" s="243"/>
      <x:c r="AE17" s="243"/>
      <x:c r="AF17" s="243"/>
      <x:c r="AG17" s="243"/>
      <x:c r="AH17" s="243"/>
      <x:c r="AI17" s="243"/>
      <x:c r="AJ17" s="243"/>
      <x:c r="AK17" s="243"/>
      <x:c r="AL17" s="243"/>
    </x:row>
    <x:row r="18">
      <x:c r="A18" s="242"/>
      <x:c r="B18" s="242"/>
      <x:c r="C18" s="242"/>
      <x:c r="D18" s="242"/>
      <x:c r="E18" s="242"/>
      <x:c r="F18" s="242"/>
      <x:c r="G18" s="242"/>
      <x:c r="H18" s="242"/>
      <x:c r="I18" s="242"/>
      <x:c r="J18" s="242"/>
      <x:c r="K18" s="242"/>
      <x:c r="L18" s="242"/>
      <x:c r="M18" s="242"/>
      <x:c r="N18" s="242"/>
      <x:c r="O18" s="243"/>
      <x:c r="P18" s="243"/>
      <x:c r="Q18" s="243"/>
      <x:c r="R18" s="243"/>
      <x:c r="S18" s="243"/>
      <x:c r="T18" s="243"/>
      <x:c r="U18" s="243"/>
      <x:c r="V18" s="243"/>
      <x:c r="W18" s="243"/>
      <x:c r="X18" s="243"/>
      <x:c r="Y18" s="243"/>
      <x:c r="Z18" s="243"/>
      <x:c r="AA18" s="243"/>
      <x:c r="AB18" s="243"/>
      <x:c r="AC18" s="243"/>
      <x:c r="AD18" s="243"/>
      <x:c r="AE18" s="243"/>
      <x:c r="AF18" s="243"/>
      <x:c r="AG18" s="243"/>
      <x:c r="AH18" s="243"/>
      <x:c r="AI18" s="243"/>
      <x:c r="AJ18" s="243"/>
      <x:c r="AK18" s="243"/>
      <x:c r="AL18" s="243"/>
    </x:row>
    <x:row r="19">
      <x:c r="A19" s="242"/>
      <x:c r="B19" s="242"/>
      <x:c r="C19" s="242"/>
      <x:c r="D19" s="242"/>
      <x:c r="E19" s="242"/>
      <x:c r="F19" s="242"/>
      <x:c r="G19" s="242"/>
      <x:c r="H19" s="242"/>
      <x:c r="I19" s="242"/>
      <x:c r="J19" s="242"/>
      <x:c r="K19" s="242"/>
      <x:c r="L19" s="242"/>
      <x:c r="M19" s="242"/>
      <x:c r="N19" s="242"/>
      <x:c r="O19" s="243"/>
      <x:c r="P19" s="243"/>
      <x:c r="Q19" s="243"/>
      <x:c r="R19" s="243"/>
      <x:c r="S19" s="243"/>
      <x:c r="T19" s="243"/>
      <x:c r="U19" s="243"/>
      <x:c r="V19" s="243"/>
      <x:c r="W19" s="243"/>
      <x:c r="X19" s="243"/>
      <x:c r="Y19" s="243"/>
      <x:c r="Z19" s="243"/>
      <x:c r="AA19" s="243"/>
      <x:c r="AB19" s="243"/>
      <x:c r="AC19" s="243"/>
      <x:c r="AD19" s="243"/>
      <x:c r="AE19" s="243"/>
      <x:c r="AF19" s="243"/>
      <x:c r="AG19" s="243"/>
      <x:c r="AH19" s="243"/>
      <x:c r="AI19" s="243"/>
      <x:c r="AJ19" s="243"/>
      <x:c r="AK19" s="243"/>
      <x:c r="AL19" s="243"/>
    </x:row>
    <x:row r="20">
      <x:c r="A20" s="242"/>
      <x:c r="B20" s="242"/>
      <x:c r="C20" s="242"/>
      <x:c r="D20" s="242"/>
      <x:c r="E20" s="242"/>
      <x:c r="F20" s="242"/>
      <x:c r="G20" s="242"/>
      <x:c r="H20" s="242"/>
      <x:c r="I20" s="242"/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242"/>
      <x:c r="C21" s="242"/>
      <x:c r="D21" s="242"/>
      <x:c r="E21" s="242"/>
      <x:c r="F21" s="242"/>
      <x:c r="G21" s="242"/>
      <x:c r="H21" s="242"/>
      <x:c r="I21" s="242"/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242"/>
      <x:c r="C22" s="242"/>
      <x:c r="D22" s="242"/>
      <x:c r="E22" s="242"/>
      <x:c r="F22" s="242"/>
      <x:c r="G22" s="242"/>
      <x:c r="H22" s="242"/>
      <x:c r="I22" s="242"/>
      <x:c r="J22" s="242"/>
      <x:c r="K22" s="242"/>
      <x:c r="L22" s="242"/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242"/>
      <x:c r="C23" s="242"/>
      <x:c r="D23" s="242"/>
      <x:c r="E23" s="242"/>
      <x:c r="F23" s="242"/>
      <x:c r="G23" s="242"/>
      <x:c r="H23" s="242"/>
      <x:c r="I23" s="242"/>
      <x:c r="J23" s="242"/>
      <x:c r="K23" s="242"/>
      <x:c r="L23" s="242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242"/>
      <x:c r="C24" s="242"/>
      <x:c r="D24" s="242"/>
      <x:c r="E24" s="242"/>
      <x:c r="F24" s="242"/>
      <x:c r="G24" s="242"/>
      <x:c r="H24" s="242"/>
      <x:c r="I24" s="242"/>
      <x:c r="J24" s="242"/>
      <x:c r="K24" s="242"/>
      <x:c r="L24" s="242"/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42"/>
      <x:c r="C25" s="242"/>
      <x:c r="D25" s="242"/>
      <x:c r="E25" s="242"/>
      <x:c r="F25" s="242"/>
      <x:c r="G25" s="242"/>
      <x:c r="H25" s="242"/>
      <x:c r="I25" s="242"/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42"/>
      <x:c r="C26" s="242"/>
      <x:c r="D26" s="242"/>
      <x:c r="E26" s="242"/>
      <x:c r="F26" s="242"/>
      <x:c r="G26" s="242"/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42"/>
      <x:c r="C45" s="242"/>
      <x:c r="D45" s="242"/>
      <x:c r="E45" s="242"/>
      <x:c r="F45" s="242"/>
      <x:c r="G45" s="242"/>
      <x:c r="H45" s="242"/>
      <x:c r="I45" s="242"/>
      <x:c r="J45" s="242"/>
      <x:c r="K45" s="242"/>
      <x:c r="L45" s="242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42"/>
      <x:c r="C46" s="242"/>
      <x:c r="D46" s="242"/>
      <x:c r="E46" s="242"/>
      <x:c r="F46" s="242"/>
      <x:c r="G46" s="242"/>
      <x:c r="H46" s="242"/>
      <x:c r="I46" s="242"/>
      <x:c r="J46" s="242"/>
      <x:c r="K46" s="242"/>
      <x:c r="L46" s="242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42"/>
      <x:c r="C47" s="242"/>
      <x:c r="D47" s="242"/>
      <x:c r="E47" s="242"/>
      <x:c r="F47" s="242"/>
      <x:c r="G47" s="242"/>
      <x:c r="H47" s="242"/>
      <x:c r="I47" s="242"/>
      <x:c r="J47" s="242"/>
      <x:c r="K47" s="242"/>
      <x:c r="L47" s="242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J3"/>
    <x:mergeCell ref="B5:E5"/>
    <x:mergeCell ref="G5:J5"/>
  </x:mergeCells>
  <x:conditionalFormatting sqref="C15:E15">
    <x:cfRule type="expression" dxfId="0" priority="1">
      <x:formula>ABS(C15)&gt;1</x:formula>
    </x:cfRule>
  </x:conditionalFormatting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27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  <x:col min="15" max="15" width="12" hidden="0" customWidth="1"/>
    <x:col min="16" max="16" width="12" hidden="0" customWidth="1"/>
    <x:col min="17" max="17" width="12" hidden="0" customWidth="1"/>
    <x:col min="18" max="18" width="12" hidden="0" customWidth="1"/>
    <x:col min="19" max="19" width="12" hidden="0" customWidth="1"/>
    <x:col min="20" max="20" width="12" hidden="0" customWidth="1"/>
    <x:col min="21" max="21" width="12" hidden="0" customWidth="1"/>
    <x:col min="22" max="22" width="12" hidden="0" customWidth="1"/>
    <x:col min="23" max="23" width="12" hidden="0" customWidth="1"/>
    <x:col min="24" max="24" width="12" hidden="0" customWidth="1"/>
    <x:col min="25" max="25" width="12" hidden="0" customWidth="1"/>
    <x:col min="26" max="26" width="12" hidden="0" customWidth="1"/>
    <x:col min="27" max="27" width="12" hidden="0" customWidth="1"/>
    <x:col min="28" max="28" width="12" hidden="0" customWidth="1"/>
    <x:col min="29" max="29" width="12" hidden="0" customWidth="1"/>
    <x:col min="30" max="30" width="12" hidden="0" customWidth="1"/>
    <x:col min="31" max="31" width="12" hidden="0" customWidth="1"/>
    <x:col min="32" max="32" width="12" hidden="0" customWidth="1"/>
    <x:col min="33" max="33" width="12" hidden="0" customWidth="1"/>
    <x:col min="34" max="34" width="12" hidden="0" customWidth="1"/>
    <x:col min="35" max="35" width="12" hidden="0" customWidth="1"/>
    <x:col min="36" max="36" width="12" hidden="0" customWidth="1"/>
    <x:col min="37" max="37" width="12" hidden="0" customWidth="1"/>
    <x:col min="38" max="38" width="12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326" t="str">
        <x:v>BUDGET DE TRÉSORERIE — 36 MOIS</x:v>
      </x:c>
      <x:c r="C2" s="326"/>
      <x:c r="D2" s="326"/>
      <x:c r="E2" s="326"/>
      <x:c r="F2" s="326"/>
      <x:c r="G2" s="326"/>
      <x:c r="H2" s="326"/>
      <x:c r="I2" s="326"/>
      <x:c r="J2" s="326"/>
      <x:c r="K2" s="326"/>
      <x:c r="L2" s="326"/>
      <x:c r="M2" s="326"/>
      <x:c r="N2" s="326"/>
      <x:c r="O2" s="327"/>
      <x:c r="P2" s="327"/>
      <x:c r="Q2" s="327"/>
      <x:c r="R2" s="327"/>
      <x:c r="S2" s="327"/>
      <x:c r="T2" s="327"/>
      <x:c r="U2" s="327"/>
      <x:c r="V2" s="327"/>
      <x:c r="W2" s="327"/>
      <x:c r="X2" s="327"/>
      <x:c r="Y2" s="327"/>
      <x:c r="Z2" s="327"/>
      <x:c r="AA2" s="327"/>
      <x:c r="AB2" s="327"/>
      <x:c r="AC2" s="327"/>
      <x:c r="AD2" s="327"/>
      <x:c r="AE2" s="327"/>
      <x:c r="AF2" s="327"/>
      <x:c r="AG2" s="327"/>
      <x:c r="AH2" s="327"/>
      <x:c r="AI2" s="327"/>
      <x:c r="AJ2" s="327"/>
      <x:c r="AK2" s="327"/>
      <x:c r="AL2" s="327"/>
    </x:row>
    <x:row r="3">
      <x:c r="A3" s="242"/>
      <x:c r="B3" s="326"/>
      <x:c r="C3" s="326"/>
      <x:c r="D3" s="326"/>
      <x:c r="E3" s="326"/>
      <x:c r="F3" s="326"/>
      <x:c r="G3" s="326"/>
      <x:c r="H3" s="326"/>
      <x:c r="I3" s="326"/>
      <x:c r="J3" s="326"/>
      <x:c r="K3" s="326"/>
      <x:c r="L3" s="326"/>
      <x:c r="M3" s="326"/>
      <x:c r="N3" s="326"/>
      <x:c r="O3" s="327"/>
      <x:c r="P3" s="327"/>
      <x:c r="Q3" s="327"/>
      <x:c r="R3" s="327"/>
      <x:c r="S3" s="327"/>
      <x:c r="T3" s="327"/>
      <x:c r="U3" s="327"/>
      <x:c r="V3" s="327"/>
      <x:c r="W3" s="327"/>
      <x:c r="X3" s="327"/>
      <x:c r="Y3" s="327"/>
      <x:c r="Z3" s="327"/>
      <x:c r="AA3" s="327"/>
      <x:c r="AB3" s="327"/>
      <x:c r="AC3" s="327"/>
      <x:c r="AD3" s="327"/>
      <x:c r="AE3" s="327"/>
      <x:c r="AF3" s="327"/>
      <x:c r="AG3" s="327"/>
      <x:c r="AH3" s="327"/>
      <x:c r="AI3" s="327"/>
      <x:c r="AJ3" s="327"/>
      <x:c r="AK3" s="327"/>
      <x:c r="AL3" s="327"/>
    </x:row>
    <x:row r="4">
      <x:c r="A4" s="242"/>
      <x:c r="B4" s="242"/>
      <x:c r="C4" s="242"/>
      <x:c r="D4" s="242"/>
      <x:c r="E4" s="242"/>
      <x:c r="F4" s="242"/>
      <x:c r="G4" s="242"/>
      <x:c r="H4" s="242"/>
      <x:c r="I4" s="242"/>
      <x:c r="J4" s="242"/>
      <x:c r="K4" s="242"/>
      <x:c r="L4" s="242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301" t="str">
        <x:v>En €</x:v>
      </x:c>
      <x:c r="C5" s="301" t="str">
        <x:v>M1</x:v>
      </x:c>
      <x:c r="D5" s="301" t="str">
        <x:v>M2</x:v>
      </x:c>
      <x:c r="E5" s="301" t="str">
        <x:v>M3</x:v>
      </x:c>
      <x:c r="F5" s="301" t="str">
        <x:v>M4</x:v>
      </x:c>
      <x:c r="G5" s="301" t="str">
        <x:v>M5</x:v>
      </x:c>
      <x:c r="H5" s="301" t="str">
        <x:v>M6</x:v>
      </x:c>
      <x:c r="I5" s="301" t="str">
        <x:v>M7</x:v>
      </x:c>
      <x:c r="J5" s="301" t="str">
        <x:v>M8</x:v>
      </x:c>
      <x:c r="K5" s="301" t="str">
        <x:v>M9</x:v>
      </x:c>
      <x:c r="L5" s="301" t="str">
        <x:v>M10</x:v>
      </x:c>
      <x:c r="M5" s="301" t="str">
        <x:v>M11</x:v>
      </x:c>
      <x:c r="N5" s="301" t="str">
        <x:v>M12</x:v>
      </x:c>
      <x:c r="O5" s="328" t="str">
        <x:v>M13</x:v>
      </x:c>
      <x:c r="P5" s="328" t="str">
        <x:v>M14</x:v>
      </x:c>
      <x:c r="Q5" s="328" t="str">
        <x:v>M15</x:v>
      </x:c>
      <x:c r="R5" s="328" t="str">
        <x:v>M16</x:v>
      </x:c>
      <x:c r="S5" s="328" t="str">
        <x:v>M17</x:v>
      </x:c>
      <x:c r="T5" s="328" t="str">
        <x:v>M18</x:v>
      </x:c>
      <x:c r="U5" s="328" t="str">
        <x:v>M19</x:v>
      </x:c>
      <x:c r="V5" s="328" t="str">
        <x:v>M20</x:v>
      </x:c>
      <x:c r="W5" s="328" t="str">
        <x:v>M21</x:v>
      </x:c>
      <x:c r="X5" s="328" t="str">
        <x:v>M22</x:v>
      </x:c>
      <x:c r="Y5" s="328" t="str">
        <x:v>M23</x:v>
      </x:c>
      <x:c r="Z5" s="328" t="str">
        <x:v>M24</x:v>
      </x:c>
      <x:c r="AA5" s="328" t="str">
        <x:v>M25</x:v>
      </x:c>
      <x:c r="AB5" s="328" t="str">
        <x:v>M26</x:v>
      </x:c>
      <x:c r="AC5" s="328" t="str">
        <x:v>M27</x:v>
      </x:c>
      <x:c r="AD5" s="328" t="str">
        <x:v>M28</x:v>
      </x:c>
      <x:c r="AE5" s="328" t="str">
        <x:v>M29</x:v>
      </x:c>
      <x:c r="AF5" s="328" t="str">
        <x:v>M30</x:v>
      </x:c>
      <x:c r="AG5" s="328" t="str">
        <x:v>M31</x:v>
      </x:c>
      <x:c r="AH5" s="328" t="str">
        <x:v>M32</x:v>
      </x:c>
      <x:c r="AI5" s="328" t="str">
        <x:v>M33</x:v>
      </x:c>
      <x:c r="AJ5" s="328" t="str">
        <x:v>M34</x:v>
      </x:c>
      <x:c r="AK5" s="328" t="str">
        <x:v>M35</x:v>
      </x:c>
      <x:c r="AL5" s="328" t="str">
        <x:v>M36</x:v>
      </x:c>
    </x:row>
    <x:row r="6">
      <x:c r="A6" s="242"/>
      <x:c r="B6" s="242" t="str">
        <x:v>Encaissements clients</x:v>
      </x:c>
      <x:c r="C6" s="303" t="n">
        <x:f>'Compte de résultat'!C6/12</x:f>
        <x:v>20000</x:v>
      </x:c>
      <x:c r="D6" s="303" t="n">
        <x:f>'Compte de résultat'!C6/12</x:f>
        <x:v>20000</x:v>
      </x:c>
      <x:c r="E6" s="303" t="n">
        <x:f>'Compte de résultat'!C6/12</x:f>
        <x:v>20000</x:v>
      </x:c>
      <x:c r="F6" s="303" t="n">
        <x:f>'Compte de résultat'!C6/12</x:f>
        <x:v>20000</x:v>
      </x:c>
      <x:c r="G6" s="303" t="n">
        <x:f>'Compte de résultat'!C6/12</x:f>
        <x:v>20000</x:v>
      </x:c>
      <x:c r="H6" s="303" t="n">
        <x:f>'Compte de résultat'!C6/12</x:f>
        <x:v>20000</x:v>
      </x:c>
      <x:c r="I6" s="303" t="n">
        <x:f>'Compte de résultat'!C6/12</x:f>
        <x:v>20000</x:v>
      </x:c>
      <x:c r="J6" s="303" t="n">
        <x:f>'Compte de résultat'!C6/12</x:f>
        <x:v>20000</x:v>
      </x:c>
      <x:c r="K6" s="303" t="n">
        <x:f>'Compte de résultat'!C6/12</x:f>
        <x:v>20000</x:v>
      </x:c>
      <x:c r="L6" s="303" t="n">
        <x:f>'Compte de résultat'!C6/12</x:f>
        <x:v>20000</x:v>
      </x:c>
      <x:c r="M6" s="303" t="n">
        <x:f>'Compte de résultat'!C6/12</x:f>
        <x:v>20000</x:v>
      </x:c>
      <x:c r="N6" s="303" t="n">
        <x:f>'Compte de résultat'!C6/12</x:f>
        <x:v>20000</x:v>
      </x:c>
      <x:c r="O6" s="366" t="n">
        <x:f>'Compte de résultat'!D6/12</x:f>
        <x:v>22400</x:v>
      </x:c>
      <x:c r="P6" s="366" t="n">
        <x:f>'Compte de résultat'!D6/12</x:f>
        <x:v>22400</x:v>
      </x:c>
      <x:c r="Q6" s="366" t="n">
        <x:f>'Compte de résultat'!D6/12</x:f>
        <x:v>22400</x:v>
      </x:c>
      <x:c r="R6" s="366" t="n">
        <x:f>'Compte de résultat'!D6/12</x:f>
        <x:v>22400</x:v>
      </x:c>
      <x:c r="S6" s="366" t="n">
        <x:f>'Compte de résultat'!D6/12</x:f>
        <x:v>22400</x:v>
      </x:c>
      <x:c r="T6" s="366" t="n">
        <x:f>'Compte de résultat'!D6/12</x:f>
        <x:v>22400</x:v>
      </x:c>
      <x:c r="U6" s="366" t="n">
        <x:f>'Compte de résultat'!D6/12</x:f>
        <x:v>22400</x:v>
      </x:c>
      <x:c r="V6" s="366" t="n">
        <x:f>'Compte de résultat'!D6/12</x:f>
        <x:v>22400</x:v>
      </x:c>
      <x:c r="W6" s="366" t="n">
        <x:f>'Compte de résultat'!D6/12</x:f>
        <x:v>22400</x:v>
      </x:c>
      <x:c r="X6" s="366" t="n">
        <x:f>'Compte de résultat'!D6/12</x:f>
        <x:v>22400</x:v>
      </x:c>
      <x:c r="Y6" s="366" t="n">
        <x:f>'Compte de résultat'!D6/12</x:f>
        <x:v>22400</x:v>
      </x:c>
      <x:c r="Z6" s="366" t="n">
        <x:f>'Compte de résultat'!D6/12</x:f>
        <x:v>22400</x:v>
      </x:c>
      <x:c r="AA6" s="366" t="n">
        <x:f>'Compte de résultat'!E6/12</x:f>
        <x:v>24640</x:v>
      </x:c>
      <x:c r="AB6" s="366" t="n">
        <x:f>'Compte de résultat'!E6/12</x:f>
        <x:v>24640</x:v>
      </x:c>
      <x:c r="AC6" s="366" t="n">
        <x:f>'Compte de résultat'!E6/12</x:f>
        <x:v>24640</x:v>
      </x:c>
      <x:c r="AD6" s="366" t="n">
        <x:f>'Compte de résultat'!E6/12</x:f>
        <x:v>24640</x:v>
      </x:c>
      <x:c r="AE6" s="366" t="n">
        <x:f>'Compte de résultat'!E6/12</x:f>
        <x:v>24640</x:v>
      </x:c>
      <x:c r="AF6" s="366" t="n">
        <x:f>'Compte de résultat'!E6/12</x:f>
        <x:v>24640</x:v>
      </x:c>
      <x:c r="AG6" s="366" t="n">
        <x:f>'Compte de résultat'!E6/12</x:f>
        <x:v>24640</x:v>
      </x:c>
      <x:c r="AH6" s="366" t="n">
        <x:f>'Compte de résultat'!E6/12</x:f>
        <x:v>24640</x:v>
      </x:c>
      <x:c r="AI6" s="366" t="n">
        <x:f>'Compte de résultat'!E6/12</x:f>
        <x:v>24640</x:v>
      </x:c>
      <x:c r="AJ6" s="366" t="n">
        <x:f>'Compte de résultat'!E6/12</x:f>
        <x:v>24640</x:v>
      </x:c>
      <x:c r="AK6" s="366" t="n">
        <x:f>'Compte de résultat'!E6/12</x:f>
        <x:v>24640</x:v>
      </x:c>
      <x:c r="AL6" s="366" t="n">
        <x:f>'Compte de résultat'!E6/12</x:f>
        <x:v>24640</x:v>
      </x:c>
    </x:row>
    <x:row r="7">
      <x:c r="A7" s="242"/>
      <x:c r="B7" s="242" t="str">
        <x:v>Autres encaissements</x:v>
      </x:c>
      <x:c r="C7" s="303" t="n">
        <x:f>'Compte de résultat'!C7/12</x:f>
        <x:v>500</x:v>
      </x:c>
      <x:c r="D7" s="303" t="n">
        <x:f>'Compte de résultat'!C7/12</x:f>
        <x:v>500</x:v>
      </x:c>
      <x:c r="E7" s="303" t="n">
        <x:f>'Compte de résultat'!C7/12</x:f>
        <x:v>500</x:v>
      </x:c>
      <x:c r="F7" s="303" t="n">
        <x:f>'Compte de résultat'!C7/12</x:f>
        <x:v>500</x:v>
      </x:c>
      <x:c r="G7" s="303" t="n">
        <x:f>'Compte de résultat'!C7/12</x:f>
        <x:v>500</x:v>
      </x:c>
      <x:c r="H7" s="303" t="n">
        <x:f>'Compte de résultat'!C7/12</x:f>
        <x:v>500</x:v>
      </x:c>
      <x:c r="I7" s="303" t="n">
        <x:f>'Compte de résultat'!C7/12</x:f>
        <x:v>500</x:v>
      </x:c>
      <x:c r="J7" s="303" t="n">
        <x:f>'Compte de résultat'!C7/12</x:f>
        <x:v>500</x:v>
      </x:c>
      <x:c r="K7" s="303" t="n">
        <x:f>'Compte de résultat'!C7/12</x:f>
        <x:v>500</x:v>
      </x:c>
      <x:c r="L7" s="303" t="n">
        <x:f>'Compte de résultat'!C7/12</x:f>
        <x:v>500</x:v>
      </x:c>
      <x:c r="M7" s="303" t="n">
        <x:f>'Compte de résultat'!C7/12</x:f>
        <x:v>500</x:v>
      </x:c>
      <x:c r="N7" s="303" t="n">
        <x:f>'Compte de résultat'!C7/12</x:f>
        <x:v>500</x:v>
      </x:c>
      <x:c r="O7" s="366" t="n">
        <x:f>'Compte de résultat'!D7/12</x:f>
        <x:v>583.3333333333334</x:v>
      </x:c>
      <x:c r="P7" s="366" t="n">
        <x:f>'Compte de résultat'!D7/12</x:f>
        <x:v>583.3333333333334</x:v>
      </x:c>
      <x:c r="Q7" s="366" t="n">
        <x:f>'Compte de résultat'!D7/12</x:f>
        <x:v>583.3333333333334</x:v>
      </x:c>
      <x:c r="R7" s="366" t="n">
        <x:f>'Compte de résultat'!D7/12</x:f>
        <x:v>583.3333333333334</x:v>
      </x:c>
      <x:c r="S7" s="366" t="n">
        <x:f>'Compte de résultat'!D7/12</x:f>
        <x:v>583.3333333333334</x:v>
      </x:c>
      <x:c r="T7" s="366" t="n">
        <x:f>'Compte de résultat'!D7/12</x:f>
        <x:v>583.3333333333334</x:v>
      </x:c>
      <x:c r="U7" s="366" t="n">
        <x:f>'Compte de résultat'!D7/12</x:f>
        <x:v>583.3333333333334</x:v>
      </x:c>
      <x:c r="V7" s="366" t="n">
        <x:f>'Compte de résultat'!D7/12</x:f>
        <x:v>583.3333333333334</x:v>
      </x:c>
      <x:c r="W7" s="366" t="n">
        <x:f>'Compte de résultat'!D7/12</x:f>
        <x:v>583.3333333333334</x:v>
      </x:c>
      <x:c r="X7" s="366" t="n">
        <x:f>'Compte de résultat'!D7/12</x:f>
        <x:v>583.3333333333334</x:v>
      </x:c>
      <x:c r="Y7" s="366" t="n">
        <x:f>'Compte de résultat'!D7/12</x:f>
        <x:v>583.3333333333334</x:v>
      </x:c>
      <x:c r="Z7" s="366" t="n">
        <x:f>'Compte de résultat'!D7/12</x:f>
        <x:v>583.3333333333334</x:v>
      </x:c>
      <x:c r="AA7" s="366" t="n">
        <x:f>'Compte de résultat'!E7/12</x:f>
        <x:v>666.6666666666666</x:v>
      </x:c>
      <x:c r="AB7" s="366" t="n">
        <x:f>'Compte de résultat'!E7/12</x:f>
        <x:v>666.6666666666666</x:v>
      </x:c>
      <x:c r="AC7" s="366" t="n">
        <x:f>'Compte de résultat'!E7/12</x:f>
        <x:v>666.6666666666666</x:v>
      </x:c>
      <x:c r="AD7" s="366" t="n">
        <x:f>'Compte de résultat'!E7/12</x:f>
        <x:v>666.6666666666666</x:v>
      </x:c>
      <x:c r="AE7" s="366" t="n">
        <x:f>'Compte de résultat'!E7/12</x:f>
        <x:v>666.6666666666666</x:v>
      </x:c>
      <x:c r="AF7" s="366" t="n">
        <x:f>'Compte de résultat'!E7/12</x:f>
        <x:v>666.6666666666666</x:v>
      </x:c>
      <x:c r="AG7" s="366" t="n">
        <x:f>'Compte de résultat'!E7/12</x:f>
        <x:v>666.6666666666666</x:v>
      </x:c>
      <x:c r="AH7" s="366" t="n">
        <x:f>'Compte de résultat'!E7/12</x:f>
        <x:v>666.6666666666666</x:v>
      </x:c>
      <x:c r="AI7" s="366" t="n">
        <x:f>'Compte de résultat'!E7/12</x:f>
        <x:v>666.6666666666666</x:v>
      </x:c>
      <x:c r="AJ7" s="366" t="n">
        <x:f>'Compte de résultat'!E7/12</x:f>
        <x:v>666.6666666666666</x:v>
      </x:c>
      <x:c r="AK7" s="366" t="n">
        <x:f>'Compte de résultat'!E7/12</x:f>
        <x:v>666.6666666666666</x:v>
      </x:c>
      <x:c r="AL7" s="366" t="n">
        <x:f>'Compte de résultat'!E7/12</x:f>
        <x:v>666.6666666666666</x:v>
      </x:c>
    </x:row>
    <x:row r="8">
      <x:c r="A8" s="242"/>
      <x:c r="B8" s="319" t="str">
        <x:v>TOTAL ENCAISSEMENTS</x:v>
      </x:c>
      <x:c r="C8" s="350" t="n">
        <x:f>SUM(C6:C7)</x:f>
        <x:v>20500</x:v>
      </x:c>
      <x:c r="D8" s="350" t="n">
        <x:f>SUM(D6:D7)</x:f>
        <x:v>20500</x:v>
      </x:c>
      <x:c r="E8" s="350" t="n">
        <x:f>SUM(E6:E7)</x:f>
        <x:v>20500</x:v>
      </x:c>
      <x:c r="F8" s="350" t="n">
        <x:f>SUM(F6:F7)</x:f>
        <x:v>20500</x:v>
      </x:c>
      <x:c r="G8" s="350" t="n">
        <x:f>SUM(G6:G7)</x:f>
        <x:v>20500</x:v>
      </x:c>
      <x:c r="H8" s="350" t="n">
        <x:f>SUM(H6:H7)</x:f>
        <x:v>20500</x:v>
      </x:c>
      <x:c r="I8" s="350" t="n">
        <x:f>SUM(I6:I7)</x:f>
        <x:v>20500</x:v>
      </x:c>
      <x:c r="J8" s="350" t="n">
        <x:f>SUM(J6:J7)</x:f>
        <x:v>20500</x:v>
      </x:c>
      <x:c r="K8" s="350" t="n">
        <x:f>SUM(K6:K7)</x:f>
        <x:v>20500</x:v>
      </x:c>
      <x:c r="L8" s="350" t="n">
        <x:f>SUM(L6:L7)</x:f>
        <x:v>20500</x:v>
      </x:c>
      <x:c r="M8" s="350" t="n">
        <x:f>SUM(M6:M7)</x:f>
        <x:v>20500</x:v>
      </x:c>
      <x:c r="N8" s="350" t="n">
        <x:f>SUM(N6:N7)</x:f>
        <x:v>20500</x:v>
      </x:c>
      <x:c r="O8" s="367" t="n">
        <x:f>SUM(O6:O7)</x:f>
        <x:v>22983.333333333332</x:v>
      </x:c>
      <x:c r="P8" s="367" t="n">
        <x:f>SUM(P6:P7)</x:f>
        <x:v>22983.333333333332</x:v>
      </x:c>
      <x:c r="Q8" s="367" t="n">
        <x:f>SUM(Q6:Q7)</x:f>
        <x:v>22983.333333333332</x:v>
      </x:c>
      <x:c r="R8" s="367" t="n">
        <x:f>SUM(R6:R7)</x:f>
        <x:v>22983.333333333332</x:v>
      </x:c>
      <x:c r="S8" s="367" t="n">
        <x:f>SUM(S6:S7)</x:f>
        <x:v>22983.333333333332</x:v>
      </x:c>
      <x:c r="T8" s="367" t="n">
        <x:f>SUM(T6:T7)</x:f>
        <x:v>22983.333333333332</x:v>
      </x:c>
      <x:c r="U8" s="367" t="n">
        <x:f>SUM(U6:U7)</x:f>
        <x:v>22983.333333333332</x:v>
      </x:c>
      <x:c r="V8" s="367" t="n">
        <x:f>SUM(V6:V7)</x:f>
        <x:v>22983.333333333332</x:v>
      </x:c>
      <x:c r="W8" s="367" t="n">
        <x:f>SUM(W6:W7)</x:f>
        <x:v>22983.333333333332</x:v>
      </x:c>
      <x:c r="X8" s="367" t="n">
        <x:f>SUM(X6:X7)</x:f>
        <x:v>22983.333333333332</x:v>
      </x:c>
      <x:c r="Y8" s="367" t="n">
        <x:f>SUM(Y6:Y7)</x:f>
        <x:v>22983.333333333332</x:v>
      </x:c>
      <x:c r="Z8" s="367" t="n">
        <x:f>SUM(Z6:Z7)</x:f>
        <x:v>22983.333333333332</x:v>
      </x:c>
      <x:c r="AA8" s="367" t="n">
        <x:f>SUM(AA6:AA7)</x:f>
        <x:v>25306.666666666668</x:v>
      </x:c>
      <x:c r="AB8" s="367" t="n">
        <x:f>SUM(AB6:AB7)</x:f>
        <x:v>25306.666666666668</x:v>
      </x:c>
      <x:c r="AC8" s="367" t="n">
        <x:f>SUM(AC6:AC7)</x:f>
        <x:v>25306.666666666668</x:v>
      </x:c>
      <x:c r="AD8" s="367" t="n">
        <x:f>SUM(AD6:AD7)</x:f>
        <x:v>25306.666666666668</x:v>
      </x:c>
      <x:c r="AE8" s="367" t="n">
        <x:f>SUM(AE6:AE7)</x:f>
        <x:v>25306.666666666668</x:v>
      </x:c>
      <x:c r="AF8" s="367" t="n">
        <x:f>SUM(AF6:AF7)</x:f>
        <x:v>25306.666666666668</x:v>
      </x:c>
      <x:c r="AG8" s="367" t="n">
        <x:f>SUM(AG6:AG7)</x:f>
        <x:v>25306.666666666668</x:v>
      </x:c>
      <x:c r="AH8" s="367" t="n">
        <x:f>SUM(AH6:AH7)</x:f>
        <x:v>25306.666666666668</x:v>
      </x:c>
      <x:c r="AI8" s="367" t="n">
        <x:f>SUM(AI6:AI7)</x:f>
        <x:v>25306.666666666668</x:v>
      </x:c>
      <x:c r="AJ8" s="367" t="n">
        <x:f>SUM(AJ6:AJ7)</x:f>
        <x:v>25306.666666666668</x:v>
      </x:c>
      <x:c r="AK8" s="367" t="n">
        <x:f>SUM(AK6:AK7)</x:f>
        <x:v>25306.666666666668</x:v>
      </x:c>
      <x:c r="AL8" s="367" t="n">
        <x:f>SUM(AL6:AL7)</x:f>
        <x:v>25306.666666666668</x:v>
      </x:c>
    </x:row>
    <x:row r="9">
      <x:c r="A9" s="242"/>
      <x:c r="B9" s="242" t="str">
        <x:v>Achats / sous-traitance</x:v>
      </x:c>
      <x:c r="C9" s="303" t="n">
        <x:f>-'Compte de résultat'!C9/12</x:f>
        <x:v>6399.999999999999</x:v>
      </x:c>
      <x:c r="D9" s="303" t="n">
        <x:f>-'Compte de résultat'!C9/12</x:f>
        <x:v>6399.999999999999</x:v>
      </x:c>
      <x:c r="E9" s="303" t="n">
        <x:f>-'Compte de résultat'!C9/12</x:f>
        <x:v>6399.999999999999</x:v>
      </x:c>
      <x:c r="F9" s="303" t="n">
        <x:f>-'Compte de résultat'!C9/12</x:f>
        <x:v>6399.999999999999</x:v>
      </x:c>
      <x:c r="G9" s="303" t="n">
        <x:f>-'Compte de résultat'!C9/12</x:f>
        <x:v>6399.999999999999</x:v>
      </x:c>
      <x:c r="H9" s="303" t="n">
        <x:f>-'Compte de résultat'!C9/12</x:f>
        <x:v>6399.999999999999</x:v>
      </x:c>
      <x:c r="I9" s="303" t="n">
        <x:f>-'Compte de résultat'!C9/12</x:f>
        <x:v>6399.999999999999</x:v>
      </x:c>
      <x:c r="J9" s="303" t="n">
        <x:f>-'Compte de résultat'!C9/12</x:f>
        <x:v>6399.999999999999</x:v>
      </x:c>
      <x:c r="K9" s="303" t="n">
        <x:f>-'Compte de résultat'!C9/12</x:f>
        <x:v>6399.999999999999</x:v>
      </x:c>
      <x:c r="L9" s="303" t="n">
        <x:f>-'Compte de résultat'!C9/12</x:f>
        <x:v>6399.999999999999</x:v>
      </x:c>
      <x:c r="M9" s="303" t="n">
        <x:f>-'Compte de résultat'!C9/12</x:f>
        <x:v>6399.999999999999</x:v>
      </x:c>
      <x:c r="N9" s="303" t="n">
        <x:f>-'Compte de résultat'!C9/12</x:f>
        <x:v>6399.999999999999</x:v>
      </x:c>
      <x:c r="O9" s="366" t="n">
        <x:f>-'Compte de résultat'!D9/12</x:f>
        <x:v>6944.000000000001</x:v>
      </x:c>
      <x:c r="P9" s="366" t="n">
        <x:f>-'Compte de résultat'!D9/12</x:f>
        <x:v>6944.000000000001</x:v>
      </x:c>
      <x:c r="Q9" s="366" t="n">
        <x:f>-'Compte de résultat'!D9/12</x:f>
        <x:v>6944.000000000001</x:v>
      </x:c>
      <x:c r="R9" s="366" t="n">
        <x:f>-'Compte de résultat'!D9/12</x:f>
        <x:v>6944.000000000001</x:v>
      </x:c>
      <x:c r="S9" s="366" t="n">
        <x:f>-'Compte de résultat'!D9/12</x:f>
        <x:v>6944.000000000001</x:v>
      </x:c>
      <x:c r="T9" s="366" t="n">
        <x:f>-'Compte de résultat'!D9/12</x:f>
        <x:v>6944.000000000001</x:v>
      </x:c>
      <x:c r="U9" s="366" t="n">
        <x:f>-'Compte de résultat'!D9/12</x:f>
        <x:v>6944.000000000001</x:v>
      </x:c>
      <x:c r="V9" s="366" t="n">
        <x:f>-'Compte de résultat'!D9/12</x:f>
        <x:v>6944.000000000001</x:v>
      </x:c>
      <x:c r="W9" s="366" t="n">
        <x:f>-'Compte de résultat'!D9/12</x:f>
        <x:v>6944.000000000001</x:v>
      </x:c>
      <x:c r="X9" s="366" t="n">
        <x:f>-'Compte de résultat'!D9/12</x:f>
        <x:v>6944.000000000001</x:v>
      </x:c>
      <x:c r="Y9" s="366" t="n">
        <x:f>-'Compte de résultat'!D9/12</x:f>
        <x:v>6944.000000000001</x:v>
      </x:c>
      <x:c r="Z9" s="366" t="n">
        <x:f>-'Compte de résultat'!D9/12</x:f>
        <x:v>6944.000000000001</x:v>
      </x:c>
      <x:c r="AA9" s="366" t="n">
        <x:f>-'Compte de résultat'!E9/12</x:f>
        <x:v>7392.000000000001</x:v>
      </x:c>
      <x:c r="AB9" s="366" t="n">
        <x:f>-'Compte de résultat'!E9/12</x:f>
        <x:v>7392.000000000001</x:v>
      </x:c>
      <x:c r="AC9" s="366" t="n">
        <x:f>-'Compte de résultat'!E9/12</x:f>
        <x:v>7392.000000000001</x:v>
      </x:c>
      <x:c r="AD9" s="366" t="n">
        <x:f>-'Compte de résultat'!E9/12</x:f>
        <x:v>7392.000000000001</x:v>
      </x:c>
      <x:c r="AE9" s="366" t="n">
        <x:f>-'Compte de résultat'!E9/12</x:f>
        <x:v>7392.000000000001</x:v>
      </x:c>
      <x:c r="AF9" s="366" t="n">
        <x:f>-'Compte de résultat'!E9/12</x:f>
        <x:v>7392.000000000001</x:v>
      </x:c>
      <x:c r="AG9" s="366" t="n">
        <x:f>-'Compte de résultat'!E9/12</x:f>
        <x:v>7392.000000000001</x:v>
      </x:c>
      <x:c r="AH9" s="366" t="n">
        <x:f>-'Compte de résultat'!E9/12</x:f>
        <x:v>7392.000000000001</x:v>
      </x:c>
      <x:c r="AI9" s="366" t="n">
        <x:f>-'Compte de résultat'!E9/12</x:f>
        <x:v>7392.000000000001</x:v>
      </x:c>
      <x:c r="AJ9" s="366" t="n">
        <x:f>-'Compte de résultat'!E9/12</x:f>
        <x:v>7392.000000000001</x:v>
      </x:c>
      <x:c r="AK9" s="366" t="n">
        <x:f>-'Compte de résultat'!E9/12</x:f>
        <x:v>7392.000000000001</x:v>
      </x:c>
      <x:c r="AL9" s="366" t="n">
        <x:f>-'Compte de résultat'!E9/12</x:f>
        <x:v>7392.000000000001</x:v>
      </x:c>
    </x:row>
    <x:row r="10">
      <x:c r="A10" s="242"/>
      <x:c r="B10" s="242" t="str">
        <x:v>Salaires</x:v>
      </x:c>
      <x:c r="C10" s="303" t="n">
        <x:f>-'Compte de résultat'!C11/12</x:f>
        <x:v>6500</x:v>
      </x:c>
      <x:c r="D10" s="303" t="n">
        <x:f>-'Compte de résultat'!C11/12</x:f>
        <x:v>6500</x:v>
      </x:c>
      <x:c r="E10" s="303" t="n">
        <x:f>-'Compte de résultat'!C11/12</x:f>
        <x:v>6500</x:v>
      </x:c>
      <x:c r="F10" s="303" t="n">
        <x:f>-'Compte de résultat'!C11/12</x:f>
        <x:v>6500</x:v>
      </x:c>
      <x:c r="G10" s="303" t="n">
        <x:f>-'Compte de résultat'!C11/12</x:f>
        <x:v>6500</x:v>
      </x:c>
      <x:c r="H10" s="303" t="n">
        <x:f>-'Compte de résultat'!C11/12</x:f>
        <x:v>6500</x:v>
      </x:c>
      <x:c r="I10" s="303" t="n">
        <x:f>-'Compte de résultat'!C11/12</x:f>
        <x:v>6500</x:v>
      </x:c>
      <x:c r="J10" s="303" t="n">
        <x:f>-'Compte de résultat'!C11/12</x:f>
        <x:v>6500</x:v>
      </x:c>
      <x:c r="K10" s="303" t="n">
        <x:f>-'Compte de résultat'!C11/12</x:f>
        <x:v>6500</x:v>
      </x:c>
      <x:c r="L10" s="303" t="n">
        <x:f>-'Compte de résultat'!C11/12</x:f>
        <x:v>6500</x:v>
      </x:c>
      <x:c r="M10" s="303" t="n">
        <x:f>-'Compte de résultat'!C11/12</x:f>
        <x:v>6500</x:v>
      </x:c>
      <x:c r="N10" s="303" t="n">
        <x:f>-'Compte de résultat'!C11/12</x:f>
        <x:v>6500</x:v>
      </x:c>
      <x:c r="O10" s="366" t="n">
        <x:f>-'Compte de résultat'!D11/12</x:f>
        <x:v>6760</x:v>
      </x:c>
      <x:c r="P10" s="366" t="n">
        <x:f>-'Compte de résultat'!D11/12</x:f>
        <x:v>6760</x:v>
      </x:c>
      <x:c r="Q10" s="366" t="n">
        <x:f>-'Compte de résultat'!D11/12</x:f>
        <x:v>6760</x:v>
      </x:c>
      <x:c r="R10" s="366" t="n">
        <x:f>-'Compte de résultat'!D11/12</x:f>
        <x:v>6760</x:v>
      </x:c>
      <x:c r="S10" s="366" t="n">
        <x:f>-'Compte de résultat'!D11/12</x:f>
        <x:v>6760</x:v>
      </x:c>
      <x:c r="T10" s="366" t="n">
        <x:f>-'Compte de résultat'!D11/12</x:f>
        <x:v>6760</x:v>
      </x:c>
      <x:c r="U10" s="366" t="n">
        <x:f>-'Compte de résultat'!D11/12</x:f>
        <x:v>6760</x:v>
      </x:c>
      <x:c r="V10" s="366" t="n">
        <x:f>-'Compte de résultat'!D11/12</x:f>
        <x:v>6760</x:v>
      </x:c>
      <x:c r="W10" s="366" t="n">
        <x:f>-'Compte de résultat'!D11/12</x:f>
        <x:v>6760</x:v>
      </x:c>
      <x:c r="X10" s="366" t="n">
        <x:f>-'Compte de résultat'!D11/12</x:f>
        <x:v>6760</x:v>
      </x:c>
      <x:c r="Y10" s="366" t="n">
        <x:f>-'Compte de résultat'!D11/12</x:f>
        <x:v>6760</x:v>
      </x:c>
      <x:c r="Z10" s="366" t="n">
        <x:f>-'Compte de résultat'!D11/12</x:f>
        <x:v>6760</x:v>
      </x:c>
      <x:c r="AA10" s="366" t="n">
        <x:f>-'Compte de résultat'!E11/12</x:f>
        <x:v>7030.400000000001</x:v>
      </x:c>
      <x:c r="AB10" s="366" t="n">
        <x:f>-'Compte de résultat'!E11/12</x:f>
        <x:v>7030.400000000001</x:v>
      </x:c>
      <x:c r="AC10" s="366" t="n">
        <x:f>-'Compte de résultat'!E11/12</x:f>
        <x:v>7030.400000000001</x:v>
      </x:c>
      <x:c r="AD10" s="366" t="n">
        <x:f>-'Compte de résultat'!E11/12</x:f>
        <x:v>7030.400000000001</x:v>
      </x:c>
      <x:c r="AE10" s="366" t="n">
        <x:f>-'Compte de résultat'!E11/12</x:f>
        <x:v>7030.400000000001</x:v>
      </x:c>
      <x:c r="AF10" s="366" t="n">
        <x:f>-'Compte de résultat'!E11/12</x:f>
        <x:v>7030.400000000001</x:v>
      </x:c>
      <x:c r="AG10" s="366" t="n">
        <x:f>-'Compte de résultat'!E11/12</x:f>
        <x:v>7030.400000000001</x:v>
      </x:c>
      <x:c r="AH10" s="366" t="n">
        <x:f>-'Compte de résultat'!E11/12</x:f>
        <x:v>7030.400000000001</x:v>
      </x:c>
      <x:c r="AI10" s="366" t="n">
        <x:f>-'Compte de résultat'!E11/12</x:f>
        <x:v>7030.400000000001</x:v>
      </x:c>
      <x:c r="AJ10" s="366" t="n">
        <x:f>-'Compte de résultat'!E11/12</x:f>
        <x:v>7030.400000000001</x:v>
      </x:c>
      <x:c r="AK10" s="366" t="n">
        <x:f>-'Compte de résultat'!E11/12</x:f>
        <x:v>7030.400000000001</x:v>
      </x:c>
      <x:c r="AL10" s="366" t="n">
        <x:f>-'Compte de résultat'!E11/12</x:f>
        <x:v>7030.400000000001</x:v>
      </x:c>
    </x:row>
    <x:row r="11">
      <x:c r="A11" s="242"/>
      <x:c r="B11" s="242" t="str">
        <x:v>Loyer</x:v>
      </x:c>
      <x:c r="C11" s="303" t="n">
        <x:f>-'Compte de résultat'!C12/12</x:f>
        <x:v>1500</x:v>
      </x:c>
      <x:c r="D11" s="303" t="n">
        <x:f>-'Compte de résultat'!C12/12</x:f>
        <x:v>1500</x:v>
      </x:c>
      <x:c r="E11" s="303" t="n">
        <x:f>-'Compte de résultat'!C12/12</x:f>
        <x:v>1500</x:v>
      </x:c>
      <x:c r="F11" s="303" t="n">
        <x:f>-'Compte de résultat'!C12/12</x:f>
        <x:v>1500</x:v>
      </x:c>
      <x:c r="G11" s="303" t="n">
        <x:f>-'Compte de résultat'!C12/12</x:f>
        <x:v>1500</x:v>
      </x:c>
      <x:c r="H11" s="303" t="n">
        <x:f>-'Compte de résultat'!C12/12</x:f>
        <x:v>1500</x:v>
      </x:c>
      <x:c r="I11" s="303" t="n">
        <x:f>-'Compte de résultat'!C12/12</x:f>
        <x:v>1500</x:v>
      </x:c>
      <x:c r="J11" s="303" t="n">
        <x:f>-'Compte de résultat'!C12/12</x:f>
        <x:v>1500</x:v>
      </x:c>
      <x:c r="K11" s="303" t="n">
        <x:f>-'Compte de résultat'!C12/12</x:f>
        <x:v>1500</x:v>
      </x:c>
      <x:c r="L11" s="303" t="n">
        <x:f>-'Compte de résultat'!C12/12</x:f>
        <x:v>1500</x:v>
      </x:c>
      <x:c r="M11" s="303" t="n">
        <x:f>-'Compte de résultat'!C12/12</x:f>
        <x:v>1500</x:v>
      </x:c>
      <x:c r="N11" s="303" t="n">
        <x:f>-'Compte de résultat'!C12/12</x:f>
        <x:v>1500</x:v>
      </x:c>
      <x:c r="O11" s="366" t="n">
        <x:f>-'Compte de résultat'!D12/12</x:f>
        <x:v>1560</x:v>
      </x:c>
      <x:c r="P11" s="366" t="n">
        <x:f>-'Compte de résultat'!D12/12</x:f>
        <x:v>1560</x:v>
      </x:c>
      <x:c r="Q11" s="366" t="n">
        <x:f>-'Compte de résultat'!D12/12</x:f>
        <x:v>1560</x:v>
      </x:c>
      <x:c r="R11" s="366" t="n">
        <x:f>-'Compte de résultat'!D12/12</x:f>
        <x:v>1560</x:v>
      </x:c>
      <x:c r="S11" s="366" t="n">
        <x:f>-'Compte de résultat'!D12/12</x:f>
        <x:v>1560</x:v>
      </x:c>
      <x:c r="T11" s="366" t="n">
        <x:f>-'Compte de résultat'!D12/12</x:f>
        <x:v>1560</x:v>
      </x:c>
      <x:c r="U11" s="366" t="n">
        <x:f>-'Compte de résultat'!D12/12</x:f>
        <x:v>1560</x:v>
      </x:c>
      <x:c r="V11" s="366" t="n">
        <x:f>-'Compte de résultat'!D12/12</x:f>
        <x:v>1560</x:v>
      </x:c>
      <x:c r="W11" s="366" t="n">
        <x:f>-'Compte de résultat'!D12/12</x:f>
        <x:v>1560</x:v>
      </x:c>
      <x:c r="X11" s="366" t="n">
        <x:f>-'Compte de résultat'!D12/12</x:f>
        <x:v>1560</x:v>
      </x:c>
      <x:c r="Y11" s="366" t="n">
        <x:f>-'Compte de résultat'!D12/12</x:f>
        <x:v>1560</x:v>
      </x:c>
      <x:c r="Z11" s="366" t="n">
        <x:f>-'Compte de résultat'!D12/12</x:f>
        <x:v>1560</x:v>
      </x:c>
      <x:c r="AA11" s="366" t="n">
        <x:f>-'Compte de résultat'!E12/12</x:f>
        <x:v>1622.3999999999999</x:v>
      </x:c>
      <x:c r="AB11" s="366" t="n">
        <x:f>-'Compte de résultat'!E12/12</x:f>
        <x:v>1622.3999999999999</x:v>
      </x:c>
      <x:c r="AC11" s="366" t="n">
        <x:f>-'Compte de résultat'!E12/12</x:f>
        <x:v>1622.3999999999999</x:v>
      </x:c>
      <x:c r="AD11" s="366" t="n">
        <x:f>-'Compte de résultat'!E12/12</x:f>
        <x:v>1622.3999999999999</x:v>
      </x:c>
      <x:c r="AE11" s="366" t="n">
        <x:f>-'Compte de résultat'!E12/12</x:f>
        <x:v>1622.3999999999999</x:v>
      </x:c>
      <x:c r="AF11" s="366" t="n">
        <x:f>-'Compte de résultat'!E12/12</x:f>
        <x:v>1622.3999999999999</x:v>
      </x:c>
      <x:c r="AG11" s="366" t="n">
        <x:f>-'Compte de résultat'!E12/12</x:f>
        <x:v>1622.3999999999999</x:v>
      </x:c>
      <x:c r="AH11" s="366" t="n">
        <x:f>-'Compte de résultat'!E12/12</x:f>
        <x:v>1622.3999999999999</x:v>
      </x:c>
      <x:c r="AI11" s="366" t="n">
        <x:f>-'Compte de résultat'!E12/12</x:f>
        <x:v>1622.3999999999999</x:v>
      </x:c>
      <x:c r="AJ11" s="366" t="n">
        <x:f>-'Compte de résultat'!E12/12</x:f>
        <x:v>1622.3999999999999</x:v>
      </x:c>
      <x:c r="AK11" s="366" t="n">
        <x:f>-'Compte de résultat'!E12/12</x:f>
        <x:v>1622.3999999999999</x:v>
      </x:c>
      <x:c r="AL11" s="366" t="n">
        <x:f>-'Compte de résultat'!E12/12</x:f>
        <x:v>1622.3999999999999</x:v>
      </x:c>
    </x:row>
    <x:row r="12">
      <x:c r="A12" s="242"/>
      <x:c r="B12" s="242" t="str">
        <x:v>Marketing</x:v>
      </x:c>
      <x:c r="C12" s="303" t="n">
        <x:f>-'Compte de résultat'!C13/12</x:f>
        <x:v>1250</x:v>
      </x:c>
      <x:c r="D12" s="303" t="n">
        <x:f>-'Compte de résultat'!C13/12</x:f>
        <x:v>1250</x:v>
      </x:c>
      <x:c r="E12" s="303" t="n">
        <x:f>-'Compte de résultat'!C13/12</x:f>
        <x:v>1250</x:v>
      </x:c>
      <x:c r="F12" s="303" t="n">
        <x:f>-'Compte de résultat'!C13/12</x:f>
        <x:v>1250</x:v>
      </x:c>
      <x:c r="G12" s="303" t="n">
        <x:f>-'Compte de résultat'!C13/12</x:f>
        <x:v>1250</x:v>
      </x:c>
      <x:c r="H12" s="303" t="n">
        <x:f>-'Compte de résultat'!C13/12</x:f>
        <x:v>1250</x:v>
      </x:c>
      <x:c r="I12" s="303" t="n">
        <x:f>-'Compte de résultat'!C13/12</x:f>
        <x:v>1250</x:v>
      </x:c>
      <x:c r="J12" s="303" t="n">
        <x:f>-'Compte de résultat'!C13/12</x:f>
        <x:v>1250</x:v>
      </x:c>
      <x:c r="K12" s="303" t="n">
        <x:f>-'Compte de résultat'!C13/12</x:f>
        <x:v>1250</x:v>
      </x:c>
      <x:c r="L12" s="303" t="n">
        <x:f>-'Compte de résultat'!C13/12</x:f>
        <x:v>1250</x:v>
      </x:c>
      <x:c r="M12" s="303" t="n">
        <x:f>-'Compte de résultat'!C13/12</x:f>
        <x:v>1250</x:v>
      </x:c>
      <x:c r="N12" s="303" t="n">
        <x:f>-'Compte de résultat'!C13/12</x:f>
        <x:v>1250</x:v>
      </x:c>
      <x:c r="O12" s="366" t="n">
        <x:f>-'Compte de résultat'!D13/12</x:f>
        <x:v>1300</x:v>
      </x:c>
      <x:c r="P12" s="366" t="n">
        <x:f>-'Compte de résultat'!D13/12</x:f>
        <x:v>1300</x:v>
      </x:c>
      <x:c r="Q12" s="366" t="n">
        <x:f>-'Compte de résultat'!D13/12</x:f>
        <x:v>1300</x:v>
      </x:c>
      <x:c r="R12" s="366" t="n">
        <x:f>-'Compte de résultat'!D13/12</x:f>
        <x:v>1300</x:v>
      </x:c>
      <x:c r="S12" s="366" t="n">
        <x:f>-'Compte de résultat'!D13/12</x:f>
        <x:v>1300</x:v>
      </x:c>
      <x:c r="T12" s="366" t="n">
        <x:f>-'Compte de résultat'!D13/12</x:f>
        <x:v>1300</x:v>
      </x:c>
      <x:c r="U12" s="366" t="n">
        <x:f>-'Compte de résultat'!D13/12</x:f>
        <x:v>1300</x:v>
      </x:c>
      <x:c r="V12" s="366" t="n">
        <x:f>-'Compte de résultat'!D13/12</x:f>
        <x:v>1300</x:v>
      </x:c>
      <x:c r="W12" s="366" t="n">
        <x:f>-'Compte de résultat'!D13/12</x:f>
        <x:v>1300</x:v>
      </x:c>
      <x:c r="X12" s="366" t="n">
        <x:f>-'Compte de résultat'!D13/12</x:f>
        <x:v>1300</x:v>
      </x:c>
      <x:c r="Y12" s="366" t="n">
        <x:f>-'Compte de résultat'!D13/12</x:f>
        <x:v>1300</x:v>
      </x:c>
      <x:c r="Z12" s="366" t="n">
        <x:f>-'Compte de résultat'!D13/12</x:f>
        <x:v>1300</x:v>
      </x:c>
      <x:c r="AA12" s="366" t="n">
        <x:f>-'Compte de résultat'!E13/12</x:f>
        <x:v>1352</x:v>
      </x:c>
      <x:c r="AB12" s="366" t="n">
        <x:f>-'Compte de résultat'!E13/12</x:f>
        <x:v>1352</x:v>
      </x:c>
      <x:c r="AC12" s="366" t="n">
        <x:f>-'Compte de résultat'!E13/12</x:f>
        <x:v>1352</x:v>
      </x:c>
      <x:c r="AD12" s="366" t="n">
        <x:f>-'Compte de résultat'!E13/12</x:f>
        <x:v>1352</x:v>
      </x:c>
      <x:c r="AE12" s="366" t="n">
        <x:f>-'Compte de résultat'!E13/12</x:f>
        <x:v>1352</x:v>
      </x:c>
      <x:c r="AF12" s="366" t="n">
        <x:f>-'Compte de résultat'!E13/12</x:f>
        <x:v>1352</x:v>
      </x:c>
      <x:c r="AG12" s="366" t="n">
        <x:f>-'Compte de résultat'!E13/12</x:f>
        <x:v>1352</x:v>
      </x:c>
      <x:c r="AH12" s="366" t="n">
        <x:f>-'Compte de résultat'!E13/12</x:f>
        <x:v>1352</x:v>
      </x:c>
      <x:c r="AI12" s="366" t="n">
        <x:f>-'Compte de résultat'!E13/12</x:f>
        <x:v>1352</x:v>
      </x:c>
      <x:c r="AJ12" s="366" t="n">
        <x:f>-'Compte de résultat'!E13/12</x:f>
        <x:v>1352</x:v>
      </x:c>
      <x:c r="AK12" s="366" t="n">
        <x:f>-'Compte de résultat'!E13/12</x:f>
        <x:v>1352</x:v>
      </x:c>
      <x:c r="AL12" s="366" t="n">
        <x:f>-'Compte de résultat'!E13/12</x:f>
        <x:v>1352</x:v>
      </x:c>
    </x:row>
    <x:row r="13">
      <x:c r="A13" s="242"/>
      <x:c r="B13" s="242" t="str">
        <x:v>Frais généraux</x:v>
      </x:c>
      <x:c r="C13" s="303" t="n">
        <x:f>-SUM('Compte de résultat'!C14:C15)/12</x:f>
        <x:v>1750</x:v>
      </x:c>
      <x:c r="D13" s="303" t="n">
        <x:f>-SUM('Compte de résultat'!C14:C15)/12</x:f>
        <x:v>1750</x:v>
      </x:c>
      <x:c r="E13" s="303" t="n">
        <x:f>-SUM('Compte de résultat'!C14:C15)/12</x:f>
        <x:v>1750</x:v>
      </x:c>
      <x:c r="F13" s="303" t="n">
        <x:f>-SUM('Compte de résultat'!C14:C15)/12</x:f>
        <x:v>1750</x:v>
      </x:c>
      <x:c r="G13" s="303" t="n">
        <x:f>-SUM('Compte de résultat'!C14:C15)/12</x:f>
        <x:v>1750</x:v>
      </x:c>
      <x:c r="H13" s="303" t="n">
        <x:f>-SUM('Compte de résultat'!C14:C15)/12</x:f>
        <x:v>1750</x:v>
      </x:c>
      <x:c r="I13" s="303" t="n">
        <x:f>-SUM('Compte de résultat'!C14:C15)/12</x:f>
        <x:v>1750</x:v>
      </x:c>
      <x:c r="J13" s="303" t="n">
        <x:f>-SUM('Compte de résultat'!C14:C15)/12</x:f>
        <x:v>1750</x:v>
      </x:c>
      <x:c r="K13" s="303" t="n">
        <x:f>-SUM('Compte de résultat'!C14:C15)/12</x:f>
        <x:v>1750</x:v>
      </x:c>
      <x:c r="L13" s="303" t="n">
        <x:f>-SUM('Compte de résultat'!C14:C15)/12</x:f>
        <x:v>1750</x:v>
      </x:c>
      <x:c r="M13" s="303" t="n">
        <x:f>-SUM('Compte de résultat'!C14:C15)/12</x:f>
        <x:v>1750</x:v>
      </x:c>
      <x:c r="N13" s="303" t="n">
        <x:f>-SUM('Compte de résultat'!C14:C15)/12</x:f>
        <x:v>1750</x:v>
      </x:c>
      <x:c r="O13" s="366" t="n">
        <x:f>-SUM('Compte de résultat'!D14:D15)/12</x:f>
        <x:v>1820</x:v>
      </x:c>
      <x:c r="P13" s="366" t="n">
        <x:f>-SUM('Compte de résultat'!D14:D15)/12</x:f>
        <x:v>1820</x:v>
      </x:c>
      <x:c r="Q13" s="366" t="n">
        <x:f>-SUM('Compte de résultat'!D14:D15)/12</x:f>
        <x:v>1820</x:v>
      </x:c>
      <x:c r="R13" s="366" t="n">
        <x:f>-SUM('Compte de résultat'!D14:D15)/12</x:f>
        <x:v>1820</x:v>
      </x:c>
      <x:c r="S13" s="366" t="n">
        <x:f>-SUM('Compte de résultat'!D14:D15)/12</x:f>
        <x:v>1820</x:v>
      </x:c>
      <x:c r="T13" s="366" t="n">
        <x:f>-SUM('Compte de résultat'!D14:D15)/12</x:f>
        <x:v>1820</x:v>
      </x:c>
      <x:c r="U13" s="366" t="n">
        <x:f>-SUM('Compte de résultat'!D14:D15)/12</x:f>
        <x:v>1820</x:v>
      </x:c>
      <x:c r="V13" s="366" t="n">
        <x:f>-SUM('Compte de résultat'!D14:D15)/12</x:f>
        <x:v>1820</x:v>
      </x:c>
      <x:c r="W13" s="366" t="n">
        <x:f>-SUM('Compte de résultat'!D14:D15)/12</x:f>
        <x:v>1820</x:v>
      </x:c>
      <x:c r="X13" s="366" t="n">
        <x:f>-SUM('Compte de résultat'!D14:D15)/12</x:f>
        <x:v>1820</x:v>
      </x:c>
      <x:c r="Y13" s="366" t="n">
        <x:f>-SUM('Compte de résultat'!D14:D15)/12</x:f>
        <x:v>1820</x:v>
      </x:c>
      <x:c r="Z13" s="366" t="n">
        <x:f>-SUM('Compte de résultat'!D14:D15)/12</x:f>
        <x:v>1820</x:v>
      </x:c>
      <x:c r="AA13" s="366" t="n">
        <x:f>-SUM('Compte de résultat'!E14:E15)/12</x:f>
        <x:v>1892.8</x:v>
      </x:c>
      <x:c r="AB13" s="366" t="n">
        <x:f>-SUM('Compte de résultat'!E14:E15)/12</x:f>
        <x:v>1892.8</x:v>
      </x:c>
      <x:c r="AC13" s="366" t="n">
        <x:f>-SUM('Compte de résultat'!E14:E15)/12</x:f>
        <x:v>1892.8</x:v>
      </x:c>
      <x:c r="AD13" s="366" t="n">
        <x:f>-SUM('Compte de résultat'!E14:E15)/12</x:f>
        <x:v>1892.8</x:v>
      </x:c>
      <x:c r="AE13" s="366" t="n">
        <x:f>-SUM('Compte de résultat'!E14:E15)/12</x:f>
        <x:v>1892.8</x:v>
      </x:c>
      <x:c r="AF13" s="366" t="n">
        <x:f>-SUM('Compte de résultat'!E14:E15)/12</x:f>
        <x:v>1892.8</x:v>
      </x:c>
      <x:c r="AG13" s="366" t="n">
        <x:f>-SUM('Compte de résultat'!E14:E15)/12</x:f>
        <x:v>1892.8</x:v>
      </x:c>
      <x:c r="AH13" s="366" t="n">
        <x:f>-SUM('Compte de résultat'!E14:E15)/12</x:f>
        <x:v>1892.8</x:v>
      </x:c>
      <x:c r="AI13" s="366" t="n">
        <x:f>-SUM('Compte de résultat'!E14:E15)/12</x:f>
        <x:v>1892.8</x:v>
      </x:c>
      <x:c r="AJ13" s="366" t="n">
        <x:f>-SUM('Compte de résultat'!E14:E15)/12</x:f>
        <x:v>1892.8</x:v>
      </x:c>
      <x:c r="AK13" s="366" t="n">
        <x:f>-SUM('Compte de résultat'!E14:E15)/12</x:f>
        <x:v>1892.8</x:v>
      </x:c>
      <x:c r="AL13" s="366" t="n">
        <x:f>-SUM('Compte de résultat'!E14:E15)/12</x:f>
        <x:v>1892.8</x:v>
      </x:c>
    </x:row>
    <x:row r="14">
      <x:c r="A14" s="242"/>
      <x:c r="B14" s="242" t="str">
        <x:v>Investissements</x:v>
      </x:c>
      <x:c r="C14" s="303" t="n">
        <x:f>-SUMIFS('Hypothèses'!$C$19:$C$23,'Hypothèses'!$E$19:$E$23,1)</x:f>
        <x:v>-65000</x:v>
      </x:c>
      <x:c r="D14" s="303" t="n">
        <x:f>0</x:f>
        <x:v>0</x:v>
      </x:c>
      <x:c r="E14" s="303" t="n">
        <x:f>0</x:f>
        <x:v>0</x:v>
      </x:c>
      <x:c r="F14" s="303" t="n">
        <x:f>0</x:f>
        <x:v>0</x:v>
      </x:c>
      <x:c r="G14" s="303" t="n">
        <x:f>0</x:f>
        <x:v>0</x:v>
      </x:c>
      <x:c r="H14" s="303" t="n">
        <x:f>0</x:f>
        <x:v>0</x:v>
      </x:c>
      <x:c r="I14" s="303" t="n">
        <x:f>0</x:f>
        <x:v>0</x:v>
      </x:c>
      <x:c r="J14" s="303" t="n">
        <x:f>0</x:f>
        <x:v>0</x:v>
      </x:c>
      <x:c r="K14" s="303" t="n">
        <x:f>0</x:f>
        <x:v>0</x:v>
      </x:c>
      <x:c r="L14" s="303" t="n">
        <x:f>0</x:f>
        <x:v>0</x:v>
      </x:c>
      <x:c r="M14" s="303" t="n">
        <x:f>0</x:f>
        <x:v>0</x:v>
      </x:c>
      <x:c r="N14" s="303" t="n">
        <x:f>0</x:f>
        <x:v>0</x:v>
      </x:c>
      <x:c r="O14" s="366" t="n">
        <x:f>-SUMIFS('Hypothèses'!$C$19:$C$23,'Hypothèses'!$E$19:$E$23,2)</x:f>
        <x:v>-22000</x:v>
      </x:c>
      <x:c r="P14" s="366" t="n">
        <x:f>0</x:f>
        <x:v>0</x:v>
      </x:c>
      <x:c r="Q14" s="366" t="n">
        <x:f>0</x:f>
        <x:v>0</x:v>
      </x:c>
      <x:c r="R14" s="366" t="n">
        <x:f>0</x:f>
        <x:v>0</x:v>
      </x:c>
      <x:c r="S14" s="366" t="n">
        <x:f>0</x:f>
        <x:v>0</x:v>
      </x:c>
      <x:c r="T14" s="366" t="n">
        <x:f>0</x:f>
        <x:v>0</x:v>
      </x:c>
      <x:c r="U14" s="366" t="n">
        <x:f>0</x:f>
        <x:v>0</x:v>
      </x:c>
      <x:c r="V14" s="366" t="n">
        <x:f>0</x:f>
        <x:v>0</x:v>
      </x:c>
      <x:c r="W14" s="366" t="n">
        <x:f>0</x:f>
        <x:v>0</x:v>
      </x:c>
      <x:c r="X14" s="366" t="n">
        <x:f>0</x:f>
        <x:v>0</x:v>
      </x:c>
      <x:c r="Y14" s="366" t="n">
        <x:f>0</x:f>
        <x:v>0</x:v>
      </x:c>
      <x:c r="Z14" s="366" t="n">
        <x:f>0</x:f>
        <x:v>0</x:v>
      </x:c>
      <x:c r="AA14" s="366" t="n">
        <x:f>-SUMIFS('Hypothèses'!$C$19:$C$23,'Hypothèses'!$E$19:$E$23,3)</x:f>
        <x:v>-15000</x:v>
      </x:c>
      <x:c r="AB14" s="366" t="n">
        <x:f>0</x:f>
        <x:v>0</x:v>
      </x:c>
      <x:c r="AC14" s="366" t="n">
        <x:f>0</x:f>
        <x:v>0</x:v>
      </x:c>
      <x:c r="AD14" s="366" t="n">
        <x:f>0</x:f>
        <x:v>0</x:v>
      </x:c>
      <x:c r="AE14" s="366" t="n">
        <x:f>0</x:f>
        <x:v>0</x:v>
      </x:c>
      <x:c r="AF14" s="366" t="n">
        <x:f>0</x:f>
        <x:v>0</x:v>
      </x:c>
      <x:c r="AG14" s="366" t="n">
        <x:f>0</x:f>
        <x:v>0</x:v>
      </x:c>
      <x:c r="AH14" s="366" t="n">
        <x:f>0</x:f>
        <x:v>0</x:v>
      </x:c>
      <x:c r="AI14" s="366" t="n">
        <x:f>0</x:f>
        <x:v>0</x:v>
      </x:c>
      <x:c r="AJ14" s="366" t="n">
        <x:f>0</x:f>
        <x:v>0</x:v>
      </x:c>
      <x:c r="AK14" s="366" t="n">
        <x:f>0</x:f>
        <x:v>0</x:v>
      </x:c>
      <x:c r="AL14" s="366" t="n">
        <x:f>0</x:f>
        <x:v>0</x:v>
      </x:c>
    </x:row>
    <x:row r="15">
      <x:c r="A15" s="242"/>
      <x:c r="B15" s="242" t="str">
        <x:v>Remboursement emprunt</x:v>
      </x:c>
      <x:c r="C15" s="303" t="n">
        <x:f>-'Plan de financement'!C18/12</x:f>
        <x:v>-4999.545454545455</x:v>
      </x:c>
      <x:c r="D15" s="303" t="n">
        <x:f>-'Plan de financement'!C18/12</x:f>
        <x:v>-4999.545454545455</x:v>
      </x:c>
      <x:c r="E15" s="303" t="n">
        <x:f>-'Plan de financement'!C18/12</x:f>
        <x:v>-4999.545454545455</x:v>
      </x:c>
      <x:c r="F15" s="303" t="n">
        <x:f>-'Plan de financement'!C18/12</x:f>
        <x:v>-4999.545454545455</x:v>
      </x:c>
      <x:c r="G15" s="303" t="n">
        <x:f>-'Plan de financement'!C18/12</x:f>
        <x:v>-4999.545454545455</x:v>
      </x:c>
      <x:c r="H15" s="303" t="n">
        <x:f>-'Plan de financement'!C18/12</x:f>
        <x:v>-4999.545454545455</x:v>
      </x:c>
      <x:c r="I15" s="303" t="n">
        <x:f>-'Plan de financement'!C18/12</x:f>
        <x:v>-4999.545454545455</x:v>
      </x:c>
      <x:c r="J15" s="303" t="n">
        <x:f>-'Plan de financement'!C18/12</x:f>
        <x:v>-4999.545454545455</x:v>
      </x:c>
      <x:c r="K15" s="303" t="n">
        <x:f>-'Plan de financement'!C18/12</x:f>
        <x:v>-4999.545454545455</x:v>
      </x:c>
      <x:c r="L15" s="303" t="n">
        <x:f>-'Plan de financement'!C18/12</x:f>
        <x:v>-4999.545454545455</x:v>
      </x:c>
      <x:c r="M15" s="303" t="n">
        <x:f>-'Plan de financement'!C18/12</x:f>
        <x:v>-4999.545454545455</x:v>
      </x:c>
      <x:c r="N15" s="303" t="n">
        <x:f>-'Plan de financement'!C18/12</x:f>
        <x:v>-4999.545454545455</x:v>
      </x:c>
      <x:c r="O15" s="366" t="n">
        <x:f>-'Plan de financement'!D18/12</x:f>
        <x:v>-0.45454545454545453</x:v>
      </x:c>
      <x:c r="P15" s="366" t="n">
        <x:f>-'Plan de financement'!D18/12</x:f>
        <x:v>-0.45454545454545453</x:v>
      </x:c>
      <x:c r="Q15" s="366" t="n">
        <x:f>-'Plan de financement'!D18/12</x:f>
        <x:v>-0.45454545454545453</x:v>
      </x:c>
      <x:c r="R15" s="366" t="n">
        <x:f>-'Plan de financement'!D18/12</x:f>
        <x:v>-0.45454545454545453</x:v>
      </x:c>
      <x:c r="S15" s="366" t="n">
        <x:f>-'Plan de financement'!D18/12</x:f>
        <x:v>-0.45454545454545453</x:v>
      </x:c>
      <x:c r="T15" s="366" t="n">
        <x:f>-'Plan de financement'!D18/12</x:f>
        <x:v>-0.45454545454545453</x:v>
      </x:c>
      <x:c r="U15" s="366" t="n">
        <x:f>-'Plan de financement'!D18/12</x:f>
        <x:v>-0.45454545454545453</x:v>
      </x:c>
      <x:c r="V15" s="366" t="n">
        <x:f>-'Plan de financement'!D18/12</x:f>
        <x:v>-0.45454545454545453</x:v>
      </x:c>
      <x:c r="W15" s="366" t="n">
        <x:f>-'Plan de financement'!D18/12</x:f>
        <x:v>-0.45454545454545453</x:v>
      </x:c>
      <x:c r="X15" s="366" t="n">
        <x:f>-'Plan de financement'!D18/12</x:f>
        <x:v>-0.45454545454545453</x:v>
      </x:c>
      <x:c r="Y15" s="366" t="n">
        <x:f>-'Plan de financement'!D18/12</x:f>
        <x:v>-0.45454545454545453</x:v>
      </x:c>
      <x:c r="Z15" s="366" t="n">
        <x:f>-'Plan de financement'!D18/12</x:f>
        <x:v>-0.45454545454545453</x:v>
      </x:c>
      <x:c r="AA15" s="366" t="n">
        <x:f>-'Plan de financement'!E18/12</x:f>
        <x:v>-4999.090909090909</x:v>
      </x:c>
      <x:c r="AB15" s="366" t="n">
        <x:f>-'Plan de financement'!E18/12</x:f>
        <x:v>-4999.090909090909</x:v>
      </x:c>
      <x:c r="AC15" s="366" t="n">
        <x:f>-'Plan de financement'!E18/12</x:f>
        <x:v>-4999.090909090909</x:v>
      </x:c>
      <x:c r="AD15" s="366" t="n">
        <x:f>-'Plan de financement'!E18/12</x:f>
        <x:v>-4999.090909090909</x:v>
      </x:c>
      <x:c r="AE15" s="366" t="n">
        <x:f>-'Plan de financement'!E18/12</x:f>
        <x:v>-4999.090909090909</x:v>
      </x:c>
      <x:c r="AF15" s="366" t="n">
        <x:f>-'Plan de financement'!E18/12</x:f>
        <x:v>-4999.090909090909</x:v>
      </x:c>
      <x:c r="AG15" s="366" t="n">
        <x:f>-'Plan de financement'!E18/12</x:f>
        <x:v>-4999.090909090909</x:v>
      </x:c>
      <x:c r="AH15" s="366" t="n">
        <x:f>-'Plan de financement'!E18/12</x:f>
        <x:v>-4999.090909090909</x:v>
      </x:c>
      <x:c r="AI15" s="366" t="n">
        <x:f>-'Plan de financement'!E18/12</x:f>
        <x:v>-4999.090909090909</x:v>
      </x:c>
      <x:c r="AJ15" s="366" t="n">
        <x:f>-'Plan de financement'!E18/12</x:f>
        <x:v>-4999.090909090909</x:v>
      </x:c>
      <x:c r="AK15" s="366" t="n">
        <x:f>-'Plan de financement'!E18/12</x:f>
        <x:v>-4999.090909090909</x:v>
      </x:c>
      <x:c r="AL15" s="366" t="n">
        <x:f>-'Plan de financement'!E18/12</x:f>
        <x:v>-4999.090909090909</x:v>
      </x:c>
    </x:row>
    <x:row r="16">
      <x:c r="A16" s="242"/>
      <x:c r="B16" s="242" t="str">
        <x:v>Impôts</x:v>
      </x:c>
      <x:c r="C16" s="303" t="n">
        <x:f>-MAX('Compte de résultat'!C21,0)/12</x:f>
        <x:v>0</x:v>
      </x:c>
      <x:c r="D16" s="303" t="n">
        <x:f>-MAX('Compte de résultat'!C21,0)/12</x:f>
        <x:v>0</x:v>
      </x:c>
      <x:c r="E16" s="303" t="n">
        <x:f>-MAX('Compte de résultat'!C21,0)/12</x:f>
        <x:v>0</x:v>
      </x:c>
      <x:c r="F16" s="303" t="n">
        <x:f>-MAX('Compte de résultat'!C21,0)/12</x:f>
        <x:v>0</x:v>
      </x:c>
      <x:c r="G16" s="303" t="n">
        <x:f>-MAX('Compte de résultat'!C21,0)/12</x:f>
        <x:v>0</x:v>
      </x:c>
      <x:c r="H16" s="303" t="n">
        <x:f>-MAX('Compte de résultat'!C21,0)/12</x:f>
        <x:v>0</x:v>
      </x:c>
      <x:c r="I16" s="303" t="n">
        <x:f>-MAX('Compte de résultat'!C21,0)/12</x:f>
        <x:v>0</x:v>
      </x:c>
      <x:c r="J16" s="303" t="n">
        <x:f>-MAX('Compte de résultat'!C21,0)/12</x:f>
        <x:v>0</x:v>
      </x:c>
      <x:c r="K16" s="303" t="n">
        <x:f>-MAX('Compte de résultat'!C21,0)/12</x:f>
        <x:v>0</x:v>
      </x:c>
      <x:c r="L16" s="303" t="n">
        <x:f>-MAX('Compte de résultat'!C21,0)/12</x:f>
        <x:v>0</x:v>
      </x:c>
      <x:c r="M16" s="303" t="n">
        <x:f>-MAX('Compte de résultat'!C21,0)/12</x:f>
        <x:v>0</x:v>
      </x:c>
      <x:c r="N16" s="303" t="n">
        <x:f>-MAX('Compte de résultat'!C21,0)/12</x:f>
        <x:v>0</x:v>
      </x:c>
      <x:c r="O16" s="366" t="n">
        <x:f>-MAX('Compte de résultat'!D21,0)/12</x:f>
        <x:v>0</x:v>
      </x:c>
      <x:c r="P16" s="366" t="n">
        <x:f>-MAX('Compte de résultat'!D21,0)/12</x:f>
        <x:v>0</x:v>
      </x:c>
      <x:c r="Q16" s="366" t="n">
        <x:f>-MAX('Compte de résultat'!D21,0)/12</x:f>
        <x:v>0</x:v>
      </x:c>
      <x:c r="R16" s="366" t="n">
        <x:f>-MAX('Compte de résultat'!D21,0)/12</x:f>
        <x:v>0</x:v>
      </x:c>
      <x:c r="S16" s="366" t="n">
        <x:f>-MAX('Compte de résultat'!D21,0)/12</x:f>
        <x:v>0</x:v>
      </x:c>
      <x:c r="T16" s="366" t="n">
        <x:f>-MAX('Compte de résultat'!D21,0)/12</x:f>
        <x:v>0</x:v>
      </x:c>
      <x:c r="U16" s="366" t="n">
        <x:f>-MAX('Compte de résultat'!D21,0)/12</x:f>
        <x:v>0</x:v>
      </x:c>
      <x:c r="V16" s="366" t="n">
        <x:f>-MAX('Compte de résultat'!D21,0)/12</x:f>
        <x:v>0</x:v>
      </x:c>
      <x:c r="W16" s="366" t="n">
        <x:f>-MAX('Compte de résultat'!D21,0)/12</x:f>
        <x:v>0</x:v>
      </x:c>
      <x:c r="X16" s="366" t="n">
        <x:f>-MAX('Compte de résultat'!D21,0)/12</x:f>
        <x:v>0</x:v>
      </x:c>
      <x:c r="Y16" s="366" t="n">
        <x:f>-MAX('Compte de résultat'!D21,0)/12</x:f>
        <x:v>0</x:v>
      </x:c>
      <x:c r="Z16" s="366" t="n">
        <x:f>-MAX('Compte de résultat'!D21,0)/12</x:f>
        <x:v>0</x:v>
      </x:c>
      <x:c r="AA16" s="366" t="n">
        <x:f>-MAX('Compte de résultat'!E21,0)/12</x:f>
        <x:v>0</x:v>
      </x:c>
      <x:c r="AB16" s="366" t="n">
        <x:f>-MAX('Compte de résultat'!E21,0)/12</x:f>
        <x:v>0</x:v>
      </x:c>
      <x:c r="AC16" s="366" t="n">
        <x:f>-MAX('Compte de résultat'!E21,0)/12</x:f>
        <x:v>0</x:v>
      </x:c>
      <x:c r="AD16" s="366" t="n">
        <x:f>-MAX('Compte de résultat'!E21,0)/12</x:f>
        <x:v>0</x:v>
      </x:c>
      <x:c r="AE16" s="366" t="n">
        <x:f>-MAX('Compte de résultat'!E21,0)/12</x:f>
        <x:v>0</x:v>
      </x:c>
      <x:c r="AF16" s="366" t="n">
        <x:f>-MAX('Compte de résultat'!E21,0)/12</x:f>
        <x:v>0</x:v>
      </x:c>
      <x:c r="AG16" s="366" t="n">
        <x:f>-MAX('Compte de résultat'!E21,0)/12</x:f>
        <x:v>0</x:v>
      </x:c>
      <x:c r="AH16" s="366" t="n">
        <x:f>-MAX('Compte de résultat'!E21,0)/12</x:f>
        <x:v>0</x:v>
      </x:c>
      <x:c r="AI16" s="366" t="n">
        <x:f>-MAX('Compte de résultat'!E21,0)/12</x:f>
        <x:v>0</x:v>
      </x:c>
      <x:c r="AJ16" s="366" t="n">
        <x:f>-MAX('Compte de résultat'!E21,0)/12</x:f>
        <x:v>0</x:v>
      </x:c>
      <x:c r="AK16" s="366" t="n">
        <x:f>-MAX('Compte de résultat'!E21,0)/12</x:f>
        <x:v>0</x:v>
      </x:c>
      <x:c r="AL16" s="366" t="n">
        <x:f>-MAX('Compte de résultat'!E21,0)/12</x:f>
        <x:v>0</x:v>
      </x:c>
    </x:row>
    <x:row r="17">
      <x:c r="A17" s="242"/>
      <x:c r="B17" s="319" t="str">
        <x:v>TOTAL DÉCAISSEMENTS</x:v>
      </x:c>
      <x:c r="C17" s="350" t="n">
        <x:f>SUM(C9:C16)</x:f>
        <x:v>-52599.545454545456</x:v>
      </x:c>
      <x:c r="D17" s="350" t="n">
        <x:f>SUM(D9:D16)</x:f>
        <x:v>12400.454545454544</x:v>
      </x:c>
      <x:c r="E17" s="350" t="n">
        <x:f>SUM(E9:E16)</x:f>
        <x:v>12400.454545454544</x:v>
      </x:c>
      <x:c r="F17" s="350" t="n">
        <x:f>SUM(F9:F16)</x:f>
        <x:v>12400.454545454544</x:v>
      </x:c>
      <x:c r="G17" s="350" t="n">
        <x:f>SUM(G9:G16)</x:f>
        <x:v>12400.454545454544</x:v>
      </x:c>
      <x:c r="H17" s="350" t="n">
        <x:f>SUM(H9:H16)</x:f>
        <x:v>12400.454545454544</x:v>
      </x:c>
      <x:c r="I17" s="350" t="n">
        <x:f>SUM(I9:I16)</x:f>
        <x:v>12400.454545454544</x:v>
      </x:c>
      <x:c r="J17" s="350" t="n">
        <x:f>SUM(J9:J16)</x:f>
        <x:v>12400.454545454544</x:v>
      </x:c>
      <x:c r="K17" s="350" t="n">
        <x:f>SUM(K9:K16)</x:f>
        <x:v>12400.454545454544</x:v>
      </x:c>
      <x:c r="L17" s="350" t="n">
        <x:f>SUM(L9:L16)</x:f>
        <x:v>12400.454545454544</x:v>
      </x:c>
      <x:c r="M17" s="350" t="n">
        <x:f>SUM(M9:M16)</x:f>
        <x:v>12400.454545454544</x:v>
      </x:c>
      <x:c r="N17" s="350" t="n">
        <x:f>SUM(N9:N16)</x:f>
        <x:v>12400.454545454544</x:v>
      </x:c>
      <x:c r="O17" s="367" t="n">
        <x:f>SUM(O9:O16)</x:f>
        <x:v>-3616.4545454545455</x:v>
      </x:c>
      <x:c r="P17" s="367" t="n">
        <x:f>SUM(P9:P16)</x:f>
        <x:v>18383.545454545456</x:v>
      </x:c>
      <x:c r="Q17" s="367" t="n">
        <x:f>SUM(Q9:Q16)</x:f>
        <x:v>18383.545454545456</x:v>
      </x:c>
      <x:c r="R17" s="367" t="n">
        <x:f>SUM(R9:R16)</x:f>
        <x:v>18383.545454545456</x:v>
      </x:c>
      <x:c r="S17" s="367" t="n">
        <x:f>SUM(S9:S16)</x:f>
        <x:v>18383.545454545456</x:v>
      </x:c>
      <x:c r="T17" s="367" t="n">
        <x:f>SUM(T9:T16)</x:f>
        <x:v>18383.545454545456</x:v>
      </x:c>
      <x:c r="U17" s="367" t="n">
        <x:f>SUM(U9:U16)</x:f>
        <x:v>18383.545454545456</x:v>
      </x:c>
      <x:c r="V17" s="367" t="n">
        <x:f>SUM(V9:V16)</x:f>
        <x:v>18383.545454545456</x:v>
      </x:c>
      <x:c r="W17" s="367" t="n">
        <x:f>SUM(W9:W16)</x:f>
        <x:v>18383.545454545456</x:v>
      </x:c>
      <x:c r="X17" s="367" t="n">
        <x:f>SUM(X9:X16)</x:f>
        <x:v>18383.545454545456</x:v>
      </x:c>
      <x:c r="Y17" s="367" t="n">
        <x:f>SUM(Y9:Y16)</x:f>
        <x:v>18383.545454545456</x:v>
      </x:c>
      <x:c r="Z17" s="367" t="n">
        <x:f>SUM(Z9:Z16)</x:f>
        <x:v>18383.545454545456</x:v>
      </x:c>
      <x:c r="AA17" s="367" t="n">
        <x:f>SUM(AA9:AA16)</x:f>
        <x:v>-709.4909090909068</x:v>
      </x:c>
      <x:c r="AB17" s="367" t="n">
        <x:f>SUM(AB9:AB16)</x:f>
        <x:v>14290.509090909094</x:v>
      </x:c>
      <x:c r="AC17" s="367" t="n">
        <x:f>SUM(AC9:AC16)</x:f>
        <x:v>14290.509090909094</x:v>
      </x:c>
      <x:c r="AD17" s="367" t="n">
        <x:f>SUM(AD9:AD16)</x:f>
        <x:v>14290.509090909094</x:v>
      </x:c>
      <x:c r="AE17" s="367" t="n">
        <x:f>SUM(AE9:AE16)</x:f>
        <x:v>14290.509090909094</x:v>
      </x:c>
      <x:c r="AF17" s="367" t="n">
        <x:f>SUM(AF9:AF16)</x:f>
        <x:v>14290.509090909094</x:v>
      </x:c>
      <x:c r="AG17" s="367" t="n">
        <x:f>SUM(AG9:AG16)</x:f>
        <x:v>14290.509090909094</x:v>
      </x:c>
      <x:c r="AH17" s="367" t="n">
        <x:f>SUM(AH9:AH16)</x:f>
        <x:v>14290.509090909094</x:v>
      </x:c>
      <x:c r="AI17" s="367" t="n">
        <x:f>SUM(AI9:AI16)</x:f>
        <x:v>14290.509090909094</x:v>
      </x:c>
      <x:c r="AJ17" s="367" t="n">
        <x:f>SUM(AJ9:AJ16)</x:f>
        <x:v>14290.509090909094</x:v>
      </x:c>
      <x:c r="AK17" s="367" t="n">
        <x:f>SUM(AK9:AK16)</x:f>
        <x:v>14290.509090909094</x:v>
      </x:c>
      <x:c r="AL17" s="367" t="n">
        <x:f>SUM(AL9:AL16)</x:f>
        <x:v>14290.509090909094</x:v>
      </x:c>
    </x:row>
    <x:row r="18">
      <x:c r="A18" s="242"/>
      <x:c r="B18" s="331" t="str">
        <x:v>VARIATION DE TRÉSORERIE</x:v>
      </x:c>
      <x:c r="C18" s="351" t="n">
        <x:f>SUM(C8,C17)</x:f>
        <x:v>-32099.545454545456</x:v>
      </x:c>
      <x:c r="D18" s="351" t="n">
        <x:f>SUM(D8,D17)</x:f>
        <x:v>32900.454545454544</x:v>
      </x:c>
      <x:c r="E18" s="351" t="n">
        <x:f>SUM(E8,E17)</x:f>
        <x:v>32900.454545454544</x:v>
      </x:c>
      <x:c r="F18" s="351" t="n">
        <x:f>SUM(F8,F17)</x:f>
        <x:v>32900.454545454544</x:v>
      </x:c>
      <x:c r="G18" s="351" t="n">
        <x:f>SUM(G8,G17)</x:f>
        <x:v>32900.454545454544</x:v>
      </x:c>
      <x:c r="H18" s="351" t="n">
        <x:f>SUM(H8,H17)</x:f>
        <x:v>32900.454545454544</x:v>
      </x:c>
      <x:c r="I18" s="351" t="n">
        <x:f>SUM(I8,I17)</x:f>
        <x:v>32900.454545454544</x:v>
      </x:c>
      <x:c r="J18" s="351" t="n">
        <x:f>SUM(J8,J17)</x:f>
        <x:v>32900.454545454544</x:v>
      </x:c>
      <x:c r="K18" s="351" t="n">
        <x:f>SUM(K8,K17)</x:f>
        <x:v>32900.454545454544</x:v>
      </x:c>
      <x:c r="L18" s="351" t="n">
        <x:f>SUM(L8,L17)</x:f>
        <x:v>32900.454545454544</x:v>
      </x:c>
      <x:c r="M18" s="351" t="n">
        <x:f>SUM(M8,M17)</x:f>
        <x:v>32900.454545454544</x:v>
      </x:c>
      <x:c r="N18" s="351" t="n">
        <x:f>SUM(N8,N17)</x:f>
        <x:v>32900.454545454544</x:v>
      </x:c>
      <x:c r="O18" s="368" t="n">
        <x:f>SUM(O8,O17)</x:f>
        <x:v>19366.878787878788</x:v>
      </x:c>
      <x:c r="P18" s="368" t="n">
        <x:f>SUM(P8,P17)</x:f>
        <x:v>41366.878787878784</x:v>
      </x:c>
      <x:c r="Q18" s="368" t="n">
        <x:f>SUM(Q8,Q17)</x:f>
        <x:v>41366.878787878784</x:v>
      </x:c>
      <x:c r="R18" s="368" t="n">
        <x:f>SUM(R8,R17)</x:f>
        <x:v>41366.878787878784</x:v>
      </x:c>
      <x:c r="S18" s="368" t="n">
        <x:f>SUM(S8,S17)</x:f>
        <x:v>41366.878787878784</x:v>
      </x:c>
      <x:c r="T18" s="368" t="n">
        <x:f>SUM(T8,T17)</x:f>
        <x:v>41366.878787878784</x:v>
      </x:c>
      <x:c r="U18" s="368" t="n">
        <x:f>SUM(U8,U17)</x:f>
        <x:v>41366.878787878784</x:v>
      </x:c>
      <x:c r="V18" s="368" t="n">
        <x:f>SUM(V8,V17)</x:f>
        <x:v>41366.878787878784</x:v>
      </x:c>
      <x:c r="W18" s="368" t="n">
        <x:f>SUM(W8,W17)</x:f>
        <x:v>41366.878787878784</x:v>
      </x:c>
      <x:c r="X18" s="368" t="n">
        <x:f>SUM(X8,X17)</x:f>
        <x:v>41366.878787878784</x:v>
      </x:c>
      <x:c r="Y18" s="368" t="n">
        <x:f>SUM(Y8,Y17)</x:f>
        <x:v>41366.878787878784</x:v>
      </x:c>
      <x:c r="Z18" s="368" t="n">
        <x:f>SUM(Z8,Z17)</x:f>
        <x:v>41366.878787878784</x:v>
      </x:c>
      <x:c r="AA18" s="368" t="n">
        <x:f>SUM(AA8,AA17)</x:f>
        <x:v>24597.175757575762</x:v>
      </x:c>
      <x:c r="AB18" s="368" t="n">
        <x:f>SUM(AB8,AB17)</x:f>
        <x:v>39597.175757575766</x:v>
      </x:c>
      <x:c r="AC18" s="368" t="n">
        <x:f>SUM(AC8,AC17)</x:f>
        <x:v>39597.175757575766</x:v>
      </x:c>
      <x:c r="AD18" s="368" t="n">
        <x:f>SUM(AD8,AD17)</x:f>
        <x:v>39597.175757575766</x:v>
      </x:c>
      <x:c r="AE18" s="368" t="n">
        <x:f>SUM(AE8,AE17)</x:f>
        <x:v>39597.175757575766</x:v>
      </x:c>
      <x:c r="AF18" s="368" t="n">
        <x:f>SUM(AF8,AF17)</x:f>
        <x:v>39597.175757575766</x:v>
      </x:c>
      <x:c r="AG18" s="368" t="n">
        <x:f>SUM(AG8,AG17)</x:f>
        <x:v>39597.175757575766</x:v>
      </x:c>
      <x:c r="AH18" s="368" t="n">
        <x:f>SUM(AH8,AH17)</x:f>
        <x:v>39597.175757575766</x:v>
      </x:c>
      <x:c r="AI18" s="368" t="n">
        <x:f>SUM(AI8,AI17)</x:f>
        <x:v>39597.175757575766</x:v>
      </x:c>
      <x:c r="AJ18" s="368" t="n">
        <x:f>SUM(AJ8,AJ17)</x:f>
        <x:v>39597.175757575766</x:v>
      </x:c>
      <x:c r="AK18" s="368" t="n">
        <x:f>SUM(AK8,AK17)</x:f>
        <x:v>39597.175757575766</x:v>
      </x:c>
      <x:c r="AL18" s="368" t="n">
        <x:f>SUM(AL8,AL17)</x:f>
        <x:v>39597.175757575766</x:v>
      </x:c>
    </x:row>
    <x:row r="19">
      <x:c r="A19" s="242"/>
      <x:c r="B19" s="331" t="str">
        <x:v>TRÉSORERIE DE FIN DE MOIS</x:v>
      </x:c>
      <x:c r="C19" s="351" t="n">
        <x:f>SUM('Hypothèses'!$H$19:$H$22)+C18</x:f>
        <x:v>99900.45454545454</x:v>
      </x:c>
      <x:c r="D19" s="351" t="n">
        <x:f>C19+D18</x:f>
        <x:v>132800.9090909091</x:v>
      </x:c>
      <x:c r="E19" s="351" t="n">
        <x:f>D19+E18</x:f>
        <x:v>165701.36363636365</x:v>
      </x:c>
      <x:c r="F19" s="351" t="n">
        <x:f>E19+F18</x:f>
        <x:v>198601.81818181818</x:v>
      </x:c>
      <x:c r="G19" s="351" t="n">
        <x:f>F19+G18</x:f>
        <x:v>231502.2727272727</x:v>
      </x:c>
      <x:c r="H19" s="351" t="n">
        <x:f>G19+H18</x:f>
        <x:v>264402.72727272724</x:v>
      </x:c>
      <x:c r="I19" s="351" t="n">
        <x:f>H19+I18</x:f>
        <x:v>297303.18181818177</x:v>
      </x:c>
      <x:c r="J19" s="351" t="n">
        <x:f>I19+J18</x:f>
        <x:v>330203.6363636363</x:v>
      </x:c>
      <x:c r="K19" s="351" t="n">
        <x:f>J19+K18</x:f>
        <x:v>363104.0909090908</x:v>
      </x:c>
      <x:c r="L19" s="351" t="n">
        <x:f>K19+L18</x:f>
        <x:v>396004.54545454535</x:v>
      </x:c>
      <x:c r="M19" s="351" t="n">
        <x:f>L19+M18</x:f>
        <x:v>428904.9999999999</x:v>
      </x:c>
      <x:c r="N19" s="351" t="n">
        <x:f>M19+N18</x:f>
        <x:v>461805.4545454544</x:v>
      </x:c>
      <x:c r="O19" s="368" t="n">
        <x:f>N19+O18</x:f>
        <x:v>481172.3333333332</x:v>
      </x:c>
      <x:c r="P19" s="368" t="n">
        <x:f>O19+P18</x:f>
        <x:v>522539.212121212</x:v>
      </x:c>
      <x:c r="Q19" s="368" t="n">
        <x:f>P19+Q18</x:f>
        <x:v>563906.0909090908</x:v>
      </x:c>
      <x:c r="R19" s="368" t="n">
        <x:f>Q19+R18</x:f>
        <x:v>605272.9696969696</x:v>
      </x:c>
      <x:c r="S19" s="368" t="n">
        <x:f>R19+S18</x:f>
        <x:v>646639.8484848484</x:v>
      </x:c>
      <x:c r="T19" s="368" t="n">
        <x:f>S19+T18</x:f>
        <x:v>688006.7272727272</x:v>
      </x:c>
      <x:c r="U19" s="368" t="n">
        <x:f>T19+U18</x:f>
        <x:v>729373.606060606</x:v>
      </x:c>
      <x:c r="V19" s="368" t="n">
        <x:f>U19+V18</x:f>
        <x:v>770740.4848484847</x:v>
      </x:c>
      <x:c r="W19" s="368" t="n">
        <x:f>V19+W18</x:f>
        <x:v>812107.3636363635</x:v>
      </x:c>
      <x:c r="X19" s="368" t="n">
        <x:f>W19+X18</x:f>
        <x:v>853474.2424242423</x:v>
      </x:c>
      <x:c r="Y19" s="368" t="n">
        <x:f>X19+Y18</x:f>
        <x:v>894841.1212121211</x:v>
      </x:c>
      <x:c r="Z19" s="368" t="n">
        <x:f>Y19+Z18</x:f>
        <x:v>936207.9999999999</x:v>
      </x:c>
      <x:c r="AA19" s="368" t="n">
        <x:f>Z19+AA18</x:f>
        <x:v>960805.1757575757</x:v>
      </x:c>
      <x:c r="AB19" s="368" t="n">
        <x:f>AA19+AB18</x:f>
        <x:v>1000402.3515151514</x:v>
      </x:c>
      <x:c r="AC19" s="368" t="n">
        <x:f>AB19+AC18</x:f>
        <x:v>1039999.5272727272</x:v>
      </x:c>
      <x:c r="AD19" s="368" t="n">
        <x:f>AC19+AD18</x:f>
        <x:v>1079596.703030303</x:v>
      </x:c>
      <x:c r="AE19" s="368" t="n">
        <x:f>AD19+AE18</x:f>
        <x:v>1119193.8787878787</x:v>
      </x:c>
      <x:c r="AF19" s="368" t="n">
        <x:f>AE19+AF18</x:f>
        <x:v>1158791.0545454544</x:v>
      </x:c>
      <x:c r="AG19" s="368" t="n">
        <x:f>AF19+AG18</x:f>
        <x:v>1198388.2303030302</x:v>
      </x:c>
      <x:c r="AH19" s="368" t="n">
        <x:f>AG19+AH18</x:f>
        <x:v>1237985.406060606</x:v>
      </x:c>
      <x:c r="AI19" s="368" t="n">
        <x:f>AH19+AI18</x:f>
        <x:v>1277582.5818181818</x:v>
      </x:c>
      <x:c r="AJ19" s="368" t="n">
        <x:f>AI19+AJ18</x:f>
        <x:v>1317179.7575757576</x:v>
      </x:c>
      <x:c r="AK19" s="368" t="n">
        <x:f>AJ19+AK18</x:f>
        <x:v>1356776.9333333333</x:v>
      </x:c>
      <x:c r="AL19" s="368" t="n">
        <x:f>AK19+AL18</x:f>
        <x:v>1396374.1090909091</x:v>
      </x:c>
    </x:row>
    <x:row r="20">
      <x:c r="A20" s="242"/>
      <x:c r="B20" s="242"/>
      <x:c r="C20" s="242"/>
      <x:c r="D20" s="242"/>
      <x:c r="E20" s="242"/>
      <x:c r="F20" s="242"/>
      <x:c r="G20" s="242"/>
      <x:c r="H20" s="242"/>
      <x:c r="I20" s="242"/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242"/>
      <x:c r="C21" s="242"/>
      <x:c r="D21" s="242"/>
      <x:c r="E21" s="242"/>
      <x:c r="F21" s="242"/>
      <x:c r="G21" s="242"/>
      <x:c r="H21" s="242"/>
      <x:c r="I21" s="242"/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242"/>
      <x:c r="C22" s="242"/>
      <x:c r="D22" s="242"/>
      <x:c r="E22" s="242"/>
      <x:c r="F22" s="242"/>
      <x:c r="G22" s="242"/>
      <x:c r="H22" s="242"/>
      <x:c r="I22" s="242"/>
      <x:c r="J22" s="242"/>
      <x:c r="K22" s="242"/>
      <x:c r="L22" s="242"/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242"/>
      <x:c r="C23" s="242"/>
      <x:c r="D23" s="242"/>
      <x:c r="E23" s="242"/>
      <x:c r="F23" s="242"/>
      <x:c r="G23" s="242"/>
      <x:c r="H23" s="242"/>
      <x:c r="I23" s="242"/>
      <x:c r="J23" s="242"/>
      <x:c r="K23" s="242"/>
      <x:c r="L23" s="242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242"/>
      <x:c r="C24" s="242"/>
      <x:c r="D24" s="242"/>
      <x:c r="E24" s="242"/>
      <x:c r="F24" s="242"/>
      <x:c r="G24" s="242"/>
      <x:c r="H24" s="242"/>
      <x:c r="I24" s="242"/>
      <x:c r="J24" s="242"/>
      <x:c r="K24" s="242"/>
      <x:c r="L24" s="242"/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42"/>
      <x:c r="C25" s="242"/>
      <x:c r="D25" s="242"/>
      <x:c r="E25" s="242"/>
      <x:c r="F25" s="242"/>
      <x:c r="G25" s="242"/>
      <x:c r="H25" s="242"/>
      <x:c r="I25" s="242"/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42"/>
      <x:c r="C26" s="242"/>
      <x:c r="D26" s="242"/>
      <x:c r="E26" s="242"/>
      <x:c r="F26" s="242"/>
      <x:c r="G26" s="242"/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42"/>
      <x:c r="C45" s="242"/>
      <x:c r="D45" s="242"/>
      <x:c r="E45" s="242"/>
      <x:c r="F45" s="242"/>
      <x:c r="G45" s="242"/>
      <x:c r="H45" s="242"/>
      <x:c r="I45" s="242"/>
      <x:c r="J45" s="242"/>
      <x:c r="K45" s="242"/>
      <x:c r="L45" s="242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42"/>
      <x:c r="C46" s="242"/>
      <x:c r="D46" s="242"/>
      <x:c r="E46" s="242"/>
      <x:c r="F46" s="242"/>
      <x:c r="G46" s="242"/>
      <x:c r="H46" s="242"/>
      <x:c r="I46" s="242"/>
      <x:c r="J46" s="242"/>
      <x:c r="K46" s="242"/>
      <x:c r="L46" s="242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42"/>
      <x:c r="C47" s="242"/>
      <x:c r="D47" s="242"/>
      <x:c r="E47" s="242"/>
      <x:c r="F47" s="242"/>
      <x:c r="G47" s="242"/>
      <x:c r="H47" s="242"/>
      <x:c r="I47" s="242"/>
      <x:c r="J47" s="242"/>
      <x:c r="K47" s="242"/>
      <x:c r="L47" s="242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AL3"/>
  </x:mergeCells>
  <x:conditionalFormatting sqref="C19:AL19">
    <x:cfRule type="expression" dxfId="2" priority="1">
      <x:formula>C19&lt;0</x:formula>
    </x:cfRule>
    <x:cfRule type="dataBar" priority="2">
      <x:dataBar>
        <x:cfvo type="min"/>
        <x:cfvo type="max"/>
        <x:color rgb="FF1F8A8A"/>
      </x:dataBar>
      <x:extLst>
        <x:ext xmlns:x14="http://schemas.microsoft.com/office/spreadsheetml/2009/9/main" uri="{B025F937-C7B1-47D3-B67F-A62EFF666E3E}">
          <x14:id>{931DC5BC-573B-1E5B-B960-AB41FF587D53}</x14:id>
        </x:ext>
      </x:extLst>
    </x:cfRule>
  </x:conditionalFormatting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931DC5BC-573B-1E5B-B960-AB41FF587D53}">
            <x14:dataBar gradient="1">
              <x14:cfvo type="min"/>
              <x14:cfvo type="max"/>
              <x14:fillColor rgb="FF1F8A8A"/>
            </x14:dataBar>
          </x14:cfRule>
          <xm:sqref>C19:AL19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3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3" hidden="0" customWidth="1"/>
    <x:col min="7" max="7" width="34" hidden="0" customWidth="1"/>
    <x:col min="8" max="8" width="16" hidden="0" customWidth="1"/>
    <x:col min="9" max="9" width="16" hidden="0" customWidth="1"/>
    <x:col min="10" max="10" width="16" hidden="0" customWidth="1"/>
  </x:cols>
  <x:sheetData>
    <x:row r="1">
      <x:c r="A1" s="242"/>
      <x:c r="B1" s="242"/>
      <x:c r="C1" s="242"/>
      <x:c r="D1" s="242"/>
      <x:c r="E1" s="242"/>
      <x:c r="F1" s="242"/>
      <x:c r="G1" s="242"/>
      <x:c r="H1" s="242"/>
      <x:c r="I1" s="242"/>
      <x:c r="J1" s="242"/>
      <x:c r="K1" s="242"/>
      <x:c r="L1" s="242"/>
      <x:c r="M1" s="242"/>
      <x:c r="N1" s="242"/>
      <x:c r="O1" s="243"/>
      <x:c r="P1" s="243"/>
      <x:c r="Q1" s="243"/>
      <x:c r="R1" s="243"/>
      <x:c r="S1" s="243"/>
      <x:c r="T1" s="243"/>
      <x:c r="U1" s="243"/>
      <x:c r="V1" s="243"/>
      <x:c r="W1" s="243"/>
      <x:c r="X1" s="243"/>
      <x:c r="Y1" s="243"/>
      <x:c r="Z1" s="243"/>
      <x:c r="AA1" s="243"/>
      <x:c r="AB1" s="243"/>
      <x:c r="AC1" s="243"/>
      <x:c r="AD1" s="243"/>
      <x:c r="AE1" s="243"/>
      <x:c r="AF1" s="243"/>
      <x:c r="AG1" s="243"/>
      <x:c r="AH1" s="243"/>
      <x:c r="AI1" s="243"/>
      <x:c r="AJ1" s="243"/>
      <x:c r="AK1" s="243"/>
      <x:c r="AL1" s="243"/>
    </x:row>
    <x:row r="2">
      <x:c r="A2" s="242"/>
      <x:c r="B2" s="326" t="str">
        <x:v>PLAN DE FINANCEMENT INITIAL &amp; SUIVI DE LA DETTE</x:v>
      </x:c>
      <x:c r="C2" s="326"/>
      <x:c r="D2" s="326"/>
      <x:c r="E2" s="326"/>
      <x:c r="F2" s="326"/>
      <x:c r="G2" s="326"/>
      <x:c r="H2" s="326"/>
      <x:c r="I2" s="326"/>
      <x:c r="J2" s="326"/>
      <x:c r="K2" s="242"/>
      <x:c r="L2" s="242"/>
      <x:c r="M2" s="242"/>
      <x:c r="N2" s="242"/>
      <x:c r="O2" s="243"/>
      <x:c r="P2" s="243"/>
      <x:c r="Q2" s="243"/>
      <x:c r="R2" s="243"/>
      <x:c r="S2" s="243"/>
      <x:c r="T2" s="243"/>
      <x:c r="U2" s="243"/>
      <x:c r="V2" s="243"/>
      <x:c r="W2" s="243"/>
      <x:c r="X2" s="243"/>
      <x:c r="Y2" s="243"/>
      <x:c r="Z2" s="243"/>
      <x:c r="AA2" s="243"/>
      <x:c r="AB2" s="243"/>
      <x:c r="AC2" s="243"/>
      <x:c r="AD2" s="243"/>
      <x:c r="AE2" s="243"/>
      <x:c r="AF2" s="243"/>
      <x:c r="AG2" s="243"/>
      <x:c r="AH2" s="243"/>
      <x:c r="AI2" s="243"/>
      <x:c r="AJ2" s="243"/>
      <x:c r="AK2" s="243"/>
      <x:c r="AL2" s="243"/>
    </x:row>
    <x:row r="3">
      <x:c r="A3" s="242"/>
      <x:c r="B3" s="326"/>
      <x:c r="C3" s="326"/>
      <x:c r="D3" s="326"/>
      <x:c r="E3" s="326"/>
      <x:c r="F3" s="326"/>
      <x:c r="G3" s="326"/>
      <x:c r="H3" s="326"/>
      <x:c r="I3" s="326"/>
      <x:c r="J3" s="326"/>
      <x:c r="K3" s="242"/>
      <x:c r="L3" s="242"/>
      <x:c r="M3" s="242"/>
      <x:c r="N3" s="242"/>
      <x:c r="O3" s="243"/>
      <x:c r="P3" s="243"/>
      <x:c r="Q3" s="243"/>
      <x:c r="R3" s="243"/>
      <x:c r="S3" s="243"/>
      <x:c r="T3" s="243"/>
      <x:c r="U3" s="243"/>
      <x:c r="V3" s="243"/>
      <x:c r="W3" s="243"/>
      <x:c r="X3" s="243"/>
      <x:c r="Y3" s="243"/>
      <x:c r="Z3" s="243"/>
      <x:c r="AA3" s="243"/>
      <x:c r="AB3" s="243"/>
      <x:c r="AC3" s="243"/>
      <x:c r="AD3" s="243"/>
      <x:c r="AE3" s="243"/>
      <x:c r="AF3" s="243"/>
      <x:c r="AG3" s="243"/>
      <x:c r="AH3" s="243"/>
      <x:c r="AI3" s="243"/>
      <x:c r="AJ3" s="243"/>
      <x:c r="AK3" s="243"/>
      <x:c r="AL3" s="243"/>
    </x:row>
    <x:row r="4">
      <x:c r="A4" s="242"/>
      <x:c r="B4" s="242"/>
      <x:c r="C4" s="242"/>
      <x:c r="D4" s="242"/>
      <x:c r="E4" s="242"/>
      <x:c r="F4" s="242"/>
      <x:c r="G4" s="242"/>
      <x:c r="H4" s="242"/>
      <x:c r="I4" s="242"/>
      <x:c r="J4" s="242"/>
      <x:c r="K4" s="242"/>
      <x:c r="L4" s="242"/>
      <x:c r="M4" s="242"/>
      <x:c r="N4" s="242"/>
      <x:c r="O4" s="243"/>
      <x:c r="P4" s="243"/>
      <x:c r="Q4" s="243"/>
      <x:c r="R4" s="243"/>
      <x:c r="S4" s="243"/>
      <x:c r="T4" s="243"/>
      <x:c r="U4" s="243"/>
      <x:c r="V4" s="243"/>
      <x:c r="W4" s="243"/>
      <x:c r="X4" s="243"/>
      <x:c r="Y4" s="243"/>
      <x:c r="Z4" s="243"/>
      <x:c r="AA4" s="243"/>
      <x:c r="AB4" s="243"/>
      <x:c r="AC4" s="243"/>
      <x:c r="AD4" s="243"/>
      <x:c r="AE4" s="243"/>
      <x:c r="AF4" s="243"/>
      <x:c r="AG4" s="243"/>
      <x:c r="AH4" s="243"/>
      <x:c r="AI4" s="243"/>
      <x:c r="AJ4" s="243"/>
      <x:c r="AK4" s="243"/>
      <x:c r="AL4" s="243"/>
    </x:row>
    <x:row r="5">
      <x:c r="A5" s="242"/>
      <x:c r="B5" s="290" t="str">
        <x:v>BESOINS</x:v>
      </x:c>
      <x:c r="C5" s="290"/>
      <x:c r="D5" s="290"/>
      <x:c r="E5" s="290"/>
      <x:c r="F5" s="242"/>
      <x:c r="G5" s="255" t="str">
        <x:v>RESSOURCES</x:v>
      </x:c>
      <x:c r="H5" s="255"/>
      <x:c r="I5" s="255"/>
      <x:c r="J5" s="255"/>
      <x:c r="K5" s="242"/>
      <x:c r="L5" s="242"/>
      <x:c r="M5" s="242"/>
      <x:c r="N5" s="242"/>
      <x:c r="O5" s="243"/>
      <x:c r="P5" s="243"/>
      <x:c r="Q5" s="243"/>
      <x:c r="R5" s="243"/>
      <x:c r="S5" s="243"/>
      <x:c r="T5" s="243"/>
      <x:c r="U5" s="243"/>
      <x:c r="V5" s="243"/>
      <x:c r="W5" s="243"/>
      <x:c r="X5" s="243"/>
      <x:c r="Y5" s="243"/>
      <x:c r="Z5" s="243"/>
      <x:c r="AA5" s="243"/>
      <x:c r="AB5" s="243"/>
      <x:c r="AC5" s="243"/>
      <x:c r="AD5" s="243"/>
      <x:c r="AE5" s="243"/>
      <x:c r="AF5" s="243"/>
      <x:c r="AG5" s="243"/>
      <x:c r="AH5" s="243"/>
      <x:c r="AI5" s="243"/>
      <x:c r="AJ5" s="243"/>
      <x:c r="AK5" s="243"/>
      <x:c r="AL5" s="243"/>
    </x:row>
    <x:row r="6">
      <x:c r="A6" s="242"/>
      <x:c r="B6" s="482" t="str">
        <x:v>En €</x:v>
      </x:c>
      <x:c r="C6" s="483" t="str">
        <x:v>Initial</x:v>
      </x:c>
      <x:c r="D6" s="483" t="str">
        <x:v>Année 2</x:v>
      </x:c>
      <x:c r="E6" s="484" t="str">
        <x:v>Année 3</x:v>
      </x:c>
      <x:c r="F6" s="242"/>
      <x:c r="G6" s="460" t="str">
        <x:v>En €</x:v>
      </x:c>
      <x:c r="H6" s="461" t="str">
        <x:v>Initial</x:v>
      </x:c>
      <x:c r="I6" s="461" t="str">
        <x:v>Année 2</x:v>
      </x:c>
      <x:c r="J6" s="462" t="str">
        <x:v>Année 3</x:v>
      </x:c>
      <x:c r="K6" s="242"/>
      <x:c r="L6" s="242"/>
      <x:c r="M6" s="242"/>
      <x:c r="N6" s="242"/>
      <x:c r="O6" s="243"/>
      <x:c r="P6" s="243"/>
      <x:c r="Q6" s="243"/>
      <x:c r="R6" s="243"/>
      <x:c r="S6" s="243"/>
      <x:c r="T6" s="243"/>
      <x:c r="U6" s="243"/>
      <x:c r="V6" s="243"/>
      <x:c r="W6" s="243"/>
      <x:c r="X6" s="243"/>
      <x:c r="Y6" s="243"/>
      <x:c r="Z6" s="243"/>
      <x:c r="AA6" s="243"/>
      <x:c r="AB6" s="243"/>
      <x:c r="AC6" s="243"/>
      <x:c r="AD6" s="243"/>
      <x:c r="AE6" s="243"/>
      <x:c r="AF6" s="243"/>
      <x:c r="AG6" s="243"/>
      <x:c r="AH6" s="243"/>
      <x:c r="AI6" s="243"/>
      <x:c r="AJ6" s="243"/>
      <x:c r="AK6" s="243"/>
      <x:c r="AL6" s="243"/>
    </x:row>
    <x:row r="7">
      <x:c r="A7" s="242"/>
      <x:c r="B7" s="385" t="str">
        <x:v>Investissements</x:v>
      </x:c>
      <x:c r="C7" s="303" t="n">
        <x:f>SUMIFS('Hypothèses'!$C$19:$C$23,'Hypothèses'!$E$19:$E$23,1)</x:f>
        <x:v>65000</x:v>
      </x:c>
      <x:c r="D7" s="303" t="n">
        <x:f>SUMIFS('Hypothèses'!$C$19:$C$23,'Hypothèses'!$E$19:$E$23,2)</x:f>
        <x:v>22000</x:v>
      </x:c>
      <x:c r="E7" s="438" t="n">
        <x:f>SUMIFS('Hypothèses'!$C$19:$C$23,'Hypothèses'!$E$19:$E$23,3)</x:f>
        <x:v>15000</x:v>
      </x:c>
      <x:c r="F7" s="242"/>
      <x:c r="G7" s="385" t="str">
        <x:v>Apport en capital</x:v>
      </x:c>
      <x:c r="H7" s="303" t="n">
        <x:f>'Hypothèses'!H19</x:f>
        <x:v>45000</x:v>
      </x:c>
      <x:c r="I7" s="303" t="n">
        <x:f>0</x:f>
        <x:v>0</x:v>
      </x:c>
      <x:c r="J7" s="438" t="n">
        <x:f>0</x:f>
        <x:v>0</x:v>
      </x:c>
      <x:c r="K7" s="242"/>
      <x:c r="L7" s="242"/>
      <x:c r="M7" s="242"/>
      <x:c r="N7" s="242"/>
      <x:c r="O7" s="243"/>
      <x:c r="P7" s="243"/>
      <x:c r="Q7" s="243"/>
      <x:c r="R7" s="243"/>
      <x:c r="S7" s="243"/>
      <x:c r="T7" s="243"/>
      <x:c r="U7" s="243"/>
      <x:c r="V7" s="243"/>
      <x:c r="W7" s="243"/>
      <x:c r="X7" s="243"/>
      <x:c r="Y7" s="243"/>
      <x:c r="Z7" s="243"/>
      <x:c r="AA7" s="243"/>
      <x:c r="AB7" s="243"/>
      <x:c r="AC7" s="243"/>
      <x:c r="AD7" s="243"/>
      <x:c r="AE7" s="243"/>
      <x:c r="AF7" s="243"/>
      <x:c r="AG7" s="243"/>
      <x:c r="AH7" s="243"/>
      <x:c r="AI7" s="243"/>
      <x:c r="AJ7" s="243"/>
      <x:c r="AK7" s="243"/>
      <x:c r="AL7" s="243"/>
    </x:row>
    <x:row r="8">
      <x:c r="A8" s="242"/>
      <x:c r="B8" s="385" t="str">
        <x:v>BFR initial</x:v>
      </x:c>
      <x:c r="C8" s="303" t="n">
        <x:f>Bilan!C10+Bilan!C11-Bilan!H12</x:f>
        <x:v>26301.3698630137</x:v>
      </x:c>
      <x:c r="D8" s="303" t="n">
        <x:f>Bilan!D10+Bilan!D11-Bilan!I12-(Bilan!C10+Bilan!C11-Bilan!H12)</x:f>
        <x:v>1167.7808219178041</x:v>
      </x:c>
      <x:c r="E8" s="438" t="n">
        <x:f>Bilan!E10+Bilan!E11-Bilan!J12-(Bilan!D10+Bilan!D11-Bilan!I12)</x:f>
        <x:v>-108.62465753424112</x:v>
      </x:c>
      <x:c r="F8" s="242"/>
      <x:c r="G8" s="385" t="str">
        <x:v>Compte courant associé</x:v>
      </x:c>
      <x:c r="H8" s="303" t="n">
        <x:f>'Hypothèses'!H20</x:f>
        <x:v>15000</x:v>
      </x:c>
      <x:c r="I8" s="303" t="n">
        <x:f>0</x:f>
        <x:v>0</x:v>
      </x:c>
      <x:c r="J8" s="438" t="n">
        <x:f>0</x:f>
        <x:v>0</x:v>
      </x:c>
      <x:c r="K8" s="242"/>
      <x:c r="L8" s="242"/>
      <x:c r="M8" s="242"/>
      <x:c r="N8" s="242"/>
      <x:c r="O8" s="243"/>
      <x:c r="P8" s="243"/>
      <x:c r="Q8" s="243"/>
      <x:c r="R8" s="243"/>
      <x:c r="S8" s="243"/>
      <x:c r="T8" s="243"/>
      <x:c r="U8" s="243"/>
      <x:c r="V8" s="243"/>
      <x:c r="W8" s="243"/>
      <x:c r="X8" s="243"/>
      <x:c r="Y8" s="243"/>
      <x:c r="Z8" s="243"/>
      <x:c r="AA8" s="243"/>
      <x:c r="AB8" s="243"/>
      <x:c r="AC8" s="243"/>
      <x:c r="AD8" s="243"/>
      <x:c r="AE8" s="243"/>
      <x:c r="AF8" s="243"/>
      <x:c r="AG8" s="243"/>
      <x:c r="AH8" s="243"/>
      <x:c r="AI8" s="243"/>
      <x:c r="AJ8" s="243"/>
      <x:c r="AK8" s="243"/>
      <x:c r="AL8" s="243"/>
    </x:row>
    <x:row r="9">
      <x:c r="A9" s="242"/>
      <x:c r="B9" s="385" t="str">
        <x:v>Trésorerie de sécurité</x:v>
      </x:c>
      <x:c r="C9" s="303" t="n">
        <x:f>'Hypothèses'!H23</x:f>
        <x:v>18000</x:v>
      </x:c>
      <x:c r="D9" s="303" t="n">
        <x:f>0</x:f>
        <x:v>0</x:v>
      </x:c>
      <x:c r="E9" s="438" t="n">
        <x:f>0</x:f>
        <x:v>0</x:v>
      </x:c>
      <x:c r="F9" s="242"/>
      <x:c r="G9" s="385" t="str">
        <x:v>Emprunt bancaire</x:v>
      </x:c>
      <x:c r="H9" s="303" t="n">
        <x:f>'Hypothèses'!H21</x:f>
        <x:v>60000</x:v>
      </x:c>
      <x:c r="I9" s="303" t="n">
        <x:f>0</x:f>
        <x:v>0</x:v>
      </x:c>
      <x:c r="J9" s="438" t="n">
        <x:f>0</x:f>
        <x:v>0</x:v>
      </x:c>
      <x:c r="K9" s="242"/>
      <x:c r="L9" s="242"/>
      <x:c r="M9" s="242"/>
      <x:c r="N9" s="242"/>
      <x:c r="O9" s="243"/>
      <x:c r="P9" s="243"/>
      <x:c r="Q9" s="243"/>
      <x:c r="R9" s="243"/>
      <x:c r="S9" s="243"/>
      <x:c r="T9" s="243"/>
      <x:c r="U9" s="243"/>
      <x:c r="V9" s="243"/>
      <x:c r="W9" s="243"/>
      <x:c r="X9" s="243"/>
      <x:c r="Y9" s="243"/>
      <x:c r="Z9" s="243"/>
      <x:c r="AA9" s="243"/>
      <x:c r="AB9" s="243"/>
      <x:c r="AC9" s="243"/>
      <x:c r="AD9" s="243"/>
      <x:c r="AE9" s="243"/>
      <x:c r="AF9" s="243"/>
      <x:c r="AG9" s="243"/>
      <x:c r="AH9" s="243"/>
      <x:c r="AI9" s="243"/>
      <x:c r="AJ9" s="243"/>
      <x:c r="AK9" s="243"/>
      <x:c r="AL9" s="243"/>
    </x:row>
    <x:row r="10">
      <x:c r="A10" s="242"/>
      <x:c r="B10" s="385" t="str">
        <x:v>Remboursement capital</x:v>
      </x:c>
      <x:c r="C10" s="303" t="n">
        <x:f>C18</x:f>
        <x:v>59994.545454545456</x:v>
      </x:c>
      <x:c r="D10" s="303" t="n">
        <x:f>D18</x:f>
        <x:v>5.454545454545454</x:v>
      </x:c>
      <x:c r="E10" s="438" t="n">
        <x:f>E18</x:f>
        <x:v>59989.09090909091</x:v>
      </x:c>
      <x:c r="F10" s="242"/>
      <x:c r="G10" s="385" t="str">
        <x:v>Subvention</x:v>
      </x:c>
      <x:c r="H10" s="303" t="n">
        <x:f>'Hypothèses'!H22</x:f>
        <x:v>12000</x:v>
      </x:c>
      <x:c r="I10" s="303" t="n">
        <x:f>0</x:f>
        <x:v>0</x:v>
      </x:c>
      <x:c r="J10" s="438" t="n">
        <x:f>0</x:f>
        <x:v>0</x:v>
      </x:c>
      <x:c r="K10" s="242"/>
      <x:c r="L10" s="242"/>
      <x:c r="M10" s="242"/>
      <x:c r="N10" s="242"/>
      <x:c r="O10" s="243"/>
      <x:c r="P10" s="243"/>
      <x:c r="Q10" s="243"/>
      <x:c r="R10" s="243"/>
      <x:c r="S10" s="243"/>
      <x:c r="T10" s="243"/>
      <x:c r="U10" s="243"/>
      <x:c r="V10" s="243"/>
      <x:c r="W10" s="243"/>
      <x:c r="X10" s="243"/>
      <x:c r="Y10" s="243"/>
      <x:c r="Z10" s="243"/>
      <x:c r="AA10" s="243"/>
      <x:c r="AB10" s="243"/>
      <x:c r="AC10" s="243"/>
      <x:c r="AD10" s="243"/>
      <x:c r="AE10" s="243"/>
      <x:c r="AF10" s="243"/>
      <x:c r="AG10" s="243"/>
      <x:c r="AH10" s="243"/>
      <x:c r="AI10" s="243"/>
      <x:c r="AJ10" s="243"/>
      <x:c r="AK10" s="243"/>
      <x:c r="AL10" s="243"/>
    </x:row>
    <x:row r="11">
      <x:c r="A11" s="242"/>
      <x:c r="B11" s="485" t="str">
        <x:v>TOTAL BESOINS</x:v>
      </x:c>
      <x:c r="C11" s="360" t="n">
        <x:f>SUM(C7:C10)</x:f>
        <x:v>169295.91531755915</x:v>
      </x:c>
      <x:c r="D11" s="360" t="n">
        <x:f>SUM(D7:D10)</x:f>
        <x:v>23173.23536737235</x:v>
      </x:c>
      <x:c r="E11" s="486" t="n">
        <x:f>SUM(E7:E10)</x:f>
        <x:v>74880.46625155667</x:v>
      </x:c>
      <x:c r="F11" s="242"/>
      <x:c r="G11" s="498" t="str">
        <x:v>CAF générée</x:v>
      </x:c>
      <x:c r="H11" s="364" t="n">
        <x:f>0</x:f>
        <x:v>0</x:v>
      </x:c>
      <x:c r="I11" s="364" t="n">
        <x:f>'Compte de résultat'!D24</x:f>
        <x:v>44766.578125</x:v>
      </x:c>
      <x:c r="J11" s="499" t="n">
        <x:f>'Compte de résultat'!E24</x:f>
        <x:v>59316.100000000006</x:v>
      </x:c>
      <x:c r="K11" s="242"/>
      <x:c r="L11" s="242"/>
      <x:c r="M11" s="242"/>
      <x:c r="N11" s="242"/>
      <x:c r="O11" s="243"/>
      <x:c r="P11" s="243"/>
      <x:c r="Q11" s="243"/>
      <x:c r="R11" s="243"/>
      <x:c r="S11" s="243"/>
      <x:c r="T11" s="243"/>
      <x:c r="U11" s="243"/>
      <x:c r="V11" s="243"/>
      <x:c r="W11" s="243"/>
      <x:c r="X11" s="243"/>
      <x:c r="Y11" s="243"/>
      <x:c r="Z11" s="243"/>
      <x:c r="AA11" s="243"/>
      <x:c r="AB11" s="243"/>
      <x:c r="AC11" s="243"/>
      <x:c r="AD11" s="243"/>
      <x:c r="AE11" s="243"/>
      <x:c r="AF11" s="243"/>
      <x:c r="AG11" s="243"/>
      <x:c r="AH11" s="243"/>
      <x:c r="AI11" s="243"/>
      <x:c r="AJ11" s="243"/>
      <x:c r="AK11" s="243"/>
      <x:c r="AL11" s="243"/>
    </x:row>
    <x:row r="12">
      <x:c r="A12" s="242"/>
      <x:c r="B12" s="487" t="str">
        <x:v>Excédent / déficit</x:v>
      </x:c>
      <x:c r="C12" s="488" t="n">
        <x:f>H12-C11</x:f>
        <x:v>-37295.91531755915</x:v>
      </x:c>
      <x:c r="D12" s="488" t="n">
        <x:f>I12-D11</x:f>
        <x:v>21593.34275762765</x:v>
      </x:c>
      <x:c r="E12" s="489" t="n">
        <x:f>J12-E11</x:f>
        <x:v>-15564.366251556668</x:v>
      </x:c>
      <x:c r="F12" s="242"/>
      <x:c r="G12" s="500" t="str">
        <x:v>TOTAL RESSOURCES</x:v>
      </x:c>
      <x:c r="H12" s="501" t="n">
        <x:f>SUM(H7:H11)</x:f>
        <x:v>132000</x:v>
      </x:c>
      <x:c r="I12" s="501" t="n">
        <x:f>SUM(I7:I11)</x:f>
        <x:v>44766.578125</x:v>
      </x:c>
      <x:c r="J12" s="502" t="n">
        <x:f>SUM(J7:J11)</x:f>
        <x:v>59316.100000000006</x:v>
      </x:c>
      <x:c r="K12" s="242"/>
      <x:c r="L12" s="242"/>
      <x:c r="M12" s="242"/>
      <x:c r="N12" s="242"/>
      <x:c r="O12" s="243"/>
      <x:c r="P12" s="243"/>
      <x:c r="Q12" s="243"/>
      <x:c r="R12" s="243"/>
      <x:c r="S12" s="243"/>
      <x:c r="T12" s="243"/>
      <x:c r="U12" s="243"/>
      <x:c r="V12" s="243"/>
      <x:c r="W12" s="243"/>
      <x:c r="X12" s="243"/>
      <x:c r="Y12" s="243"/>
      <x:c r="Z12" s="243"/>
      <x:c r="AA12" s="243"/>
      <x:c r="AB12" s="243"/>
      <x:c r="AC12" s="243"/>
      <x:c r="AD12" s="243"/>
      <x:c r="AE12" s="243"/>
      <x:c r="AF12" s="243"/>
      <x:c r="AG12" s="243"/>
      <x:c r="AH12" s="243"/>
      <x:c r="AI12" s="243"/>
      <x:c r="AJ12" s="243"/>
      <x:c r="AK12" s="243"/>
      <x:c r="AL12" s="243"/>
    </x:row>
    <x:row r="13">
      <x:c r="A13" s="242"/>
      <x:c r="B13" s="242"/>
      <x:c r="C13" s="356"/>
      <x:c r="D13" s="356"/>
      <x:c r="E13" s="356"/>
      <x:c r="F13" s="242"/>
      <x:c r="G13" s="242"/>
      <x:c r="H13" s="242"/>
      <x:c r="I13" s="242"/>
      <x:c r="J13" s="242"/>
      <x:c r="K13" s="242"/>
      <x:c r="L13" s="242"/>
      <x:c r="M13" s="242"/>
      <x:c r="N13" s="242"/>
      <x:c r="O13" s="243"/>
      <x:c r="P13" s="243"/>
      <x:c r="Q13" s="243"/>
      <x:c r="R13" s="243"/>
      <x:c r="S13" s="243"/>
      <x:c r="T13" s="243"/>
      <x:c r="U13" s="243"/>
      <x:c r="V13" s="243"/>
      <x:c r="W13" s="243"/>
      <x:c r="X13" s="243"/>
      <x:c r="Y13" s="243"/>
      <x:c r="Z13" s="243"/>
      <x:c r="AA13" s="243"/>
      <x:c r="AB13" s="243"/>
      <x:c r="AC13" s="243"/>
      <x:c r="AD13" s="243"/>
      <x:c r="AE13" s="243"/>
      <x:c r="AF13" s="243"/>
      <x:c r="AG13" s="243"/>
      <x:c r="AH13" s="243"/>
      <x:c r="AI13" s="243"/>
      <x:c r="AJ13" s="243"/>
      <x:c r="AK13" s="243"/>
      <x:c r="AL13" s="243"/>
    </x:row>
    <x:row r="14">
      <x:c r="A14" s="242"/>
      <x:c r="B14" s="242"/>
      <x:c r="C14" s="356"/>
      <x:c r="D14" s="356"/>
      <x:c r="E14" s="356"/>
      <x:c r="F14" s="242"/>
      <x:c r="G14" s="242"/>
      <x:c r="H14" s="242"/>
      <x:c r="I14" s="242"/>
      <x:c r="J14" s="242"/>
      <x:c r="K14" s="242"/>
      <x:c r="L14" s="242"/>
      <x:c r="M14" s="242"/>
      <x:c r="N14" s="242"/>
      <x:c r="O14" s="243"/>
      <x:c r="P14" s="243"/>
      <x:c r="Q14" s="243"/>
      <x:c r="R14" s="243"/>
      <x:c r="S14" s="243"/>
      <x:c r="T14" s="243"/>
      <x:c r="U14" s="243"/>
      <x:c r="V14" s="243"/>
      <x:c r="W14" s="243"/>
      <x:c r="X14" s="243"/>
      <x:c r="Y14" s="243"/>
      <x:c r="Z14" s="243"/>
      <x:c r="AA14" s="243"/>
      <x:c r="AB14" s="243"/>
      <x:c r="AC14" s="243"/>
      <x:c r="AD14" s="243"/>
      <x:c r="AE14" s="243"/>
      <x:c r="AF14" s="243"/>
      <x:c r="AG14" s="243"/>
      <x:c r="AH14" s="243"/>
      <x:c r="AI14" s="243"/>
      <x:c r="AJ14" s="243"/>
      <x:c r="AK14" s="243"/>
      <x:c r="AL14" s="243"/>
    </x:row>
    <x:row r="15">
      <x:c r="A15" s="242"/>
      <x:c r="B15" s="254" t="str">
        <x:v>TABLEAU D’AMORTISSEMENT DE L’EMPRUNT</x:v>
      </x:c>
      <x:c r="C15" s="361"/>
      <x:c r="D15" s="361"/>
      <x:c r="E15" s="361"/>
      <x:c r="F15" s="242"/>
      <x:c r="G15" s="242"/>
      <x:c r="H15" s="242"/>
      <x:c r="I15" s="242"/>
      <x:c r="J15" s="242"/>
      <x:c r="K15" s="242"/>
      <x:c r="L15" s="242"/>
      <x:c r="M15" s="242"/>
      <x:c r="N15" s="242"/>
      <x:c r="O15" s="243"/>
      <x:c r="P15" s="243"/>
      <x:c r="Q15" s="243"/>
      <x:c r="R15" s="243"/>
      <x:c r="S15" s="243"/>
      <x:c r="T15" s="243"/>
      <x:c r="U15" s="243"/>
      <x:c r="V15" s="243"/>
      <x:c r="W15" s="243"/>
      <x:c r="X15" s="243"/>
      <x:c r="Y15" s="243"/>
      <x:c r="Z15" s="243"/>
      <x:c r="AA15" s="243"/>
      <x:c r="AB15" s="243"/>
      <x:c r="AC15" s="243"/>
      <x:c r="AD15" s="243"/>
      <x:c r="AE15" s="243"/>
      <x:c r="AF15" s="243"/>
      <x:c r="AG15" s="243"/>
      <x:c r="AH15" s="243"/>
      <x:c r="AI15" s="243"/>
      <x:c r="AJ15" s="243"/>
      <x:c r="AK15" s="243"/>
      <x:c r="AL15" s="243"/>
    </x:row>
    <x:row r="16">
      <x:c r="A16" s="242"/>
      <x:c r="B16" s="508" t="str">
        <x:v>Année</x:v>
      </x:c>
      <x:c r="C16" s="509" t="str">
        <x:v>Capital début</x:v>
      </x:c>
      <x:c r="D16" s="509" t="str">
        <x:v>Capital remboursé</x:v>
      </x:c>
      <x:c r="E16" s="510" t="str">
        <x:v>Capital fin</x:v>
      </x:c>
      <x:c r="F16" s="242"/>
      <x:c r="G16" s="242"/>
      <x:c r="H16" s="242"/>
      <x:c r="I16" s="242"/>
      <x:c r="J16" s="242"/>
      <x:c r="K16" s="242"/>
      <x:c r="L16" s="242"/>
      <x:c r="M16" s="242"/>
      <x:c r="N16" s="242"/>
      <x:c r="O16" s="243"/>
      <x:c r="P16" s="243"/>
      <x:c r="Q16" s="243"/>
      <x:c r="R16" s="243"/>
      <x:c r="S16" s="243"/>
      <x:c r="T16" s="243"/>
      <x:c r="U16" s="243"/>
      <x:c r="V16" s="243"/>
      <x:c r="W16" s="243"/>
      <x:c r="X16" s="243"/>
      <x:c r="Y16" s="243"/>
      <x:c r="Z16" s="243"/>
      <x:c r="AA16" s="243"/>
      <x:c r="AB16" s="243"/>
      <x:c r="AC16" s="243"/>
      <x:c r="AD16" s="243"/>
      <x:c r="AE16" s="243"/>
      <x:c r="AF16" s="243"/>
      <x:c r="AG16" s="243"/>
      <x:c r="AH16" s="243"/>
      <x:c r="AI16" s="243"/>
      <x:c r="AJ16" s="243"/>
      <x:c r="AK16" s="243"/>
      <x:c r="AL16" s="243"/>
    </x:row>
    <x:row r="17">
      <x:c r="A17" s="242"/>
      <x:c r="B17" s="385" t="str">
        <x:v>Année 1</x:v>
      </x:c>
      <x:c r="C17" s="303" t="n">
        <x:f>'Hypothèses'!H21</x:f>
        <x:v>60000</x:v>
      </x:c>
      <x:c r="D17" s="303" t="n">
        <x:f>MIN(C17,'Hypothèses'!H21*12/'Hypothèses'!H25)</x:f>
        <x:v>5.454545454545454</x:v>
      </x:c>
      <x:c r="E17" s="438" t="n">
        <x:f>C17-D17</x:f>
        <x:v>59994.545454545456</x:v>
      </x:c>
      <x:c r="F17" s="242"/>
      <x:c r="G17" s="242"/>
      <x:c r="H17" s="242"/>
      <x:c r="I17" s="242"/>
      <x:c r="J17" s="242"/>
      <x:c r="K17" s="242"/>
      <x:c r="L17" s="242"/>
      <x:c r="M17" s="242"/>
      <x:c r="N17" s="242"/>
      <x:c r="O17" s="243"/>
      <x:c r="P17" s="243"/>
      <x:c r="Q17" s="243"/>
      <x:c r="R17" s="243"/>
      <x:c r="S17" s="243"/>
      <x:c r="T17" s="243"/>
      <x:c r="U17" s="243"/>
      <x:c r="V17" s="243"/>
      <x:c r="W17" s="243"/>
      <x:c r="X17" s="243"/>
      <x:c r="Y17" s="243"/>
      <x:c r="Z17" s="243"/>
      <x:c r="AA17" s="243"/>
      <x:c r="AB17" s="243"/>
      <x:c r="AC17" s="243"/>
      <x:c r="AD17" s="243"/>
      <x:c r="AE17" s="243"/>
      <x:c r="AF17" s="243"/>
      <x:c r="AG17" s="243"/>
      <x:c r="AH17" s="243"/>
      <x:c r="AI17" s="243"/>
      <x:c r="AJ17" s="243"/>
      <x:c r="AK17" s="243"/>
      <x:c r="AL17" s="243"/>
    </x:row>
    <x:row r="18">
      <x:c r="A18" s="242"/>
      <x:c r="B18" s="385" t="str">
        <x:v>Année 2</x:v>
      </x:c>
      <x:c r="C18" s="303" t="n">
        <x:f>E17</x:f>
        <x:v>59994.545454545456</x:v>
      </x:c>
      <x:c r="D18" s="303" t="n">
        <x:f>MIN(C18,'Hypothèses'!H21*12/'Hypothèses'!H25)</x:f>
        <x:v>5.454545454545454</x:v>
      </x:c>
      <x:c r="E18" s="438" t="n">
        <x:f>C18-D18</x:f>
        <x:v>59989.09090909091</x:v>
      </x:c>
      <x:c r="F18" s="242"/>
      <x:c r="G18" s="242"/>
      <x:c r="H18" s="242"/>
      <x:c r="I18" s="242"/>
      <x:c r="J18" s="242"/>
      <x:c r="K18" s="242"/>
      <x:c r="L18" s="242"/>
      <x:c r="M18" s="242"/>
      <x:c r="N18" s="242"/>
      <x:c r="O18" s="243"/>
      <x:c r="P18" s="243"/>
      <x:c r="Q18" s="243"/>
      <x:c r="R18" s="243"/>
      <x:c r="S18" s="243"/>
      <x:c r="T18" s="243"/>
      <x:c r="U18" s="243"/>
      <x:c r="V18" s="243"/>
      <x:c r="W18" s="243"/>
      <x:c r="X18" s="243"/>
      <x:c r="Y18" s="243"/>
      <x:c r="Z18" s="243"/>
      <x:c r="AA18" s="243"/>
      <x:c r="AB18" s="243"/>
      <x:c r="AC18" s="243"/>
      <x:c r="AD18" s="243"/>
      <x:c r="AE18" s="243"/>
      <x:c r="AF18" s="243"/>
      <x:c r="AG18" s="243"/>
      <x:c r="AH18" s="243"/>
      <x:c r="AI18" s="243"/>
      <x:c r="AJ18" s="243"/>
      <x:c r="AK18" s="243"/>
      <x:c r="AL18" s="243"/>
    </x:row>
    <x:row r="19">
      <x:c r="A19" s="242"/>
      <x:c r="B19" s="385" t="str">
        <x:v>Année 3</x:v>
      </x:c>
      <x:c r="C19" s="303" t="n">
        <x:f>E18</x:f>
        <x:v>59989.09090909091</x:v>
      </x:c>
      <x:c r="D19" s="303" t="n">
        <x:f>MIN(C19,'Hypothèses'!H21*12/'Hypothèses'!H25)</x:f>
        <x:v>5.454545454545454</x:v>
      </x:c>
      <x:c r="E19" s="438" t="n">
        <x:f>C19-D19</x:f>
        <x:v>59983.63636363637</x:v>
      </x:c>
      <x:c r="F19" s="242"/>
      <x:c r="G19" s="242"/>
      <x:c r="H19" s="242"/>
      <x:c r="I19" s="242"/>
      <x:c r="J19" s="242"/>
      <x:c r="K19" s="242"/>
      <x:c r="L19" s="242"/>
      <x:c r="M19" s="242"/>
      <x:c r="N19" s="242"/>
      <x:c r="O19" s="243"/>
      <x:c r="P19" s="243"/>
      <x:c r="Q19" s="243"/>
      <x:c r="R19" s="243"/>
      <x:c r="S19" s="243"/>
      <x:c r="T19" s="243"/>
      <x:c r="U19" s="243"/>
      <x:c r="V19" s="243"/>
      <x:c r="W19" s="243"/>
      <x:c r="X19" s="243"/>
      <x:c r="Y19" s="243"/>
      <x:c r="Z19" s="243"/>
      <x:c r="AA19" s="243"/>
      <x:c r="AB19" s="243"/>
      <x:c r="AC19" s="243"/>
      <x:c r="AD19" s="243"/>
      <x:c r="AE19" s="243"/>
      <x:c r="AF19" s="243"/>
      <x:c r="AG19" s="243"/>
      <x:c r="AH19" s="243"/>
      <x:c r="AI19" s="243"/>
      <x:c r="AJ19" s="243"/>
      <x:c r="AK19" s="243"/>
      <x:c r="AL19" s="243"/>
    </x:row>
    <x:row r="20">
      <x:c r="A20" s="242"/>
      <x:c r="B20" s="390" t="str">
        <x:v>Total</x:v>
      </x:c>
      <x:c r="C20" s="511"/>
      <x:c r="D20" s="511" t="n">
        <x:f>SUM(D17:D19)</x:f>
        <x:v>16.363636363636363</x:v>
      </x:c>
      <x:c r="E20" s="512"/>
      <x:c r="F20" s="242"/>
      <x:c r="G20" s="242"/>
      <x:c r="H20" s="242"/>
      <x:c r="I20" s="242"/>
      <x:c r="J20" s="242"/>
      <x:c r="K20" s="242"/>
      <x:c r="L20" s="242"/>
      <x:c r="M20" s="242"/>
      <x:c r="N20" s="242"/>
      <x:c r="O20" s="243"/>
      <x:c r="P20" s="243"/>
      <x:c r="Q20" s="243"/>
      <x:c r="R20" s="243"/>
      <x:c r="S20" s="243"/>
      <x:c r="T20" s="243"/>
      <x:c r="U20" s="243"/>
      <x:c r="V20" s="243"/>
      <x:c r="W20" s="243"/>
      <x:c r="X20" s="243"/>
      <x:c r="Y20" s="243"/>
      <x:c r="Z20" s="243"/>
      <x:c r="AA20" s="243"/>
      <x:c r="AB20" s="243"/>
      <x:c r="AC20" s="243"/>
      <x:c r="AD20" s="243"/>
      <x:c r="AE20" s="243"/>
      <x:c r="AF20" s="243"/>
      <x:c r="AG20" s="243"/>
      <x:c r="AH20" s="243"/>
      <x:c r="AI20" s="243"/>
      <x:c r="AJ20" s="243"/>
      <x:c r="AK20" s="243"/>
      <x:c r="AL20" s="243"/>
    </x:row>
    <x:row r="21">
      <x:c r="A21" s="242"/>
      <x:c r="B21" s="242"/>
      <x:c r="C21" s="242"/>
      <x:c r="D21" s="242"/>
      <x:c r="E21" s="242"/>
      <x:c r="F21" s="242"/>
      <x:c r="G21" s="242"/>
      <x:c r="H21" s="242"/>
      <x:c r="I21" s="242"/>
      <x:c r="J21" s="242"/>
      <x:c r="K21" s="242"/>
      <x:c r="L21" s="242"/>
      <x:c r="M21" s="242"/>
      <x:c r="N21" s="242"/>
      <x:c r="O21" s="243"/>
      <x:c r="P21" s="243"/>
      <x:c r="Q21" s="243"/>
      <x:c r="R21" s="243"/>
      <x:c r="S21" s="243"/>
      <x:c r="T21" s="243"/>
      <x:c r="U21" s="243"/>
      <x:c r="V21" s="243"/>
      <x:c r="W21" s="243"/>
      <x:c r="X21" s="243"/>
      <x:c r="Y21" s="243"/>
      <x:c r="Z21" s="243"/>
      <x:c r="AA21" s="243"/>
      <x:c r="AB21" s="243"/>
      <x:c r="AC21" s="243"/>
      <x:c r="AD21" s="243"/>
      <x:c r="AE21" s="243"/>
      <x:c r="AF21" s="243"/>
      <x:c r="AG21" s="243"/>
      <x:c r="AH21" s="243"/>
      <x:c r="AI21" s="243"/>
      <x:c r="AJ21" s="243"/>
      <x:c r="AK21" s="243"/>
      <x:c r="AL21" s="243"/>
    </x:row>
    <x:row r="22">
      <x:c r="A22" s="242"/>
      <x:c r="B22" s="242"/>
      <x:c r="C22" s="242"/>
      <x:c r="D22" s="242"/>
      <x:c r="E22" s="242"/>
      <x:c r="F22" s="242"/>
      <x:c r="G22" s="242"/>
      <x:c r="H22" s="242"/>
      <x:c r="I22" s="242"/>
      <x:c r="J22" s="242"/>
      <x:c r="K22" s="242"/>
      <x:c r="L22" s="242"/>
      <x:c r="M22" s="242"/>
      <x:c r="N22" s="242"/>
      <x:c r="O22" s="243"/>
      <x:c r="P22" s="243"/>
      <x:c r="Q22" s="243"/>
      <x:c r="R22" s="243"/>
      <x:c r="S22" s="243"/>
      <x:c r="T22" s="243"/>
      <x:c r="U22" s="243"/>
      <x:c r="V22" s="243"/>
      <x:c r="W22" s="243"/>
      <x:c r="X22" s="243"/>
      <x:c r="Y22" s="243"/>
      <x:c r="Z22" s="243"/>
      <x:c r="AA22" s="243"/>
      <x:c r="AB22" s="243"/>
      <x:c r="AC22" s="243"/>
      <x:c r="AD22" s="243"/>
      <x:c r="AE22" s="243"/>
      <x:c r="AF22" s="243"/>
      <x:c r="AG22" s="243"/>
      <x:c r="AH22" s="243"/>
      <x:c r="AI22" s="243"/>
      <x:c r="AJ22" s="243"/>
      <x:c r="AK22" s="243"/>
      <x:c r="AL22" s="243"/>
    </x:row>
    <x:row r="23">
      <x:c r="A23" s="242"/>
      <x:c r="B23" s="242"/>
      <x:c r="C23" s="242"/>
      <x:c r="D23" s="242"/>
      <x:c r="E23" s="242"/>
      <x:c r="F23" s="242"/>
      <x:c r="G23" s="242"/>
      <x:c r="H23" s="242"/>
      <x:c r="I23" s="242"/>
      <x:c r="J23" s="242"/>
      <x:c r="K23" s="242"/>
      <x:c r="L23" s="242"/>
      <x:c r="M23" s="242"/>
      <x:c r="N23" s="242"/>
      <x:c r="O23" s="243"/>
      <x:c r="P23" s="243"/>
      <x:c r="Q23" s="243"/>
      <x:c r="R23" s="243"/>
      <x:c r="S23" s="243"/>
      <x:c r="T23" s="243"/>
      <x:c r="U23" s="243"/>
      <x:c r="V23" s="243"/>
      <x:c r="W23" s="243"/>
      <x:c r="X23" s="243"/>
      <x:c r="Y23" s="243"/>
      <x:c r="Z23" s="243"/>
      <x:c r="AA23" s="243"/>
      <x:c r="AB23" s="243"/>
      <x:c r="AC23" s="243"/>
      <x:c r="AD23" s="243"/>
      <x:c r="AE23" s="243"/>
      <x:c r="AF23" s="243"/>
      <x:c r="AG23" s="243"/>
      <x:c r="AH23" s="243"/>
      <x:c r="AI23" s="243"/>
      <x:c r="AJ23" s="243"/>
      <x:c r="AK23" s="243"/>
      <x:c r="AL23" s="243"/>
    </x:row>
    <x:row r="24">
      <x:c r="A24" s="242"/>
      <x:c r="B24" s="242"/>
      <x:c r="C24" s="242"/>
      <x:c r="D24" s="242"/>
      <x:c r="E24" s="242"/>
      <x:c r="F24" s="242"/>
      <x:c r="G24" s="242"/>
      <x:c r="H24" s="242"/>
      <x:c r="I24" s="242"/>
      <x:c r="J24" s="242"/>
      <x:c r="K24" s="242"/>
      <x:c r="L24" s="242"/>
      <x:c r="M24" s="242"/>
      <x:c r="N24" s="242"/>
      <x:c r="O24" s="243"/>
      <x:c r="P24" s="243"/>
      <x:c r="Q24" s="243"/>
      <x:c r="R24" s="243"/>
      <x:c r="S24" s="243"/>
      <x:c r="T24" s="243"/>
      <x:c r="U24" s="243"/>
      <x:c r="V24" s="243"/>
      <x:c r="W24" s="243"/>
      <x:c r="X24" s="243"/>
      <x:c r="Y24" s="243"/>
      <x:c r="Z24" s="243"/>
      <x:c r="AA24" s="243"/>
      <x:c r="AB24" s="243"/>
      <x:c r="AC24" s="243"/>
      <x:c r="AD24" s="243"/>
      <x:c r="AE24" s="243"/>
      <x:c r="AF24" s="243"/>
      <x:c r="AG24" s="243"/>
      <x:c r="AH24" s="243"/>
      <x:c r="AI24" s="243"/>
      <x:c r="AJ24" s="243"/>
      <x:c r="AK24" s="243"/>
      <x:c r="AL24" s="243"/>
    </x:row>
    <x:row r="25">
      <x:c r="A25" s="242"/>
      <x:c r="B25" s="242"/>
      <x:c r="C25" s="242"/>
      <x:c r="D25" s="242"/>
      <x:c r="E25" s="242"/>
      <x:c r="F25" s="242"/>
      <x:c r="G25" s="242"/>
      <x:c r="H25" s="242"/>
      <x:c r="I25" s="242"/>
      <x:c r="J25" s="242"/>
      <x:c r="K25" s="242"/>
      <x:c r="L25" s="242"/>
      <x:c r="M25" s="242"/>
      <x:c r="N25" s="242"/>
      <x:c r="O25" s="243"/>
      <x:c r="P25" s="243"/>
      <x:c r="Q25" s="243"/>
      <x:c r="R25" s="243"/>
      <x:c r="S25" s="243"/>
      <x:c r="T25" s="243"/>
      <x:c r="U25" s="243"/>
      <x:c r="V25" s="243"/>
      <x:c r="W25" s="243"/>
      <x:c r="X25" s="243"/>
      <x:c r="Y25" s="243"/>
      <x:c r="Z25" s="243"/>
      <x:c r="AA25" s="243"/>
      <x:c r="AB25" s="243"/>
      <x:c r="AC25" s="243"/>
      <x:c r="AD25" s="243"/>
      <x:c r="AE25" s="243"/>
      <x:c r="AF25" s="243"/>
      <x:c r="AG25" s="243"/>
      <x:c r="AH25" s="243"/>
      <x:c r="AI25" s="243"/>
      <x:c r="AJ25" s="243"/>
      <x:c r="AK25" s="243"/>
      <x:c r="AL25" s="243"/>
    </x:row>
    <x:row r="26">
      <x:c r="A26" s="242"/>
      <x:c r="B26" s="242"/>
      <x:c r="C26" s="242"/>
      <x:c r="D26" s="242"/>
      <x:c r="E26" s="242"/>
      <x:c r="F26" s="242"/>
      <x:c r="G26" s="242"/>
      <x:c r="H26" s="242"/>
      <x:c r="I26" s="242"/>
      <x:c r="J26" s="242"/>
      <x:c r="K26" s="242"/>
      <x:c r="L26" s="242"/>
      <x:c r="M26" s="242"/>
      <x:c r="N26" s="242"/>
      <x:c r="O26" s="243"/>
      <x:c r="P26" s="243"/>
      <x:c r="Q26" s="243"/>
      <x:c r="R26" s="243"/>
      <x:c r="S26" s="243"/>
      <x:c r="T26" s="243"/>
      <x:c r="U26" s="243"/>
      <x:c r="V26" s="243"/>
      <x:c r="W26" s="243"/>
      <x:c r="X26" s="243"/>
      <x:c r="Y26" s="243"/>
      <x:c r="Z26" s="243"/>
      <x:c r="AA26" s="243"/>
      <x:c r="AB26" s="243"/>
      <x:c r="AC26" s="243"/>
      <x:c r="AD26" s="243"/>
      <x:c r="AE26" s="243"/>
      <x:c r="AF26" s="243"/>
      <x:c r="AG26" s="243"/>
      <x:c r="AH26" s="243"/>
      <x:c r="AI26" s="243"/>
      <x:c r="AJ26" s="243"/>
      <x:c r="AK26" s="243"/>
      <x:c r="AL26" s="243"/>
    </x:row>
    <x:row r="27">
      <x:c r="A27" s="242"/>
      <x:c r="B27" s="242"/>
      <x:c r="C27" s="242"/>
      <x:c r="D27" s="242"/>
      <x:c r="E27" s="242"/>
      <x:c r="F27" s="242"/>
      <x:c r="G27" s="242"/>
      <x:c r="H27" s="242"/>
      <x:c r="I27" s="242"/>
      <x:c r="J27" s="242"/>
      <x:c r="K27" s="242"/>
      <x:c r="L27" s="242"/>
      <x:c r="M27" s="242"/>
      <x:c r="N27" s="242"/>
      <x:c r="O27" s="243"/>
      <x:c r="P27" s="243"/>
      <x:c r="Q27" s="243"/>
      <x:c r="R27" s="243"/>
      <x:c r="S27" s="243"/>
      <x:c r="T27" s="243"/>
      <x:c r="U27" s="243"/>
      <x:c r="V27" s="243"/>
      <x:c r="W27" s="243"/>
      <x:c r="X27" s="243"/>
      <x:c r="Y27" s="243"/>
      <x:c r="Z27" s="243"/>
      <x:c r="AA27" s="243"/>
      <x:c r="AB27" s="243"/>
      <x:c r="AC27" s="243"/>
      <x:c r="AD27" s="243"/>
      <x:c r="AE27" s="243"/>
      <x:c r="AF27" s="243"/>
      <x:c r="AG27" s="243"/>
      <x:c r="AH27" s="243"/>
      <x:c r="AI27" s="243"/>
      <x:c r="AJ27" s="243"/>
      <x:c r="AK27" s="243"/>
      <x:c r="AL27" s="243"/>
    </x:row>
    <x:row r="28">
      <x:c r="A28" s="242"/>
      <x:c r="B28" s="242"/>
      <x:c r="C28" s="242"/>
      <x:c r="D28" s="242"/>
      <x:c r="E28" s="242"/>
      <x:c r="F28" s="242"/>
      <x:c r="G28" s="242"/>
      <x:c r="H28" s="242"/>
      <x:c r="I28" s="242"/>
      <x:c r="J28" s="242"/>
      <x:c r="K28" s="242"/>
      <x:c r="L28" s="242"/>
      <x:c r="M28" s="242"/>
      <x:c r="N28" s="242"/>
      <x:c r="O28" s="243"/>
      <x:c r="P28" s="243"/>
      <x:c r="Q28" s="243"/>
      <x:c r="R28" s="243"/>
      <x:c r="S28" s="243"/>
      <x:c r="T28" s="243"/>
      <x:c r="U28" s="243"/>
      <x:c r="V28" s="243"/>
      <x:c r="W28" s="243"/>
      <x:c r="X28" s="243"/>
      <x:c r="Y28" s="243"/>
      <x:c r="Z28" s="243"/>
      <x:c r="AA28" s="243"/>
      <x:c r="AB28" s="243"/>
      <x:c r="AC28" s="243"/>
      <x:c r="AD28" s="243"/>
      <x:c r="AE28" s="243"/>
      <x:c r="AF28" s="243"/>
      <x:c r="AG28" s="243"/>
      <x:c r="AH28" s="243"/>
      <x:c r="AI28" s="243"/>
      <x:c r="AJ28" s="243"/>
      <x:c r="AK28" s="243"/>
      <x:c r="AL28" s="243"/>
    </x:row>
    <x:row r="29">
      <x:c r="A29" s="242"/>
      <x:c r="B29" s="242"/>
      <x:c r="C29" s="242"/>
      <x:c r="D29" s="242"/>
      <x:c r="E29" s="242"/>
      <x:c r="F29" s="242"/>
      <x:c r="G29" s="242"/>
      <x:c r="H29" s="242"/>
      <x:c r="I29" s="242"/>
      <x:c r="J29" s="242"/>
      <x:c r="K29" s="242"/>
      <x:c r="L29" s="242"/>
      <x:c r="M29" s="242"/>
      <x:c r="N29" s="242"/>
      <x:c r="O29" s="243"/>
      <x:c r="P29" s="243"/>
      <x:c r="Q29" s="243"/>
      <x:c r="R29" s="243"/>
      <x:c r="S29" s="243"/>
      <x:c r="T29" s="243"/>
      <x:c r="U29" s="243"/>
      <x:c r="V29" s="243"/>
      <x:c r="W29" s="243"/>
      <x:c r="X29" s="243"/>
      <x:c r="Y29" s="243"/>
      <x:c r="Z29" s="243"/>
      <x:c r="AA29" s="243"/>
      <x:c r="AB29" s="243"/>
      <x:c r="AC29" s="243"/>
      <x:c r="AD29" s="243"/>
      <x:c r="AE29" s="243"/>
      <x:c r="AF29" s="243"/>
      <x:c r="AG29" s="243"/>
      <x:c r="AH29" s="243"/>
      <x:c r="AI29" s="243"/>
      <x:c r="AJ29" s="243"/>
      <x:c r="AK29" s="243"/>
      <x:c r="AL29" s="243"/>
    </x:row>
    <x:row r="30">
      <x:c r="A30" s="242"/>
      <x:c r="B30" s="242"/>
      <x:c r="C30" s="242"/>
      <x:c r="D30" s="242"/>
      <x:c r="E30" s="242"/>
      <x:c r="F30" s="242"/>
      <x:c r="G30" s="242"/>
      <x:c r="H30" s="242"/>
      <x:c r="I30" s="242"/>
      <x:c r="J30" s="242"/>
      <x:c r="K30" s="242"/>
      <x:c r="L30" s="242"/>
      <x:c r="M30" s="242"/>
      <x:c r="N30" s="242"/>
      <x:c r="O30" s="243"/>
      <x:c r="P30" s="243"/>
      <x:c r="Q30" s="243"/>
      <x:c r="R30" s="243"/>
      <x:c r="S30" s="243"/>
      <x:c r="T30" s="243"/>
      <x:c r="U30" s="243"/>
      <x:c r="V30" s="243"/>
      <x:c r="W30" s="243"/>
      <x:c r="X30" s="243"/>
      <x:c r="Y30" s="243"/>
      <x:c r="Z30" s="243"/>
      <x:c r="AA30" s="243"/>
      <x:c r="AB30" s="243"/>
      <x:c r="AC30" s="243"/>
      <x:c r="AD30" s="243"/>
      <x:c r="AE30" s="243"/>
      <x:c r="AF30" s="243"/>
      <x:c r="AG30" s="243"/>
      <x:c r="AH30" s="243"/>
      <x:c r="AI30" s="243"/>
      <x:c r="AJ30" s="243"/>
      <x:c r="AK30" s="243"/>
      <x:c r="AL30" s="243"/>
    </x:row>
    <x:row r="31">
      <x:c r="A31" s="242"/>
      <x:c r="B31" s="242"/>
      <x:c r="C31" s="242"/>
      <x:c r="D31" s="242"/>
      <x:c r="E31" s="242"/>
      <x:c r="F31" s="242"/>
      <x:c r="G31" s="242"/>
      <x:c r="H31" s="242"/>
      <x:c r="I31" s="242"/>
      <x:c r="J31" s="242"/>
      <x:c r="K31" s="242"/>
      <x:c r="L31" s="242"/>
      <x:c r="M31" s="242"/>
      <x:c r="N31" s="242"/>
      <x:c r="O31" s="243"/>
      <x:c r="P31" s="243"/>
      <x:c r="Q31" s="243"/>
      <x:c r="R31" s="243"/>
      <x:c r="S31" s="243"/>
      <x:c r="T31" s="243"/>
      <x:c r="U31" s="243"/>
      <x:c r="V31" s="243"/>
      <x:c r="W31" s="243"/>
      <x:c r="X31" s="243"/>
      <x:c r="Y31" s="243"/>
      <x:c r="Z31" s="243"/>
      <x:c r="AA31" s="243"/>
      <x:c r="AB31" s="243"/>
      <x:c r="AC31" s="243"/>
      <x:c r="AD31" s="243"/>
      <x:c r="AE31" s="243"/>
      <x:c r="AF31" s="243"/>
      <x:c r="AG31" s="243"/>
      <x:c r="AH31" s="243"/>
      <x:c r="AI31" s="243"/>
      <x:c r="AJ31" s="243"/>
      <x:c r="AK31" s="243"/>
      <x:c r="AL31" s="243"/>
    </x:row>
    <x:row r="32">
      <x:c r="A32" s="242"/>
      <x:c r="B32" s="242"/>
      <x:c r="C32" s="242"/>
      <x:c r="D32" s="242"/>
      <x:c r="E32" s="242"/>
      <x:c r="F32" s="242"/>
      <x:c r="G32" s="242"/>
      <x:c r="H32" s="242"/>
      <x:c r="I32" s="242"/>
      <x:c r="J32" s="242"/>
      <x:c r="K32" s="242"/>
      <x:c r="L32" s="242"/>
      <x:c r="M32" s="242"/>
      <x:c r="N32" s="242"/>
      <x:c r="O32" s="243"/>
      <x:c r="P32" s="243"/>
      <x:c r="Q32" s="243"/>
      <x:c r="R32" s="243"/>
      <x:c r="S32" s="243"/>
      <x:c r="T32" s="243"/>
      <x:c r="U32" s="243"/>
      <x:c r="V32" s="243"/>
      <x:c r="W32" s="243"/>
      <x:c r="X32" s="243"/>
      <x:c r="Y32" s="243"/>
      <x:c r="Z32" s="243"/>
      <x:c r="AA32" s="243"/>
      <x:c r="AB32" s="243"/>
      <x:c r="AC32" s="243"/>
      <x:c r="AD32" s="243"/>
      <x:c r="AE32" s="243"/>
      <x:c r="AF32" s="243"/>
      <x:c r="AG32" s="243"/>
      <x:c r="AH32" s="243"/>
      <x:c r="AI32" s="243"/>
      <x:c r="AJ32" s="243"/>
      <x:c r="AK32" s="243"/>
      <x:c r="AL32" s="243"/>
    </x:row>
    <x:row r="33">
      <x:c r="A33" s="242"/>
      <x:c r="B33" s="242"/>
      <x:c r="C33" s="242"/>
      <x:c r="D33" s="242"/>
      <x:c r="E33" s="242"/>
      <x:c r="F33" s="242"/>
      <x:c r="G33" s="242"/>
      <x:c r="H33" s="242"/>
      <x:c r="I33" s="242"/>
      <x:c r="J33" s="242"/>
      <x:c r="K33" s="242"/>
      <x:c r="L33" s="242"/>
      <x:c r="M33" s="242"/>
      <x:c r="N33" s="242"/>
      <x:c r="O33" s="243"/>
      <x:c r="P33" s="243"/>
      <x:c r="Q33" s="243"/>
      <x:c r="R33" s="243"/>
      <x:c r="S33" s="243"/>
      <x:c r="T33" s="243"/>
      <x:c r="U33" s="243"/>
      <x:c r="V33" s="243"/>
      <x:c r="W33" s="243"/>
      <x:c r="X33" s="243"/>
      <x:c r="Y33" s="243"/>
      <x:c r="Z33" s="243"/>
      <x:c r="AA33" s="243"/>
      <x:c r="AB33" s="243"/>
      <x:c r="AC33" s="243"/>
      <x:c r="AD33" s="243"/>
      <x:c r="AE33" s="243"/>
      <x:c r="AF33" s="243"/>
      <x:c r="AG33" s="243"/>
      <x:c r="AH33" s="243"/>
      <x:c r="AI33" s="243"/>
      <x:c r="AJ33" s="243"/>
      <x:c r="AK33" s="243"/>
      <x:c r="AL33" s="243"/>
    </x:row>
    <x:row r="34">
      <x:c r="A34" s="242"/>
      <x:c r="B34" s="242"/>
      <x:c r="C34" s="242"/>
      <x:c r="D34" s="242"/>
      <x:c r="E34" s="242"/>
      <x:c r="F34" s="242"/>
      <x:c r="G34" s="242"/>
      <x:c r="H34" s="242"/>
      <x:c r="I34" s="242"/>
      <x:c r="J34" s="242"/>
      <x:c r="K34" s="242"/>
      <x:c r="L34" s="242"/>
      <x:c r="M34" s="242"/>
      <x:c r="N34" s="242"/>
      <x:c r="O34" s="243"/>
      <x:c r="P34" s="243"/>
      <x:c r="Q34" s="243"/>
      <x:c r="R34" s="243"/>
      <x:c r="S34" s="243"/>
      <x:c r="T34" s="243"/>
      <x:c r="U34" s="243"/>
      <x:c r="V34" s="243"/>
      <x:c r="W34" s="243"/>
      <x:c r="X34" s="243"/>
      <x:c r="Y34" s="243"/>
      <x:c r="Z34" s="243"/>
      <x:c r="AA34" s="243"/>
      <x:c r="AB34" s="243"/>
      <x:c r="AC34" s="243"/>
      <x:c r="AD34" s="243"/>
      <x:c r="AE34" s="243"/>
      <x:c r="AF34" s="243"/>
      <x:c r="AG34" s="243"/>
      <x:c r="AH34" s="243"/>
      <x:c r="AI34" s="243"/>
      <x:c r="AJ34" s="243"/>
      <x:c r="AK34" s="243"/>
      <x:c r="AL34" s="243"/>
    </x:row>
    <x:row r="35">
      <x:c r="A35" s="242"/>
      <x:c r="B35" s="242"/>
      <x:c r="C35" s="242"/>
      <x:c r="D35" s="242"/>
      <x:c r="E35" s="242"/>
      <x:c r="F35" s="242"/>
      <x:c r="G35" s="242"/>
      <x:c r="H35" s="242"/>
      <x:c r="I35" s="242"/>
      <x:c r="J35" s="242"/>
      <x:c r="K35" s="242"/>
      <x:c r="L35" s="242"/>
      <x:c r="M35" s="242"/>
      <x:c r="N35" s="242"/>
      <x:c r="O35" s="243"/>
      <x:c r="P35" s="243"/>
      <x:c r="Q35" s="243"/>
      <x:c r="R35" s="243"/>
      <x:c r="S35" s="243"/>
      <x:c r="T35" s="243"/>
      <x:c r="U35" s="243"/>
      <x:c r="V35" s="243"/>
      <x:c r="W35" s="243"/>
      <x:c r="X35" s="243"/>
      <x:c r="Y35" s="243"/>
      <x:c r="Z35" s="243"/>
      <x:c r="AA35" s="243"/>
      <x:c r="AB35" s="243"/>
      <x:c r="AC35" s="243"/>
      <x:c r="AD35" s="243"/>
      <x:c r="AE35" s="243"/>
      <x:c r="AF35" s="243"/>
      <x:c r="AG35" s="243"/>
      <x:c r="AH35" s="243"/>
      <x:c r="AI35" s="243"/>
      <x:c r="AJ35" s="243"/>
      <x:c r="AK35" s="243"/>
      <x:c r="AL35" s="243"/>
    </x:row>
    <x:row r="36">
      <x:c r="A36" s="242"/>
      <x:c r="B36" s="242"/>
      <x:c r="C36" s="242"/>
      <x:c r="D36" s="242"/>
      <x:c r="E36" s="242"/>
      <x:c r="F36" s="242"/>
      <x:c r="G36" s="242"/>
      <x:c r="H36" s="242"/>
      <x:c r="I36" s="242"/>
      <x:c r="J36" s="242"/>
      <x:c r="K36" s="242"/>
      <x:c r="L36" s="242"/>
      <x:c r="M36" s="242"/>
      <x:c r="N36" s="242"/>
      <x:c r="O36" s="243"/>
      <x:c r="P36" s="243"/>
      <x:c r="Q36" s="243"/>
      <x:c r="R36" s="243"/>
      <x:c r="S36" s="243"/>
      <x:c r="T36" s="243"/>
      <x:c r="U36" s="243"/>
      <x:c r="V36" s="243"/>
      <x:c r="W36" s="243"/>
      <x:c r="X36" s="243"/>
      <x:c r="Y36" s="243"/>
      <x:c r="Z36" s="243"/>
      <x:c r="AA36" s="243"/>
      <x:c r="AB36" s="243"/>
      <x:c r="AC36" s="243"/>
      <x:c r="AD36" s="243"/>
      <x:c r="AE36" s="243"/>
      <x:c r="AF36" s="243"/>
      <x:c r="AG36" s="243"/>
      <x:c r="AH36" s="243"/>
      <x:c r="AI36" s="243"/>
      <x:c r="AJ36" s="243"/>
      <x:c r="AK36" s="243"/>
      <x:c r="AL36" s="243"/>
    </x:row>
    <x:row r="37">
      <x:c r="A37" s="242"/>
      <x:c r="B37" s="242"/>
      <x:c r="C37" s="242"/>
      <x:c r="D37" s="242"/>
      <x:c r="E37" s="242"/>
      <x:c r="F37" s="242"/>
      <x:c r="G37" s="242"/>
      <x:c r="H37" s="242"/>
      <x:c r="I37" s="242"/>
      <x:c r="J37" s="242"/>
      <x:c r="K37" s="242"/>
      <x:c r="L37" s="242"/>
      <x:c r="M37" s="242"/>
      <x:c r="N37" s="242"/>
      <x:c r="O37" s="243"/>
      <x:c r="P37" s="243"/>
      <x:c r="Q37" s="243"/>
      <x:c r="R37" s="243"/>
      <x:c r="S37" s="243"/>
      <x:c r="T37" s="243"/>
      <x:c r="U37" s="243"/>
      <x:c r="V37" s="243"/>
      <x:c r="W37" s="243"/>
      <x:c r="X37" s="243"/>
      <x:c r="Y37" s="243"/>
      <x:c r="Z37" s="243"/>
      <x:c r="AA37" s="243"/>
      <x:c r="AB37" s="243"/>
      <x:c r="AC37" s="243"/>
      <x:c r="AD37" s="243"/>
      <x:c r="AE37" s="243"/>
      <x:c r="AF37" s="243"/>
      <x:c r="AG37" s="243"/>
      <x:c r="AH37" s="243"/>
      <x:c r="AI37" s="243"/>
      <x:c r="AJ37" s="243"/>
      <x:c r="AK37" s="243"/>
      <x:c r="AL37" s="243"/>
    </x:row>
    <x:row r="38">
      <x:c r="A38" s="242"/>
      <x:c r="B38" s="242"/>
      <x:c r="C38" s="242"/>
      <x:c r="D38" s="242"/>
      <x:c r="E38" s="242"/>
      <x:c r="F38" s="242"/>
      <x:c r="G38" s="242"/>
      <x:c r="H38" s="242"/>
      <x:c r="I38" s="242"/>
      <x:c r="J38" s="242"/>
      <x:c r="K38" s="242"/>
      <x:c r="L38" s="242"/>
      <x:c r="M38" s="242"/>
      <x:c r="N38" s="242"/>
      <x:c r="O38" s="243"/>
      <x:c r="P38" s="243"/>
      <x:c r="Q38" s="243"/>
      <x:c r="R38" s="243"/>
      <x:c r="S38" s="243"/>
      <x:c r="T38" s="243"/>
      <x:c r="U38" s="243"/>
      <x:c r="V38" s="243"/>
      <x:c r="W38" s="243"/>
      <x:c r="X38" s="243"/>
      <x:c r="Y38" s="243"/>
      <x:c r="Z38" s="243"/>
      <x:c r="AA38" s="243"/>
      <x:c r="AB38" s="243"/>
      <x:c r="AC38" s="243"/>
      <x:c r="AD38" s="243"/>
      <x:c r="AE38" s="243"/>
      <x:c r="AF38" s="243"/>
      <x:c r="AG38" s="243"/>
      <x:c r="AH38" s="243"/>
      <x:c r="AI38" s="243"/>
      <x:c r="AJ38" s="243"/>
      <x:c r="AK38" s="243"/>
      <x:c r="AL38" s="243"/>
    </x:row>
    <x:row r="39">
      <x:c r="A39" s="242"/>
      <x:c r="B39" s="242"/>
      <x:c r="C39" s="242"/>
      <x:c r="D39" s="242"/>
      <x:c r="E39" s="242"/>
      <x:c r="F39" s="242"/>
      <x:c r="G39" s="242"/>
      <x:c r="H39" s="242"/>
      <x:c r="I39" s="242"/>
      <x:c r="J39" s="242"/>
      <x:c r="K39" s="242"/>
      <x:c r="L39" s="242"/>
      <x:c r="M39" s="242"/>
      <x:c r="N39" s="242"/>
      <x:c r="O39" s="243"/>
      <x:c r="P39" s="243"/>
      <x:c r="Q39" s="243"/>
      <x:c r="R39" s="243"/>
      <x:c r="S39" s="243"/>
      <x:c r="T39" s="243"/>
      <x:c r="U39" s="243"/>
      <x:c r="V39" s="243"/>
      <x:c r="W39" s="243"/>
      <x:c r="X39" s="243"/>
      <x:c r="Y39" s="243"/>
      <x:c r="Z39" s="243"/>
      <x:c r="AA39" s="243"/>
      <x:c r="AB39" s="243"/>
      <x:c r="AC39" s="243"/>
      <x:c r="AD39" s="243"/>
      <x:c r="AE39" s="243"/>
      <x:c r="AF39" s="243"/>
      <x:c r="AG39" s="243"/>
      <x:c r="AH39" s="243"/>
      <x:c r="AI39" s="243"/>
      <x:c r="AJ39" s="243"/>
      <x:c r="AK39" s="243"/>
      <x:c r="AL39" s="243"/>
    </x:row>
    <x:row r="40">
      <x:c r="A40" s="242"/>
      <x:c r="B40" s="242"/>
      <x:c r="C40" s="242"/>
      <x:c r="D40" s="242"/>
      <x:c r="E40" s="242"/>
      <x:c r="F40" s="242"/>
      <x:c r="G40" s="242"/>
      <x:c r="H40" s="242"/>
      <x:c r="I40" s="242"/>
      <x:c r="J40" s="242"/>
      <x:c r="K40" s="242"/>
      <x:c r="L40" s="242"/>
      <x:c r="M40" s="242"/>
      <x:c r="N40" s="242"/>
      <x:c r="O40" s="243"/>
      <x:c r="P40" s="243"/>
      <x:c r="Q40" s="243"/>
      <x:c r="R40" s="243"/>
      <x:c r="S40" s="243"/>
      <x:c r="T40" s="243"/>
      <x:c r="U40" s="243"/>
      <x:c r="V40" s="243"/>
      <x:c r="W40" s="243"/>
      <x:c r="X40" s="243"/>
      <x:c r="Y40" s="243"/>
      <x:c r="Z40" s="243"/>
      <x:c r="AA40" s="243"/>
      <x:c r="AB40" s="243"/>
      <x:c r="AC40" s="243"/>
      <x:c r="AD40" s="243"/>
      <x:c r="AE40" s="243"/>
      <x:c r="AF40" s="243"/>
      <x:c r="AG40" s="243"/>
      <x:c r="AH40" s="243"/>
      <x:c r="AI40" s="243"/>
      <x:c r="AJ40" s="243"/>
      <x:c r="AK40" s="243"/>
      <x:c r="AL40" s="243"/>
    </x:row>
    <x:row r="41">
      <x:c r="A41" s="242"/>
      <x:c r="B41" s="242"/>
      <x:c r="C41" s="242"/>
      <x:c r="D41" s="242"/>
      <x:c r="E41" s="242"/>
      <x:c r="F41" s="242"/>
      <x:c r="G41" s="242"/>
      <x:c r="H41" s="242"/>
      <x:c r="I41" s="242"/>
      <x:c r="J41" s="242"/>
      <x:c r="K41" s="242"/>
      <x:c r="L41" s="242"/>
      <x:c r="M41" s="242"/>
      <x:c r="N41" s="242"/>
      <x:c r="O41" s="243"/>
      <x:c r="P41" s="243"/>
      <x:c r="Q41" s="243"/>
      <x:c r="R41" s="243"/>
      <x:c r="S41" s="243"/>
      <x:c r="T41" s="243"/>
      <x:c r="U41" s="243"/>
      <x:c r="V41" s="243"/>
      <x:c r="W41" s="243"/>
      <x:c r="X41" s="243"/>
      <x:c r="Y41" s="243"/>
      <x:c r="Z41" s="243"/>
      <x:c r="AA41" s="243"/>
      <x:c r="AB41" s="243"/>
      <x:c r="AC41" s="243"/>
      <x:c r="AD41" s="243"/>
      <x:c r="AE41" s="243"/>
      <x:c r="AF41" s="243"/>
      <x:c r="AG41" s="243"/>
      <x:c r="AH41" s="243"/>
      <x:c r="AI41" s="243"/>
      <x:c r="AJ41" s="243"/>
      <x:c r="AK41" s="243"/>
      <x:c r="AL41" s="243"/>
    </x:row>
    <x:row r="42">
      <x:c r="A42" s="242"/>
      <x:c r="B42" s="242"/>
      <x:c r="C42" s="242"/>
      <x:c r="D42" s="242"/>
      <x:c r="E42" s="242"/>
      <x:c r="F42" s="242"/>
      <x:c r="G42" s="242"/>
      <x:c r="H42" s="242"/>
      <x:c r="I42" s="242"/>
      <x:c r="J42" s="242"/>
      <x:c r="K42" s="242"/>
      <x:c r="L42" s="242"/>
      <x:c r="M42" s="242"/>
      <x:c r="N42" s="242"/>
      <x:c r="O42" s="243"/>
      <x:c r="P42" s="243"/>
      <x:c r="Q42" s="243"/>
      <x:c r="R42" s="243"/>
      <x:c r="S42" s="243"/>
      <x:c r="T42" s="243"/>
      <x:c r="U42" s="243"/>
      <x:c r="V42" s="243"/>
      <x:c r="W42" s="243"/>
      <x:c r="X42" s="243"/>
      <x:c r="Y42" s="243"/>
      <x:c r="Z42" s="243"/>
      <x:c r="AA42" s="243"/>
      <x:c r="AB42" s="243"/>
      <x:c r="AC42" s="243"/>
      <x:c r="AD42" s="243"/>
      <x:c r="AE42" s="243"/>
      <x:c r="AF42" s="243"/>
      <x:c r="AG42" s="243"/>
      <x:c r="AH42" s="243"/>
      <x:c r="AI42" s="243"/>
      <x:c r="AJ42" s="243"/>
      <x:c r="AK42" s="243"/>
      <x:c r="AL42" s="243"/>
    </x:row>
    <x:row r="43">
      <x:c r="A43" s="242"/>
      <x:c r="B43" s="242"/>
      <x:c r="C43" s="242"/>
      <x:c r="D43" s="242"/>
      <x:c r="E43" s="242"/>
      <x:c r="F43" s="242"/>
      <x:c r="G43" s="242"/>
      <x:c r="H43" s="242"/>
      <x:c r="I43" s="242"/>
      <x:c r="J43" s="242"/>
      <x:c r="K43" s="242"/>
      <x:c r="L43" s="242"/>
      <x:c r="M43" s="242"/>
      <x:c r="N43" s="242"/>
      <x:c r="O43" s="243"/>
      <x:c r="P43" s="243"/>
      <x:c r="Q43" s="243"/>
      <x:c r="R43" s="243"/>
      <x:c r="S43" s="243"/>
      <x:c r="T43" s="243"/>
      <x:c r="U43" s="243"/>
      <x:c r="V43" s="243"/>
      <x:c r="W43" s="243"/>
      <x:c r="X43" s="243"/>
      <x:c r="Y43" s="243"/>
      <x:c r="Z43" s="243"/>
      <x:c r="AA43" s="243"/>
      <x:c r="AB43" s="243"/>
      <x:c r="AC43" s="243"/>
      <x:c r="AD43" s="243"/>
      <x:c r="AE43" s="243"/>
      <x:c r="AF43" s="243"/>
      <x:c r="AG43" s="243"/>
      <x:c r="AH43" s="243"/>
      <x:c r="AI43" s="243"/>
      <x:c r="AJ43" s="243"/>
      <x:c r="AK43" s="243"/>
      <x:c r="AL43" s="243"/>
    </x:row>
    <x:row r="44">
      <x:c r="A44" s="242"/>
      <x:c r="B44" s="242"/>
      <x:c r="C44" s="242"/>
      <x:c r="D44" s="242"/>
      <x:c r="E44" s="242"/>
      <x:c r="F44" s="242"/>
      <x:c r="G44" s="242"/>
      <x:c r="H44" s="242"/>
      <x:c r="I44" s="242"/>
      <x:c r="J44" s="242"/>
      <x:c r="K44" s="242"/>
      <x:c r="L44" s="242"/>
      <x:c r="M44" s="242"/>
      <x:c r="N44" s="242"/>
      <x:c r="O44" s="243"/>
      <x:c r="P44" s="243"/>
      <x:c r="Q44" s="243"/>
      <x:c r="R44" s="243"/>
      <x:c r="S44" s="243"/>
      <x:c r="T44" s="243"/>
      <x:c r="U44" s="243"/>
      <x:c r="V44" s="243"/>
      <x:c r="W44" s="243"/>
      <x:c r="X44" s="243"/>
      <x:c r="Y44" s="243"/>
      <x:c r="Z44" s="243"/>
      <x:c r="AA44" s="243"/>
      <x:c r="AB44" s="243"/>
      <x:c r="AC44" s="243"/>
      <x:c r="AD44" s="243"/>
      <x:c r="AE44" s="243"/>
      <x:c r="AF44" s="243"/>
      <x:c r="AG44" s="243"/>
      <x:c r="AH44" s="243"/>
      <x:c r="AI44" s="243"/>
      <x:c r="AJ44" s="243"/>
      <x:c r="AK44" s="243"/>
      <x:c r="AL44" s="243"/>
    </x:row>
    <x:row r="45">
      <x:c r="A45" s="242"/>
      <x:c r="B45" s="242"/>
      <x:c r="C45" s="242"/>
      <x:c r="D45" s="242"/>
      <x:c r="E45" s="242"/>
      <x:c r="F45" s="242"/>
      <x:c r="G45" s="242"/>
      <x:c r="H45" s="242"/>
      <x:c r="I45" s="242"/>
      <x:c r="J45" s="242"/>
      <x:c r="K45" s="242"/>
      <x:c r="L45" s="242"/>
      <x:c r="M45" s="242"/>
      <x:c r="N45" s="242"/>
      <x:c r="O45" s="243"/>
      <x:c r="P45" s="243"/>
      <x:c r="Q45" s="243"/>
      <x:c r="R45" s="243"/>
      <x:c r="S45" s="243"/>
      <x:c r="T45" s="243"/>
      <x:c r="U45" s="243"/>
      <x:c r="V45" s="243"/>
      <x:c r="W45" s="243"/>
      <x:c r="X45" s="243"/>
      <x:c r="Y45" s="243"/>
      <x:c r="Z45" s="243"/>
      <x:c r="AA45" s="243"/>
      <x:c r="AB45" s="243"/>
      <x:c r="AC45" s="243"/>
      <x:c r="AD45" s="243"/>
      <x:c r="AE45" s="243"/>
      <x:c r="AF45" s="243"/>
      <x:c r="AG45" s="243"/>
      <x:c r="AH45" s="243"/>
      <x:c r="AI45" s="243"/>
      <x:c r="AJ45" s="243"/>
      <x:c r="AK45" s="243"/>
      <x:c r="AL45" s="243"/>
    </x:row>
    <x:row r="46">
      <x:c r="A46" s="242"/>
      <x:c r="B46" s="242"/>
      <x:c r="C46" s="242"/>
      <x:c r="D46" s="242"/>
      <x:c r="E46" s="242"/>
      <x:c r="F46" s="242"/>
      <x:c r="G46" s="242"/>
      <x:c r="H46" s="242"/>
      <x:c r="I46" s="242"/>
      <x:c r="J46" s="242"/>
      <x:c r="K46" s="242"/>
      <x:c r="L46" s="242"/>
      <x:c r="M46" s="242"/>
      <x:c r="N46" s="242"/>
      <x:c r="O46" s="243"/>
      <x:c r="P46" s="243"/>
      <x:c r="Q46" s="243"/>
      <x:c r="R46" s="243"/>
      <x:c r="S46" s="243"/>
      <x:c r="T46" s="243"/>
      <x:c r="U46" s="243"/>
      <x:c r="V46" s="243"/>
      <x:c r="W46" s="243"/>
      <x:c r="X46" s="243"/>
      <x:c r="Y46" s="243"/>
      <x:c r="Z46" s="243"/>
      <x:c r="AA46" s="243"/>
      <x:c r="AB46" s="243"/>
      <x:c r="AC46" s="243"/>
      <x:c r="AD46" s="243"/>
      <x:c r="AE46" s="243"/>
      <x:c r="AF46" s="243"/>
      <x:c r="AG46" s="243"/>
      <x:c r="AH46" s="243"/>
      <x:c r="AI46" s="243"/>
      <x:c r="AJ46" s="243"/>
      <x:c r="AK46" s="243"/>
      <x:c r="AL46" s="243"/>
    </x:row>
    <x:row r="47">
      <x:c r="A47" s="242"/>
      <x:c r="B47" s="242"/>
      <x:c r="C47" s="242"/>
      <x:c r="D47" s="242"/>
      <x:c r="E47" s="242"/>
      <x:c r="F47" s="242"/>
      <x:c r="G47" s="242"/>
      <x:c r="H47" s="242"/>
      <x:c r="I47" s="242"/>
      <x:c r="J47" s="242"/>
      <x:c r="K47" s="242"/>
      <x:c r="L47" s="242"/>
      <x:c r="M47" s="242"/>
      <x:c r="N47" s="242"/>
      <x:c r="O47" s="243"/>
      <x:c r="P47" s="243"/>
      <x:c r="Q47" s="243"/>
      <x:c r="R47" s="243"/>
      <x:c r="S47" s="243"/>
      <x:c r="T47" s="243"/>
      <x:c r="U47" s="243"/>
      <x:c r="V47" s="243"/>
      <x:c r="W47" s="243"/>
      <x:c r="X47" s="243"/>
      <x:c r="Y47" s="243"/>
      <x:c r="Z47" s="243"/>
      <x:c r="AA47" s="243"/>
      <x:c r="AB47" s="243"/>
      <x:c r="AC47" s="243"/>
      <x:c r="AD47" s="243"/>
      <x:c r="AE47" s="243"/>
      <x:c r="AF47" s="243"/>
      <x:c r="AG47" s="243"/>
      <x:c r="AH47" s="243"/>
      <x:c r="AI47" s="243"/>
      <x:c r="AJ47" s="243"/>
      <x:c r="AK47" s="243"/>
      <x:c r="AL47" s="243"/>
    </x:row>
    <x:row r="48">
      <x:c r="A48" s="242"/>
      <x:c r="B48" s="242"/>
      <x:c r="C48" s="242"/>
      <x:c r="D48" s="242"/>
      <x:c r="E48" s="242"/>
      <x:c r="F48" s="242"/>
      <x:c r="G48" s="242"/>
      <x:c r="H48" s="242"/>
      <x:c r="I48" s="242"/>
      <x:c r="J48" s="242"/>
      <x:c r="K48" s="242"/>
      <x:c r="L48" s="242"/>
      <x:c r="M48" s="242"/>
      <x:c r="N48" s="242"/>
      <x:c r="O48" s="243"/>
      <x:c r="P48" s="243"/>
      <x:c r="Q48" s="243"/>
      <x:c r="R48" s="243"/>
      <x:c r="S48" s="243"/>
      <x:c r="T48" s="243"/>
      <x:c r="U48" s="243"/>
      <x:c r="V48" s="243"/>
      <x:c r="W48" s="243"/>
      <x:c r="X48" s="243"/>
      <x:c r="Y48" s="243"/>
      <x:c r="Z48" s="243"/>
      <x:c r="AA48" s="243"/>
      <x:c r="AB48" s="243"/>
      <x:c r="AC48" s="243"/>
      <x:c r="AD48" s="243"/>
      <x:c r="AE48" s="243"/>
      <x:c r="AF48" s="243"/>
      <x:c r="AG48" s="243"/>
      <x:c r="AH48" s="243"/>
      <x:c r="AI48" s="243"/>
      <x:c r="AJ48" s="243"/>
      <x:c r="AK48" s="243"/>
      <x:c r="AL48" s="243"/>
    </x:row>
    <x:row r="49">
      <x:c r="A49" s="242"/>
      <x:c r="B49" s="242"/>
      <x:c r="C49" s="242"/>
      <x:c r="D49" s="242"/>
      <x:c r="E49" s="242"/>
      <x:c r="F49" s="242"/>
      <x:c r="G49" s="242"/>
      <x:c r="H49" s="242"/>
      <x:c r="I49" s="242"/>
      <x:c r="J49" s="242"/>
      <x:c r="K49" s="242"/>
      <x:c r="L49" s="242"/>
      <x:c r="M49" s="242"/>
      <x:c r="N49" s="242"/>
      <x:c r="O49" s="243"/>
      <x:c r="P49" s="243"/>
      <x:c r="Q49" s="243"/>
      <x:c r="R49" s="243"/>
      <x:c r="S49" s="243"/>
      <x:c r="T49" s="243"/>
      <x:c r="U49" s="243"/>
      <x:c r="V49" s="243"/>
      <x:c r="W49" s="243"/>
      <x:c r="X49" s="243"/>
      <x:c r="Y49" s="243"/>
      <x:c r="Z49" s="243"/>
      <x:c r="AA49" s="243"/>
      <x:c r="AB49" s="243"/>
      <x:c r="AC49" s="243"/>
      <x:c r="AD49" s="243"/>
      <x:c r="AE49" s="243"/>
      <x:c r="AF49" s="243"/>
      <x:c r="AG49" s="243"/>
      <x:c r="AH49" s="243"/>
      <x:c r="AI49" s="243"/>
      <x:c r="AJ49" s="243"/>
      <x:c r="AK49" s="243"/>
      <x:c r="AL49" s="243"/>
    </x:row>
    <x:row r="50">
      <x:c r="A50" s="242"/>
      <x:c r="B50" s="242"/>
      <x:c r="C50" s="242"/>
      <x:c r="D50" s="242"/>
      <x:c r="E50" s="242"/>
      <x:c r="F50" s="242"/>
      <x:c r="G50" s="242"/>
      <x:c r="H50" s="242"/>
      <x:c r="I50" s="242"/>
      <x:c r="J50" s="242"/>
      <x:c r="K50" s="242"/>
      <x:c r="L50" s="242"/>
      <x:c r="M50" s="242"/>
      <x:c r="N50" s="242"/>
      <x:c r="O50" s="243"/>
      <x:c r="P50" s="243"/>
      <x:c r="Q50" s="243"/>
      <x:c r="R50" s="243"/>
      <x:c r="S50" s="243"/>
      <x:c r="T50" s="243"/>
      <x:c r="U50" s="243"/>
      <x:c r="V50" s="243"/>
      <x:c r="W50" s="243"/>
      <x:c r="X50" s="243"/>
      <x:c r="Y50" s="243"/>
      <x:c r="Z50" s="243"/>
      <x:c r="AA50" s="243"/>
      <x:c r="AB50" s="243"/>
      <x:c r="AC50" s="243"/>
      <x:c r="AD50" s="243"/>
      <x:c r="AE50" s="243"/>
      <x:c r="AF50" s="243"/>
      <x:c r="AG50" s="243"/>
      <x:c r="AH50" s="243"/>
      <x:c r="AI50" s="243"/>
      <x:c r="AJ50" s="243"/>
      <x:c r="AK50" s="243"/>
      <x:c r="AL50" s="243"/>
    </x:row>
    <x:row r="51">
      <x:c r="A51" s="242"/>
      <x:c r="B51" s="242"/>
      <x:c r="C51" s="242"/>
      <x:c r="D51" s="242"/>
      <x:c r="E51" s="242"/>
      <x:c r="F51" s="242"/>
      <x:c r="G51" s="242"/>
      <x:c r="H51" s="242"/>
      <x:c r="I51" s="242"/>
      <x:c r="J51" s="242"/>
      <x:c r="K51" s="242"/>
      <x:c r="L51" s="242"/>
      <x:c r="M51" s="242"/>
      <x:c r="N51" s="242"/>
      <x:c r="O51" s="243"/>
      <x:c r="P51" s="243"/>
      <x:c r="Q51" s="243"/>
      <x:c r="R51" s="243"/>
      <x:c r="S51" s="243"/>
      <x:c r="T51" s="243"/>
      <x:c r="U51" s="243"/>
      <x:c r="V51" s="243"/>
      <x:c r="W51" s="243"/>
      <x:c r="X51" s="243"/>
      <x:c r="Y51" s="243"/>
      <x:c r="Z51" s="243"/>
      <x:c r="AA51" s="243"/>
      <x:c r="AB51" s="243"/>
      <x:c r="AC51" s="243"/>
      <x:c r="AD51" s="243"/>
      <x:c r="AE51" s="243"/>
      <x:c r="AF51" s="243"/>
      <x:c r="AG51" s="243"/>
      <x:c r="AH51" s="243"/>
      <x:c r="AI51" s="243"/>
      <x:c r="AJ51" s="243"/>
      <x:c r="AK51" s="243"/>
      <x:c r="AL51" s="243"/>
    </x:row>
    <x:row r="52">
      <x:c r="A52" s="242"/>
      <x:c r="B52" s="242"/>
      <x:c r="C52" s="242"/>
      <x:c r="D52" s="242"/>
      <x:c r="E52" s="242"/>
      <x:c r="F52" s="242"/>
      <x:c r="G52" s="242"/>
      <x:c r="H52" s="242"/>
      <x:c r="I52" s="242"/>
      <x:c r="J52" s="242"/>
      <x:c r="K52" s="242"/>
      <x:c r="L52" s="242"/>
      <x:c r="M52" s="242"/>
      <x:c r="N52" s="242"/>
      <x:c r="O52" s="243"/>
      <x:c r="P52" s="243"/>
      <x:c r="Q52" s="243"/>
      <x:c r="R52" s="243"/>
      <x:c r="S52" s="243"/>
      <x:c r="T52" s="243"/>
      <x:c r="U52" s="243"/>
      <x:c r="V52" s="243"/>
      <x:c r="W52" s="243"/>
      <x:c r="X52" s="243"/>
      <x:c r="Y52" s="243"/>
      <x:c r="Z52" s="243"/>
      <x:c r="AA52" s="243"/>
      <x:c r="AB52" s="243"/>
      <x:c r="AC52" s="243"/>
      <x:c r="AD52" s="243"/>
      <x:c r="AE52" s="243"/>
      <x:c r="AF52" s="243"/>
      <x:c r="AG52" s="243"/>
      <x:c r="AH52" s="243"/>
      <x:c r="AI52" s="243"/>
      <x:c r="AJ52" s="243"/>
      <x:c r="AK52" s="243"/>
      <x:c r="AL52" s="243"/>
    </x:row>
    <x:row r="53">
      <x:c r="A53" s="242"/>
      <x:c r="B53" s="242"/>
      <x:c r="C53" s="242"/>
      <x:c r="D53" s="242"/>
      <x:c r="E53" s="242"/>
      <x:c r="F53" s="242"/>
      <x:c r="G53" s="242"/>
      <x:c r="H53" s="242"/>
      <x:c r="I53" s="242"/>
      <x:c r="J53" s="242"/>
      <x:c r="K53" s="242"/>
      <x:c r="L53" s="242"/>
      <x:c r="M53" s="242"/>
      <x:c r="N53" s="242"/>
      <x:c r="O53" s="243"/>
      <x:c r="P53" s="243"/>
      <x:c r="Q53" s="243"/>
      <x:c r="R53" s="243"/>
      <x:c r="S53" s="243"/>
      <x:c r="T53" s="243"/>
      <x:c r="U53" s="243"/>
      <x:c r="V53" s="243"/>
      <x:c r="W53" s="243"/>
      <x:c r="X53" s="243"/>
      <x:c r="Y53" s="243"/>
      <x:c r="Z53" s="243"/>
      <x:c r="AA53" s="243"/>
      <x:c r="AB53" s="243"/>
      <x:c r="AC53" s="243"/>
      <x:c r="AD53" s="243"/>
      <x:c r="AE53" s="243"/>
      <x:c r="AF53" s="243"/>
      <x:c r="AG53" s="243"/>
      <x:c r="AH53" s="243"/>
      <x:c r="AI53" s="243"/>
      <x:c r="AJ53" s="243"/>
      <x:c r="AK53" s="243"/>
      <x:c r="AL53" s="243"/>
    </x:row>
    <x:row r="54">
      <x:c r="A54" s="242"/>
      <x:c r="B54" s="242"/>
      <x:c r="C54" s="242"/>
      <x:c r="D54" s="242"/>
      <x:c r="E54" s="242"/>
      <x:c r="F54" s="242"/>
      <x:c r="G54" s="242"/>
      <x:c r="H54" s="242"/>
      <x:c r="I54" s="242"/>
      <x:c r="J54" s="242"/>
      <x:c r="K54" s="242"/>
      <x:c r="L54" s="242"/>
      <x:c r="M54" s="242"/>
      <x:c r="N54" s="242"/>
      <x:c r="O54" s="243"/>
      <x:c r="P54" s="243"/>
      <x:c r="Q54" s="243"/>
      <x:c r="R54" s="243"/>
      <x:c r="S54" s="243"/>
      <x:c r="T54" s="243"/>
      <x:c r="U54" s="243"/>
      <x:c r="V54" s="243"/>
      <x:c r="W54" s="243"/>
      <x:c r="X54" s="243"/>
      <x:c r="Y54" s="243"/>
      <x:c r="Z54" s="243"/>
      <x:c r="AA54" s="243"/>
      <x:c r="AB54" s="243"/>
      <x:c r="AC54" s="243"/>
      <x:c r="AD54" s="243"/>
      <x:c r="AE54" s="243"/>
      <x:c r="AF54" s="243"/>
      <x:c r="AG54" s="243"/>
      <x:c r="AH54" s="243"/>
      <x:c r="AI54" s="243"/>
      <x:c r="AJ54" s="243"/>
      <x:c r="AK54" s="243"/>
      <x:c r="AL54" s="243"/>
    </x:row>
    <x:row r="55">
      <x:c r="A55" s="242"/>
      <x:c r="B55" s="242"/>
      <x:c r="C55" s="242"/>
      <x:c r="D55" s="242"/>
      <x:c r="E55" s="242"/>
      <x:c r="F55" s="242"/>
      <x:c r="G55" s="242"/>
      <x:c r="H55" s="242"/>
      <x:c r="I55" s="242"/>
      <x:c r="J55" s="242"/>
      <x:c r="K55" s="242"/>
      <x:c r="L55" s="242"/>
      <x:c r="M55" s="242"/>
      <x:c r="N55" s="242"/>
      <x:c r="O55" s="243"/>
      <x:c r="P55" s="243"/>
      <x:c r="Q55" s="243"/>
      <x:c r="R55" s="243"/>
      <x:c r="S55" s="243"/>
      <x:c r="T55" s="243"/>
      <x:c r="U55" s="243"/>
      <x:c r="V55" s="243"/>
      <x:c r="W55" s="243"/>
      <x:c r="X55" s="243"/>
      <x:c r="Y55" s="243"/>
      <x:c r="Z55" s="243"/>
      <x:c r="AA55" s="243"/>
      <x:c r="AB55" s="243"/>
      <x:c r="AC55" s="243"/>
      <x:c r="AD55" s="243"/>
      <x:c r="AE55" s="243"/>
      <x:c r="AF55" s="243"/>
      <x:c r="AG55" s="243"/>
      <x:c r="AH55" s="243"/>
      <x:c r="AI55" s="243"/>
      <x:c r="AJ55" s="243"/>
      <x:c r="AK55" s="243"/>
      <x:c r="AL55" s="243"/>
    </x:row>
    <x:row r="56">
      <x:c r="A56" s="242"/>
      <x:c r="B56" s="242"/>
      <x:c r="C56" s="242"/>
      <x:c r="D56" s="242"/>
      <x:c r="E56" s="242"/>
      <x:c r="F56" s="242"/>
      <x:c r="G56" s="242"/>
      <x:c r="H56" s="242"/>
      <x:c r="I56" s="242"/>
      <x:c r="J56" s="242"/>
      <x:c r="K56" s="242"/>
      <x:c r="L56" s="242"/>
      <x:c r="M56" s="242"/>
      <x:c r="N56" s="242"/>
      <x:c r="O56" s="243"/>
      <x:c r="P56" s="243"/>
      <x:c r="Q56" s="243"/>
      <x:c r="R56" s="243"/>
      <x:c r="S56" s="243"/>
      <x:c r="T56" s="243"/>
      <x:c r="U56" s="243"/>
      <x:c r="V56" s="243"/>
      <x:c r="W56" s="243"/>
      <x:c r="X56" s="243"/>
      <x:c r="Y56" s="243"/>
      <x:c r="Z56" s="243"/>
      <x:c r="AA56" s="243"/>
      <x:c r="AB56" s="243"/>
      <x:c r="AC56" s="243"/>
      <x:c r="AD56" s="243"/>
      <x:c r="AE56" s="243"/>
      <x:c r="AF56" s="243"/>
      <x:c r="AG56" s="243"/>
      <x:c r="AH56" s="243"/>
      <x:c r="AI56" s="243"/>
      <x:c r="AJ56" s="243"/>
      <x:c r="AK56" s="243"/>
      <x:c r="AL56" s="243"/>
    </x:row>
    <x:row r="57">
      <x:c r="A57" s="242"/>
      <x:c r="B57" s="242"/>
      <x:c r="C57" s="242"/>
      <x:c r="D57" s="242"/>
      <x:c r="E57" s="242"/>
      <x:c r="F57" s="242"/>
      <x:c r="G57" s="242"/>
      <x:c r="H57" s="242"/>
      <x:c r="I57" s="242"/>
      <x:c r="J57" s="242"/>
      <x:c r="K57" s="242"/>
      <x:c r="L57" s="242"/>
      <x:c r="M57" s="242"/>
      <x:c r="N57" s="242"/>
      <x:c r="O57" s="243"/>
      <x:c r="P57" s="243"/>
      <x:c r="Q57" s="243"/>
      <x:c r="R57" s="243"/>
      <x:c r="S57" s="243"/>
      <x:c r="T57" s="243"/>
      <x:c r="U57" s="243"/>
      <x:c r="V57" s="243"/>
      <x:c r="W57" s="243"/>
      <x:c r="X57" s="243"/>
      <x:c r="Y57" s="243"/>
      <x:c r="Z57" s="243"/>
      <x:c r="AA57" s="243"/>
      <x:c r="AB57" s="243"/>
      <x:c r="AC57" s="243"/>
      <x:c r="AD57" s="243"/>
      <x:c r="AE57" s="243"/>
      <x:c r="AF57" s="243"/>
      <x:c r="AG57" s="243"/>
      <x:c r="AH57" s="243"/>
      <x:c r="AI57" s="243"/>
      <x:c r="AJ57" s="243"/>
      <x:c r="AK57" s="243"/>
      <x:c r="AL57" s="243"/>
    </x:row>
    <x:row r="58">
      <x:c r="A58" s="242"/>
      <x:c r="B58" s="242"/>
      <x:c r="C58" s="242"/>
      <x:c r="D58" s="242"/>
      <x:c r="E58" s="242"/>
      <x:c r="F58" s="242"/>
      <x:c r="G58" s="242"/>
      <x:c r="H58" s="242"/>
      <x:c r="I58" s="242"/>
      <x:c r="J58" s="242"/>
      <x:c r="K58" s="242"/>
      <x:c r="L58" s="242"/>
      <x:c r="M58" s="242"/>
      <x:c r="N58" s="242"/>
      <x:c r="O58" s="243"/>
      <x:c r="P58" s="243"/>
      <x:c r="Q58" s="243"/>
      <x:c r="R58" s="243"/>
      <x:c r="S58" s="243"/>
      <x:c r="T58" s="243"/>
      <x:c r="U58" s="243"/>
      <x:c r="V58" s="243"/>
      <x:c r="W58" s="243"/>
      <x:c r="X58" s="243"/>
      <x:c r="Y58" s="243"/>
      <x:c r="Z58" s="243"/>
      <x:c r="AA58" s="243"/>
      <x:c r="AB58" s="243"/>
      <x:c r="AC58" s="243"/>
      <x:c r="AD58" s="243"/>
      <x:c r="AE58" s="243"/>
      <x:c r="AF58" s="243"/>
      <x:c r="AG58" s="243"/>
      <x:c r="AH58" s="243"/>
      <x:c r="AI58" s="243"/>
      <x:c r="AJ58" s="243"/>
      <x:c r="AK58" s="243"/>
      <x:c r="AL58" s="243"/>
    </x:row>
    <x:row r="59">
      <x:c r="A59" s="242"/>
      <x:c r="B59" s="242"/>
      <x:c r="C59" s="242"/>
      <x:c r="D59" s="242"/>
      <x:c r="E59" s="242"/>
      <x:c r="F59" s="242"/>
      <x:c r="G59" s="242"/>
      <x:c r="H59" s="242"/>
      <x:c r="I59" s="242"/>
      <x:c r="J59" s="242"/>
      <x:c r="K59" s="242"/>
      <x:c r="L59" s="242"/>
      <x:c r="M59" s="242"/>
      <x:c r="N59" s="242"/>
      <x:c r="O59" s="243"/>
      <x:c r="P59" s="243"/>
      <x:c r="Q59" s="243"/>
      <x:c r="R59" s="243"/>
      <x:c r="S59" s="243"/>
      <x:c r="T59" s="243"/>
      <x:c r="U59" s="243"/>
      <x:c r="V59" s="243"/>
      <x:c r="W59" s="243"/>
      <x:c r="X59" s="243"/>
      <x:c r="Y59" s="243"/>
      <x:c r="Z59" s="243"/>
      <x:c r="AA59" s="243"/>
      <x:c r="AB59" s="243"/>
      <x:c r="AC59" s="243"/>
      <x:c r="AD59" s="243"/>
      <x:c r="AE59" s="243"/>
      <x:c r="AF59" s="243"/>
      <x:c r="AG59" s="243"/>
      <x:c r="AH59" s="243"/>
      <x:c r="AI59" s="243"/>
      <x:c r="AJ59" s="243"/>
      <x:c r="AK59" s="243"/>
      <x:c r="AL59" s="243"/>
    </x:row>
    <x:row r="60">
      <x:c r="A60" s="242"/>
      <x:c r="B60" s="242"/>
      <x:c r="C60" s="242"/>
      <x:c r="D60" s="242"/>
      <x:c r="E60" s="242"/>
      <x:c r="F60" s="242"/>
      <x:c r="G60" s="242"/>
      <x:c r="H60" s="242"/>
      <x:c r="I60" s="242"/>
      <x:c r="J60" s="242"/>
      <x:c r="K60" s="242"/>
      <x:c r="L60" s="242"/>
      <x:c r="M60" s="242"/>
      <x:c r="N60" s="242"/>
      <x:c r="O60" s="243"/>
      <x:c r="P60" s="243"/>
      <x:c r="Q60" s="243"/>
      <x:c r="R60" s="243"/>
      <x:c r="S60" s="243"/>
      <x:c r="T60" s="243"/>
      <x:c r="U60" s="243"/>
      <x:c r="V60" s="243"/>
      <x:c r="W60" s="243"/>
      <x:c r="X60" s="243"/>
      <x:c r="Y60" s="243"/>
      <x:c r="Z60" s="243"/>
      <x:c r="AA60" s="243"/>
      <x:c r="AB60" s="243"/>
      <x:c r="AC60" s="243"/>
      <x:c r="AD60" s="243"/>
      <x:c r="AE60" s="243"/>
      <x:c r="AF60" s="243"/>
      <x:c r="AG60" s="243"/>
      <x:c r="AH60" s="243"/>
      <x:c r="AI60" s="243"/>
      <x:c r="AJ60" s="243"/>
      <x:c r="AK60" s="243"/>
      <x:c r="AL60" s="243"/>
    </x:row>
  </x:sheetData>
  <x:mergeCells>
    <x:mergeCell ref="B2:J3"/>
    <x:mergeCell ref="B5:E5"/>
    <x:mergeCell ref="G5:J5"/>
    <x:mergeCell ref="B15:E15"/>
  </x:mergeCells>
  <x:conditionalFormatting sqref="C12:E12">
    <x:cfRule type="expression" dxfId="1" priority="1">
      <x:formula>C12&lt;0</x:formula>
    </x:cfRule>
  </x:conditionalFormatting>
  <x:pageMargins left="0.7" right="0.7" top="0.75" bottom="0.75" header="0.3" footer="0.3"/>
</x:worksheet>
</file>