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49a743fcc68456b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ableau avancé" sheetId="1" r:id="R509492f7b4e74dfd"/>
    <x:sheet xmlns:r="http://schemas.openxmlformats.org/officeDocument/2006/relationships" name="Dashboard" sheetId="2" r:id="Ra68b123ebc544932"/>
    <x:sheet xmlns:r="http://schemas.openxmlformats.org/officeDocument/2006/relationships" name="Paramètres" sheetId="3" r:id="R6ee5c8c9208a49b0"/>
    <x:sheet xmlns:r="http://schemas.openxmlformats.org/officeDocument/2006/relationships" name="Scénarios" sheetId="4" r:id="Ra7641435400b4b7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0.00"/>
    <x:numFmt numFmtId="201" formatCode="#,##0 €;[Red]-#,##0 €"/>
    <x:numFmt numFmtId="202" formatCode="0.0x"/>
    <x:numFmt numFmtId="203" formatCode="0%"/>
  </x:numFmts>
  <x:fonts count="5">
    <x:font>
      <x:sz val="11"/>
      <x:name val="Carlito"/>
    </x:font>
    <x:font>
      <x:b/>
      <x:sz val="11"/>
      <x:color rgb="FFFFFF"/>
      <x:name val="Carlito"/>
    </x:font>
    <x:font>
      <x:b/>
      <x:sz val="18"/>
      <x:color rgb="FFFFFF"/>
      <x:name val="Carlito"/>
    </x:font>
    <x:font>
      <x:i/>
      <x:sz val="11"/>
      <x:color rgb="075985"/>
      <x:name val="Carlito"/>
    </x:font>
    <x:font>
      <x:b/>
      <x:sz val="16"/>
      <x:color rgb="FFFFFF"/>
      <x:name val="Carlito"/>
    </x:font>
  </x:fonts>
  <x:fills count="12">
    <x:fill>
      <x:patternFill patternType="none"/>
    </x:fill>
    <x:fill>
      <x:patternFill patternType="gray125"/>
    </x:fill>
    <x:fill>
      <x:patternFill patternType="solid">
        <x:fgColor rgb="0F172A"/>
      </x:patternFill>
    </x:fill>
    <x:fill>
      <x:patternFill patternType="solid">
        <x:fgColor rgb="111827"/>
      </x:patternFill>
    </x:fill>
    <x:fill>
      <x:patternFill patternType="solid">
        <x:fgColor rgb="E0F2FE"/>
      </x:patternFill>
    </x:fill>
    <x:fill>
      <x:patternFill patternType="solid">
        <x:fgColor rgb="1D4ED8"/>
      </x:patternFill>
    </x:fill>
    <x:fill>
      <x:patternFill patternType="solid">
        <x:fgColor rgb="ECFDF5"/>
      </x:patternFill>
    </x:fill>
    <x:fill>
      <x:patternFill patternType="solid">
        <x:fgColor rgb="FFF7ED"/>
      </x:patternFill>
    </x:fill>
    <x:fill>
      <x:patternFill patternType="solid">
        <x:fgColor rgb="EFF6FF"/>
      </x:patternFill>
    </x:fill>
    <x:fill>
      <x:patternFill patternType="solid">
        <x:fgColor rgb="F8FAFC"/>
      </x:patternFill>
    </x:fill>
    <x:fill>
      <x:patternFill patternType="solid">
        <x:fgColor rgb="0F766E"/>
      </x:patternFill>
    </x:fill>
    <x:fill>
      <x:patternFill patternType="solid">
        <x:fgColor rgb="7C3AED"/>
      </x:patternFill>
    </x:fill>
  </x:fills>
  <x:borders count="2">
    <x:border/>
    <x:border/>
  </x:borders>
  <x:cellStyleXfs count="1">
    <x:xf numFmtId="0" fontId="0" fillId="0" borderId="0"/>
  </x:cellStyleXfs>
  <x:cellXfs count="91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1" fillId="5" borderId="0" xfId="0" applyNumberFormat="1" applyFont="1" applyFill="1" applyBorder="1"/>
    <x:xf numFmtId="0" fontId="1" fillId="5" borderId="0" xfId="0" applyNumberFormat="1" applyFont="1" applyFill="1" applyBorder="1" applyAlignment="1">
      <x:alignment wrapText="1"/>
    </x:xf>
    <x:xf numFmtId="0" fontId="1" fillId="5" borderId="0" xfId="0" applyNumberFormat="1" applyFont="1" applyFill="1" applyBorder="1" applyAlignment="1">
      <x:alignment horizontal="center" wrapText="1"/>
    </x:xf>
    <x:xf numFmtId="0" fontId="1" fillId="5" borderId="0" xfId="0" applyNumberFormat="1" applyFont="1" applyFill="1" applyBorder="1" applyAlignment="1">
      <x:alignment horizontal="center" vertical="center" wrapText="1"/>
    </x:xf>
    <x:xf numFmtId="0" fontId="0" fillId="5" borderId="1" xfId="0" applyNumberFormat="1" applyFont="1" applyFill="1" applyBorder="1"/>
    <x:xf numFmtId="0" fontId="1" fillId="5" borderId="1" xfId="0" applyNumberFormat="1" applyFont="1" applyFill="1" applyBorder="1"/>
    <x:xf numFmtId="0" fontId="1" fillId="5" borderId="1" xfId="0" applyNumberFormat="1" applyFont="1" applyFill="1" applyBorder="1" applyAlignment="1">
      <x:alignment wrapText="1"/>
    </x:xf>
    <x:xf numFmtId="0" fontId="1" fillId="5" borderId="1" xfId="0" applyNumberFormat="1" applyFont="1" applyFill="1" applyBorder="1" applyAlignment="1">
      <x:alignment horizontal="center" wrapText="1"/>
    </x:xf>
    <x:xf numFmtId="0" fontId="1" fillId="5" borderId="1" xfId="0" applyNumberFormat="1" applyFont="1" applyFill="1" applyBorder="1" applyAlignment="1">
      <x:alignment horizontal="center" vertical="center" wrapText="1"/>
    </x:xf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201" fontId="0" fillId="0" borderId="0" xfId="0" applyNumberFormat="1" applyFont="1" applyFill="1" applyBorder="1" applyAlignment="1">
      <x:alignment vertical="center" wrapText="1"/>
    </x:xf>
    <x:xf numFmtId="202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center" wrapText="1"/>
    </x:xf>
    <x:xf numFmtId="201" fontId="0" fillId="0" borderId="1" xfId="0" applyNumberFormat="1" applyFont="1" applyFill="1" applyBorder="1" applyAlignment="1">
      <x:alignment vertical="center" wrapText="1"/>
    </x:xf>
    <x:xf numFmtId="202" fontId="0" fillId="0" borderId="1" xfId="0" applyNumberFormat="1" applyFont="1" applyFill="1" applyBorder="1" applyAlignment="1">
      <x:alignment vertical="center" wrapText="1"/>
    </x:xf>
    <x:xf numFmtId="201" fontId="0" fillId="6" borderId="0" xfId="0" applyNumberFormat="1" applyFont="1" applyFill="1" applyBorder="1" applyAlignment="1">
      <x:alignment vertical="center" wrapText="1"/>
    </x:xf>
    <x:xf numFmtId="201" fontId="0" fillId="6" borderId="1" xfId="0" applyNumberFormat="1" applyFont="1" applyFill="1" applyBorder="1" applyAlignment="1">
      <x:alignment vertical="center" wrapText="1"/>
    </x:xf>
    <x:xf numFmtId="201" fontId="0" fillId="7" borderId="0" xfId="0" applyNumberFormat="1" applyFont="1" applyFill="1" applyBorder="1" applyAlignment="1">
      <x:alignment vertical="center" wrapText="1"/>
    </x:xf>
    <x:xf numFmtId="201" fontId="0" fillId="7" borderId="1" xfId="0" applyNumberFormat="1" applyFont="1" applyFill="1" applyBorder="1" applyAlignment="1">
      <x:alignment vertical="center" wrapText="1"/>
    </x:xf>
    <x:xf numFmtId="201" fontId="0" fillId="8" borderId="0" xfId="0" applyNumberFormat="1" applyFont="1" applyFill="1" applyBorder="1" applyAlignment="1">
      <x:alignment vertical="center" wrapText="1"/>
    </x:xf>
    <x:xf numFmtId="201" fontId="0" fillId="8" borderId="1" xfId="0" applyNumberFormat="1" applyFont="1" applyFill="1" applyBorder="1" applyAlignment="1">
      <x:alignment vertical="center" wrapText="1"/>
    </x:xf>
    <x:xf numFmtId="201" fontId="0" fillId="9" borderId="0" xfId="0" applyNumberFormat="1" applyFont="1" applyFill="1" applyBorder="1" applyAlignment="1">
      <x:alignment vertical="center" wrapText="1"/>
    </x:xf>
    <x:xf numFmtId="0" fontId="0" fillId="9" borderId="0" xfId="0" applyNumberFormat="1" applyFont="1" applyFill="1" applyBorder="1" applyAlignment="1">
      <x:alignment vertical="center" wrapText="1"/>
    </x:xf>
    <x:xf numFmtId="202" fontId="0" fillId="9" borderId="0" xfId="0" applyNumberFormat="1" applyFont="1" applyFill="1" applyBorder="1" applyAlignment="1">
      <x:alignment vertical="center" wrapText="1"/>
    </x:xf>
    <x:xf numFmtId="201" fontId="0" fillId="9" borderId="1" xfId="0" applyNumberFormat="1" applyFont="1" applyFill="1" applyBorder="1" applyAlignment="1">
      <x:alignment vertical="center" wrapText="1"/>
    </x:xf>
    <x:xf numFmtId="0" fontId="0" fillId="9" borderId="1" xfId="0" applyNumberFormat="1" applyFont="1" applyFill="1" applyBorder="1" applyAlignment="1">
      <x:alignment vertical="center" wrapText="1"/>
    </x:xf>
    <x:xf numFmtId="202" fontId="0" fillId="9" borderId="1" xfId="0" applyNumberFormat="1" applyFont="1" applyFill="1" applyBorder="1" applyAlignment="1">
      <x:alignment vertical="center" wrapText="1"/>
    </x:xf>
    <x:xf numFmtId="0" fontId="1" fillId="5" borderId="0" xfId="0" applyNumberFormat="1" applyFont="1" applyFill="1" applyBorder="1" applyAlignment="1">
      <x:alignment horizontal="center"/>
    </x:xf>
    <x:xf numFmtId="0" fontId="1" fillId="5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0" fillId="9" borderId="0" xfId="0" applyNumberFormat="1" applyFont="1" applyFill="1" applyBorder="1" applyAlignment="1">
      <x:alignment wrapText="1"/>
    </x:xf>
    <x:xf numFmtId="0" fontId="0" fillId="9" borderId="1" xfId="0" applyNumberFormat="1" applyFont="1" applyFill="1" applyBorder="1"/>
    <x:xf numFmtId="0" fontId="0" fillId="9" borderId="1" xfId="0" applyNumberFormat="1" applyFont="1" applyFill="1" applyBorder="1" applyAlignment="1">
      <x:alignment wrapText="1"/>
    </x:xf>
    <x:xf numFmtId="201" fontId="0" fillId="9" borderId="0" xfId="0" applyNumberFormat="1" applyFont="1" applyFill="1" applyBorder="1" applyAlignment="1">
      <x:alignment wrapText="1"/>
    </x:xf>
    <x:xf numFmtId="201" fontId="0" fillId="9" borderId="1" xfId="0" applyNumberFormat="1" applyFont="1" applyFill="1" applyBorder="1" applyAlignment="1">
      <x:alignment wrapText="1"/>
    </x:xf>
    <x:xf numFmtId="0" fontId="0" fillId="10" borderId="0" xfId="0" applyNumberFormat="1" applyFont="1" applyFill="1" applyBorder="1"/>
    <x:xf numFmtId="0" fontId="1" fillId="10" borderId="0" xfId="0" applyNumberFormat="1" applyFont="1" applyFill="1" applyBorder="1"/>
    <x:xf numFmtId="0" fontId="0" fillId="10" borderId="1" xfId="0" applyNumberFormat="1" applyFont="1" applyFill="1" applyBorder="1"/>
    <x:xf numFmtId="0" fontId="1" fillId="10" borderId="1" xfId="0" applyNumberFormat="1" applyFont="1" applyFill="1" applyBorder="1"/>
    <x:xf numFmtId="0" fontId="4" fillId="3" borderId="0" xfId="0" applyNumberFormat="1" applyFont="1" applyFill="1" applyBorder="1"/>
    <x:xf numFmtId="0" fontId="4" fillId="3" borderId="0" xfId="0" applyNumberFormat="1" applyFont="1" applyFill="1" applyBorder="1" applyAlignment="1">
      <x:alignment horizontal="center"/>
    </x:xf>
    <x:xf numFmtId="0" fontId="4" fillId="3" borderId="1" xfId="0" applyNumberFormat="1" applyFont="1" applyFill="1" applyBorder="1"/>
    <x:xf numFmtId="0" fontId="4" fillId="3" borderId="1" xfId="0" applyNumberFormat="1" applyFont="1" applyFill="1" applyBorder="1" applyAlignment="1">
      <x:alignment horizontal="center"/>
    </x:xf>
    <x:xf numFmtId="0" fontId="0" fillId="11" borderId="0" xfId="0" applyNumberFormat="1" applyFont="1" applyFill="1" applyBorder="1"/>
    <x:xf numFmtId="0" fontId="1" fillId="11" borderId="0" xfId="0" applyNumberFormat="1" applyFont="1" applyFill="1" applyBorder="1"/>
    <x:xf numFmtId="0" fontId="1" fillId="11" borderId="0" xfId="0" applyNumberFormat="1" applyFont="1" applyFill="1" applyBorder="1" applyAlignment="1">
      <x:alignment wrapText="1"/>
    </x:xf>
    <x:xf numFmtId="0" fontId="1" fillId="11" borderId="0" xfId="0" applyNumberFormat="1" applyFont="1" applyFill="1" applyBorder="1" applyAlignment="1">
      <x:alignment horizontal="center" wrapText="1"/>
    </x:xf>
    <x:xf numFmtId="0" fontId="0" fillId="11" borderId="1" xfId="0" applyNumberFormat="1" applyFont="1" applyFill="1" applyBorder="1"/>
    <x:xf numFmtId="0" fontId="1" fillId="11" borderId="1" xfId="0" applyNumberFormat="1" applyFont="1" applyFill="1" applyBorder="1"/>
    <x:xf numFmtId="0" fontId="1" fillId="11" borderId="1" xfId="0" applyNumberFormat="1" applyFont="1" applyFill="1" applyBorder="1" applyAlignment="1">
      <x:alignment wrapText="1"/>
    </x:xf>
    <x:xf numFmtId="0" fontId="1" fillId="11" borderId="1" xfId="0" applyNumberFormat="1" applyFont="1" applyFill="1" applyBorder="1" applyAlignment="1">
      <x:alignment horizontal="center" wrapText="1"/>
    </x:xf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3" fontId="0" fillId="0" borderId="0" xfId="0" applyNumberFormat="1" applyFont="1" applyFill="1" applyBorder="1" applyAlignment="1">
      <x:alignment wrapText="1"/>
    </x:xf>
    <x:xf numFmtId="203" fontId="0" fillId="0" borderId="0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/>
  </x:cellXfs>
  <x:cellStyles count="1">
    <x:cellStyle name="Normal" xfId="0"/>
  </x:cellStyles>
  <x:dxfs count="10">
    <x:dxf>
      <x:font>
        <x:b/>
        <x:color rgb="991B1B"/>
      </x:font>
      <x:fill>
        <x:patternFill>
          <x:bgColor rgb="FEE2E2"/>
        </x:patternFill>
      </x:fill>
    </x:dxf>
    <x:dxf>
      <x:font>
        <x:b/>
        <x:color rgb="9A3412"/>
      </x:font>
      <x:fill>
        <x:patternFill>
          <x:bgColor rgb="FFEDD5"/>
        </x:patternFill>
      </x:fill>
    </x:dxf>
    <x:dxf>
      <x:font>
        <x:b/>
        <x:color rgb="166534"/>
      </x:font>
      <x:fill>
        <x:patternFill>
          <x:bgColor rgb="DCFCE7"/>
        </x:patternFill>
      </x:fill>
    </x:dxf>
    <x:dxf>
      <x:font>
        <x:b/>
        <x:color rgb="B91C1C"/>
      </x:font>
    </x:dxf>
    <x:dxf>
      <x:font>
        <x:b/>
        <x:color rgb="991B1B"/>
      </x:font>
      <x:fill>
        <x:patternFill>
          <x:bgColor rgb="FEE2E2"/>
        </x:patternFill>
      </x:fill>
    </x:dxf>
    <x:dxf>
      <x:font>
        <x:b/>
        <x:color rgb="9A3412"/>
      </x:font>
      <x:fill>
        <x:patternFill>
          <x:bgColor rgb="FFEDD5"/>
        </x:patternFill>
      </x:fill>
    </x:dxf>
    <x:dxf>
      <x:font>
        <x:b/>
        <x:color rgb="166534"/>
      </x:font>
      <x:fill>
        <x:patternFill>
          <x:bgColor rgb="DCFCE7"/>
        </x:patternFill>
      </x:fill>
    </x:dxf>
    <x:dxf>
      <x:font>
        <x:b/>
        <x:color rgb="991B1B"/>
      </x:font>
      <x:fill>
        <x:patternFill patternType="solid">
          <x:bgColor rgb="FEE2E2"/>
        </x:patternFill>
      </x:fill>
    </x:dxf>
    <x:dxf>
      <x:font>
        <x:b/>
        <x:color rgb="9A3412"/>
      </x:font>
      <x:fill>
        <x:patternFill patternType="solid">
          <x:bgColor rgb="FFEDD5"/>
        </x:patternFill>
      </x:fill>
    </x:dxf>
    <x:dxf>
      <x:font>
        <x:b/>
        <x:color rgb="166534"/>
      </x:font>
      <x:fill>
        <x:patternFill patternType="solid">
          <x:bgColor rgb="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4e7cc986b9c746f5" /><Relationship Type="http://schemas.openxmlformats.org/officeDocument/2006/relationships/theme" Target="/xl/theme/theme1.xml" Id="R6b879f6f91634409" /><Relationship Type="http://schemas.openxmlformats.org/officeDocument/2006/relationships/sharedStrings" Target="/xl/sharedStrings.xml" Id="Ra42d39e6a0cb4c1d" /><Relationship Type="http://schemas.openxmlformats.org/officeDocument/2006/relationships/worksheet" Target="/xl/worksheets/sheet1.xml" Id="R509492f7b4e74dfd" /><Relationship Type="http://schemas.openxmlformats.org/officeDocument/2006/relationships/worksheet" Target="/xl/worksheets/sheet2.xml" Id="Ra68b123ebc544932" /><Relationship Type="http://schemas.openxmlformats.org/officeDocument/2006/relationships/worksheet" Target="/xl/worksheets/sheet3.xml" Id="R6ee5c8c9208a49b0" /><Relationship Type="http://schemas.openxmlformats.org/officeDocument/2006/relationships/worksheet" Target="/xl/worksheets/sheet4.xml" Id="Ra7641435400b4b73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3d7c971fb06474f" /><Relationship Type="http://schemas.openxmlformats.org/officeDocument/2006/relationships/chart" Target="/xl/drawings/charts/chart2.xml" Id="Rabc5ec6024174b0a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Évolution de la trésorerie finale</a:t>
            </a:r>
          </a:p>
        </c:rich>
      </c:tx>
      <c:overlay val="0"/>
    </c:title>
    <c:autoTitleDeleted val="0"/>
    <c:plotArea>
      <c:layout/>
      <c:lineChart>
        <c:ser>
          <c:idx val="0"/>
          <c:order val="0"/>
          <c:tx>
            <c:v>Trésorerie finale</c:v>
          </c:tx>
          <c:cat>
            <c:strRef>
              <c:f>'Dashboard'!$E$4:$E$15</c:f>
              <c:strCache>
                <c:ptCount val="0"/>
              </c:strCache>
            </c:strRef>
          </c:cat>
          <c:val>
            <c:numRef>
              <c:f>'Dashboard'!$F$4:$F$15</c:f>
              <c:numCache>
                <c:formatCode>#,##0 €;[Red]-#,##0 €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grouping val="clustered"/>
        <c:varyColors val="0"/>
        <c:ser>
          <c:idx val="0"/>
          <c:order val="0"/>
          <c:tx>
            <c:v>Series 1</c:v>
          </c:tx>
          <c:cat>
            <c:strLit>
              <c:ptCount val="1"/>
              <c:pt idx="0">
                <c:v>Item 1</c:v>
              </c:pt>
            </c:strLit>
          </c:cat>
          <c:val>
            <c:numLit>
              <c:formatCode/>
              <c:ptCount val="1"/>
              <c:pt idx="0">
                <c:v>0</c:v>
              </c:pt>
            </c:numLit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9</xdr:row>
      <xdr:rowOff>0</xdr:rowOff>
    </xdr:from>
    <xdr:to>
      <xdr:col>8</xdr:col>
      <xdr:colOff>0</xdr:colOff>
      <xdr:row>27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3d7c971fb06474f"/>
        </a:graphicData>
      </a:graphic>
    </xdr:graphicFrame>
    <xdr:clientData/>
  </xdr:twoCellAnchor>
  <xdr:twoCellAnchor>
    <xdr:from>
      <xdr:col>0</xdr:col>
      <xdr:colOff>0</xdr:colOff>
      <xdr:row>28</xdr:row>
      <xdr:rowOff>0</xdr:rowOff>
    </xdr:from>
    <xdr:to>
      <xdr:col>8</xdr:col>
      <xdr:colOff>0</xdr:colOff>
      <xdr:row>45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abc5ec6024174b0a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resoreriePrevisionnelleAvancee" displayName="TresoreriePrevisionnelleAvancee" ref="A4:T16" headerRowCount="1">
  <x:tableColumns count="20">
    <x:tableColumn id="1" name="Mois"/>
    <x:tableColumn id="2" name="Trésorerie initiale"/>
    <x:tableColumn id="3" name="Ventes TTC prévues"/>
    <x:tableColumn id="4" name="Autres encaissements"/>
    <x:tableColumn id="5" name="Total encaissements"/>
    <x:tableColumn id="6" name="Achats / fournisseurs"/>
    <x:tableColumn id="7" name="Salaires &amp; charges"/>
    <x:tableColumn id="8" name="Loyer / frais fixes"/>
    <x:tableColumn id="9" name="Impôts / TVA"/>
    <x:tableColumn id="10" name="Investissements"/>
    <x:tableColumn id="11" name="Remboursement emprunt"/>
    <x:tableColumn id="12" name="Autres décaissements"/>
    <x:tableColumn id="13" name="Total décaissements"/>
    <x:tableColumn id="14" name="Flux net"/>
    <x:tableColumn id="15" name="Financement court terme"/>
    <x:tableColumn id="16" name="Trésorerie finale"/>
    <x:tableColumn id="17" name="Écart vs objectif"/>
    <x:tableColumn id="18" name="Statut"/>
    <x:tableColumn id="19" name="Taux couverture charges"/>
    <x:tableColumn id="20" name="Commentair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b3d384542cbe48f7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22a6d0ef80d940a5" /></Relationships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6" hidden="0" customWidth="1"/>
    <x:col min="3" max="3" width="16" hidden="0" customWidth="1"/>
    <x:col min="4" max="4" width="16" hidden="0" customWidth="1"/>
    <x:col min="5" max="5" width="17" hidden="0" customWidth="1"/>
    <x:col min="6" max="6" width="16" hidden="0" customWidth="1"/>
    <x:col min="7" max="7" width="16" hidden="0" customWidth="1"/>
    <x:col min="8" max="8" width="15" hidden="0" customWidth="1"/>
    <x:col min="9" max="9" width="14" hidden="0" customWidth="1"/>
    <x:col min="10" max="10" width="15" hidden="0" customWidth="1"/>
    <x:col min="11" max="11" width="18" hidden="0" customWidth="1"/>
    <x:col min="12" max="12" width="16" hidden="0" customWidth="1"/>
    <x:col min="13" max="13" width="18" hidden="0" customWidth="1"/>
    <x:col min="14" max="14" width="14" hidden="0" customWidth="1"/>
    <x:col min="15" max="15" width="18" hidden="0" customWidth="1"/>
    <x:col min="16" max="16" width="17" hidden="0" customWidth="1"/>
    <x:col min="17" max="17" width="15" hidden="0" customWidth="1"/>
    <x:col min="18" max="18" width="14" hidden="0" customWidth="1"/>
    <x:col min="19" max="19" width="18" hidden="0" customWidth="1"/>
    <x:col min="20" max="20" width="28" hidden="0" customWidth="1"/>
  </x:cols>
  <x:sheetData>
    <x:row r="1" ht="34" customHeight="1">
      <x:c r="A1" s="13" t="str">
        <x:v>TABLEAU DE TRÉSORERIE PRÉVISIONNEL AVANCÉ — 12 MOIS</x:v>
      </x:c>
    </x:row>
    <x:row r="2">
      <x:c r="A2" s="20" t="str">
        <x:v>Modèle automatisé : encaissements, décaissements, TVA, financement, solde final, alertes et indicateurs de pilotage</x:v>
      </x:c>
      <x:c r="B2" t="str"/>
      <x:c r="C2" t="str"/>
      <x:c r="D2" t="str"/>
      <x:c r="E2" t="str"/>
      <x:c r="F2" t="str"/>
      <x:c r="G2" t="str"/>
      <x:c r="H2" t="str"/>
      <x:c r="I2" t="str"/>
      <x:c r="J2" t="str"/>
      <x:c r="K2" t="str"/>
      <x:c r="L2" t="str"/>
      <x:c r="M2" t="str"/>
      <x:c r="N2" t="str"/>
      <x:c r="O2" t="str"/>
      <x:c r="P2" t="str"/>
      <x:c r="Q2" t="str"/>
      <x:c r="R2" t="str"/>
      <x:c r="S2" t="str"/>
      <x:c r="T2" t="str"/>
    </x:row>
    <x:row r="4" ht="42" customHeight="1">
      <x:c r="A4" s="28" t="str">
        <x:v>Mois</x:v>
      </x:c>
      <x:c r="B4" s="28" t="str">
        <x:v>Trésorerie initiale</x:v>
      </x:c>
      <x:c r="C4" s="28" t="str">
        <x:v>Ventes TTC prévues</x:v>
      </x:c>
      <x:c r="D4" s="28" t="str">
        <x:v>Autres encaissements</x:v>
      </x:c>
      <x:c r="E4" s="28" t="str">
        <x:v>Total encaissements</x:v>
      </x:c>
      <x:c r="F4" s="28" t="str">
        <x:v>Achats / fournisseurs</x:v>
      </x:c>
      <x:c r="G4" s="28" t="str">
        <x:v>Salaires &amp; charges</x:v>
      </x:c>
      <x:c r="H4" s="28" t="str">
        <x:v>Loyer / frais fixes</x:v>
      </x:c>
      <x:c r="I4" s="28" t="str">
        <x:v>Impôts / TVA</x:v>
      </x:c>
      <x:c r="J4" s="28" t="str">
        <x:v>Investissements</x:v>
      </x:c>
      <x:c r="K4" s="28" t="str">
        <x:v>Remboursement emprunt</x:v>
      </x:c>
      <x:c r="L4" s="28" t="str">
        <x:v>Autres décaissements</x:v>
      </x:c>
      <x:c r="M4" s="28" t="str">
        <x:v>Total décaissements</x:v>
      </x:c>
      <x:c r="N4" s="28" t="str">
        <x:v>Flux net</x:v>
      </x:c>
      <x:c r="O4" s="28" t="str">
        <x:v>Financement court terme</x:v>
      </x:c>
      <x:c r="P4" s="28" t="str">
        <x:v>Trésorerie finale</x:v>
      </x:c>
      <x:c r="Q4" s="28" t="str">
        <x:v>Écart vs objectif</x:v>
      </x:c>
      <x:c r="R4" s="28" t="str">
        <x:v>Statut</x:v>
      </x:c>
      <x:c r="S4" s="28" t="str">
        <x:v>Taux couverture charges</x:v>
      </x:c>
      <x:c r="T4" s="28" t="str">
        <x:v>Commentaire</x:v>
      </x:c>
    </x:row>
    <x:row r="5" ht="26" customHeight="1">
      <x:c r="A5" s="41" t="str">
        <x:v>Janvier</x:v>
      </x:c>
      <x:c r="B5" s="50" t="n">
        <x:f>'Paramètres'!$B$2</x:f>
        <x:v>25000</x:v>
      </x:c>
      <x:c r="C5" s="50" t="n">
        <x:v>32000</x:v>
      </x:c>
      <x:c r="D5" s="50" t="n">
        <x:v>2500</x:v>
      </x:c>
      <x:c r="E5" s="50" t="n">
        <x:f>SUM(C5:D5)</x:f>
        <x:v>34500</x:v>
      </x:c>
      <x:c r="F5" s="52" t="n">
        <x:v>11500</x:v>
      </x:c>
      <x:c r="G5" s="52" t="n">
        <x:v>7800</x:v>
      </x:c>
      <x:c r="H5" s="52" t="n">
        <x:v>3200</x:v>
      </x:c>
      <x:c r="I5" s="52" t="n">
        <x:v>3800</x:v>
      </x:c>
      <x:c r="J5" s="52" t="n">
        <x:v>0</x:v>
      </x:c>
      <x:c r="K5" s="52" t="n">
        <x:v>1200</x:v>
      </x:c>
      <x:c r="L5" s="52" t="n">
        <x:v>900</x:v>
      </x:c>
      <x:c r="M5" s="52" t="n">
        <x:f>SUM(F5:L5)</x:f>
        <x:v>28400</x:v>
      </x:c>
      <x:c r="N5" s="54" t="n">
        <x:f>E5-M5</x:f>
        <x:v>6100</x:v>
      </x:c>
      <x:c r="O5" s="54" t="n">
        <x:f>O5</x:f>
        <x:v>0</x:v>
      </x:c>
      <x:c r="P5" s="54" t="n">
        <x:f>B5+N5+O5</x:f>
        <x:v>31100</x:v>
      </x:c>
      <x:c r="Q5" s="56" t="n">
        <x:f>P5-'Paramètres'!$B$7</x:f>
        <x:v>16100</x:v>
      </x:c>
      <x:c r="R5" s="57" t="str">
        <x:f>IF(P5&lt;'Paramètres'!$B$3,"Critique",IF(P5&lt;'Paramètres'!$B$4,"Prudence","Sain"))</x:f>
        <x:v>Sain</x:v>
      </x:c>
      <x:c r="S5" s="58" t="n">
        <x:f>IF(M5=0,"",P5/M5)</x:f>
        <x:v>1.0950704225352113</x:v>
      </x:c>
      <x:c r="T5" s="57" t="str"/>
    </x:row>
    <x:row r="6" ht="26" customHeight="1">
      <x:c r="A6" s="41" t="str">
        <x:v>Février</x:v>
      </x:c>
      <x:c r="B6" s="50" t="n">
        <x:f>P5</x:f>
        <x:v>31100</x:v>
      </x:c>
      <x:c r="C6" s="50" t="n">
        <x:v>28500</x:v>
      </x:c>
      <x:c r="D6" s="50" t="n">
        <x:v>1000</x:v>
      </x:c>
      <x:c r="E6" s="50" t="n">
        <x:f>SUM(C6:D6)</x:f>
        <x:v>29500</x:v>
      </x:c>
      <x:c r="F6" s="52" t="n">
        <x:v>9800</x:v>
      </x:c>
      <x:c r="G6" s="52" t="n">
        <x:v>7800</x:v>
      </x:c>
      <x:c r="H6" s="52" t="n">
        <x:v>3200</x:v>
      </x:c>
      <x:c r="I6" s="52" t="n">
        <x:v>2200</x:v>
      </x:c>
      <x:c r="J6" s="52" t="n">
        <x:v>0</x:v>
      </x:c>
      <x:c r="K6" s="52" t="n">
        <x:v>1200</x:v>
      </x:c>
      <x:c r="L6" s="52" t="n">
        <x:v>1300</x:v>
      </x:c>
      <x:c r="M6" s="52" t="n">
        <x:f>SUM(F6:L6)</x:f>
        <x:v>25500</x:v>
      </x:c>
      <x:c r="N6" s="54" t="n">
        <x:f>E6-M6</x:f>
        <x:v>4000</x:v>
      </x:c>
      <x:c r="O6" s="54" t="n">
        <x:f>O6</x:f>
        <x:v>0</x:v>
      </x:c>
      <x:c r="P6" s="54" t="n">
        <x:f>B6+N6+O6</x:f>
        <x:v>35100</x:v>
      </x:c>
      <x:c r="Q6" s="56" t="n">
        <x:f>P6-'Paramètres'!$B$7</x:f>
        <x:v>20100</x:v>
      </x:c>
      <x:c r="R6" s="57" t="str">
        <x:f>IF(P6&lt;'Paramètres'!$B$3,"Critique",IF(P6&lt;'Paramètres'!$B$4,"Prudence","Sain"))</x:f>
        <x:v>Sain</x:v>
      </x:c>
      <x:c r="S6" s="58" t="n">
        <x:f>IF(M6=0,"",P6/M6)</x:f>
        <x:v>1.3764705882352941</x:v>
      </x:c>
      <x:c r="T6" s="57" t="str"/>
    </x:row>
    <x:row r="7" ht="26" customHeight="1">
      <x:c r="A7" s="41" t="str">
        <x:v>Mars</x:v>
      </x:c>
      <x:c r="B7" s="50" t="n">
        <x:f>P6</x:f>
        <x:v>35100</x:v>
      </x:c>
      <x:c r="C7" s="50" t="n">
        <x:v>36500</x:v>
      </x:c>
      <x:c r="D7" s="50" t="n">
        <x:v>0</x:v>
      </x:c>
      <x:c r="E7" s="50" t="n">
        <x:f>SUM(C7:D7)</x:f>
        <x:v>36500</x:v>
      </x:c>
      <x:c r="F7" s="52" t="n">
        <x:v>13200</x:v>
      </x:c>
      <x:c r="G7" s="52" t="n">
        <x:v>7800</x:v>
      </x:c>
      <x:c r="H7" s="52" t="n">
        <x:v>3200</x:v>
      </x:c>
      <x:c r="I7" s="52" t="n">
        <x:v>4100</x:v>
      </x:c>
      <x:c r="J7" s="52" t="n">
        <x:v>4500</x:v>
      </x:c>
      <x:c r="K7" s="52" t="n">
        <x:v>1200</x:v>
      </x:c>
      <x:c r="L7" s="52" t="n">
        <x:v>700</x:v>
      </x:c>
      <x:c r="M7" s="52" t="n">
        <x:f>SUM(F7:L7)</x:f>
        <x:v>34700</x:v>
      </x:c>
      <x:c r="N7" s="54" t="n">
        <x:f>E7-M7</x:f>
        <x:v>1800</x:v>
      </x:c>
      <x:c r="O7" s="54" t="n">
        <x:f>O7</x:f>
        <x:v>0</x:v>
      </x:c>
      <x:c r="P7" s="54" t="n">
        <x:f>B7+N7+O7</x:f>
        <x:v>36900</x:v>
      </x:c>
      <x:c r="Q7" s="56" t="n">
        <x:f>P7-'Paramètres'!$B$7</x:f>
        <x:v>21900</x:v>
      </x:c>
      <x:c r="R7" s="57" t="str">
        <x:f>IF(P7&lt;'Paramètres'!$B$3,"Critique",IF(P7&lt;'Paramètres'!$B$4,"Prudence","Sain"))</x:f>
        <x:v>Sain</x:v>
      </x:c>
      <x:c r="S7" s="58" t="n">
        <x:f>IF(M7=0,"",P7/M7)</x:f>
        <x:v>1.063400576368876</x:v>
      </x:c>
      <x:c r="T7" s="57" t="str"/>
    </x:row>
    <x:row r="8" ht="26" customHeight="1">
      <x:c r="A8" s="41" t="str">
        <x:v>Avril</x:v>
      </x:c>
      <x:c r="B8" s="50" t="n">
        <x:f>P7</x:f>
        <x:v>36900</x:v>
      </x:c>
      <x:c r="C8" s="50" t="n">
        <x:v>24000</x:v>
      </x:c>
      <x:c r="D8" s="50" t="n">
        <x:v>1500</x:v>
      </x:c>
      <x:c r="E8" s="50" t="n">
        <x:f>SUM(C8:D8)</x:f>
        <x:v>25500</x:v>
      </x:c>
      <x:c r="F8" s="52" t="n">
        <x:v>14500</x:v>
      </x:c>
      <x:c r="G8" s="52" t="n">
        <x:v>7800</x:v>
      </x:c>
      <x:c r="H8" s="52" t="n">
        <x:v>3200</x:v>
      </x:c>
      <x:c r="I8" s="52" t="n">
        <x:v>6200</x:v>
      </x:c>
      <x:c r="J8" s="52" t="n">
        <x:v>0</x:v>
      </x:c>
      <x:c r="K8" s="52" t="n">
        <x:v>1200</x:v>
      </x:c>
      <x:c r="L8" s="52" t="n">
        <x:v>1100</x:v>
      </x:c>
      <x:c r="M8" s="52" t="n">
        <x:f>SUM(F8:L8)</x:f>
        <x:v>34000</x:v>
      </x:c>
      <x:c r="N8" s="54" t="n">
        <x:f>E8-M8</x:f>
        <x:v>-8500</x:v>
      </x:c>
      <x:c r="O8" s="54" t="n">
        <x:f>O8</x:f>
        <x:v>0</x:v>
      </x:c>
      <x:c r="P8" s="54" t="n">
        <x:f>B8+N8+O8</x:f>
        <x:v>28400</x:v>
      </x:c>
      <x:c r="Q8" s="56" t="n">
        <x:f>P8-'Paramètres'!$B$7</x:f>
        <x:v>13400</x:v>
      </x:c>
      <x:c r="R8" s="57" t="str">
        <x:f>IF(P8&lt;'Paramètres'!$B$3,"Critique",IF(P8&lt;'Paramètres'!$B$4,"Prudence","Sain"))</x:f>
        <x:v>Sain</x:v>
      </x:c>
      <x:c r="S8" s="58" t="n">
        <x:f>IF(M8=0,"",P8/M8)</x:f>
        <x:v>0.8352941176470589</x:v>
      </x:c>
      <x:c r="T8" s="57" t="str"/>
    </x:row>
    <x:row r="9" ht="26" customHeight="1">
      <x:c r="A9" s="41" t="str">
        <x:v>Mai</x:v>
      </x:c>
      <x:c r="B9" s="50" t="n">
        <x:f>P8</x:f>
        <x:v>28400</x:v>
      </x:c>
      <x:c r="C9" s="50" t="n">
        <x:v>39000</x:v>
      </x:c>
      <x:c r="D9" s="50" t="n">
        <x:v>0</x:v>
      </x:c>
      <x:c r="E9" s="50" t="n">
        <x:f>SUM(C9:D9)</x:f>
        <x:v>39000</x:v>
      </x:c>
      <x:c r="F9" s="52" t="n">
        <x:v>12000</x:v>
      </x:c>
      <x:c r="G9" s="52" t="n">
        <x:v>7800</x:v>
      </x:c>
      <x:c r="H9" s="52" t="n">
        <x:v>3200</x:v>
      </x:c>
      <x:c r="I9" s="52" t="n">
        <x:v>3300</x:v>
      </x:c>
      <x:c r="J9" s="52" t="n">
        <x:v>8000</x:v>
      </x:c>
      <x:c r="K9" s="52" t="n">
        <x:v>1200</x:v>
      </x:c>
      <x:c r="L9" s="52" t="n">
        <x:v>1600</x:v>
      </x:c>
      <x:c r="M9" s="52" t="n">
        <x:f>SUM(F9:L9)</x:f>
        <x:v>37100</x:v>
      </x:c>
      <x:c r="N9" s="54" t="n">
        <x:f>E9-M9</x:f>
        <x:v>1900</x:v>
      </x:c>
      <x:c r="O9" s="54" t="n">
        <x:f>O9</x:f>
        <x:v>0</x:v>
      </x:c>
      <x:c r="P9" s="54" t="n">
        <x:f>B9+N9+O9</x:f>
        <x:v>30300</x:v>
      </x:c>
      <x:c r="Q9" s="56" t="n">
        <x:f>P9-'Paramètres'!$B$7</x:f>
        <x:v>15300</x:v>
      </x:c>
      <x:c r="R9" s="57" t="str">
        <x:f>IF(P9&lt;'Paramètres'!$B$3,"Critique",IF(P9&lt;'Paramètres'!$B$4,"Prudence","Sain"))</x:f>
        <x:v>Sain</x:v>
      </x:c>
      <x:c r="S9" s="58" t="n">
        <x:f>IF(M9=0,"",P9/M9)</x:f>
        <x:v>0.816711590296496</x:v>
      </x:c>
      <x:c r="T9" s="57" t="str"/>
    </x:row>
    <x:row r="10" ht="26" customHeight="1">
      <x:c r="A10" s="41" t="str">
        <x:v>Juin</x:v>
      </x:c>
      <x:c r="B10" s="50" t="n">
        <x:f>P9</x:f>
        <x:v>30300</x:v>
      </x:c>
      <x:c r="C10" s="50" t="n">
        <x:v>35000</x:v>
      </x:c>
      <x:c r="D10" s="50" t="n">
        <x:v>3000</x:v>
      </x:c>
      <x:c r="E10" s="50" t="n">
        <x:f>SUM(C10:D10)</x:f>
        <x:v>38000</x:v>
      </x:c>
      <x:c r="F10" s="52" t="n">
        <x:v>15000</x:v>
      </x:c>
      <x:c r="G10" s="52" t="n">
        <x:v>7800</x:v>
      </x:c>
      <x:c r="H10" s="52" t="n">
        <x:v>3200</x:v>
      </x:c>
      <x:c r="I10" s="52" t="n">
        <x:v>4500</x:v>
      </x:c>
      <x:c r="J10" s="52" t="n">
        <x:v>0</x:v>
      </x:c>
      <x:c r="K10" s="52" t="n">
        <x:v>1200</x:v>
      </x:c>
      <x:c r="L10" s="52" t="n">
        <x:v>850</x:v>
      </x:c>
      <x:c r="M10" s="52" t="n">
        <x:f>SUM(F10:L10)</x:f>
        <x:v>32550</x:v>
      </x:c>
      <x:c r="N10" s="54" t="n">
        <x:f>E10-M10</x:f>
        <x:v>5450</x:v>
      </x:c>
      <x:c r="O10" s="54" t="n">
        <x:f>O10</x:f>
        <x:v>0</x:v>
      </x:c>
      <x:c r="P10" s="54" t="n">
        <x:f>B10+N10+O10</x:f>
        <x:v>35750</x:v>
      </x:c>
      <x:c r="Q10" s="56" t="n">
        <x:f>P10-'Paramètres'!$B$7</x:f>
        <x:v>20750</x:v>
      </x:c>
      <x:c r="R10" s="57" t="str">
        <x:f>IF(P10&lt;'Paramètres'!$B$3,"Critique",IF(P10&lt;'Paramètres'!$B$4,"Prudence","Sain"))</x:f>
        <x:v>Sain</x:v>
      </x:c>
      <x:c r="S10" s="58" t="n">
        <x:f>IF(M10=0,"",P10/M10)</x:f>
        <x:v>1.098310291858679</x:v>
      </x:c>
      <x:c r="T10" s="57" t="str"/>
    </x:row>
    <x:row r="11" ht="26" customHeight="1">
      <x:c r="A11" s="41" t="str">
        <x:v>Juillet</x:v>
      </x:c>
      <x:c r="B11" s="50" t="n">
        <x:f>P10</x:f>
        <x:v>35750</x:v>
      </x:c>
      <x:c r="C11" s="50" t="n">
        <x:v>41000</x:v>
      </x:c>
      <x:c r="D11" s="50" t="n">
        <x:v>1200</x:v>
      </x:c>
      <x:c r="E11" s="50" t="n">
        <x:f>SUM(C11:D11)</x:f>
        <x:v>42200</x:v>
      </x:c>
      <x:c r="F11" s="52" t="n">
        <x:v>16000</x:v>
      </x:c>
      <x:c r="G11" s="52" t="n">
        <x:v>7800</x:v>
      </x:c>
      <x:c r="H11" s="52" t="n">
        <x:v>3200</x:v>
      </x:c>
      <x:c r="I11" s="52" t="n">
        <x:v>5200</x:v>
      </x:c>
      <x:c r="J11" s="52" t="n">
        <x:v>0</x:v>
      </x:c>
      <x:c r="K11" s="52" t="n">
        <x:v>1200</x:v>
      </x:c>
      <x:c r="L11" s="52" t="n">
        <x:v>1400</x:v>
      </x:c>
      <x:c r="M11" s="52" t="n">
        <x:f>SUM(F11:L11)</x:f>
        <x:v>34800</x:v>
      </x:c>
      <x:c r="N11" s="54" t="n">
        <x:f>E11-M11</x:f>
        <x:v>7400</x:v>
      </x:c>
      <x:c r="O11" s="54" t="n">
        <x:f>O11</x:f>
        <x:v>0</x:v>
      </x:c>
      <x:c r="P11" s="54" t="n">
        <x:f>B11+N11+O11</x:f>
        <x:v>43150</x:v>
      </x:c>
      <x:c r="Q11" s="56" t="n">
        <x:f>P11-'Paramètres'!$B$7</x:f>
        <x:v>28150</x:v>
      </x:c>
      <x:c r="R11" s="57" t="str">
        <x:f>IF(P11&lt;'Paramètres'!$B$3,"Critique",IF(P11&lt;'Paramètres'!$B$4,"Prudence","Sain"))</x:f>
        <x:v>Sain</x:v>
      </x:c>
      <x:c r="S11" s="58" t="n">
        <x:f>IF(M11=0,"",P11/M11)</x:f>
        <x:v>1.2399425287356323</x:v>
      </x:c>
      <x:c r="T11" s="57" t="str"/>
    </x:row>
    <x:row r="12" ht="26" customHeight="1">
      <x:c r="A12" s="41" t="str">
        <x:v>Août</x:v>
      </x:c>
      <x:c r="B12" s="50" t="n">
        <x:f>P11</x:f>
        <x:v>43150</x:v>
      </x:c>
      <x:c r="C12" s="50" t="n">
        <x:v>30000</x:v>
      </x:c>
      <x:c r="D12" s="50" t="n">
        <x:v>900</x:v>
      </x:c>
      <x:c r="E12" s="50" t="n">
        <x:f>SUM(C12:D12)</x:f>
        <x:v>30900</x:v>
      </x:c>
      <x:c r="F12" s="52" t="n">
        <x:v>12500</x:v>
      </x:c>
      <x:c r="G12" s="52" t="n">
        <x:v>7800</x:v>
      </x:c>
      <x:c r="H12" s="52" t="n">
        <x:v>3200</x:v>
      </x:c>
      <x:c r="I12" s="52" t="n">
        <x:v>2500</x:v>
      </x:c>
      <x:c r="J12" s="52" t="n">
        <x:v>0</x:v>
      </x:c>
      <x:c r="K12" s="52" t="n">
        <x:v>1200</x:v>
      </x:c>
      <x:c r="L12" s="52" t="n">
        <x:v>1000</x:v>
      </x:c>
      <x:c r="M12" s="52" t="n">
        <x:f>SUM(F12:L12)</x:f>
        <x:v>28200</x:v>
      </x:c>
      <x:c r="N12" s="54" t="n">
        <x:f>E12-M12</x:f>
        <x:v>2700</x:v>
      </x:c>
      <x:c r="O12" s="54" t="n">
        <x:f>O12</x:f>
        <x:v>0</x:v>
      </x:c>
      <x:c r="P12" s="54" t="n">
        <x:f>B12+N12+O12</x:f>
        <x:v>45850</x:v>
      </x:c>
      <x:c r="Q12" s="56" t="n">
        <x:f>P12-'Paramètres'!$B$7</x:f>
        <x:v>30850</x:v>
      </x:c>
      <x:c r="R12" s="57" t="str">
        <x:f>IF(P12&lt;'Paramètres'!$B$3,"Critique",IF(P12&lt;'Paramètres'!$B$4,"Prudence","Sain"))</x:f>
        <x:v>Sain</x:v>
      </x:c>
      <x:c r="S12" s="58" t="n">
        <x:f>IF(M12=0,"",P12/M12)</x:f>
        <x:v>1.625886524822695</x:v>
      </x:c>
      <x:c r="T12" s="57" t="str"/>
    </x:row>
    <x:row r="13" ht="26" customHeight="1">
      <x:c r="A13" s="41" t="str">
        <x:v>Septembre</x:v>
      </x:c>
      <x:c r="B13" s="50" t="n">
        <x:f>P12</x:f>
        <x:v>45850</x:v>
      </x:c>
      <x:c r="C13" s="50" t="n">
        <x:v>44500</x:v>
      </x:c>
      <x:c r="D13" s="50" t="n">
        <x:v>2500</x:v>
      </x:c>
      <x:c r="E13" s="50" t="n">
        <x:f>SUM(C13:D13)</x:f>
        <x:v>47000</x:v>
      </x:c>
      <x:c r="F13" s="52" t="n">
        <x:v>17000</x:v>
      </x:c>
      <x:c r="G13" s="52" t="n">
        <x:v>7800</x:v>
      </x:c>
      <x:c r="H13" s="52" t="n">
        <x:v>3200</x:v>
      </x:c>
      <x:c r="I13" s="52" t="n">
        <x:v>4700</x:v>
      </x:c>
      <x:c r="J13" s="52" t="n">
        <x:v>5500</x:v>
      </x:c>
      <x:c r="K13" s="52" t="n">
        <x:v>1200</x:v>
      </x:c>
      <x:c r="L13" s="52" t="n">
        <x:v>1200</x:v>
      </x:c>
      <x:c r="M13" s="52" t="n">
        <x:f>SUM(F13:L13)</x:f>
        <x:v>40600</x:v>
      </x:c>
      <x:c r="N13" s="54" t="n">
        <x:f>E13-M13</x:f>
        <x:v>6400</x:v>
      </x:c>
      <x:c r="O13" s="54" t="n">
        <x:f>O13</x:f>
        <x:v>0</x:v>
      </x:c>
      <x:c r="P13" s="54" t="n">
        <x:f>B13+N13+O13</x:f>
        <x:v>52250</x:v>
      </x:c>
      <x:c r="Q13" s="56" t="n">
        <x:f>P13-'Paramètres'!$B$7</x:f>
        <x:v>37250</x:v>
      </x:c>
      <x:c r="R13" s="57" t="str">
        <x:f>IF(P13&lt;'Paramètres'!$B$3,"Critique",IF(P13&lt;'Paramètres'!$B$4,"Prudence","Sain"))</x:f>
        <x:v>Sain</x:v>
      </x:c>
      <x:c r="S13" s="58" t="n">
        <x:f>IF(M13=0,"",P13/M13)</x:f>
        <x:v>1.2869458128078817</x:v>
      </x:c>
      <x:c r="T13" s="57" t="str"/>
    </x:row>
    <x:row r="14" ht="26" customHeight="1">
      <x:c r="A14" s="41" t="str">
        <x:v>Octobre</x:v>
      </x:c>
      <x:c r="B14" s="50" t="n">
        <x:f>P13</x:f>
        <x:v>52250</x:v>
      </x:c>
      <x:c r="C14" s="50" t="n">
        <x:v>47000</x:v>
      </x:c>
      <x:c r="D14" s="50" t="n">
        <x:v>0</x:v>
      </x:c>
      <x:c r="E14" s="50" t="n">
        <x:f>SUM(C14:D14)</x:f>
        <x:v>47000</x:v>
      </x:c>
      <x:c r="F14" s="52" t="n">
        <x:v>18100</x:v>
      </x:c>
      <x:c r="G14" s="52" t="n">
        <x:v>7800</x:v>
      </x:c>
      <x:c r="H14" s="52" t="n">
        <x:v>3200</x:v>
      </x:c>
      <x:c r="I14" s="52" t="n">
        <x:v>5600</x:v>
      </x:c>
      <x:c r="J14" s="52" t="n">
        <x:v>0</x:v>
      </x:c>
      <x:c r="K14" s="52" t="n">
        <x:v>1200</x:v>
      </x:c>
      <x:c r="L14" s="52" t="n">
        <x:v>900</x:v>
      </x:c>
      <x:c r="M14" s="52" t="n">
        <x:f>SUM(F14:L14)</x:f>
        <x:v>36800</x:v>
      </x:c>
      <x:c r="N14" s="54" t="n">
        <x:f>E14-M14</x:f>
        <x:v>10200</x:v>
      </x:c>
      <x:c r="O14" s="54" t="n">
        <x:f>O14</x:f>
        <x:v>0</x:v>
      </x:c>
      <x:c r="P14" s="54" t="n">
        <x:f>B14+N14+O14</x:f>
        <x:v>62450</x:v>
      </x:c>
      <x:c r="Q14" s="56" t="n">
        <x:f>P14-'Paramètres'!$B$7</x:f>
        <x:v>47450</x:v>
      </x:c>
      <x:c r="R14" s="57" t="str">
        <x:f>IF(P14&lt;'Paramètres'!$B$3,"Critique",IF(P14&lt;'Paramètres'!$B$4,"Prudence","Sain"))</x:f>
        <x:v>Sain</x:v>
      </x:c>
      <x:c r="S14" s="58" t="n">
        <x:f>IF(M14=0,"",P14/M14)</x:f>
        <x:v>1.6970108695652173</x:v>
      </x:c>
      <x:c r="T14" s="57" t="str"/>
    </x:row>
    <x:row r="15" ht="26" customHeight="1">
      <x:c r="A15" s="41" t="str">
        <x:v>Novembre</x:v>
      </x:c>
      <x:c r="B15" s="50" t="n">
        <x:f>P14</x:f>
        <x:v>62450</x:v>
      </x:c>
      <x:c r="C15" s="50" t="n">
        <x:v>43000</x:v>
      </x:c>
      <x:c r="D15" s="50" t="n">
        <x:v>1800</x:v>
      </x:c>
      <x:c r="E15" s="50" t="n">
        <x:f>SUM(C15:D15)</x:f>
        <x:v>44800</x:v>
      </x:c>
      <x:c r="F15" s="52" t="n">
        <x:v>15400</x:v>
      </x:c>
      <x:c r="G15" s="52" t="n">
        <x:v>7800</x:v>
      </x:c>
      <x:c r="H15" s="52" t="n">
        <x:v>3200</x:v>
      </x:c>
      <x:c r="I15" s="52" t="n">
        <x:v>5100</x:v>
      </x:c>
      <x:c r="J15" s="52" t="n">
        <x:v>0</x:v>
      </x:c>
      <x:c r="K15" s="52" t="n">
        <x:v>1200</x:v>
      </x:c>
      <x:c r="L15" s="52" t="n">
        <x:v>1100</x:v>
      </x:c>
      <x:c r="M15" s="52" t="n">
        <x:f>SUM(F15:L15)</x:f>
        <x:v>33800</x:v>
      </x:c>
      <x:c r="N15" s="54" t="n">
        <x:f>E15-M15</x:f>
        <x:v>11000</x:v>
      </x:c>
      <x:c r="O15" s="54" t="n">
        <x:f>O15</x:f>
        <x:v>0</x:v>
      </x:c>
      <x:c r="P15" s="54" t="n">
        <x:f>B15+N15+O15</x:f>
        <x:v>73450</x:v>
      </x:c>
      <x:c r="Q15" s="56" t="n">
        <x:f>P15-'Paramètres'!$B$7</x:f>
        <x:v>58450</x:v>
      </x:c>
      <x:c r="R15" s="57" t="str">
        <x:f>IF(P15&lt;'Paramètres'!$B$3,"Critique",IF(P15&lt;'Paramètres'!$B$4,"Prudence","Sain"))</x:f>
        <x:v>Sain</x:v>
      </x:c>
      <x:c r="S15" s="58" t="n">
        <x:f>IF(M15=0,"",P15/M15)</x:f>
        <x:v>2.173076923076923</x:v>
      </x:c>
      <x:c r="T15" s="57" t="str"/>
    </x:row>
    <x:row r="16" ht="26" customHeight="1">
      <x:c r="A16" s="41" t="str">
        <x:v>Décembre</x:v>
      </x:c>
      <x:c r="B16" s="50" t="n">
        <x:f>P15</x:f>
        <x:v>73450</x:v>
      </x:c>
      <x:c r="C16" s="50" t="n">
        <x:v>52000</x:v>
      </x:c>
      <x:c r="D16" s="50" t="n">
        <x:v>4000</x:v>
      </x:c>
      <x:c r="E16" s="50" t="n">
        <x:f>SUM(C16:D16)</x:f>
        <x:v>56000</x:v>
      </x:c>
      <x:c r="F16" s="52" t="n">
        <x:v>22000</x:v>
      </x:c>
      <x:c r="G16" s="52" t="n">
        <x:v>7800</x:v>
      </x:c>
      <x:c r="H16" s="52" t="n">
        <x:v>3200</x:v>
      </x:c>
      <x:c r="I16" s="52" t="n">
        <x:v>7200</x:v>
      </x:c>
      <x:c r="J16" s="52" t="n">
        <x:v>12000</x:v>
      </x:c>
      <x:c r="K16" s="52" t="n">
        <x:v>1200</x:v>
      </x:c>
      <x:c r="L16" s="52" t="n">
        <x:v>1500</x:v>
      </x:c>
      <x:c r="M16" s="52" t="n">
        <x:f>SUM(F16:L16)</x:f>
        <x:v>54900</x:v>
      </x:c>
      <x:c r="N16" s="54" t="n">
        <x:f>E16-M16</x:f>
        <x:v>1100</x:v>
      </x:c>
      <x:c r="O16" s="54" t="n">
        <x:f>O16</x:f>
        <x:v>0</x:v>
      </x:c>
      <x:c r="P16" s="54" t="n">
        <x:f>B16+N16+O16</x:f>
        <x:v>74550</x:v>
      </x:c>
      <x:c r="Q16" s="56" t="n">
        <x:f>P16-'Paramètres'!$B$7</x:f>
        <x:v>59550</x:v>
      </x:c>
      <x:c r="R16" s="57" t="str">
        <x:f>IF(P16&lt;'Paramètres'!$B$3,"Critique",IF(P16&lt;'Paramètres'!$B$4,"Prudence","Sain"))</x:f>
        <x:v>Sain</x:v>
      </x:c>
      <x:c r="S16" s="58" t="n">
        <x:f>IF(M16=0,"",P16/M16)</x:f>
        <x:v>1.3579234972677596</x:v>
      </x:c>
      <x:c r="T16" s="57" t="str"/>
    </x:row>
  </x:sheetData>
  <x:mergeCells>
    <x:mergeCell ref="A1:T1"/>
    <x:mergeCell ref="A2:T2"/>
  </x:mergeCells>
  <x:conditionalFormatting sqref="P5:P16">
    <x:cfRule type="colorScale" priority="4">
      <x:colorScale>
        <x:cfvo type="min"/>
        <x:cfvo type="percentile" val="50"/>
        <x:cfvo type="max"/>
        <x:color rgb="FCA5A5"/>
        <x:color rgb="FEF3C7"/>
        <x:color rgb="BBF7D0"/>
      </x:colorScale>
    </x:cfRule>
  </x:conditionalFormatting>
  <x:conditionalFormatting sqref="N5:N16">
    <x:cfRule type="cellIs" dxfId="3" priority="5" operator="lessThan">
      <x:formula>0</x:formula>
    </x:cfRule>
  </x:conditionalFormatting>
  <x:conditionalFormatting sqref="R5:R16">
    <x:cfRule type="expression" dxfId="7" priority="6">
      <x:formula>R5="Critique"</x:formula>
    </x:cfRule>
    <x:cfRule type="expression" dxfId="8" priority="7">
      <x:formula>R5="Prudence"</x:formula>
    </x:cfRule>
    <x:cfRule type="expression" dxfId="9" priority="8">
      <x:formula>R5="Sain"</x:formula>
    </x:cfRule>
  </x:conditionalFormatting>
  <x:pageMargins left="0.7" right="0.7" top="0.75" bottom="0.75" header="0.3" footer="0.3"/>
  <x:tableParts count="1">
    <x:tablePart xmlns:r="http://schemas.openxmlformats.org/officeDocument/2006/relationships" r:id="Rb3d384542cbe48f7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61.2400016784668" hidden="0" customWidth="1"/>
    <x:col min="2" max="2" width="7.809999942779541" hidden="0" customWidth="1"/>
    <x:col min="3" max="3" width="24.899999618530273" hidden="0" customWidth="1"/>
    <x:col min="5" max="5" width="8.75" hidden="0" customWidth="1"/>
    <x:col min="6" max="6" width="13.1899995803833" hidden="0" customWidth="1"/>
    <x:col min="7" max="7" width="6.860000133514404" hidden="0" customWidth="1"/>
  </x:cols>
  <x:sheetData>
    <x:row r="1" ht="34" customHeight="1">
      <x:c r="A1" s="12" t="str">
        <x:v>DASHBOARD — TRÉSORERIE PRÉVISIONNELLE</x:v>
      </x:c>
    </x:row>
    <x:row r="3">
      <x:c r="A3" s="62" t="str">
        <x:v>Indicateur</x:v>
      </x:c>
      <x:c r="B3" s="62" t="str">
        <x:v>Valeur</x:v>
      </x:c>
      <x:c r="C3" s="62" t="str">
        <x:v>Lecture</x:v>
      </x:c>
      <x:c r="E3" s="71" t="str">
        <x:f>'Tableau avancé'!A5</x:f>
        <x:v>Janvier</x:v>
      </x:c>
      <x:c r="F3" s="71" t="n">
        <x:f>'Tableau avancé'!P5</x:f>
        <x:v>31100</x:v>
      </x:c>
      <x:c r="G3" s="71" t="n">
        <x:f>'Tableau avancé'!N5</x:f>
        <x:v>6100</x:v>
      </x:c>
    </x:row>
    <x:row r="4">
      <x:c r="A4" s="65" t="str">
        <x:v>Trésorerie finale décembre</x:v>
      </x:c>
      <x:c r="B4" s="68" t="n">
        <x:f>'Tableau avancé'!P16</x:f>
        <x:v>74550</x:v>
      </x:c>
      <x:c r="C4" s="65" t="str">
        <x:v>Solde projeté en fin de période</x:v>
      </x:c>
      <x:c r="E4" t="str">
        <x:f>'Tableau avancé'!A6</x:f>
        <x:v>Février</x:v>
      </x:c>
      <x:c r="F4" s="34" t="n">
        <x:f>'Tableau avancé'!P6</x:f>
        <x:v>35100</x:v>
      </x:c>
      <x:c r="G4" s="34" t="n">
        <x:f>'Tableau avancé'!N6</x:f>
        <x:v>4000</x:v>
      </x:c>
    </x:row>
    <x:row r="5">
      <x:c r="A5" s="65" t="str">
        <x:v>Mois le plus bas</x:v>
      </x:c>
      <x:c r="B5" s="68" t="str">
        <x:f>INDEX('Tableau avancé'!A5:A16,MATCH(MIN('Tableau avancé'!P5:P16),'Tableau avancé'!P5:P16,0))</x:f>
        <x:v>Avril</x:v>
      </x:c>
      <x:c r="C5" s="65" t="str">
        <x:v>Mois le plus sensible</x:v>
      </x:c>
      <x:c r="E5" t="str">
        <x:f>'Tableau avancé'!A7</x:f>
        <x:v>Mars</x:v>
      </x:c>
      <x:c r="F5" s="34" t="n">
        <x:f>'Tableau avancé'!P7</x:f>
        <x:v>36900</x:v>
      </x:c>
      <x:c r="G5" s="34" t="n">
        <x:f>'Tableau avancé'!N7</x:f>
        <x:v>1800</x:v>
      </x:c>
    </x:row>
    <x:row r="6">
      <x:c r="A6" s="65" t="str">
        <x:v>Solde minimum</x:v>
      </x:c>
      <x:c r="B6" s="68" t="n">
        <x:f>MIN('Tableau avancé'!P5:P16)</x:f>
        <x:v>28400</x:v>
      </x:c>
      <x:c r="C6" s="65" t="str">
        <x:v>Point bas de trésorerie</x:v>
      </x:c>
      <x:c r="E6" t="str">
        <x:f>'Tableau avancé'!A8</x:f>
        <x:v>Avril</x:v>
      </x:c>
      <x:c r="F6" s="34" t="n">
        <x:f>'Tableau avancé'!P8</x:f>
        <x:v>28400</x:v>
      </x:c>
      <x:c r="G6" s="34" t="n">
        <x:f>'Tableau avancé'!N8</x:f>
        <x:v>-8500</x:v>
      </x:c>
    </x:row>
    <x:row r="7">
      <x:c r="A7" s="65" t="str">
        <x:v>Flux net cumulé</x:v>
      </x:c>
      <x:c r="B7" s="68" t="n">
        <x:f>SUM('Tableau avancé'!N5:N16)</x:f>
        <x:v>49550</x:v>
      </x:c>
      <x:c r="C7" s="65" t="str">
        <x:v>Capacité de génération de cash</x:v>
      </x:c>
      <x:c r="E7" t="str">
        <x:f>'Tableau avancé'!A9</x:f>
        <x:v>Mai</x:v>
      </x:c>
      <x:c r="F7" s="34" t="n">
        <x:f>'Tableau avancé'!P9</x:f>
        <x:v>30300</x:v>
      </x:c>
      <x:c r="G7" s="34" t="n">
        <x:f>'Tableau avancé'!N9</x:f>
        <x:v>1900</x:v>
      </x:c>
    </x:row>
    <x:row r="8">
      <x:c r="A8" s="65" t="str">
        <x:v>Décaissements annuels</x:v>
      </x:c>
      <x:c r="B8" s="68" t="n">
        <x:f>SUM('Tableau avancé'!M5:M16)</x:f>
        <x:v>421350</x:v>
      </x:c>
      <x:c r="C8" s="65" t="str">
        <x:v>Total des sorties prévues</x:v>
      </x:c>
      <x:c r="E8" t="str">
        <x:f>'Tableau avancé'!A10</x:f>
        <x:v>Juin</x:v>
      </x:c>
      <x:c r="F8" s="34" t="n">
        <x:f>'Tableau avancé'!P10</x:f>
        <x:v>35750</x:v>
      </x:c>
      <x:c r="G8" s="34" t="n">
        <x:f>'Tableau avancé'!N10</x:f>
        <x:v>5450</x:v>
      </x:c>
    </x:row>
    <x:row r="9">
      <x:c r="E9" t="str">
        <x:f>'Tableau avancé'!A11</x:f>
        <x:v>Juillet</x:v>
      </x:c>
      <x:c r="F9" s="34" t="n">
        <x:f>'Tableau avancé'!P11</x:f>
        <x:v>43150</x:v>
      </x:c>
      <x:c r="G9" s="34" t="n">
        <x:f>'Tableau avancé'!N11</x:f>
        <x:v>7400</x:v>
      </x:c>
    </x:row>
    <x:row r="10">
      <x:c r="E10" t="str">
        <x:f>'Tableau avancé'!A12</x:f>
        <x:v>Août</x:v>
      </x:c>
      <x:c r="F10" s="34" t="n">
        <x:f>'Tableau avancé'!P12</x:f>
        <x:v>45850</x:v>
      </x:c>
      <x:c r="G10" s="34" t="n">
        <x:f>'Tableau avancé'!N12</x:f>
        <x:v>2700</x:v>
      </x:c>
    </x:row>
    <x:row r="11">
      <x:c r="E11" t="str">
        <x:f>'Tableau avancé'!A13</x:f>
        <x:v>Septembre</x:v>
      </x:c>
      <x:c r="F11" s="34" t="n">
        <x:f>'Tableau avancé'!P13</x:f>
        <x:v>52250</x:v>
      </x:c>
      <x:c r="G11" s="34" t="n">
        <x:f>'Tableau avancé'!N13</x:f>
        <x:v>6400</x:v>
      </x:c>
    </x:row>
    <x:row r="12">
      <x:c r="E12" t="str">
        <x:f>'Tableau avancé'!A14</x:f>
        <x:v>Octobre</x:v>
      </x:c>
      <x:c r="F12" s="34" t="n">
        <x:f>'Tableau avancé'!P14</x:f>
        <x:v>62450</x:v>
      </x:c>
      <x:c r="G12" s="34" t="n">
        <x:f>'Tableau avancé'!N14</x:f>
        <x:v>10200</x:v>
      </x:c>
    </x:row>
    <x:row r="13">
      <x:c r="E13" t="str">
        <x:f>'Tableau avancé'!A15</x:f>
        <x:v>Novembre</x:v>
      </x:c>
      <x:c r="F13" s="34" t="n">
        <x:f>'Tableau avancé'!P15</x:f>
        <x:v>73450</x:v>
      </x:c>
      <x:c r="G13" s="34" t="n">
        <x:f>'Tableau avancé'!N15</x:f>
        <x:v>11000</x:v>
      </x:c>
    </x:row>
    <x:row r="14">
      <x:c r="E14" t="str">
        <x:f>'Tableau avancé'!A16</x:f>
        <x:v>Décembre</x:v>
      </x:c>
      <x:c r="F14" s="34" t="n">
        <x:f>'Tableau avancé'!P16</x:f>
        <x:v>74550</x:v>
      </x:c>
      <x:c r="G14" s="34" t="n">
        <x:f>'Tableau avancé'!N16</x:f>
        <x:v>1100</x:v>
      </x:c>
    </x:row>
    <x:row r="15">
      <x:c r="E15" t="str">
        <x:f>'Tableau avancé'!A16</x:f>
        <x:v>Décembre</x:v>
      </x:c>
      <x:c r="F15" s="34" t="n">
        <x:f>'Tableau avancé'!P16</x:f>
        <x:v>74550</x:v>
      </x:c>
      <x:c r="G15" s="34" t="n">
        <x:f>'Tableau avancé'!N16</x:f>
        <x:v>1100</x:v>
      </x:c>
    </x:row>
  </x:sheetData>
  <x:mergeCells>
    <x:mergeCell ref="A1:H1"/>
  </x:mergeCells>
  <x:pageMargins left="0.7" right="0.7" top="0.75" bottom="0.75" header="0.3" footer="0.3"/>
  <x:drawing xmlns:r="http://schemas.openxmlformats.org/officeDocument/2006/relationships" r:id="R22a6d0ef80d940a5"/>
</x:worksheet>
</file>

<file path=xl/worksheets/sheet3.xml><?xml version="1.0" encoding="utf-8"?>
<x:worksheet xmlns:x="http://schemas.openxmlformats.org/spreadsheetml/2006/main">
  <x:sheetFormatPr defaultRowHeight="15"/>
  <x:cols>
    <x:col min="1" max="1" width="23.690000534057617" hidden="0" customWidth="1"/>
    <x:col min="2" max="2" width="7.400000095367432" hidden="0" customWidth="1"/>
    <x:col min="3" max="3" width="34.59000015258789" hidden="0" customWidth="1"/>
    <x:col min="4" max="4" width="35.130001068115234" hidden="0" customWidth="1"/>
  </x:cols>
  <x:sheetData>
    <x:row r="1">
      <x:c r="A1" s="4" t="str">
        <x:v>Paramètre</x:v>
      </x:c>
      <x:c r="B1" s="4" t="str">
        <x:v>Valeur</x:v>
      </x:c>
      <x:c r="C1" s="4" t="str">
        <x:v>Description</x:v>
      </x:c>
      <x:c r="D1" s="4" t="str">
        <x:v>Source / note</x:v>
      </x:c>
    </x:row>
    <x:row r="2">
      <x:c r="A2" t="str">
        <x:v>Trésorerie initiale</x:v>
      </x:c>
      <x:c r="B2" s="8" t="n">
        <x:v>25000</x:v>
      </x:c>
      <x:c r="C2" t="str">
        <x:v>Solde bancaire au début de la période</x:v>
      </x:c>
      <x:c r="D2" t="str">
        <x:v>À remplacer par le solde réel du compte pro</x:v>
      </x:c>
    </x:row>
    <x:row r="3">
      <x:c r="A3" t="str">
        <x:v>Seuil alerte rouge</x:v>
      </x:c>
      <x:c r="B3" s="8" t="n">
        <x:v>5000</x:v>
      </x:c>
      <x:c r="C3" t="str">
        <x:v>Alerte si trésorerie finale inférieure au seuil</x:v>
      </x:c>
      <x:c r="D3" t="str">
        <x:v>Hypothèse interne</x:v>
      </x:c>
    </x:row>
    <x:row r="4">
      <x:c r="A4" t="str">
        <x:v>Seuil prudence</x:v>
      </x:c>
      <x:c r="B4" s="8" t="n">
        <x:v>12000</x:v>
      </x:c>
      <x:c r="C4" t="str">
        <x:v>Zone orange si trésorerie finale faible</x:v>
      </x:c>
      <x:c r="D4" t="str">
        <x:v>Hypothèse interne</x:v>
      </x:c>
    </x:row>
    <x:row r="5">
      <x:c r="A5" t="str">
        <x:v>Taux TVA ventes</x:v>
      </x:c>
      <x:c r="B5" s="8" t="n">
        <x:v>0.2</x:v>
      </x:c>
      <x:c r="C5" t="str">
        <x:v>TVA collectée si applicable</x:v>
      </x:c>
      <x:c r="D5" t="str">
        <x:v>À adapter au régime fiscal</x:v>
      </x:c>
    </x:row>
    <x:row r="6">
      <x:c r="A6" t="str">
        <x:v>Taux TVA achats</x:v>
      </x:c>
      <x:c r="B6" s="8" t="n">
        <x:v>0.2</x:v>
      </x:c>
      <x:c r="C6" t="str">
        <x:v>TVA déductible si applicable</x:v>
      </x:c>
      <x:c r="D6" t="str">
        <x:v>À adapter au régime fiscal</x:v>
      </x:c>
    </x:row>
    <x:row r="7">
      <x:c r="A7" t="str">
        <x:v>Objectif solde minimum</x:v>
      </x:c>
      <x:c r="B7" s="8" t="n">
        <x:v>15000</x:v>
      </x:c>
      <x:c r="C7" t="str">
        <x:v>Niveau de sécurité visé</x:v>
      </x:c>
      <x:c r="D7" t="str">
        <x:v>Hypothèse de gestion</x:v>
      </x:c>
    </x:row>
    <x:row r="8">
      <x:c r="A8" t="str">
        <x:v>Délai paiement clients moyen</x:v>
      </x:c>
      <x:c r="B8" s="8" t="n">
        <x:v>30</x:v>
      </x:c>
      <x:c r="C8" t="str">
        <x:v>Nombre de jours moyen de paiement</x:v>
      </x:c>
      <x:c r="D8" t="str">
        <x:v>À renseigner depuis historique bancaire</x:v>
      </x:c>
    </x:row>
  </x:sheetData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46.970001220703125" hidden="0" customWidth="1"/>
    <x:col min="2" max="2" width="13.1899995803833" hidden="0" customWidth="1"/>
    <x:col min="3" max="3" width="13.0600004196167" hidden="0" customWidth="1"/>
    <x:col min="4" max="4" width="19.780000686645508" hidden="0" customWidth="1"/>
    <x:col min="5" max="5" width="18.440000534057617" hidden="0" customWidth="1"/>
    <x:col min="6" max="6" width="14.539999961853027" hidden="0" customWidth="1"/>
    <x:col min="7" max="7" width="6.860000133514404" hidden="0" customWidth="1"/>
    <x:col min="8" max="8" width="19.110000610351562" hidden="0" customWidth="1"/>
  </x:cols>
  <x:sheetData>
    <x:row r="1" ht="32" customHeight="1">
      <x:c r="A1" s="75" t="str">
        <x:v>ANALYSE DE SCÉNARIOS — TRÉSORERIE</x:v>
      </x:c>
    </x:row>
    <x:row r="3">
      <x:c r="A3" s="81" t="str">
        <x:v>Scénario</x:v>
      </x:c>
      <x:c r="B3" s="81" t="str">
        <x:v>Variation ventes</x:v>
      </x:c>
      <x:c r="C3" s="81" t="str">
        <x:v>Variation achats</x:v>
      </x:c>
      <x:c r="D3" s="81" t="str">
        <x:v>Décalage encaissements</x:v>
      </x:c>
      <x:c r="E3" s="81" t="str">
        <x:v>Flux net annuel estimé</x:v>
      </x:c>
      <x:c r="F3" s="81" t="str">
        <x:v>Solde final estimé</x:v>
      </x:c>
      <x:c r="G3" s="81" t="str">
        <x:v>Risque</x:v>
      </x:c>
      <x:c r="H3" s="81" t="str">
        <x:v>Décision recommandée</x:v>
      </x:c>
    </x:row>
    <x:row r="4">
      <x:c r="A4" s="41" t="str">
        <x:v>Base</x:v>
      </x:c>
      <x:c r="B4" s="89" t="n">
        <x:v>0</x:v>
      </x:c>
      <x:c r="C4" s="89" t="n">
        <x:v>0</x:v>
      </x:c>
      <x:c r="D4" s="89" t="n">
        <x:v>0</x:v>
      </x:c>
      <x:c r="E4" s="42" t="n">
        <x:f>SUM('Tableau avancé'!N5:N16)+SUM('Tableau avancé'!C5:C16)*B4-SUM('Tableau avancé'!F5:F16)*C4</x:f>
        <x:v>49550</x:v>
      </x:c>
      <x:c r="F4" s="42" t="n">
        <x:f>'Paramètres'!$B$2+E4</x:f>
        <x:v>74550</x:v>
      </x:c>
      <x:c r="G4" s="41" t="str">
        <x:f>IF(F4&lt;'Paramètres'!$B$3,"Élevé",IF(F4&lt;'Paramètres'!$B$4,"Moyen","Faible"))</x:f>
        <x:v>Faible</x:v>
      </x:c>
      <x:c r="H4" s="41" t="str">
        <x:f>IF(G4="Élevé","Sécuriser financement / relancer clients",IF(G4="Moyen","Réduire dépenses variables","Maintenir le plan"))</x:f>
        <x:v>Maintenir le plan</x:v>
      </x:c>
    </x:row>
    <x:row r="5">
      <x:c r="A5" s="41" t="str">
        <x:v>Optimiste</x:v>
      </x:c>
      <x:c r="B5" s="89" t="n">
        <x:v>0.12</x:v>
      </x:c>
      <x:c r="C5" s="89" t="n">
        <x:v>-0.03</x:v>
      </x:c>
      <x:c r="D5" s="89" t="n">
        <x:v>0</x:v>
      </x:c>
      <x:c r="E5" s="42" t="n">
        <x:f>SUM('Tableau avancé'!N5:N16)+SUM('Tableau avancé'!C5:C16)*B5-SUM('Tableau avancé'!F5:F16)*C5</x:f>
        <x:v>109160</x:v>
      </x:c>
      <x:c r="F5" s="42" t="n">
        <x:f>'Paramètres'!$B$2+E5</x:f>
        <x:v>134160</x:v>
      </x:c>
      <x:c r="G5" s="41" t="str">
        <x:f>IF(F5&lt;'Paramètres'!$B$3,"Élevé",IF(F5&lt;'Paramètres'!$B$4,"Moyen","Faible"))</x:f>
        <x:v>Faible</x:v>
      </x:c>
      <x:c r="H5" s="41" t="str">
        <x:f>IF(G5="Élevé","Sécuriser financement / relancer clients",IF(G5="Moyen","Réduire dépenses variables","Maintenir le plan"))</x:f>
        <x:v>Maintenir le plan</x:v>
      </x:c>
    </x:row>
    <x:row r="6">
      <x:c r="A6" s="41" t="str">
        <x:v>Tendu</x:v>
      </x:c>
      <x:c r="B6" s="89" t="n">
        <x:v>-0.1</x:v>
      </x:c>
      <x:c r="C6" s="89" t="n">
        <x:v>0.08</x:v>
      </x:c>
      <x:c r="D6" s="89" t="n">
        <x:v>15</x:v>
      </x:c>
      <x:c r="E6" s="42" t="n">
        <x:f>SUM('Tableau avancé'!N5:N16)+SUM('Tableau avancé'!C5:C16)*B6-SUM('Tableau avancé'!F5:F16)*C6</x:f>
        <x:v>-9860</x:v>
      </x:c>
      <x:c r="F6" s="42" t="n">
        <x:f>'Paramètres'!$B$2+E6</x:f>
        <x:v>15140</x:v>
      </x:c>
      <x:c r="G6" s="41" t="str">
        <x:f>IF(F6&lt;'Paramètres'!$B$3,"Élevé",IF(F6&lt;'Paramètres'!$B$4,"Moyen","Faible"))</x:f>
        <x:v>Faible</x:v>
      </x:c>
      <x:c r="H6" s="41" t="str">
        <x:f>IF(G6="Élevé","Sécuriser financement / relancer clients",IF(G6="Moyen","Réduire dépenses variables","Maintenir le plan"))</x:f>
        <x:v>Maintenir le plan</x:v>
      </x:c>
    </x:row>
    <x:row r="7">
      <x:c r="A7" s="41" t="str">
        <x:v>Stress</x:v>
      </x:c>
      <x:c r="B7" s="89" t="n">
        <x:v>-0.2</x:v>
      </x:c>
      <x:c r="C7" s="89" t="n">
        <x:v>0.15</x:v>
      </x:c>
      <x:c r="D7" s="89" t="n">
        <x:v>30</x:v>
      </x:c>
      <x:c r="E7" s="42" t="n">
        <x:f>SUM('Tableau avancé'!N5:N16)+SUM('Tableau avancé'!C5:C16)*B7-SUM('Tableau avancé'!F5:F16)*C7</x:f>
        <x:v>-67500</x:v>
      </x:c>
      <x:c r="F7" s="42" t="n">
        <x:f>'Paramètres'!$B$2+E7</x:f>
        <x:v>-42500</x:v>
      </x:c>
      <x:c r="G7" s="41" t="str">
        <x:f>IF(F7&lt;'Paramètres'!$B$3,"Élevé",IF(F7&lt;'Paramètres'!$B$4,"Moyen","Faible"))</x:f>
        <x:v>Élevé</x:v>
      </x:c>
      <x:c r="H7" s="41" t="str">
        <x:f>IF(G7="Élevé","Sécuriser financement / relancer clients",IF(G7="Moyen","Réduire dépenses variables","Maintenir le plan"))</x:f>
        <x:v>Sécuriser financement / relancer clients</x:v>
      </x:c>
    </x:row>
  </x:sheetData>
  <x:mergeCells>
    <x:mergeCell ref="A1:H1"/>
  </x:mergeCells>
  <x:conditionalFormatting sqref="G4:G7">
    <x:cfRule type="expression" dxfId="4" priority="1">
      <x:formula>G4="Élevé"</x:formula>
    </x:cfRule>
    <x:cfRule type="expression" dxfId="5" priority="2">
      <x:formula>G4="Moyen"</x:formula>
    </x:cfRule>
    <x:cfRule type="expression" dxfId="6" priority="3">
      <x:formula>G4="Faible"</x:formula>
    </x:cfRule>
  </x:conditionalFormatting>
  <x:pageMargins left="0.7" right="0.7" top="0.75" bottom="0.75" header="0.3" footer="0.3"/>
</x:worksheet>
</file>