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charts/chart2.xml" ContentType="application/vnd.openxmlformats-officedocument.drawingml.chart+xml"/>
  <Override PartName="/xl/tables/table2.xml" ContentType="application/vnd.openxmlformats-officedocument.spreadsheetml.table+xml"/>
  <Override PartName="/xl/worksheets/sheet5.xml" ContentType="application/vnd.openxmlformats-officedocument.spreadsheetml.worksheet+xml"/>
  <Override PartName="/xl/tables/table3.xml" ContentType="application/vnd.openxmlformats-officedocument.spreadsheetml.table+xml"/>
  <Override PartName="/xl/worksheets/sheet6.xml" ContentType="application/vnd.openxmlformats-officedocument.spreadsheetml.worksheet+xml"/>
  <Override PartName="/xl/tables/table4.xml" ContentType="application/vnd.openxmlformats-officedocument.spreadsheetml.table+xml"/>
  <Override PartName="/xl/worksheets/sheet7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779f60b182a4b2e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3241617f1492445a"/>
    <x:sheet xmlns:r="http://schemas.openxmlformats.org/officeDocument/2006/relationships" name="Méthode HPLC" sheetId="2" r:id="R1694514ffa74482b"/>
    <x:sheet xmlns:r="http://schemas.openxmlformats.org/officeDocument/2006/relationships" name="Échantillons" sheetId="3" r:id="Rf54676d460dd4bd9"/>
    <x:sheet xmlns:r="http://schemas.openxmlformats.org/officeDocument/2006/relationships" name="Courbe étalonnage" sheetId="4" r:id="Rd285cd6a5abd4a59"/>
    <x:sheet xmlns:r="http://schemas.openxmlformats.org/officeDocument/2006/relationships" name="Aptitude système" sheetId="5" r:id="R6bbea189cb7e4c72"/>
    <x:sheet xmlns:r="http://schemas.openxmlformats.org/officeDocument/2006/relationships" name="Dépannage" sheetId="6" r:id="R511a6acf49854d11"/>
    <x:sheet xmlns:r="http://schemas.openxmlformats.org/officeDocument/2006/relationships" name="Listes" sheetId="7" r:id="Ref58cde970ad45b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7">
    <x:numFmt numFmtId="200" formatCode="0.000"/>
    <x:numFmt numFmtId="201" formatCode="0.00%"/>
    <x:numFmt numFmtId="202" formatCode="0.00"/>
    <x:numFmt numFmtId="203" formatCode="0"/>
    <x:numFmt numFmtId="204" formatCode="0%"/>
    <x:numFmt numFmtId="205" formatCode="yyyy-mm-dd"/>
    <x:numFmt numFmtId="206" formatCode="0.0000"/>
  </x:numFmts>
  <x:fonts count="6">
    <x:font>
      <x:sz val="11"/>
      <x:name val="Carlito"/>
    </x:font>
    <x:font>
      <x:b/>
      <x:sz val="11"/>
      <x:color rgb="FFFFFFFF"/>
      <x:name val="Carlito"/>
    </x:font>
    <x:font>
      <x:b/>
      <x:sz val="16"/>
      <x:color rgb="FFFFFFFF"/>
      <x:name val="Carlito"/>
    </x:font>
    <x:font>
      <x:b/>
      <x:sz val="11"/>
      <x:name val="Carlito"/>
    </x:font>
    <x:font>
      <x:b/>
      <x:sz val="15"/>
      <x:color rgb="FFFFFFFF"/>
      <x:name val="Carlito"/>
    </x:font>
    <x:font>
      <x:b/>
      <x:sz val="11"/>
      <x:color rgb="FF2563EB"/>
      <x:name val="Carlito"/>
    </x:font>
  </x:fonts>
  <x:fills count="10">
    <x:fill>
      <x:patternFill patternType="none"/>
    </x:fill>
    <x:fill>
      <x:patternFill patternType="gray125"/>
    </x:fill>
    <x:fill>
      <x:patternFill patternType="solid">
        <x:fgColor rgb="FF0B1F3A"/>
      </x:patternFill>
    </x:fill>
    <x:fill>
      <x:patternFill patternType="solid">
        <x:fgColor rgb="FFDBEAFE"/>
      </x:patternFill>
    </x:fill>
    <x:fill>
      <x:patternFill patternType="solid">
        <x:fgColor rgb="FFFFFFFF"/>
      </x:patternFill>
    </x:fill>
    <x:fill>
      <x:patternFill patternType="solid">
        <x:fgColor rgb="FF2563EB"/>
      </x:patternFill>
    </x:fill>
    <x:fill>
      <x:patternFill patternType="solid">
        <x:fgColor rgb="FFE0F2FE"/>
      </x:patternFill>
    </x:fill>
    <x:fill>
      <x:patternFill patternType="solid">
        <x:fgColor rgb="FFFEF3C7"/>
      </x:patternFill>
    </x:fill>
    <x:fill>
      <x:patternFill patternType="solid">
        <x:fgColor rgb="FFDCFCE7"/>
      </x:patternFill>
    </x:fill>
    <x:fill>
      <x:patternFill patternType="solid">
        <x:fgColor rgb="FFF3E8FF"/>
      </x:patternFill>
    </x:fill>
  </x:fills>
  <x:borders count="2">
    <x:border/>
    <x:border/>
  </x:borders>
  <x:cellStyleXfs count="1">
    <x:xf numFmtId="0" fontId="0" fillId="0" borderId="0"/>
  </x:cellStyleXfs>
  <x:cellXfs count="95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 applyAlignment="1">
      <x:alignment horizontal="center" vertic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3" fillId="3" borderId="0" xfId="0" applyNumberFormat="1" applyFont="1" applyFill="1" applyBorder="1"/>
    <x:xf numFmtId="0" fontId="0" fillId="3" borderId="1" xfId="0" applyNumberFormat="1" applyFont="1" applyFill="1" applyBorder="1"/>
    <x:xf numFmtId="0" fontId="3" fillId="3" borderId="1" xfId="0" applyNumberFormat="1" applyFont="1" applyFill="1" applyBorder="1"/>
    <x:xf numFmtId="0" fontId="0" fillId="4" borderId="0" xfId="0" applyNumberFormat="1" applyFont="1" applyFill="1" applyBorder="1"/>
    <x:xf numFmtId="0" fontId="0" fillId="4" borderId="1" xfId="0" applyNumberFormat="1" applyFont="1" applyFill="1" applyBorder="1"/>
    <x:xf numFmtId="0" fontId="0" fillId="5" borderId="0" xfId="0" applyNumberFormat="1" applyFont="1" applyFill="1" applyBorder="1"/>
    <x:xf numFmtId="0" fontId="1" fillId="5" borderId="0" xfId="0" applyNumberFormat="1" applyFont="1" applyFill="1" applyBorder="1"/>
    <x:xf numFmtId="0" fontId="1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1" fillId="5" borderId="1" xfId="0" applyNumberFormat="1" applyFont="1" applyFill="1" applyBorder="1"/>
    <x:xf numFmtId="0" fontId="1" fillId="5" borderId="1" xfId="0" applyNumberFormat="1" applyFont="1" applyFill="1" applyBorder="1" applyAlignment="1">
      <x:alignment horizontal="center"/>
    </x:xf>
    <x:xf numFmtId="0" fontId="0" fillId="0" borderId="0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202" fontId="0" fillId="0" borderId="0" xfId="0" applyNumberFormat="1" applyFont="1" applyFill="1" applyBorder="1" applyAlignment="1">
      <x:alignment wrapText="1"/>
    </x:xf>
    <x:xf numFmtId="203" fontId="0" fillId="0" borderId="0" xfId="0" applyNumberFormat="1" applyFont="1" applyFill="1" applyBorder="1" applyAlignment="1">
      <x:alignment wrapText="1"/>
    </x:xf>
    <x:xf numFmtId="204" fontId="0" fillId="0" borderId="0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202" fontId="0" fillId="0" borderId="1" xfId="0" applyNumberFormat="1" applyFont="1" applyFill="1" applyBorder="1" applyAlignment="1">
      <x:alignment wrapText="1"/>
    </x:xf>
    <x:xf numFmtId="203" fontId="0" fillId="0" borderId="1" xfId="0" applyNumberFormat="1" applyFont="1" applyFill="1" applyBorder="1" applyAlignment="1">
      <x:alignment wrapText="1"/>
    </x:xf>
    <x:xf numFmtId="204" fontId="0" fillId="0" borderId="1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3" fillId="6" borderId="0" xfId="0" applyNumberFormat="1" applyFont="1" applyFill="1" applyBorder="1"/>
    <x:xf numFmtId="0" fontId="3" fillId="6" borderId="0" xfId="0" applyNumberFormat="1" applyFont="1" applyFill="1" applyBorder="1" applyAlignment="1">
      <x:alignment wrapText="1"/>
    </x:xf>
    <x:xf numFmtId="0" fontId="0" fillId="6" borderId="1" xfId="0" applyNumberFormat="1" applyFont="1" applyFill="1" applyBorder="1"/>
    <x:xf numFmtId="0" fontId="3" fillId="6" borderId="1" xfId="0" applyNumberFormat="1" applyFont="1" applyFill="1" applyBorder="1"/>
    <x:xf numFmtId="0" fontId="3" fillId="6" borderId="1" xfId="0" applyNumberFormat="1" applyFont="1" applyFill="1" applyBorder="1" applyAlignment="1">
      <x:alignment wrapText="1"/>
    </x:xf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center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center"/>
    </x:xf>
    <x:xf numFmtId="202" fontId="0" fillId="4" borderId="0" xfId="0" applyNumberFormat="1" applyFont="1" applyFill="1" applyBorder="1"/>
    <x:xf numFmtId="202" fontId="0" fillId="4" borderId="1" xfId="0" applyNumberFormat="1" applyFont="1" applyFill="1" applyBorder="1"/>
    <x:xf numFmtId="205" fontId="0" fillId="4" borderId="0" xfId="0" applyNumberFormat="1" applyFont="1" applyFill="1" applyBorder="1"/>
    <x:xf numFmtId="205" fontId="0" fillId="4" borderId="1" xfId="0" applyNumberFormat="1" applyFont="1" applyFill="1" applyBorder="1"/>
    <x:xf numFmtId="0" fontId="0" fillId="6" borderId="0" xfId="0" applyNumberFormat="1" applyFont="1" applyFill="1" applyBorder="1" applyAlignment="1">
      <x:alignment wrapText="1"/>
    </x:xf>
    <x:xf numFmtId="0" fontId="3" fillId="6" borderId="0" xfId="0" applyNumberFormat="1" applyFont="1" applyFill="1" applyBorder="1" applyAlignment="1">
      <x:alignment horizontal="center" wrapText="1"/>
    </x:xf>
    <x:xf numFmtId="0" fontId="0" fillId="6" borderId="1" xfId="0" applyNumberFormat="1" applyFont="1" applyFill="1" applyBorder="1" applyAlignment="1">
      <x:alignment wrapText="1"/>
    </x:xf>
    <x:xf numFmtId="0" fontId="3" fillId="6" borderId="1" xfId="0" applyNumberFormat="1" applyFont="1" applyFill="1" applyBorder="1" applyAlignment="1">
      <x:alignment horizontal="center" wrapText="1"/>
    </x:xf>
    <x:xf numFmtId="206" fontId="0" fillId="4" borderId="0" xfId="0" applyNumberFormat="1" applyFont="1" applyFill="1" applyBorder="1"/>
    <x:xf numFmtId="206" fontId="0" fillId="4" borderId="1" xfId="0" applyNumberFormat="1" applyFont="1" applyFill="1" applyBorder="1"/>
    <x:xf numFmtId="201" fontId="0" fillId="4" borderId="0" xfId="0" applyNumberFormat="1" applyFont="1" applyFill="1" applyBorder="1"/>
    <x:xf numFmtId="201" fontId="0" fillId="4" borderId="1" xfId="0" applyNumberFormat="1" applyFont="1" applyFill="1" applyBorder="1"/>
    <x:xf numFmtId="0" fontId="1" fillId="5" borderId="0" xfId="0" applyNumberFormat="1" applyFont="1" applyFill="1" applyBorder="1" applyAlignment="1">
      <x:alignment wrapText="1"/>
    </x:xf>
    <x:xf numFmtId="0" fontId="1" fillId="5" borderId="0" xfId="0" applyNumberFormat="1" applyFont="1" applyFill="1" applyBorder="1" applyAlignment="1">
      <x:alignment horizontal="center" wrapText="1"/>
    </x:xf>
    <x:xf numFmtId="0" fontId="1" fillId="5" borderId="1" xfId="0" applyNumberFormat="1" applyFont="1" applyFill="1" applyBorder="1" applyAlignment="1">
      <x:alignment wrapText="1"/>
    </x:xf>
    <x:xf numFmtId="0" fontId="1" fillId="5" borderId="1" xfId="0" applyNumberFormat="1" applyFont="1" applyFill="1" applyBorder="1" applyAlignment="1">
      <x:alignment horizontal="center" wrapText="1"/>
    </x:xf>
    <x:xf numFmtId="205" fontId="0" fillId="0" borderId="0" xfId="0" applyNumberFormat="1" applyFont="1" applyFill="1" applyBorder="1" applyAlignment="1">
      <x:alignment wrapText="1"/>
    </x:xf>
    <x:xf numFmtId="205" fontId="0" fillId="0" borderId="1" xfId="0" applyNumberFormat="1" applyFont="1" applyFill="1" applyBorder="1" applyAlignment="1">
      <x:alignment wrapText="1"/>
    </x:xf>
    <x:xf numFmtId="0" fontId="0" fillId="3" borderId="0" xfId="0" applyNumberFormat="1" applyFont="1" applyFill="1" applyBorder="1" applyAlignment="1">
      <x:alignment wrapText="1"/>
    </x:xf>
    <x:xf numFmtId="0" fontId="0" fillId="3" borderId="0" xfId="0" applyNumberFormat="1" applyFont="1" applyFill="1" applyBorder="1" applyAlignment="1">
      <x:alignment horizontal="center" wrapText="1"/>
    </x:xf>
    <x:xf numFmtId="0" fontId="0" fillId="3" borderId="1" xfId="0" applyNumberFormat="1" applyFont="1" applyFill="1" applyBorder="1" applyAlignment="1">
      <x:alignment wrapText="1"/>
    </x:xf>
    <x:xf numFmtId="0" fontId="0" fillId="3" borderId="1" xfId="0" applyNumberFormat="1" applyFont="1" applyFill="1" applyBorder="1" applyAlignment="1">
      <x:alignment horizontal="center" wrapText="1"/>
    </x:xf>
    <x:xf numFmtId="0" fontId="0" fillId="6" borderId="0" xfId="0" applyNumberFormat="1" applyFont="1" applyFill="1" applyBorder="1" applyAlignment="1">
      <x:alignment horizontal="center" wrapText="1"/>
    </x:xf>
    <x:xf numFmtId="0" fontId="0" fillId="6" borderId="1" xfId="0" applyNumberFormat="1" applyFont="1" applyFill="1" applyBorder="1" applyAlignment="1">
      <x:alignment horizontal="center" wrapText="1"/>
    </x:xf>
    <x:xf numFmtId="0" fontId="0" fillId="7" borderId="0" xfId="0" applyNumberFormat="1" applyFont="1" applyFill="1" applyBorder="1"/>
    <x:xf numFmtId="0" fontId="0" fillId="7" borderId="0" xfId="0" applyNumberFormat="1" applyFont="1" applyFill="1" applyBorder="1" applyAlignment="1">
      <x:alignment wrapText="1"/>
    </x:xf>
    <x:xf numFmtId="0" fontId="0" fillId="7" borderId="0" xfId="0" applyNumberFormat="1" applyFont="1" applyFill="1" applyBorder="1" applyAlignment="1">
      <x:alignment horizontal="center" wrapText="1"/>
    </x:xf>
    <x:xf numFmtId="0" fontId="0" fillId="7" borderId="1" xfId="0" applyNumberFormat="1" applyFont="1" applyFill="1" applyBorder="1"/>
    <x:xf numFmtId="0" fontId="0" fillId="7" borderId="1" xfId="0" applyNumberFormat="1" applyFont="1" applyFill="1" applyBorder="1" applyAlignment="1">
      <x:alignment wrapText="1"/>
    </x:xf>
    <x:xf numFmtId="0" fontId="0" fillId="7" borderId="1" xfId="0" applyNumberFormat="1" applyFont="1" applyFill="1" applyBorder="1" applyAlignment="1">
      <x:alignment horizontal="center" wrapText="1"/>
    </x:xf>
    <x:xf numFmtId="0" fontId="0" fillId="8" borderId="0" xfId="0" applyNumberFormat="1" applyFont="1" applyFill="1" applyBorder="1"/>
    <x:xf numFmtId="0" fontId="0" fillId="8" borderId="0" xfId="0" applyNumberFormat="1" applyFont="1" applyFill="1" applyBorder="1" applyAlignment="1">
      <x:alignment wrapText="1"/>
    </x:xf>
    <x:xf numFmtId="0" fontId="0" fillId="8" borderId="0" xfId="0" applyNumberFormat="1" applyFont="1" applyFill="1" applyBorder="1" applyAlignment="1">
      <x:alignment horizontal="center" wrapText="1"/>
    </x:xf>
    <x:xf numFmtId="0" fontId="0" fillId="8" borderId="1" xfId="0" applyNumberFormat="1" applyFont="1" applyFill="1" applyBorder="1"/>
    <x:xf numFmtId="0" fontId="0" fillId="8" borderId="1" xfId="0" applyNumberFormat="1" applyFont="1" applyFill="1" applyBorder="1" applyAlignment="1">
      <x:alignment wrapText="1"/>
    </x:xf>
    <x:xf numFmtId="0" fontId="0" fillId="8" borderId="1" xfId="0" applyNumberFormat="1" applyFont="1" applyFill="1" applyBorder="1" applyAlignment="1">
      <x:alignment horizontal="center" wrapText="1"/>
    </x:xf>
    <x:xf numFmtId="0" fontId="0" fillId="9" borderId="0" xfId="0" applyNumberFormat="1" applyFont="1" applyFill="1" applyBorder="1"/>
    <x:xf numFmtId="0" fontId="0" fillId="9" borderId="0" xfId="0" applyNumberFormat="1" applyFont="1" applyFill="1" applyBorder="1" applyAlignment="1">
      <x:alignment wrapText="1"/>
    </x:xf>
    <x:xf numFmtId="0" fontId="0" fillId="9" borderId="0" xfId="0" applyNumberFormat="1" applyFont="1" applyFill="1" applyBorder="1" applyAlignment="1">
      <x:alignment horizontal="center" wrapText="1"/>
    </x:xf>
    <x:xf numFmtId="0" fontId="0" fillId="9" borderId="1" xfId="0" applyNumberFormat="1" applyFont="1" applyFill="1" applyBorder="1"/>
    <x:xf numFmtId="0" fontId="0" fillId="9" borderId="1" xfId="0" applyNumberFormat="1" applyFont="1" applyFill="1" applyBorder="1" applyAlignment="1">
      <x:alignment wrapText="1"/>
    </x:xf>
    <x:xf numFmtId="0" fontId="0" fillId="9" borderId="1" xfId="0" applyNumberFormat="1" applyFont="1" applyFill="1" applyBorder="1" applyAlignment="1">
      <x:alignment horizontal="center" wrapText="1"/>
    </x:xf>
    <x:xf numFmtId="0" fontId="5" fillId="0" borderId="0" xfId="0" applyNumberFormat="1" applyFont="1" applyFill="1" applyBorder="1"/>
    <x:xf numFmtId="0" fontId="5" fillId="0" borderId="0" xfId="0" applyNumberFormat="1" applyFont="1" applyFill="1" applyBorder="1" applyAlignment="1">
      <x:alignment horizontal="center"/>
    </x:xf>
    <x:xf numFmtId="0" fontId="5" fillId="0" borderId="1" xfId="0" applyNumberFormat="1" applyFont="1" applyFill="1" applyBorder="1"/>
    <x:xf numFmtId="0" fontId="5" fillId="0" borderId="1" xfId="0" applyNumberFormat="1" applyFont="1" applyFill="1" applyBorder="1" applyAlignment="1">
      <x:alignment horizontal="center"/>
    </x:xf>
  </x:cellXfs>
  <x:cellStyles count="1">
    <x:cellStyle name="Normal" xfId="0"/>
  </x:cellStyles>
  <x:dxfs count="13"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78c8eca8bb34843" /><Relationship Type="http://schemas.openxmlformats.org/officeDocument/2006/relationships/theme" Target="/xl/theme/theme1.xml" Id="R90e45bfd79b34fe2" /><Relationship Type="http://schemas.openxmlformats.org/officeDocument/2006/relationships/sharedStrings" Target="/xl/sharedStrings.xml" Id="R4f650d7f2adb4131" /><Relationship Type="http://schemas.openxmlformats.org/officeDocument/2006/relationships/worksheet" Target="/xl/worksheets/sheet1.xml" Id="R3241617f1492445a" /><Relationship Type="http://schemas.openxmlformats.org/officeDocument/2006/relationships/worksheet" Target="/xl/worksheets/sheet2.xml" Id="R1694514ffa74482b" /><Relationship Type="http://schemas.openxmlformats.org/officeDocument/2006/relationships/worksheet" Target="/xl/worksheets/sheet3.xml" Id="Rf54676d460dd4bd9" /><Relationship Type="http://schemas.openxmlformats.org/officeDocument/2006/relationships/worksheet" Target="/xl/worksheets/sheet4.xml" Id="Rd285cd6a5abd4a59" /><Relationship Type="http://schemas.openxmlformats.org/officeDocument/2006/relationships/worksheet" Target="/xl/worksheets/sheet5.xml" Id="R6bbea189cb7e4c72" /><Relationship Type="http://schemas.openxmlformats.org/officeDocument/2006/relationships/worksheet" Target="/xl/worksheets/sheet6.xml" Id="R511a6acf49854d11" /><Relationship Type="http://schemas.openxmlformats.org/officeDocument/2006/relationships/worksheet" Target="/xl/worksheets/sheet7.xml" Id="Ref58cde970ad45b3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14549180f9794b1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chart" Target="/xl/drawings/charts/chart2.xml" Id="Reecd5e64495f4ab2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Concentration calculée par échantillon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Lot</c:v>
          </c:tx>
          <c:cat>
            <c:strRef>
              <c:f>'Échantillons'!$A$4:$A$6</c:f>
              <c:strCache>
                <c:ptCount val="0"/>
              </c:strCache>
            </c:strRef>
          </c:cat>
          <c:val>
            <c:numRef>
              <c:f>'Échantillons'!$B$4:$B$6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Date analyse</c:v>
          </c:tx>
          <c:cat>
            <c:strRef>
              <c:f>'Échantillons'!$A$4:$A$6</c:f>
              <c:strCache>
                <c:ptCount val="0"/>
              </c:strCache>
            </c:strRef>
          </c:cat>
          <c:val>
            <c:numRef>
              <c:f>'Échantillons'!$C$4:$C$6</c:f>
              <c:numCache>
                <c:formatCode>yyyy-mm-dd</c:formatCode>
                <c:ptCount val="0"/>
              </c:numCache>
            </c:numRef>
          </c:val>
        </c:ser>
        <c:ser>
          <c:idx val="2"/>
          <c:order val="2"/>
          <c:tx>
            <c:v>Préparation</c:v>
          </c:tx>
          <c:cat>
            <c:strRef>
              <c:f>'Échantillons'!$A$4:$A$6</c:f>
              <c:strCache>
                <c:ptCount val="0"/>
              </c:strCache>
            </c:strRef>
          </c:cat>
          <c:val>
            <c:numRef>
              <c:f>'Échantillons'!$D$4:$D$6</c:f>
              <c:numCache>
                <c:formatCode>General</c:formatCode>
                <c:ptCount val="0"/>
              </c:numCache>
            </c:numRef>
          </c:val>
        </c:ser>
        <c:ser>
          <c:idx val="3"/>
          <c:order val="3"/>
          <c:tx>
            <c:v>Dilution</c:v>
          </c:tx>
          <c:cat>
            <c:strRef>
              <c:f>'Échantillons'!$A$4:$A$6</c:f>
              <c:strCache>
                <c:ptCount val="0"/>
              </c:strCache>
            </c:strRef>
          </c:cat>
          <c:val>
            <c:numRef>
              <c:f>'Échantillons'!$E$4:$E$6</c:f>
              <c:numCache>
                <c:formatCode>General</c:formatCode>
                <c:ptCount val="0"/>
              </c:numCache>
            </c:numRef>
          </c:val>
        </c:ser>
        <c:ser>
          <c:idx val="4"/>
          <c:order val="4"/>
          <c:tx>
            <c:v>Aire de pic</c:v>
          </c:tx>
          <c:cat>
            <c:strRef>
              <c:f>'Échantillons'!$A$4:$A$6</c:f>
              <c:strCache>
                <c:ptCount val="0"/>
              </c:strCache>
            </c:strRef>
          </c:cat>
          <c:val>
            <c:numRef>
              <c:f>'Échantillons'!$F$4:$F$6</c:f>
              <c:numCache>
                <c:formatCode>General</c:formatCode>
                <c:ptCount val="0"/>
              </c:numCache>
            </c:numRef>
          </c:val>
        </c:ser>
        <c:ser>
          <c:idx val="5"/>
          <c:order val="5"/>
          <c:tx>
            <c:v>Concentration calculée</c:v>
          </c:tx>
          <c:cat>
            <c:strRef>
              <c:f>'Échantillons'!$A$4:$A$6</c:f>
              <c:strCache>
                <c:ptCount val="0"/>
              </c:strCache>
            </c:strRef>
          </c:cat>
          <c:val>
            <c:numRef>
              <c:f>'Échantillons'!$G$4:$G$6</c:f>
              <c:numCache>
                <c:formatCode>0.00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Courbe d'étalonnage HPLC</a:t>
            </a:r>
          </a:p>
        </c:rich>
      </c:tx>
      <c:overlay val="0"/>
    </c:title>
    <c:autoTitleDeleted val="0"/>
    <c:plotArea>
      <c:layout/>
      <c:scatterChart>
        <c:scatterStyle val="marker"/>
        <c:ser>
          <c:idx val="0"/>
          <c:order val="0"/>
          <c:tx>
            <c:v>Aire de pic</c:v>
          </c:tx>
          <c:xVal>
            <c:numLit>
              <c:formatCode>General</c:formatCode>
              <c:ptCount val="0"/>
            </c:numLit>
          </c:xVal>
          <c:yVal>
            <c:numRef>
              <c:f>'Courbe étalonnage'!$C$4:$C$8</c:f>
              <c:numCache>
                <c:formatCode>General</c:formatCode>
                <c:ptCount val="0"/>
              </c:numCache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scatterChart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</c:valAx>
      <c:val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11</xdr:col>
      <xdr:colOff>0</xdr:colOff>
      <xdr:row>2</xdr:row>
      <xdr:rowOff>0</xdr:rowOff>
    </xdr:from>
    <xdr:to>
      <xdr:col>19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14549180f9794b17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>
  <xdr:twoCellAnchor>
    <xdr:from>
      <xdr:col>3</xdr:col>
      <xdr:colOff>0</xdr:colOff>
      <xdr:row>2</xdr:row>
      <xdr:rowOff>0</xdr:rowOff>
    </xdr:from>
    <xdr:to>
      <xdr:col>8</xdr:col>
      <xdr:colOff>0</xdr:colOff>
      <xdr:row>17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ecd5e64495f4ab2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TableEchantillons" displayName="TableEchantillons" ref="A3:K54" headerRowCount="1">
  <x:tableColumns count="11">
    <x:tableColumn id="1" name="ID échantillon"/>
    <x:tableColumn id="2" name="Lot"/>
    <x:tableColumn id="3" name="Date analyse"/>
    <x:tableColumn id="4" name="Préparation"/>
    <x:tableColumn id="5" name="Dilution"/>
    <x:tableColumn id="6" name="Aire de pic"/>
    <x:tableColumn id="7" name="Concentration calculée"/>
    <x:tableColumn id="8" name="Teneur cible"/>
    <x:tableColumn id="9" name="Tolérance ±"/>
    <x:tableColumn id="10" name="Statut"/>
    <x:tableColumn id="11" name="Commentaire"/>
  </x:tableColumns>
  <x:tableStyleInfo name="TableStyleMedium2" showRowStripes="1"/>
</x:table>
</file>

<file path=xl/tables/table2.xml><?xml version="1.0" encoding="utf-8"?>
<x:table xmlns:x="http://schemas.openxmlformats.org/spreadsheetml/2006/main" id="3" name="TableEtalonnage" displayName="TableEtalonnage" ref="A3:C10" headerRowCount="1">
  <x:tableColumns count="3">
    <x:tableColumn id="1" name="Niveau"/>
    <x:tableColumn id="2" name="Concentration (mg/L)"/>
    <x:tableColumn id="3" name="Aire de pic"/>
  </x:tableColumns>
  <x:tableStyleInfo name="TableStyleMedium2" showRowStripes="1"/>
</x:table>
</file>

<file path=xl/tables/table3.xml><?xml version="1.0" encoding="utf-8"?>
<x:table xmlns:x="http://schemas.openxmlformats.org/spreadsheetml/2006/main" id="4" name="TableSST" displayName="TableSST" ref="A3:F10" headerRowCount="1">
  <x:tableColumns count="6">
    <x:tableColumn id="1" name="Injection"/>
    <x:tableColumn id="2" name="Temps rétention (min)"/>
    <x:tableColumn id="3" name="Aire"/>
    <x:tableColumn id="4" name="Plateaux théoriques"/>
    <x:tableColumn id="5" name="Résolution"/>
    <x:tableColumn id="6" name="Asymétrie"/>
  </x:tableColumns>
  <x:tableStyleInfo name="TableStyleMedium2" showRowStripes="1"/>
</x:table>
</file>

<file path=xl/tables/table4.xml><?xml version="1.0" encoding="utf-8"?>
<x:table xmlns:x="http://schemas.openxmlformats.org/spreadsheetml/2006/main" id="2" name="TableActionsHPLC" displayName="TableActionsHPLC" ref="A3:I54" headerRowCount="1">
  <x:tableColumns count="9">
    <x:tableColumn id="1" name="Date"/>
    <x:tableColumn id="2" name="Anomalie"/>
    <x:tableColumn id="3" name="Observation"/>
    <x:tableColumn id="4" name="Cause probable"/>
    <x:tableColumn id="5" name="Action corrective"/>
    <x:tableColumn id="6" name="Responsable"/>
    <x:tableColumn id="7" name="Priorité"/>
    <x:tableColumn id="8" name="Statut"/>
    <x:tableColumn id="9" name="Échéanc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3.xml.rels>&#65279;<?xml version="1.0" encoding="utf-8"?><Relationships xmlns="http://schemas.openxmlformats.org/package/2006/relationships"><Relationship Type="http://schemas.openxmlformats.org/officeDocument/2006/relationships/drawing" Target="/xl/drawings/drawing1.xml" Id="R6adcb77122544d85" /><Relationship Type="http://schemas.openxmlformats.org/officeDocument/2006/relationships/table" Target="/xl/tables/table1.xml" Id="R1eab2a0d08654f31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2.xml" Id="Rd18635264d6b4c39" /><Relationship Type="http://schemas.openxmlformats.org/officeDocument/2006/relationships/table" Target="/xl/tables/table2.xml" Id="R8da637ceccbc48ff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3.xml" Id="R36a4c5a3716b4d5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table" Target="/xl/tables/table4.xml" Id="R9d347c4a7d414454" /></Relationships>
</file>

<file path=xl/worksheets/sheet1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36" hidden="0" customWidth="1"/>
    <x:col min="3" max="3" width="18" hidden="0" customWidth="1"/>
    <x:col min="9" max="9" width="18" hidden="0" customWidth="1"/>
    <x:col min="10" max="10" width="18" hidden="0" customWidth="1"/>
  </x:cols>
  <x:sheetData>
    <x:row r="1" ht="30" customHeight="1">
      <x:c r="A1" s="10" t="str">
        <x:v>TABLEAU DE BORD HPLC — Principe, Méthode &amp; Contrôle analytique</x:v>
      </x:c>
    </x:row>
    <x:row r="3">
      <x:c r="A3" s="15" t="str">
        <x:v>Méthode</x:v>
      </x:c>
      <x:c r="B3" s="18" t="str">
        <x:f>IF('Méthode HPLC'!B3="","À compléter",'Méthode HPLC'!B3)</x:f>
        <x:v>HPLC-PAR-ASSAY-001</x:v>
      </x:c>
      <x:c r="D3" s="22" t="str">
        <x:v>KPI</x:v>
      </x:c>
      <x:c r="E3" s="22" t="str">
        <x:v>Valeur</x:v>
      </x:c>
      <x:c r="F3" s="22" t="str">
        <x:v>Critère</x:v>
      </x:c>
      <x:c r="G3" s="22" t="str">
        <x:v>Statut</x:v>
      </x:c>
      <x:c r="H3" s="22" t="str">
        <x:v>Interprétation</x:v>
      </x:c>
      <x:c r="I3" t="str"/>
      <x:c r="J3" t="str"/>
    </x:row>
    <x:row r="4">
      <x:c r="A4" s="15" t="str">
        <x:v>Analyte</x:v>
      </x:c>
      <x:c r="B4" s="18" t="str">
        <x:f>IF('Méthode HPLC'!B4="","À compléter",'Méthode HPLC'!B4)</x:f>
        <x:v>Paracétamol</x:v>
      </x:c>
      <x:c r="D4" s="27" t="str">
        <x:v>R² linéarité</x:v>
      </x:c>
      <x:c r="E4" s="29" t="n">
        <x:f>IFERROR('Courbe étalonnage'!B15,"")</x:f>
        <x:v>0.999</x:v>
      </x:c>
      <x:c r="F4" s="27" t="str">
        <x:v>≥ 0,999</x:v>
      </x:c>
      <x:c r="G4" s="27" t="str">
        <x:f>IF(E4="","",IF(E4&gt;=0.999,"CONFORME","NON CONFORME"))</x:f>
        <x:v>CONFORME</x:v>
      </x:c>
      <x:c r="H4" s="27" t="str">
        <x:f>IF(G4="CONFORME","Réponse proportionnelle concentration / aire","Revoir étalonnage")</x:f>
        <x:v>Réponse proportionnelle concentration / aire</x:v>
      </x:c>
    </x:row>
    <x:row r="5">
      <x:c r="A5" s="15" t="str">
        <x:v>Colonne</x:v>
      </x:c>
      <x:c r="B5" s="18" t="str">
        <x:f>IF('Méthode HPLC'!B7="","À compléter",'Méthode HPLC'!B7)</x:f>
        <x:v>C18, 150 x 4,6 mm, 5 µm</x:v>
      </x:c>
      <x:c r="D5" s="27" t="str">
        <x:v>RSD aire SST</x:v>
      </x:c>
      <x:c r="E5" s="30" t="n">
        <x:f>IFERROR('Aptitude système'!B14,"")</x:f>
        <x:v>0.002656868711610829</x:v>
      </x:c>
      <x:c r="F5" s="27" t="str">
        <x:v>≤ 2 %</x:v>
      </x:c>
      <x:c r="G5" s="27" t="str">
        <x:f>IF(E5="","",IF(E5&lt;=0.02,"CONFORME","NON CONFORME"))</x:f>
        <x:v>CONFORME</x:v>
      </x:c>
      <x:c r="H5" s="27" t="str">
        <x:f>IF(G5="CONFORME","Injections système reproductibles","Vérifier système / injecteur")</x:f>
        <x:v>Injections système reproductibles</x:v>
      </x:c>
    </x:row>
    <x:row r="6">
      <x:c r="A6" s="15" t="str">
        <x:v>Phase mobile</x:v>
      </x:c>
      <x:c r="B6" s="18" t="str">
        <x:f>IF('Méthode HPLC'!B9="","À compléter",'Méthode HPLC'!B9)</x:f>
        <x:v>Eau tampon phosphate / Méthanol 70:30</x:v>
      </x:c>
      <x:c r="D6" s="27" t="str">
        <x:v>Résolution mini</x:v>
      </x:c>
      <x:c r="E6" s="31" t="n">
        <x:f>IFERROR('Aptitude système'!B15,"")</x:f>
        <x:v>2.28</x:v>
      </x:c>
      <x:c r="F6" s="27" t="str">
        <x:v>≥ 2,0</x:v>
      </x:c>
      <x:c r="G6" s="27" t="str">
        <x:f>IF(E6="","",IF(E6&gt;=2,"CONFORME","NON CONFORME"))</x:f>
        <x:v>CONFORME</x:v>
      </x:c>
      <x:c r="H6" s="27" t="str">
        <x:f>IF(G6="CONFORME","Séparation suffisante","Optimiser gradient / colonne")</x:f>
        <x:v>Séparation suffisante</x:v>
      </x:c>
    </x:row>
    <x:row r="7">
      <x:c r="A7" s="15" t="str">
        <x:v>Détecteur</x:v>
      </x:c>
      <x:c r="B7" s="18" t="str">
        <x:f>IF('Méthode HPLC'!B13="","À compléter",'Méthode HPLC'!B13)</x:f>
        <x:v>UV-Visible</x:v>
      </x:c>
      <x:c r="D7" s="27" t="str">
        <x:v>Asymétrie max</x:v>
      </x:c>
      <x:c r="E7" s="31" t="n">
        <x:f>IFERROR('Aptitude système'!B16,"")</x:f>
        <x:v>1.15</x:v>
      </x:c>
      <x:c r="F7" s="27" t="str">
        <x:v>≤ 2,0</x:v>
      </x:c>
      <x:c r="G7" s="27" t="str">
        <x:f>IF(E7="","",IF(E7&lt;=2,"CONFORME","NON CONFORME"))</x:f>
        <x:v>CONFORME</x:v>
      </x:c>
      <x:c r="H7" s="27" t="str">
        <x:f>IF(G7="CONFORME","Forme des pics acceptable","Contrôler colonne / pH")</x:f>
        <x:v>Forme des pics acceptable</x:v>
      </x:c>
    </x:row>
    <x:row r="8">
      <x:c r="D8" s="27" t="str">
        <x:v>Échantillons à traiter</x:v>
      </x:c>
      <x:c r="E8" s="32" t="n">
        <x:f>COUNTA('Échantillons'!A4:A54)</x:f>
        <x:v>3</x:v>
      </x:c>
      <x:c r="F8" s="27" t="str">
        <x:v>Suivi</x:v>
      </x:c>
      <x:c r="G8" s="27" t="str">
        <x:v>INFO</x:v>
      </x:c>
      <x:c r="H8" s="27" t="str">
        <x:v>Nombre de lignes saisies</x:v>
      </x:c>
    </x:row>
    <x:row r="9">
      <x:c r="D9" s="27" t="str">
        <x:v>Échantillons non conformes</x:v>
      </x:c>
      <x:c r="E9" s="32" t="n">
        <x:f>COUNTIF('Échantillons'!J4:J54,"NON CONFORME")</x:f>
        <x:v>1</x:v>
      </x:c>
      <x:c r="F9" s="27" t="str">
        <x:v>0 attendu</x:v>
      </x:c>
      <x:c r="G9" s="27" t="str">
        <x:f>IF(E9=0,"CONFORME","ALERTE")</x:f>
        <x:v>ALERTE</x:v>
      </x:c>
      <x:c r="H9" s="27" t="str">
        <x:v>Résultats hors spécification à investiguer</x:v>
      </x:c>
    </x:row>
    <x:row r="10">
      <x:c r="D10" s="27" t="str">
        <x:v>Actions ouvertes</x:v>
      </x:c>
      <x:c r="E10" s="32" t="n">
        <x:f>COUNTIFS('Dépannage'!B4:B54,"&lt;&gt;",'Dépannage'!H4:H54,"&lt;&gt;Terminé")</x:f>
        <x:v>5</x:v>
      </x:c>
      <x:c r="F10" s="27" t="str">
        <x:v>0 attendu</x:v>
      </x:c>
      <x:c r="G10" s="27" t="str">
        <x:f>IF(E10=0,"CONFORME","ALERTE")</x:f>
        <x:v>ALERTE</x:v>
      </x:c>
      <x:c r="H10" s="27" t="str">
        <x:v>Actions de troubleshooting en cours</x:v>
      </x:c>
    </x:row>
    <x:row r="11">
      <x:c r="D11" s="27" t="str">
        <x:v>Score global</x:v>
      </x:c>
      <x:c r="E11" s="33" t="n">
        <x:f>IFERROR(COUNTIF(G4:G10,"CONFORME")/COUNTIF(G4:G10,"&lt;&gt;"),"")</x:f>
        <x:v>0.5714285714285714</x:v>
      </x:c>
      <x:c r="F11" s="27" t="str">
        <x:v>≥ 85 %</x:v>
      </x:c>
      <x:c r="G11" s="27" t="str">
        <x:f>IF(E11="","",IF(E11&gt;=0.85,"VALIDÉ",IF(E11&gt;=0.65,"SOUS RÉSERVE","À REPRENDRE")))</x:f>
        <x:v>À REPRENDRE</x:v>
      </x:c>
      <x:c r="H11" s="27" t="str">
        <x:v>Synthèse automatique</x:v>
      </x:c>
    </x:row>
    <x:row r="13">
      <x:c r="D13" s="41" t="str">
        <x:v>Lecture rapide : saisissez les données dans les onglets Méthode HPLC, Courbe étalonnage, Aptitude système et Échantillons. Le dashboard calcule automatiquement la conformité.</x:v>
      </x:c>
    </x:row>
    <x:row r="15">
      <x:c r="A15" s="4" t="str">
        <x:v>Schéma actionnable du flux HPLC</x:v>
      </x:c>
    </x:row>
    <x:row r="16">
      <x:c r="A16" s="68" t="str">
        <x:v>Phase mobile</x:v>
      </x:c>
      <x:c r="B16" s="92" t="str">
        <x:v>➜</x:v>
      </x:c>
      <x:c r="C16" s="71" t="str">
        <x:v>Pompe</x:v>
      </x:c>
      <x:c r="D16" s="92" t="str">
        <x:v>➜</x:v>
      </x:c>
      <x:c r="E16" s="75" t="str">
        <x:v>Injecteur</x:v>
      </x:c>
      <x:c r="F16" s="92" t="str">
        <x:v>➜</x:v>
      </x:c>
      <x:c r="G16" s="81" t="str">
        <x:v>Colonne C18</x:v>
      </x:c>
      <x:c r="H16" s="92" t="str">
        <x:v>➜</x:v>
      </x:c>
      <x:c r="I16" s="87" t="str">
        <x:v>Détecteur UV</x:v>
      </x:c>
      <x:c r="J16" s="92" t="str">
        <x:v>➜</x:v>
      </x:c>
    </x:row>
    <x:row r="17">
      <x:c r="A17" s="68" t="str">
        <x:v>Solvants / tampon</x:v>
      </x:c>
      <x:c r="B17" s="92" t="str"/>
      <x:c r="C17" s="71" t="str">
        <x:v>Débit &amp; pression</x:v>
      </x:c>
      <x:c r="D17" s="92" t="str"/>
      <x:c r="E17" s="75" t="str">
        <x:v>Volume injection</x:v>
      </x:c>
      <x:c r="F17" s="92" t="str"/>
      <x:c r="G17" s="81" t="str">
        <x:v>Séparation analytes</x:v>
      </x:c>
      <x:c r="H17" s="92" t="str"/>
      <x:c r="I17" s="87" t="str">
        <x:v>Signal</x:v>
      </x:c>
      <x:c r="J17" s="92" t="str"/>
    </x:row>
    <x:row r="18">
      <x:c r="A18" s="68" t="str">
        <x:v>Action : dégazer</x:v>
      </x:c>
      <x:c r="B18" s="92" t="str"/>
      <x:c r="C18" s="71" t="str">
        <x:v>Action : contrôler débit</x:v>
      </x:c>
      <x:c r="D18" s="92" t="str"/>
      <x:c r="E18" s="75" t="str">
        <x:v>Action : vérifier volume</x:v>
      </x:c>
      <x:c r="F18" s="92" t="str"/>
      <x:c r="G18" s="81" t="str">
        <x:v>Action : suivre résolution</x:v>
      </x:c>
      <x:c r="H18" s="92" t="str"/>
      <x:c r="I18" s="87" t="str">
        <x:v>Action : vérifier longueur d'onde</x:v>
      </x:c>
      <x:c r="J18" s="92" t="str"/>
    </x:row>
  </x:sheetData>
  <x:mergeCells>
    <x:mergeCell ref="A1:J1"/>
    <x:mergeCell ref="D13:J13"/>
    <x:mergeCell ref="A15:J15"/>
  </x:mergeCells>
  <x:conditionalFormatting sqref="G4:G11">
    <x:cfRule type="expression" dxfId="0" priority="1">
      <x:formula>G4="CONFORME"</x:formula>
    </x:cfRule>
    <x:cfRule type="expression" dxfId="1" priority="2">
      <x:formula>OR(G4="NON CONFORME",G4="ALERTE",G4="À REPRENDRE")</x:formula>
    </x:cfRule>
    <x:cfRule type="expression" dxfId="2" priority="3">
      <x:formula>OR(G4="SOUS RÉSERVE",G4="INFO")</x:formula>
    </x:cfRule>
  </x:conditionalFormatting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4" max="4" width="20" hidden="0" customWidth="1"/>
    <x:col min="5" max="5" width="20" hidden="0" customWidth="1"/>
    <x:col min="6" max="6" width="20" hidden="0" customWidth="1"/>
    <x:col min="3" max="3" width="20" hidden="0" customWidth="1"/>
    <x:col min="7" max="7" width="20" hidden="0" customWidth="1"/>
    <x:col min="8" max="8" width="20" hidden="0" customWidth="1"/>
  </x:cols>
  <x:sheetData>
    <x:row r="1" ht="30" customHeight="1">
      <x:c r="A1" s="46" t="str">
        <x:v>FICHE MÉTHODE HPLC — paramètres chromatographiques</x:v>
      </x:c>
    </x:row>
    <x:row r="3">
      <x:c r="A3" s="15" t="str">
        <x:v>Référence méthode</x:v>
      </x:c>
      <x:c r="B3" s="18" t="str">
        <x:v>HPLC-PAR-ASSAY-001</x:v>
      </x:c>
      <x:c r="D3" s="22" t="str">
        <x:v>Aide — empreinte sémantique HPLC</x:v>
      </x:c>
    </x:row>
    <x:row r="4">
      <x:c r="A4" s="15" t="str">
        <x:v>Analyte</x:v>
      </x:c>
      <x:c r="B4" s="18" t="str">
        <x:v>Paracétamol</x:v>
      </x:c>
      <x:c r="D4" s="54" t="str">
        <x:v>Paramètre</x:v>
      </x:c>
      <x:c r="E4" s="54" t="str">
        <x:v>Rôle</x:v>
      </x:c>
      <x:c r="F4" s="54" t="str">
        <x:v>Point de vigilance</x:v>
      </x:c>
      <x:c r="G4" t="str"/>
      <x:c r="H4" t="str"/>
    </x:row>
    <x:row r="5">
      <x:c r="A5" s="15" t="str">
        <x:v>Matrice</x:v>
      </x:c>
      <x:c r="B5" s="18" t="str">
        <x:v>Comprimé 500 mg</x:v>
      </x:c>
      <x:c r="D5" s="27" t="str">
        <x:v>Phase mobile</x:v>
      </x:c>
      <x:c r="E5" s="27" t="str">
        <x:v>Transporte les analytes</x:v>
      </x:c>
      <x:c r="F5" s="27" t="str">
        <x:v>pH, force éluante, dégazage</x:v>
      </x:c>
      <x:c r="G5" t="str"/>
      <x:c r="H5" t="str"/>
    </x:row>
    <x:row r="6">
      <x:c r="A6" s="15" t="str">
        <x:v>Objectif</x:v>
      </x:c>
      <x:c r="B6" s="18" t="str">
        <x:v>Dosage du principe actif</x:v>
      </x:c>
      <x:c r="D6" s="27" t="str">
        <x:v>Colonne C18</x:v>
      </x:c>
      <x:c r="E6" s="27" t="str">
        <x:v>Assure la séparation</x:v>
      </x:c>
      <x:c r="F6" s="27" t="str">
        <x:v>Vieillissement, pression, compatibilité pH</x:v>
      </x:c>
      <x:c r="G6" t="str"/>
      <x:c r="H6" t="str"/>
    </x:row>
    <x:row r="7">
      <x:c r="A7" s="15" t="str">
        <x:v>Colonne</x:v>
      </x:c>
      <x:c r="B7" s="18" t="str">
        <x:v>C18, 150 x 4,6 mm, 5 µm</x:v>
      </x:c>
      <x:c r="D7" s="27" t="str">
        <x:v>Détecteur UV</x:v>
      </x:c>
      <x:c r="E7" s="27" t="str">
        <x:v>Mesure l'absorbance</x:v>
      </x:c>
      <x:c r="F7" s="27" t="str">
        <x:v>Longueur d'onde et bruit de fond</x:v>
      </x:c>
      <x:c r="G7" t="str"/>
      <x:c r="H7" t="str"/>
    </x:row>
    <x:row r="8">
      <x:c r="A8" s="15" t="str">
        <x:v>Phase stationnaire</x:v>
      </x:c>
      <x:c r="B8" s="18" t="str">
        <x:v>Silice greffée octadécyle</x:v>
      </x:c>
      <x:c r="D8" s="27" t="str">
        <x:v>Temps de rétention</x:v>
      </x:c>
      <x:c r="E8" s="27" t="str">
        <x:v>Identifie le composé</x:v>
      </x:c>
      <x:c r="F8" s="27" t="str">
        <x:v>Stabilité entre injections</x:v>
      </x:c>
      <x:c r="G8" t="str"/>
      <x:c r="H8" t="str"/>
    </x:row>
    <x:row r="9">
      <x:c r="A9" s="15" t="str">
        <x:v>Phase mobile</x:v>
      </x:c>
      <x:c r="B9" s="18" t="str">
        <x:v>Eau tampon phosphate / Méthanol 70:30</x:v>
      </x:c>
      <x:c r="D9" s="27" t="str">
        <x:v>Aire de pic</x:v>
      </x:c>
      <x:c r="E9" s="27" t="str">
        <x:v>Quantifie la teneur</x:v>
      </x:c>
      <x:c r="F9" s="27" t="str">
        <x:v>Intégration correcte du pic</x:v>
      </x:c>
      <x:c r="G9" t="str"/>
      <x:c r="H9" t="str"/>
    </x:row>
    <x:row r="10">
      <x:c r="A10" s="15" t="str">
        <x:v>Mode d'élution</x:v>
      </x:c>
      <x:c r="B10" s="18" t="str">
        <x:v>Isocratique</x:v>
      </x:c>
      <x:c r="D10" s="27" t="str">
        <x:v>Résolution</x:v>
      </x:c>
      <x:c r="E10" s="27" t="str">
        <x:v>Sépare deux pics</x:v>
      </x:c>
      <x:c r="F10" s="27" t="str">
        <x:v>Critère recommandé ≥ 2</x:v>
      </x:c>
      <x:c r="G10" t="str"/>
      <x:c r="H10" t="str"/>
    </x:row>
    <x:row r="11">
      <x:c r="A11" s="15" t="str">
        <x:v>Débit</x:v>
      </x:c>
      <x:c r="B11" s="18" t="n">
        <x:v>1</x:v>
      </x:c>
      <x:c r="D11" s="27" t="str">
        <x:v>Asymétrie</x:v>
      </x:c>
      <x:c r="E11" s="27" t="str">
        <x:v>Évalue la forme de pic</x:v>
      </x:c>
      <x:c r="F11" s="27" t="str">
        <x:v>Pics trainants ou fronting</x:v>
      </x:c>
      <x:c r="G11" t="str"/>
      <x:c r="H11" t="str"/>
    </x:row>
    <x:row r="12">
      <x:c r="A12" s="15" t="str">
        <x:v>Température colonne</x:v>
      </x:c>
      <x:c r="B12" s="18" t="n">
        <x:v>30</x:v>
      </x:c>
      <x:c r="D12" s="27" t="str">
        <x:v>SST</x:v>
      </x:c>
      <x:c r="E12" s="27" t="str">
        <x:v>Vérifie aptitude système</x:v>
      </x:c>
      <x:c r="F12" s="27" t="str">
        <x:v>Avant exploitation des résultats</x:v>
      </x:c>
      <x:c r="G12" t="str"/>
      <x:c r="H12" t="str"/>
    </x:row>
    <x:row r="13">
      <x:c r="A13" s="15" t="str">
        <x:v>Détecteur</x:v>
      </x:c>
      <x:c r="B13" s="49" t="str">
        <x:v>UV-Visible</x:v>
      </x:c>
    </x:row>
    <x:row r="14">
      <x:c r="A14" s="15" t="str">
        <x:v>Longueur d'onde</x:v>
      </x:c>
      <x:c r="B14" s="49" t="n">
        <x:v>254</x:v>
      </x:c>
    </x:row>
    <x:row r="15">
      <x:c r="A15" s="15" t="str">
        <x:v>Volume injection</x:v>
      </x:c>
      <x:c r="B15" s="49" t="n">
        <x:v>20</x:v>
      </x:c>
    </x:row>
    <x:row r="16">
      <x:c r="A16" s="15" t="str">
        <x:v>Temps run</x:v>
      </x:c>
      <x:c r="B16" s="49" t="n">
        <x:v>10</x:v>
      </x:c>
    </x:row>
    <x:row r="17">
      <x:c r="A17" s="15" t="str">
        <x:v>Analyste</x:v>
      </x:c>
      <x:c r="B17" s="49" t="str"/>
    </x:row>
    <x:row r="18">
      <x:c r="A18" s="15" t="str">
        <x:v>Date</x:v>
      </x:c>
      <x:c r="B18" s="51" t="n">
        <x:v>46197.13482545139</x:v>
      </x:c>
    </x:row>
  </x:sheetData>
  <x:mergeCells>
    <x:mergeCell ref="A1:H1"/>
    <x:mergeCell ref="D3:H3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30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28" hidden="0" customWidth="1"/>
  </x:cols>
  <x:sheetData>
    <x:row r="1" ht="30" customHeight="1">
      <x:c r="A1" s="46" t="str">
        <x:v>SUIVI ÉCHANTILLONS HPLC — calcul concentration &amp; conformité</x:v>
      </x:c>
    </x:row>
    <x:row r="3">
      <x:c r="A3" s="62" t="str">
        <x:v>ID échantillon</x:v>
      </x:c>
      <x:c r="B3" s="62" t="str">
        <x:v>Lot</x:v>
      </x:c>
      <x:c r="C3" s="62" t="str">
        <x:v>Date analyse</x:v>
      </x:c>
      <x:c r="D3" s="62" t="str">
        <x:v>Préparation</x:v>
      </x:c>
      <x:c r="E3" s="62" t="str">
        <x:v>Dilution</x:v>
      </x:c>
      <x:c r="F3" s="62" t="str">
        <x:v>Aire de pic</x:v>
      </x:c>
      <x:c r="G3" s="62" t="str">
        <x:v>Concentration calculée</x:v>
      </x:c>
      <x:c r="H3" s="62" t="str">
        <x:v>Teneur cible</x:v>
      </x:c>
      <x:c r="I3" s="62" t="str">
        <x:v>Tolérance ±</x:v>
      </x:c>
      <x:c r="J3" s="62" t="str">
        <x:v>Statut</x:v>
      </x:c>
      <x:c r="K3" s="62" t="str">
        <x:v>Commentaire</x:v>
      </x:c>
    </x:row>
    <x:row r="4">
      <x:c r="A4" s="27" t="str">
        <x:v>ECH-001</x:v>
      </x:c>
      <x:c r="B4" s="27" t="str">
        <x:v>LOT-A24</x:v>
      </x:c>
      <x:c r="C4" s="65" t="n">
        <x:v>46197.13483091435</x:v>
      </x:c>
      <x:c r="D4" s="27" t="str">
        <x:v>Dissolution + filtration 0,45 µm</x:v>
      </x:c>
      <x:c r="E4" s="27" t="n">
        <x:v>50</x:v>
      </x:c>
      <x:c r="F4" s="27" t="n">
        <x:v>102120</x:v>
      </x:c>
      <x:c r="G4" s="31" t="n">
        <x:f>IF(F4="","",(F4-'Courbe étalonnage'!$B$13)/'Courbe étalonnage'!$B$12)</x:f>
        <x:v>99.17814047029702</x:v>
      </x:c>
      <x:c r="H4" s="31" t="n">
        <x:v>100</x:v>
      </x:c>
      <x:c r="I4" s="31" t="n">
        <x:v>2</x:v>
      </x:c>
      <x:c r="J4" s="27" t="str">
        <x:f>IF(G4="","",IF(ABS(G4-H4)&lt;=I4,"CONFORME","NON CONFORME"))</x:f>
        <x:v>CONFORME</x:v>
      </x:c>
      <x:c r="K4" s="27" t="str"/>
    </x:row>
    <x:row r="5">
      <x:c r="A5" s="27" t="str">
        <x:v>ECH-002</x:v>
      </x:c>
      <x:c r="B5" s="27" t="str">
        <x:v>LOT-A24</x:v>
      </x:c>
      <x:c r="C5" s="65" t="n">
        <x:v>46197.13483091435</x:v>
      </x:c>
      <x:c r="D5" s="27" t="str">
        <x:v>Dissolution + filtration 0,45 µm</x:v>
      </x:c>
      <x:c r="E5" s="27" t="n">
        <x:v>50</x:v>
      </x:c>
      <x:c r="F5" s="27" t="n">
        <x:v>101800</x:v>
      </x:c>
      <x:c r="G5" s="31" t="n">
        <x:f>IF(F5="","",(F5-'Courbe étalonnage'!$B$13)/'Courbe étalonnage'!$B$12)</x:f>
        <x:v>98.86873452970298</x:v>
      </x:c>
      <x:c r="H5" s="31" t="n">
        <x:v>100</x:v>
      </x:c>
      <x:c r="I5" s="31" t="n">
        <x:v>2</x:v>
      </x:c>
      <x:c r="J5" s="27" t="str">
        <x:f>IF(G5="","",IF(ABS(G5-H5)&lt;=I5,"CONFORME","NON CONFORME"))</x:f>
        <x:v>CONFORME</x:v>
      </x:c>
      <x:c r="K5" s="27" t="str"/>
    </x:row>
    <x:row r="6">
      <x:c r="A6" s="27" t="str">
        <x:v>ECH-003</x:v>
      </x:c>
      <x:c r="B6" s="27" t="str">
        <x:v>LOT-B24</x:v>
      </x:c>
      <x:c r="C6" s="65" t="n">
        <x:v>46197.13483091435</x:v>
      </x:c>
      <x:c r="D6" s="27" t="str">
        <x:v>Dissolution + filtration 0,45 µm</x:v>
      </x:c>
      <x:c r="E6" s="27" t="n">
        <x:v>50</x:v>
      </x:c>
      <x:c r="F6" s="27" t="n">
        <x:v>105500</x:v>
      </x:c>
      <x:c r="G6" s="31" t="n">
        <x:f>IF(F6="","",(F6-'Courbe étalonnage'!$B$13)/'Courbe étalonnage'!$B$12)</x:f>
        <x:v>102.44624071782178</x:v>
      </x:c>
      <x:c r="H6" s="31" t="n">
        <x:v>100</x:v>
      </x:c>
      <x:c r="I6" s="31" t="n">
        <x:v>2</x:v>
      </x:c>
      <x:c r="J6" s="27" t="str">
        <x:f>IF(G6="","",IF(ABS(G6-H6)&lt;=I6,"CONFORME","NON CONFORME"))</x:f>
        <x:v>NON CONFORME</x:v>
      </x:c>
      <x:c r="K6" s="27" t="str"/>
    </x:row>
    <x:row r="7">
      <x:c r="A7" s="27"/>
      <x:c r="B7" s="27"/>
      <x:c r="C7" s="65"/>
      <x:c r="D7" s="27"/>
      <x:c r="E7" s="27"/>
      <x:c r="F7" s="27"/>
      <x:c r="G7" s="31" t="str">
        <x:f>IF(F7="","",(F7-'Courbe étalonnage'!$B$13)/'Courbe étalonnage'!$B$12)</x:f>
      </x:c>
      <x:c r="H7" s="31"/>
      <x:c r="I7" s="31"/>
      <x:c r="J7" s="27" t="str">
        <x:f>IF(G7="","",IF(ABS(G7-H7)&lt;=I7,"CONFORME","NON CONFORME"))</x:f>
      </x:c>
      <x:c r="K7" s="27"/>
    </x:row>
    <x:row r="8">
      <x:c r="A8" s="27"/>
      <x:c r="B8" s="27"/>
      <x:c r="C8" s="65"/>
      <x:c r="D8" s="27"/>
      <x:c r="E8" s="27"/>
      <x:c r="F8" s="27"/>
      <x:c r="G8" s="31" t="str">
        <x:f>IF(F8="","",(F8-'Courbe étalonnage'!$B$13)/'Courbe étalonnage'!$B$12)</x:f>
      </x:c>
      <x:c r="H8" s="31"/>
      <x:c r="I8" s="31"/>
      <x:c r="J8" s="27" t="str">
        <x:f>IF(G8="","",IF(ABS(G8-H8)&lt;=I8,"CONFORME","NON CONFORME"))</x:f>
      </x:c>
      <x:c r="K8" s="27"/>
    </x:row>
    <x:row r="9">
      <x:c r="A9" s="27"/>
      <x:c r="B9" s="27"/>
      <x:c r="C9" s="65"/>
      <x:c r="D9" s="27"/>
      <x:c r="E9" s="27"/>
      <x:c r="F9" s="27"/>
      <x:c r="G9" s="31" t="str">
        <x:f>IF(F9="","",(F9-'Courbe étalonnage'!$B$13)/'Courbe étalonnage'!$B$12)</x:f>
      </x:c>
      <x:c r="H9" s="31"/>
      <x:c r="I9" s="31"/>
      <x:c r="J9" s="27" t="str">
        <x:f>IF(G9="","",IF(ABS(G9-H9)&lt;=I9,"CONFORME","NON CONFORME"))</x:f>
      </x:c>
      <x:c r="K9" s="27"/>
    </x:row>
    <x:row r="10">
      <x:c r="A10" s="27"/>
      <x:c r="B10" s="27"/>
      <x:c r="C10" s="65"/>
      <x:c r="D10" s="27"/>
      <x:c r="E10" s="27"/>
      <x:c r="F10" s="27"/>
      <x:c r="G10" s="31" t="str">
        <x:f>IF(F10="","",(F10-'Courbe étalonnage'!$B$13)/'Courbe étalonnage'!$B$12)</x:f>
      </x:c>
      <x:c r="H10" s="31"/>
      <x:c r="I10" s="31"/>
      <x:c r="J10" s="27" t="str">
        <x:f>IF(G10="","",IF(ABS(G10-H10)&lt;=I10,"CONFORME","NON CONFORME"))</x:f>
      </x:c>
      <x:c r="K10" s="27"/>
    </x:row>
    <x:row r="11">
      <x:c r="A11" s="27"/>
      <x:c r="B11" s="27"/>
      <x:c r="C11" s="65"/>
      <x:c r="D11" s="27"/>
      <x:c r="E11" s="27"/>
      <x:c r="F11" s="27"/>
      <x:c r="G11" s="31" t="str">
        <x:f>IF(F11="","",(F11-'Courbe étalonnage'!$B$13)/'Courbe étalonnage'!$B$12)</x:f>
      </x:c>
      <x:c r="H11" s="31"/>
      <x:c r="I11" s="31"/>
      <x:c r="J11" s="27" t="str">
        <x:f>IF(G11="","",IF(ABS(G11-H11)&lt;=I11,"CONFORME","NON CONFORME"))</x:f>
      </x:c>
      <x:c r="K11" s="27"/>
    </x:row>
    <x:row r="12">
      <x:c r="A12" s="27"/>
      <x:c r="B12" s="27"/>
      <x:c r="C12" s="65"/>
      <x:c r="D12" s="27"/>
      <x:c r="E12" s="27"/>
      <x:c r="F12" s="27"/>
      <x:c r="G12" s="31" t="str">
        <x:f>IF(F12="","",(F12-'Courbe étalonnage'!$B$13)/'Courbe étalonnage'!$B$12)</x:f>
      </x:c>
      <x:c r="H12" s="31"/>
      <x:c r="I12" s="31"/>
      <x:c r="J12" s="27" t="str">
        <x:f>IF(G12="","",IF(ABS(G12-H12)&lt;=I12,"CONFORME","NON CONFORME"))</x:f>
      </x:c>
      <x:c r="K12" s="27"/>
    </x:row>
    <x:row r="13">
      <x:c r="A13" s="27"/>
      <x:c r="B13" s="27"/>
      <x:c r="C13" s="65"/>
      <x:c r="D13" s="27"/>
      <x:c r="E13" s="27"/>
      <x:c r="F13" s="27"/>
      <x:c r="G13" s="31" t="str">
        <x:f>IF(F13="","",(F13-'Courbe étalonnage'!$B$13)/'Courbe étalonnage'!$B$12)</x:f>
      </x:c>
      <x:c r="H13" s="31"/>
      <x:c r="I13" s="31"/>
      <x:c r="J13" s="27" t="str">
        <x:f>IF(G13="","",IF(ABS(G13-H13)&lt;=I13,"CONFORME","NON CONFORME"))</x:f>
      </x:c>
      <x:c r="K13" s="27"/>
    </x:row>
    <x:row r="14">
      <x:c r="A14" s="27"/>
      <x:c r="B14" s="27"/>
      <x:c r="C14" s="65"/>
      <x:c r="D14" s="27"/>
      <x:c r="E14" s="27"/>
      <x:c r="F14" s="27"/>
      <x:c r="G14" s="31" t="str">
        <x:f>IF(F14="","",(F14-'Courbe étalonnage'!$B$13)/'Courbe étalonnage'!$B$12)</x:f>
      </x:c>
      <x:c r="H14" s="31"/>
      <x:c r="I14" s="31"/>
      <x:c r="J14" s="27" t="str">
        <x:f>IF(G14="","",IF(ABS(G14-H14)&lt;=I14,"CONFORME","NON CONFORME"))</x:f>
      </x:c>
      <x:c r="K14" s="27"/>
    </x:row>
    <x:row r="15">
      <x:c r="A15" s="27"/>
      <x:c r="B15" s="27"/>
      <x:c r="C15" s="65"/>
      <x:c r="D15" s="27"/>
      <x:c r="E15" s="27"/>
      <x:c r="F15" s="27"/>
      <x:c r="G15" s="31" t="str">
        <x:f>IF(F15="","",(F15-'Courbe étalonnage'!$B$13)/'Courbe étalonnage'!$B$12)</x:f>
      </x:c>
      <x:c r="H15" s="31"/>
      <x:c r="I15" s="31"/>
      <x:c r="J15" s="27" t="str">
        <x:f>IF(G15="","",IF(ABS(G15-H15)&lt;=I15,"CONFORME","NON CONFORME"))</x:f>
      </x:c>
      <x:c r="K15" s="27"/>
    </x:row>
    <x:row r="16">
      <x:c r="A16" s="27"/>
      <x:c r="B16" s="27"/>
      <x:c r="C16" s="65"/>
      <x:c r="D16" s="27"/>
      <x:c r="E16" s="27"/>
      <x:c r="F16" s="27"/>
      <x:c r="G16" s="31" t="str">
        <x:f>IF(F16="","",(F16-'Courbe étalonnage'!$B$13)/'Courbe étalonnage'!$B$12)</x:f>
      </x:c>
      <x:c r="H16" s="31"/>
      <x:c r="I16" s="31"/>
      <x:c r="J16" s="27" t="str">
        <x:f>IF(G16="","",IF(ABS(G16-H16)&lt;=I16,"CONFORME","NON CONFORME"))</x:f>
      </x:c>
      <x:c r="K16" s="27"/>
    </x:row>
    <x:row r="17">
      <x:c r="A17" s="27"/>
      <x:c r="B17" s="27"/>
      <x:c r="C17" s="65"/>
      <x:c r="D17" s="27"/>
      <x:c r="E17" s="27"/>
      <x:c r="F17" s="27"/>
      <x:c r="G17" s="31" t="str">
        <x:f>IF(F17="","",(F17-'Courbe étalonnage'!$B$13)/'Courbe étalonnage'!$B$12)</x:f>
      </x:c>
      <x:c r="H17" s="31"/>
      <x:c r="I17" s="31"/>
      <x:c r="J17" s="27" t="str">
        <x:f>IF(G17="","",IF(ABS(G17-H17)&lt;=I17,"CONFORME","NON CONFORME"))</x:f>
      </x:c>
      <x:c r="K17" s="27"/>
    </x:row>
    <x:row r="18">
      <x:c r="A18" s="27"/>
      <x:c r="B18" s="27"/>
      <x:c r="C18" s="65"/>
      <x:c r="D18" s="27"/>
      <x:c r="E18" s="27"/>
      <x:c r="F18" s="27"/>
      <x:c r="G18" s="31" t="str">
        <x:f>IF(F18="","",(F18-'Courbe étalonnage'!$B$13)/'Courbe étalonnage'!$B$12)</x:f>
      </x:c>
      <x:c r="H18" s="31"/>
      <x:c r="I18" s="31"/>
      <x:c r="J18" s="27" t="str">
        <x:f>IF(G18="","",IF(ABS(G18-H18)&lt;=I18,"CONFORME","NON CONFORME"))</x:f>
      </x:c>
      <x:c r="K18" s="27"/>
    </x:row>
    <x:row r="19">
      <x:c r="A19" s="27"/>
      <x:c r="B19" s="27"/>
      <x:c r="C19" s="65"/>
      <x:c r="D19" s="27"/>
      <x:c r="E19" s="27"/>
      <x:c r="F19" s="27"/>
      <x:c r="G19" s="31" t="str">
        <x:f>IF(F19="","",(F19-'Courbe étalonnage'!$B$13)/'Courbe étalonnage'!$B$12)</x:f>
      </x:c>
      <x:c r="H19" s="31"/>
      <x:c r="I19" s="31"/>
      <x:c r="J19" s="27" t="str">
        <x:f>IF(G19="","",IF(ABS(G19-H19)&lt;=I19,"CONFORME","NON CONFORME"))</x:f>
      </x:c>
      <x:c r="K19" s="27"/>
    </x:row>
    <x:row r="20">
      <x:c r="A20" s="27"/>
      <x:c r="B20" s="27"/>
      <x:c r="C20" s="65"/>
      <x:c r="D20" s="27"/>
      <x:c r="E20" s="27"/>
      <x:c r="F20" s="27"/>
      <x:c r="G20" s="31" t="str">
        <x:f>IF(F20="","",(F20-'Courbe étalonnage'!$B$13)/'Courbe étalonnage'!$B$12)</x:f>
      </x:c>
      <x:c r="H20" s="31"/>
      <x:c r="I20" s="31"/>
      <x:c r="J20" s="27" t="str">
        <x:f>IF(G20="","",IF(ABS(G20-H20)&lt;=I20,"CONFORME","NON CONFORME"))</x:f>
      </x:c>
      <x:c r="K20" s="27"/>
    </x:row>
    <x:row r="21">
      <x:c r="A21" s="27"/>
      <x:c r="B21" s="27"/>
      <x:c r="C21" s="65"/>
      <x:c r="D21" s="27"/>
      <x:c r="E21" s="27"/>
      <x:c r="F21" s="27"/>
      <x:c r="G21" s="31" t="str">
        <x:f>IF(F21="","",(F21-'Courbe étalonnage'!$B$13)/'Courbe étalonnage'!$B$12)</x:f>
      </x:c>
      <x:c r="H21" s="31"/>
      <x:c r="I21" s="31"/>
      <x:c r="J21" s="27" t="str">
        <x:f>IF(G21="","",IF(ABS(G21-H21)&lt;=I21,"CONFORME","NON CONFORME"))</x:f>
      </x:c>
      <x:c r="K21" s="27"/>
    </x:row>
    <x:row r="22">
      <x:c r="A22" s="27"/>
      <x:c r="B22" s="27"/>
      <x:c r="C22" s="65"/>
      <x:c r="D22" s="27"/>
      <x:c r="E22" s="27"/>
      <x:c r="F22" s="27"/>
      <x:c r="G22" s="31" t="str">
        <x:f>IF(F22="","",(F22-'Courbe étalonnage'!$B$13)/'Courbe étalonnage'!$B$12)</x:f>
      </x:c>
      <x:c r="H22" s="31"/>
      <x:c r="I22" s="31"/>
      <x:c r="J22" s="27" t="str">
        <x:f>IF(G22="","",IF(ABS(G22-H22)&lt;=I22,"CONFORME","NON CONFORME"))</x:f>
      </x:c>
      <x:c r="K22" s="27"/>
    </x:row>
    <x:row r="23">
      <x:c r="A23" s="27"/>
      <x:c r="B23" s="27"/>
      <x:c r="C23" s="65"/>
      <x:c r="D23" s="27"/>
      <x:c r="E23" s="27"/>
      <x:c r="F23" s="27"/>
      <x:c r="G23" s="31" t="str">
        <x:f>IF(F23="","",(F23-'Courbe étalonnage'!$B$13)/'Courbe étalonnage'!$B$12)</x:f>
      </x:c>
      <x:c r="H23" s="31"/>
      <x:c r="I23" s="31"/>
      <x:c r="J23" s="27" t="str">
        <x:f>IF(G23="","",IF(ABS(G23-H23)&lt;=I23,"CONFORME","NON CONFORME"))</x:f>
      </x:c>
      <x:c r="K23" s="27"/>
    </x:row>
    <x:row r="24">
      <x:c r="A24" s="27"/>
      <x:c r="B24" s="27"/>
      <x:c r="C24" s="65"/>
      <x:c r="D24" s="27"/>
      <x:c r="E24" s="27"/>
      <x:c r="F24" s="27"/>
      <x:c r="G24" s="31" t="str">
        <x:f>IF(F24="","",(F24-'Courbe étalonnage'!$B$13)/'Courbe étalonnage'!$B$12)</x:f>
      </x:c>
      <x:c r="H24" s="31"/>
      <x:c r="I24" s="31"/>
      <x:c r="J24" s="27" t="str">
        <x:f>IF(G24="","",IF(ABS(G24-H24)&lt;=I24,"CONFORME","NON CONFORME"))</x:f>
      </x:c>
      <x:c r="K24" s="27"/>
    </x:row>
    <x:row r="25">
      <x:c r="A25" s="27"/>
      <x:c r="B25" s="27"/>
      <x:c r="C25" s="65"/>
      <x:c r="D25" s="27"/>
      <x:c r="E25" s="27"/>
      <x:c r="F25" s="27"/>
      <x:c r="G25" s="31" t="str">
        <x:f>IF(F25="","",(F25-'Courbe étalonnage'!$B$13)/'Courbe étalonnage'!$B$12)</x:f>
      </x:c>
      <x:c r="H25" s="31"/>
      <x:c r="I25" s="31"/>
      <x:c r="J25" s="27" t="str">
        <x:f>IF(G25="","",IF(ABS(G25-H25)&lt;=I25,"CONFORME","NON CONFORME"))</x:f>
      </x:c>
      <x:c r="K25" s="27"/>
    </x:row>
    <x:row r="26">
      <x:c r="A26" s="27"/>
      <x:c r="B26" s="27"/>
      <x:c r="C26" s="65"/>
      <x:c r="D26" s="27"/>
      <x:c r="E26" s="27"/>
      <x:c r="F26" s="27"/>
      <x:c r="G26" s="31" t="str">
        <x:f>IF(F26="","",(F26-'Courbe étalonnage'!$B$13)/'Courbe étalonnage'!$B$12)</x:f>
      </x:c>
      <x:c r="H26" s="31"/>
      <x:c r="I26" s="31"/>
      <x:c r="J26" s="27" t="str">
        <x:f>IF(G26="","",IF(ABS(G26-H26)&lt;=I26,"CONFORME","NON CONFORME"))</x:f>
      </x:c>
      <x:c r="K26" s="27"/>
    </x:row>
    <x:row r="27">
      <x:c r="A27" s="27"/>
      <x:c r="B27" s="27"/>
      <x:c r="C27" s="65"/>
      <x:c r="D27" s="27"/>
      <x:c r="E27" s="27"/>
      <x:c r="F27" s="27"/>
      <x:c r="G27" s="31" t="str">
        <x:f>IF(F27="","",(F27-'Courbe étalonnage'!$B$13)/'Courbe étalonnage'!$B$12)</x:f>
      </x:c>
      <x:c r="H27" s="31"/>
      <x:c r="I27" s="31"/>
      <x:c r="J27" s="27" t="str">
        <x:f>IF(G27="","",IF(ABS(G27-H27)&lt;=I27,"CONFORME","NON CONFORME"))</x:f>
      </x:c>
      <x:c r="K27" s="27"/>
    </x:row>
    <x:row r="28">
      <x:c r="A28" s="27"/>
      <x:c r="B28" s="27"/>
      <x:c r="C28" s="65"/>
      <x:c r="D28" s="27"/>
      <x:c r="E28" s="27"/>
      <x:c r="F28" s="27"/>
      <x:c r="G28" s="31" t="str">
        <x:f>IF(F28="","",(F28-'Courbe étalonnage'!$B$13)/'Courbe étalonnage'!$B$12)</x:f>
      </x:c>
      <x:c r="H28" s="31"/>
      <x:c r="I28" s="31"/>
      <x:c r="J28" s="27" t="str">
        <x:f>IF(G28="","",IF(ABS(G28-H28)&lt;=I28,"CONFORME","NON CONFORME"))</x:f>
      </x:c>
      <x:c r="K28" s="27"/>
    </x:row>
    <x:row r="29">
      <x:c r="A29" s="27"/>
      <x:c r="B29" s="27"/>
      <x:c r="C29" s="65"/>
      <x:c r="D29" s="27"/>
      <x:c r="E29" s="27"/>
      <x:c r="F29" s="27"/>
      <x:c r="G29" s="31" t="str">
        <x:f>IF(F29="","",(F29-'Courbe étalonnage'!$B$13)/'Courbe étalonnage'!$B$12)</x:f>
      </x:c>
      <x:c r="H29" s="31"/>
      <x:c r="I29" s="31"/>
      <x:c r="J29" s="27" t="str">
        <x:f>IF(G29="","",IF(ABS(G29-H29)&lt;=I29,"CONFORME","NON CONFORME"))</x:f>
      </x:c>
      <x:c r="K29" s="27"/>
    </x:row>
    <x:row r="30">
      <x:c r="A30" s="27"/>
      <x:c r="B30" s="27"/>
      <x:c r="C30" s="65"/>
      <x:c r="D30" s="27"/>
      <x:c r="E30" s="27"/>
      <x:c r="F30" s="27"/>
      <x:c r="G30" s="31" t="str">
        <x:f>IF(F30="","",(F30-'Courbe étalonnage'!$B$13)/'Courbe étalonnage'!$B$12)</x:f>
      </x:c>
      <x:c r="H30" s="31"/>
      <x:c r="I30" s="31"/>
      <x:c r="J30" s="27" t="str">
        <x:f>IF(G30="","",IF(ABS(G30-H30)&lt;=I30,"CONFORME","NON CONFORME"))</x:f>
      </x:c>
      <x:c r="K30" s="27"/>
    </x:row>
    <x:row r="31">
      <x:c r="A31" s="27"/>
      <x:c r="B31" s="27"/>
      <x:c r="C31" s="65"/>
      <x:c r="D31" s="27"/>
      <x:c r="E31" s="27"/>
      <x:c r="F31" s="27"/>
      <x:c r="G31" s="31" t="str">
        <x:f>IF(F31="","",(F31-'Courbe étalonnage'!$B$13)/'Courbe étalonnage'!$B$12)</x:f>
      </x:c>
      <x:c r="H31" s="31"/>
      <x:c r="I31" s="31"/>
      <x:c r="J31" s="27" t="str">
        <x:f>IF(G31="","",IF(ABS(G31-H31)&lt;=I31,"CONFORME","NON CONFORME"))</x:f>
      </x:c>
      <x:c r="K31" s="27"/>
    </x:row>
    <x:row r="32">
      <x:c r="A32" s="27"/>
      <x:c r="B32" s="27"/>
      <x:c r="C32" s="65"/>
      <x:c r="D32" s="27"/>
      <x:c r="E32" s="27"/>
      <x:c r="F32" s="27"/>
      <x:c r="G32" s="31" t="str">
        <x:f>IF(F32="","",(F32-'Courbe étalonnage'!$B$13)/'Courbe étalonnage'!$B$12)</x:f>
      </x:c>
      <x:c r="H32" s="31"/>
      <x:c r="I32" s="31"/>
      <x:c r="J32" s="27" t="str">
        <x:f>IF(G32="","",IF(ABS(G32-H32)&lt;=I32,"CONFORME","NON CONFORME"))</x:f>
      </x:c>
      <x:c r="K32" s="27"/>
    </x:row>
    <x:row r="33">
      <x:c r="A33" s="27"/>
      <x:c r="B33" s="27"/>
      <x:c r="C33" s="65"/>
      <x:c r="D33" s="27"/>
      <x:c r="E33" s="27"/>
      <x:c r="F33" s="27"/>
      <x:c r="G33" s="31" t="str">
        <x:f>IF(F33="","",(F33-'Courbe étalonnage'!$B$13)/'Courbe étalonnage'!$B$12)</x:f>
      </x:c>
      <x:c r="H33" s="31"/>
      <x:c r="I33" s="31"/>
      <x:c r="J33" s="27" t="str">
        <x:f>IF(G33="","",IF(ABS(G33-H33)&lt;=I33,"CONFORME","NON CONFORME"))</x:f>
      </x:c>
      <x:c r="K33" s="27"/>
    </x:row>
    <x:row r="34">
      <x:c r="A34" s="27"/>
      <x:c r="B34" s="27"/>
      <x:c r="C34" s="65"/>
      <x:c r="D34" s="27"/>
      <x:c r="E34" s="27"/>
      <x:c r="F34" s="27"/>
      <x:c r="G34" s="31" t="str">
        <x:f>IF(F34="","",(F34-'Courbe étalonnage'!$B$13)/'Courbe étalonnage'!$B$12)</x:f>
      </x:c>
      <x:c r="H34" s="31"/>
      <x:c r="I34" s="31"/>
      <x:c r="J34" s="27" t="str">
        <x:f>IF(G34="","",IF(ABS(G34-H34)&lt;=I34,"CONFORME","NON CONFORME"))</x:f>
      </x:c>
      <x:c r="K34" s="27"/>
    </x:row>
    <x:row r="35">
      <x:c r="A35" s="27"/>
      <x:c r="B35" s="27"/>
      <x:c r="C35" s="65"/>
      <x:c r="D35" s="27"/>
      <x:c r="E35" s="27"/>
      <x:c r="F35" s="27"/>
      <x:c r="G35" s="31" t="str">
        <x:f>IF(F35="","",(F35-'Courbe étalonnage'!$B$13)/'Courbe étalonnage'!$B$12)</x:f>
      </x:c>
      <x:c r="H35" s="31"/>
      <x:c r="I35" s="31"/>
      <x:c r="J35" s="27" t="str">
        <x:f>IF(G35="","",IF(ABS(G35-H35)&lt;=I35,"CONFORME","NON CONFORME"))</x:f>
      </x:c>
      <x:c r="K35" s="27"/>
    </x:row>
    <x:row r="36">
      <x:c r="A36" s="27"/>
      <x:c r="B36" s="27"/>
      <x:c r="C36" s="65"/>
      <x:c r="D36" s="27"/>
      <x:c r="E36" s="27"/>
      <x:c r="F36" s="27"/>
      <x:c r="G36" s="31" t="str">
        <x:f>IF(F36="","",(F36-'Courbe étalonnage'!$B$13)/'Courbe étalonnage'!$B$12)</x:f>
      </x:c>
      <x:c r="H36" s="31"/>
      <x:c r="I36" s="31"/>
      <x:c r="J36" s="27" t="str">
        <x:f>IF(G36="","",IF(ABS(G36-H36)&lt;=I36,"CONFORME","NON CONFORME"))</x:f>
      </x:c>
      <x:c r="K36" s="27"/>
    </x:row>
    <x:row r="37">
      <x:c r="A37" s="27"/>
      <x:c r="B37" s="27"/>
      <x:c r="C37" s="65"/>
      <x:c r="D37" s="27"/>
      <x:c r="E37" s="27"/>
      <x:c r="F37" s="27"/>
      <x:c r="G37" s="31" t="str">
        <x:f>IF(F37="","",(F37-'Courbe étalonnage'!$B$13)/'Courbe étalonnage'!$B$12)</x:f>
      </x:c>
      <x:c r="H37" s="31"/>
      <x:c r="I37" s="31"/>
      <x:c r="J37" s="27" t="str">
        <x:f>IF(G37="","",IF(ABS(G37-H37)&lt;=I37,"CONFORME","NON CONFORME"))</x:f>
      </x:c>
      <x:c r="K37" s="27"/>
    </x:row>
    <x:row r="38">
      <x:c r="A38" s="27"/>
      <x:c r="B38" s="27"/>
      <x:c r="C38" s="65"/>
      <x:c r="D38" s="27"/>
      <x:c r="E38" s="27"/>
      <x:c r="F38" s="27"/>
      <x:c r="G38" s="31" t="str">
        <x:f>IF(F38="","",(F38-'Courbe étalonnage'!$B$13)/'Courbe étalonnage'!$B$12)</x:f>
      </x:c>
      <x:c r="H38" s="31"/>
      <x:c r="I38" s="31"/>
      <x:c r="J38" s="27" t="str">
        <x:f>IF(G38="","",IF(ABS(G38-H38)&lt;=I38,"CONFORME","NON CONFORME"))</x:f>
      </x:c>
      <x:c r="K38" s="27"/>
    </x:row>
    <x:row r="39">
      <x:c r="A39" s="27"/>
      <x:c r="B39" s="27"/>
      <x:c r="C39" s="65"/>
      <x:c r="D39" s="27"/>
      <x:c r="E39" s="27"/>
      <x:c r="F39" s="27"/>
      <x:c r="G39" s="31" t="str">
        <x:f>IF(F39="","",(F39-'Courbe étalonnage'!$B$13)/'Courbe étalonnage'!$B$12)</x:f>
      </x:c>
      <x:c r="H39" s="31"/>
      <x:c r="I39" s="31"/>
      <x:c r="J39" s="27" t="str">
        <x:f>IF(G39="","",IF(ABS(G39-H39)&lt;=I39,"CONFORME","NON CONFORME"))</x:f>
      </x:c>
      <x:c r="K39" s="27"/>
    </x:row>
    <x:row r="40">
      <x:c r="A40" s="27"/>
      <x:c r="B40" s="27"/>
      <x:c r="C40" s="65"/>
      <x:c r="D40" s="27"/>
      <x:c r="E40" s="27"/>
      <x:c r="F40" s="27"/>
      <x:c r="G40" s="31" t="str">
        <x:f>IF(F40="","",(F40-'Courbe étalonnage'!$B$13)/'Courbe étalonnage'!$B$12)</x:f>
      </x:c>
      <x:c r="H40" s="31"/>
      <x:c r="I40" s="31"/>
      <x:c r="J40" s="27" t="str">
        <x:f>IF(G40="","",IF(ABS(G40-H40)&lt;=I40,"CONFORME","NON CONFORME"))</x:f>
      </x:c>
      <x:c r="K40" s="27"/>
    </x:row>
    <x:row r="41">
      <x:c r="A41" s="27"/>
      <x:c r="B41" s="27"/>
      <x:c r="C41" s="65"/>
      <x:c r="D41" s="27"/>
      <x:c r="E41" s="27"/>
      <x:c r="F41" s="27"/>
      <x:c r="G41" s="31" t="str">
        <x:f>IF(F41="","",(F41-'Courbe étalonnage'!$B$13)/'Courbe étalonnage'!$B$12)</x:f>
      </x:c>
      <x:c r="H41" s="31"/>
      <x:c r="I41" s="31"/>
      <x:c r="J41" s="27" t="str">
        <x:f>IF(G41="","",IF(ABS(G41-H41)&lt;=I41,"CONFORME","NON CONFORME"))</x:f>
      </x:c>
      <x:c r="K41" s="27"/>
    </x:row>
    <x:row r="42">
      <x:c r="A42" s="27"/>
      <x:c r="B42" s="27"/>
      <x:c r="C42" s="65"/>
      <x:c r="D42" s="27"/>
      <x:c r="E42" s="27"/>
      <x:c r="F42" s="27"/>
      <x:c r="G42" s="31" t="str">
        <x:f>IF(F42="","",(F42-'Courbe étalonnage'!$B$13)/'Courbe étalonnage'!$B$12)</x:f>
      </x:c>
      <x:c r="H42" s="31"/>
      <x:c r="I42" s="31"/>
      <x:c r="J42" s="27" t="str">
        <x:f>IF(G42="","",IF(ABS(G42-H42)&lt;=I42,"CONFORME","NON CONFORME"))</x:f>
      </x:c>
      <x:c r="K42" s="27"/>
    </x:row>
    <x:row r="43">
      <x:c r="A43" s="27"/>
      <x:c r="B43" s="27"/>
      <x:c r="C43" s="65"/>
      <x:c r="D43" s="27"/>
      <x:c r="E43" s="27"/>
      <x:c r="F43" s="27"/>
      <x:c r="G43" s="31" t="str">
        <x:f>IF(F43="","",(F43-'Courbe étalonnage'!$B$13)/'Courbe étalonnage'!$B$12)</x:f>
      </x:c>
      <x:c r="H43" s="31"/>
      <x:c r="I43" s="31"/>
      <x:c r="J43" s="27" t="str">
        <x:f>IF(G43="","",IF(ABS(G43-H43)&lt;=I43,"CONFORME","NON CONFORME"))</x:f>
      </x:c>
      <x:c r="K43" s="27"/>
    </x:row>
    <x:row r="44">
      <x:c r="A44" s="27"/>
      <x:c r="B44" s="27"/>
      <x:c r="C44" s="65"/>
      <x:c r="D44" s="27"/>
      <x:c r="E44" s="27"/>
      <x:c r="F44" s="27"/>
      <x:c r="G44" s="31" t="str">
        <x:f>IF(F44="","",(F44-'Courbe étalonnage'!$B$13)/'Courbe étalonnage'!$B$12)</x:f>
      </x:c>
      <x:c r="H44" s="31"/>
      <x:c r="I44" s="31"/>
      <x:c r="J44" s="27" t="str">
        <x:f>IF(G44="","",IF(ABS(G44-H44)&lt;=I44,"CONFORME","NON CONFORME"))</x:f>
      </x:c>
      <x:c r="K44" s="27"/>
    </x:row>
    <x:row r="45">
      <x:c r="A45" s="27"/>
      <x:c r="B45" s="27"/>
      <x:c r="C45" s="65"/>
      <x:c r="D45" s="27"/>
      <x:c r="E45" s="27"/>
      <x:c r="F45" s="27"/>
      <x:c r="G45" s="31" t="str">
        <x:f>IF(F45="","",(F45-'Courbe étalonnage'!$B$13)/'Courbe étalonnage'!$B$12)</x:f>
      </x:c>
      <x:c r="H45" s="31"/>
      <x:c r="I45" s="31"/>
      <x:c r="J45" s="27" t="str">
        <x:f>IF(G45="","",IF(ABS(G45-H45)&lt;=I45,"CONFORME","NON CONFORME"))</x:f>
      </x:c>
      <x:c r="K45" s="27"/>
    </x:row>
    <x:row r="46">
      <x:c r="A46" s="27"/>
      <x:c r="B46" s="27"/>
      <x:c r="C46" s="65"/>
      <x:c r="D46" s="27"/>
      <x:c r="E46" s="27"/>
      <x:c r="F46" s="27"/>
      <x:c r="G46" s="31" t="str">
        <x:f>IF(F46="","",(F46-'Courbe étalonnage'!$B$13)/'Courbe étalonnage'!$B$12)</x:f>
      </x:c>
      <x:c r="H46" s="31"/>
      <x:c r="I46" s="31"/>
      <x:c r="J46" s="27" t="str">
        <x:f>IF(G46="","",IF(ABS(G46-H46)&lt;=I46,"CONFORME","NON CONFORME"))</x:f>
      </x:c>
      <x:c r="K46" s="27"/>
    </x:row>
    <x:row r="47">
      <x:c r="A47" s="27"/>
      <x:c r="B47" s="27"/>
      <x:c r="C47" s="65"/>
      <x:c r="D47" s="27"/>
      <x:c r="E47" s="27"/>
      <x:c r="F47" s="27"/>
      <x:c r="G47" s="31" t="str">
        <x:f>IF(F47="","",(F47-'Courbe étalonnage'!$B$13)/'Courbe étalonnage'!$B$12)</x:f>
      </x:c>
      <x:c r="H47" s="31"/>
      <x:c r="I47" s="31"/>
      <x:c r="J47" s="27" t="str">
        <x:f>IF(G47="","",IF(ABS(G47-H47)&lt;=I47,"CONFORME","NON CONFORME"))</x:f>
      </x:c>
      <x:c r="K47" s="27"/>
    </x:row>
    <x:row r="48">
      <x:c r="A48" s="27"/>
      <x:c r="B48" s="27"/>
      <x:c r="C48" s="65"/>
      <x:c r="D48" s="27"/>
      <x:c r="E48" s="27"/>
      <x:c r="F48" s="27"/>
      <x:c r="G48" s="31" t="str">
        <x:f>IF(F48="","",(F48-'Courbe étalonnage'!$B$13)/'Courbe étalonnage'!$B$12)</x:f>
      </x:c>
      <x:c r="H48" s="31"/>
      <x:c r="I48" s="31"/>
      <x:c r="J48" s="27" t="str">
        <x:f>IF(G48="","",IF(ABS(G48-H48)&lt;=I48,"CONFORME","NON CONFORME"))</x:f>
      </x:c>
      <x:c r="K48" s="27"/>
    </x:row>
    <x:row r="49">
      <x:c r="A49" s="27"/>
      <x:c r="B49" s="27"/>
      <x:c r="C49" s="65"/>
      <x:c r="D49" s="27"/>
      <x:c r="E49" s="27"/>
      <x:c r="F49" s="27"/>
      <x:c r="G49" s="31" t="str">
        <x:f>IF(F49="","",(F49-'Courbe étalonnage'!$B$13)/'Courbe étalonnage'!$B$12)</x:f>
      </x:c>
      <x:c r="H49" s="31"/>
      <x:c r="I49" s="31"/>
      <x:c r="J49" s="27" t="str">
        <x:f>IF(G49="","",IF(ABS(G49-H49)&lt;=I49,"CONFORME","NON CONFORME"))</x:f>
      </x:c>
      <x:c r="K49" s="27"/>
    </x:row>
    <x:row r="50">
      <x:c r="A50" s="27"/>
      <x:c r="B50" s="27"/>
      <x:c r="C50" s="65"/>
      <x:c r="D50" s="27"/>
      <x:c r="E50" s="27"/>
      <x:c r="F50" s="27"/>
      <x:c r="G50" s="31" t="str">
        <x:f>IF(F50="","",(F50-'Courbe étalonnage'!$B$13)/'Courbe étalonnage'!$B$12)</x:f>
      </x:c>
      <x:c r="H50" s="31"/>
      <x:c r="I50" s="31"/>
      <x:c r="J50" s="27" t="str">
        <x:f>IF(G50="","",IF(ABS(G50-H50)&lt;=I50,"CONFORME","NON CONFORME"))</x:f>
      </x:c>
      <x:c r="K50" s="27"/>
    </x:row>
    <x:row r="51">
      <x:c r="A51" s="27"/>
      <x:c r="B51" s="27"/>
      <x:c r="C51" s="65"/>
      <x:c r="D51" s="27"/>
      <x:c r="E51" s="27"/>
      <x:c r="F51" s="27"/>
      <x:c r="G51" s="31" t="str">
        <x:f>IF(F51="","",(F51-'Courbe étalonnage'!$B$13)/'Courbe étalonnage'!$B$12)</x:f>
      </x:c>
      <x:c r="H51" s="31"/>
      <x:c r="I51" s="31"/>
      <x:c r="J51" s="27" t="str">
        <x:f>IF(G51="","",IF(ABS(G51-H51)&lt;=I51,"CONFORME","NON CONFORME"))</x:f>
      </x:c>
      <x:c r="K51" s="27"/>
    </x:row>
    <x:row r="52">
      <x:c r="A52" s="27"/>
      <x:c r="B52" s="27"/>
      <x:c r="C52" s="65"/>
      <x:c r="D52" s="27"/>
      <x:c r="E52" s="27"/>
      <x:c r="F52" s="27"/>
      <x:c r="G52" s="31" t="str">
        <x:f>IF(F52="","",(F52-'Courbe étalonnage'!$B$13)/'Courbe étalonnage'!$B$12)</x:f>
      </x:c>
      <x:c r="H52" s="31"/>
      <x:c r="I52" s="31"/>
      <x:c r="J52" s="27" t="str">
        <x:f>IF(G52="","",IF(ABS(G52-H52)&lt;=I52,"CONFORME","NON CONFORME"))</x:f>
      </x:c>
      <x:c r="K52" s="27"/>
    </x:row>
    <x:row r="53">
      <x:c r="A53" s="27"/>
      <x:c r="B53" s="27"/>
      <x:c r="C53" s="65"/>
      <x:c r="D53" s="27"/>
      <x:c r="E53" s="27"/>
      <x:c r="F53" s="27"/>
      <x:c r="G53" s="31" t="str">
        <x:f>IF(F53="","",(F53-'Courbe étalonnage'!$B$13)/'Courbe étalonnage'!$B$12)</x:f>
      </x:c>
      <x:c r="H53" s="31"/>
      <x:c r="I53" s="31"/>
      <x:c r="J53" s="27" t="str">
        <x:f>IF(G53="","",IF(ABS(G53-H53)&lt;=I53,"CONFORME","NON CONFORME"))</x:f>
      </x:c>
      <x:c r="K53" s="27"/>
    </x:row>
    <x:row r="54">
      <x:c r="A54" s="27"/>
      <x:c r="B54" s="27"/>
      <x:c r="C54" s="65"/>
      <x:c r="D54" s="27"/>
      <x:c r="E54" s="27"/>
      <x:c r="F54" s="27"/>
      <x:c r="G54" s="31" t="str">
        <x:f>IF(F54="","",(F54-'Courbe étalonnage'!$B$13)/'Courbe étalonnage'!$B$12)</x:f>
      </x:c>
      <x:c r="H54" s="31"/>
      <x:c r="I54" s="31"/>
      <x:c r="J54" s="27" t="str">
        <x:f>IF(G54="","",IF(ABS(G54-H54)&lt;=I54,"CONFORME","NON CONFORME"))</x:f>
      </x:c>
      <x:c r="K54" s="27"/>
    </x:row>
  </x:sheetData>
  <x:mergeCells>
    <x:mergeCell ref="A1:K1"/>
  </x:mergeCells>
  <x:conditionalFormatting sqref="J4:J54">
    <x:cfRule type="expression" dxfId="7" priority="1">
      <x:formula>J4="CONFORME"</x:formula>
    </x:cfRule>
    <x:cfRule type="expression" dxfId="8" priority="2">
      <x:formula>J4="NON CONFORME"</x:formula>
    </x:cfRule>
  </x:conditionalFormatting>
  <x:dataValidations count="1">
    <x:dataValidation type="list" sqref="J4:J54">
      <x:formula1>"CONFORME,NON CONFORME,À vérifier"</x:formula1>
    </x:dataValidation>
  </x:dataValidations>
  <x:pageMargins left="0.7" right="0.7" top="0.75" bottom="0.75" header="0.3" footer="0.3"/>
  <x:drawing xmlns:r="http://schemas.openxmlformats.org/officeDocument/2006/relationships" r:id="R6adcb77122544d85"/>
  <x:tableParts count="1">
    <x:tablePart xmlns:r="http://schemas.openxmlformats.org/officeDocument/2006/relationships" r:id="R1eab2a0d08654f31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46" t="str">
        <x:v>COURBE D'ÉTALONNAGE HPLC — Concentration vs aire de pic</x:v>
      </x:c>
    </x:row>
    <x:row r="3">
      <x:c r="A3" s="22" t="str">
        <x:v>Niveau</x:v>
      </x:c>
      <x:c r="B3" s="22" t="str">
        <x:v>Concentration (mg/L)</x:v>
      </x:c>
      <x:c r="C3" s="22" t="str">
        <x:v>Aire de pic</x:v>
      </x:c>
    </x:row>
    <x:row r="4">
      <x:c r="A4" s="26" t="str">
        <x:v>50%</x:v>
      </x:c>
      <x:c r="B4" s="26" t="n">
        <x:v>50</x:v>
      </x:c>
      <x:c r="C4" s="26" t="n">
        <x:v>51520</x:v>
      </x:c>
    </x:row>
    <x:row r="5">
      <x:c r="A5" s="26" t="str">
        <x:v>75%</x:v>
      </x:c>
      <x:c r="B5" s="26" t="n">
        <x:v>75</x:v>
      </x:c>
      <x:c r="C5" s="26" t="n">
        <x:v>76910</x:v>
      </x:c>
    </x:row>
    <x:row r="6">
      <x:c r="A6" s="26" t="str">
        <x:v>100%</x:v>
      </x:c>
      <x:c r="B6" s="26" t="n">
        <x:v>100</x:v>
      </x:c>
      <x:c r="C6" s="26" t="n">
        <x:v>102840</x:v>
      </x:c>
    </x:row>
    <x:row r="7">
      <x:c r="A7" s="26" t="str">
        <x:v>125%</x:v>
      </x:c>
      <x:c r="B7" s="26" t="n">
        <x:v>125</x:v>
      </x:c>
      <x:c r="C7" s="26" t="n">
        <x:v>128650</x:v>
      </x:c>
    </x:row>
    <x:row r="8">
      <x:c r="A8" s="26" t="str">
        <x:v>150%</x:v>
      </x:c>
      <x:c r="B8" s="26" t="n">
        <x:v>150</x:v>
      </x:c>
      <x:c r="C8" s="26" t="n">
        <x:v>154930</x:v>
      </x:c>
    </x:row>
    <x:row r="9">
      <x:c r="A9" s="26" t="str"/>
      <x:c r="B9" s="26" t="str"/>
      <x:c r="C9" s="26" t="str"/>
    </x:row>
    <x:row r="10">
      <x:c r="A10" s="26" t="str"/>
      <x:c r="B10" s="26" t="str"/>
      <x:c r="C10" s="26" t="str"/>
    </x:row>
    <x:row r="12">
      <x:c r="A12" s="15" t="str">
        <x:v>Pente</x:v>
      </x:c>
      <x:c r="B12" s="18" t="n">
        <x:f>SLOPE(C4:C8,B4:B8)</x:f>
        <x:v>1034.24</x:v>
      </x:c>
    </x:row>
    <x:row r="13">
      <x:c r="A13" s="15" t="str">
        <x:v>Ordonnée origine</x:v>
      </x:c>
      <x:c r="B13" s="18" t="n">
        <x:f>INTERCEPT(C4:C8,B4:B8)</x:f>
        <x:v>-454</x:v>
      </x:c>
    </x:row>
    <x:row r="14">
      <x:c r="A14" s="15" t="str">
        <x:v>R²</x:v>
      </x:c>
      <x:c r="B14" s="57" t="n">
        <x:f>RSQ(C4:C8,B4:B8)</x:f>
        <x:v>0.9999671470412221</x:v>
      </x:c>
    </x:row>
    <x:row r="15">
      <x:c r="A15" s="15" t="str">
        <x:v>Critère R²</x:v>
      </x:c>
      <x:c r="B15" s="57" t="n">
        <x:f>0.999</x:f>
        <x:v>0.999</x:v>
      </x:c>
    </x:row>
    <x:row r="16">
      <x:c r="A16" s="15" t="str">
        <x:v>Statut</x:v>
      </x:c>
      <x:c r="B16" s="18" t="str">
        <x:f>IF(B14&gt;=B15,"CONFORME","NON CONFORME")</x:f>
        <x:v>CONFORME</x:v>
      </x:c>
    </x:row>
    <x:row r="17">
      <x:c r="A17" s="15" t="str">
        <x:v>Équation</x:v>
      </x:c>
      <x:c r="B17" s="18" t="str">
        <x:f>"Aire = "&amp;TEXT(B12,"0.00")&amp;" x C + "&amp;TEXT(B13,"0.00")</x:f>
        <x:v>Aire = 1034.24 x C + -454.00</x:v>
      </x:c>
    </x:row>
  </x:sheetData>
  <x:mergeCells>
    <x:mergeCell ref="A1:H1"/>
  </x:mergeCells>
  <x:conditionalFormatting sqref="B16:B16">
    <x:cfRule type="expression" dxfId="3" priority="1">
      <x:formula>B16="CONFORME"</x:formula>
    </x:cfRule>
    <x:cfRule type="expression" dxfId="4" priority="2">
      <x:formula>B16="NON CONFORME"</x:formula>
    </x:cfRule>
  </x:conditionalFormatting>
  <x:pageMargins left="0.7" right="0.7" top="0.75" bottom="0.75" header="0.3" footer="0.3"/>
  <x:drawing xmlns:r="http://schemas.openxmlformats.org/officeDocument/2006/relationships" r:id="Rd18635264d6b4c39"/>
  <x:tableParts count="1">
    <x:tablePart xmlns:r="http://schemas.openxmlformats.org/officeDocument/2006/relationships" r:id="R8da637ceccbc48ff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</x:cols>
  <x:sheetData>
    <x:row r="1" ht="30" customHeight="1">
      <x:c r="A1" s="46" t="str">
        <x:v>APTITUDE DU SYSTÈME (SST) — contrôle avant analyse</x:v>
      </x:c>
    </x:row>
    <x:row r="3">
      <x:c r="A3" s="22" t="str">
        <x:v>Injection</x:v>
      </x:c>
      <x:c r="B3" s="22" t="str">
        <x:v>Temps rétention (min)</x:v>
      </x:c>
      <x:c r="C3" s="22" t="str">
        <x:v>Aire</x:v>
      </x:c>
      <x:c r="D3" s="22" t="str">
        <x:v>Plateaux théoriques</x:v>
      </x:c>
      <x:c r="E3" s="22" t="str">
        <x:v>Résolution</x:v>
      </x:c>
      <x:c r="F3" s="22" t="str">
        <x:v>Asymétrie</x:v>
      </x:c>
    </x:row>
    <x:row r="4">
      <x:c r="A4" s="26" t="n">
        <x:v>1</x:v>
      </x:c>
      <x:c r="B4" s="26" t="n">
        <x:v>4.21</x:v>
      </x:c>
      <x:c r="C4" s="26" t="n">
        <x:v>102300</x:v>
      </x:c>
      <x:c r="D4" s="26" t="n">
        <x:v>8200</x:v>
      </x:c>
      <x:c r="E4" s="26" t="n">
        <x:v>2.35</x:v>
      </x:c>
      <x:c r="F4" s="26" t="n">
        <x:v>1.12</x:v>
      </x:c>
    </x:row>
    <x:row r="5">
      <x:c r="A5" s="26" t="n">
        <x:v>2</x:v>
      </x:c>
      <x:c r="B5" s="26" t="n">
        <x:v>4.22</x:v>
      </x:c>
      <x:c r="C5" s="26" t="n">
        <x:v>102650</x:v>
      </x:c>
      <x:c r="D5" s="26" t="n">
        <x:v>8350</x:v>
      </x:c>
      <x:c r="E5" s="26" t="n">
        <x:v>2.31</x:v>
      </x:c>
      <x:c r="F5" s="26" t="n">
        <x:v>1.1</x:v>
      </x:c>
    </x:row>
    <x:row r="6">
      <x:c r="A6" s="26" t="n">
        <x:v>3</x:v>
      </x:c>
      <x:c r="B6" s="26" t="n">
        <x:v>4.2</x:v>
      </x:c>
      <x:c r="C6" s="26" t="n">
        <x:v>101980</x:v>
      </x:c>
      <x:c r="D6" s="26" t="n">
        <x:v>8100</x:v>
      </x:c>
      <x:c r="E6" s="26" t="n">
        <x:v>2.28</x:v>
      </x:c>
      <x:c r="F6" s="26" t="n">
        <x:v>1.15</x:v>
      </x:c>
    </x:row>
    <x:row r="7">
      <x:c r="A7" s="26" t="n">
        <x:v>4</x:v>
      </x:c>
      <x:c r="B7" s="26" t="n">
        <x:v>4.23</x:v>
      </x:c>
      <x:c r="C7" s="26" t="n">
        <x:v>102740</x:v>
      </x:c>
      <x:c r="D7" s="26" t="n">
        <x:v>8280</x:v>
      </x:c>
      <x:c r="E7" s="26" t="n">
        <x:v>2.33</x:v>
      </x:c>
      <x:c r="F7" s="26" t="n">
        <x:v>1.11</x:v>
      </x:c>
    </x:row>
    <x:row r="8">
      <x:c r="A8" s="26" t="n">
        <x:v>5</x:v>
      </x:c>
      <x:c r="B8" s="26" t="n">
        <x:v>4.22</x:v>
      </x:c>
      <x:c r="C8" s="26" t="n">
        <x:v>102510</x:v>
      </x:c>
      <x:c r="D8" s="26" t="n">
        <x:v>8300</x:v>
      </x:c>
      <x:c r="E8" s="26" t="n">
        <x:v>2.3</x:v>
      </x:c>
      <x:c r="F8" s="26" t="n">
        <x:v>1.14</x:v>
      </x:c>
    </x:row>
    <x:row r="9">
      <x:c r="A9" s="26" t="n">
        <x:v>6</x:v>
      </x:c>
      <x:c r="B9" s="26" t="n">
        <x:v>4.21</x:v>
      </x:c>
      <x:c r="C9" s="26" t="n">
        <x:v>102420</x:v>
      </x:c>
      <x:c r="D9" s="26" t="n">
        <x:v>8220</x:v>
      </x:c>
      <x:c r="E9" s="26" t="n">
        <x:v>2.29</x:v>
      </x:c>
      <x:c r="F9" s="26" t="n">
        <x:v>1.13</x:v>
      </x:c>
    </x:row>
    <x:row r="10">
      <x:c r="A10" s="26" t="str"/>
      <x:c r="B10" s="26" t="str"/>
      <x:c r="C10" s="26" t="str"/>
      <x:c r="D10" s="26" t="str"/>
      <x:c r="E10" s="26" t="str"/>
      <x:c r="F10" s="26" t="str"/>
    </x:row>
    <x:row r="12">
      <x:c r="A12" s="15" t="str">
        <x:v>Moyenne aire</x:v>
      </x:c>
      <x:c r="B12" s="18" t="n">
        <x:f>AVERAGE(C4:C9)</x:f>
        <x:v>102433.33333333333</x:v>
      </x:c>
    </x:row>
    <x:row r="13">
      <x:c r="A13" s="15" t="str">
        <x:v>Écart-type aire</x:v>
      </x:c>
      <x:c r="B13" s="18" t="n">
        <x:f>STDEV.S(C4:C9)</x:f>
        <x:v>272.1519183593359</x:v>
      </x:c>
    </x:row>
    <x:row r="14">
      <x:c r="A14" s="15" t="str">
        <x:v>RSD aire</x:v>
      </x:c>
      <x:c r="B14" s="59" t="n">
        <x:f>IFERROR(B13/B12,"")</x:f>
        <x:v>0.002656868711610829</x:v>
      </x:c>
    </x:row>
    <x:row r="15">
      <x:c r="A15" s="15" t="str">
        <x:v>Résolution mini</x:v>
      </x:c>
      <x:c r="B15" s="18" t="n">
        <x:f>MIN(E4:E9)</x:f>
        <x:v>2.28</x:v>
      </x:c>
    </x:row>
    <x:row r="16">
      <x:c r="A16" s="15" t="str">
        <x:v>Asymétrie max</x:v>
      </x:c>
      <x:c r="B16" s="18" t="n">
        <x:f>MAX(F4:F9)</x:f>
        <x:v>1.15</x:v>
      </x:c>
    </x:row>
    <x:row r="17">
      <x:c r="A17" s="15" t="str">
        <x:v>Statut SST</x:v>
      </x:c>
      <x:c r="B17" s="18" t="str">
        <x:f>IF(AND(B14&lt;=0.02,B15&gt;=2,B16&lt;=2),"CONFORME","NON CONFORME")</x:f>
        <x:v>CONFORME</x:v>
      </x:c>
    </x:row>
  </x:sheetData>
  <x:mergeCells>
    <x:mergeCell ref="A1:H1"/>
  </x:mergeCells>
  <x:conditionalFormatting sqref="B17:B17">
    <x:cfRule type="expression" dxfId="5" priority="1">
      <x:formula>B17="CONFORME"</x:formula>
    </x:cfRule>
    <x:cfRule type="expression" dxfId="6" priority="2">
      <x:formula>B17="NON CONFORME"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36a4c5a3716b4d50"/>
  </x:tableParts>
</x:worksheet>
</file>

<file path=xl/worksheets/sheet6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32" hidden="0" customWidth="1"/>
    <x:col min="4" max="4" width="32" hidden="0" customWidth="1"/>
    <x:col min="5" max="5" width="32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</x:cols>
  <x:sheetData>
    <x:row r="1" ht="30" customHeight="1">
      <x:c r="A1" s="46" t="str">
        <x:v>PLAN D'ACTION HPLC — dépannage &amp; suivi des anomalies</x:v>
      </x:c>
    </x:row>
    <x:row r="3">
      <x:c r="A3" s="62" t="str">
        <x:v>Date</x:v>
      </x:c>
      <x:c r="B3" s="62" t="str">
        <x:v>Anomalie</x:v>
      </x:c>
      <x:c r="C3" s="62" t="str">
        <x:v>Observation</x:v>
      </x:c>
      <x:c r="D3" s="62" t="str">
        <x:v>Cause probable</x:v>
      </x:c>
      <x:c r="E3" s="62" t="str">
        <x:v>Action corrective</x:v>
      </x:c>
      <x:c r="F3" s="62" t="str">
        <x:v>Responsable</x:v>
      </x:c>
      <x:c r="G3" s="62" t="str">
        <x:v>Priorité</x:v>
      </x:c>
      <x:c r="H3" s="62" t="str">
        <x:v>Statut</x:v>
      </x:c>
      <x:c r="I3" s="62" t="str">
        <x:v>Échéance</x:v>
      </x:c>
    </x:row>
    <x:row r="4">
      <x:c r="A4" s="65" t="n">
        <x:v>46197.13483689815</x:v>
      </x:c>
      <x:c r="B4" s="27" t="str">
        <x:v>Pression élevée</x:v>
      </x:c>
      <x:c r="C4" s="27" t="str">
        <x:v>Pression système au-dessus de la normale</x:v>
      </x:c>
      <x:c r="D4" s="27" t="str">
        <x:v>Colonne encrassée / frit bouché</x:v>
      </x:c>
      <x:c r="E4" s="27" t="str">
        <x:v>Rincer colonne et remplacer filtre</x:v>
      </x:c>
      <x:c r="F4" s="27" t="str"/>
      <x:c r="G4" s="27" t="str">
        <x:v>Haute</x:v>
      </x:c>
      <x:c r="H4" s="27" t="str">
        <x:v>En cours</x:v>
      </x:c>
      <x:c r="I4" s="65" t="n">
        <x:v>46199.13483689815</x:v>
      </x:c>
    </x:row>
    <x:row r="5">
      <x:c r="A5" s="65" t="n">
        <x:v>46197.13483689815</x:v>
      </x:c>
      <x:c r="B5" s="27" t="str">
        <x:v>Pic asymétrique</x:v>
      </x:c>
      <x:c r="C5" s="27" t="str">
        <x:v>Tailing observé sur analyte principal</x:v>
      </x:c>
      <x:c r="D5" s="27" t="str">
        <x:v>Interaction secondaire / pH non optimal</x:v>
      </x:c>
      <x:c r="E5" s="27" t="str">
        <x:v>Vérifier pH tampon et état colonne</x:v>
      </x:c>
      <x:c r="F5" s="27" t="str"/>
      <x:c r="G5" s="27" t="str">
        <x:v>Moyenne</x:v>
      </x:c>
      <x:c r="H5" s="27" t="str">
        <x:v>À faire</x:v>
      </x:c>
      <x:c r="I5" s="65" t="n">
        <x:v>46202.13483689815</x:v>
      </x:c>
    </x:row>
    <x:row r="6">
      <x:c r="A6" s="65" t="n">
        <x:v>46197.13483689815</x:v>
      </x:c>
      <x:c r="B6" s="27" t="str">
        <x:v>Temps rétention instable</x:v>
      </x:c>
      <x:c r="C6" s="27" t="str">
        <x:v>Variation &gt; 2 % entre injections</x:v>
      </x:c>
      <x:c r="D6" s="27" t="str">
        <x:v>Dégazage insuffisant / fuite</x:v>
      </x:c>
      <x:c r="E6" s="27" t="str">
        <x:v>Dégazer phase mobile et contrôler raccords</x:v>
      </x:c>
      <x:c r="F6" s="27" t="str"/>
      <x:c r="G6" s="27" t="str">
        <x:v>Haute</x:v>
      </x:c>
      <x:c r="H6" s="27" t="str">
        <x:v>À faire</x:v>
      </x:c>
      <x:c r="I6" s="65" t="n">
        <x:v>46198.13483689815</x:v>
      </x:c>
    </x:row>
    <x:row r="7">
      <x:c r="A7" s="65" t="str"/>
      <x:c r="B7" s="27" t="str"/>
      <x:c r="C7" s="27" t="str"/>
      <x:c r="D7" s="27" t="str"/>
      <x:c r="E7" s="27" t="str"/>
      <x:c r="F7" s="27" t="str"/>
      <x:c r="G7" s="27" t="str"/>
      <x:c r="H7" s="27" t="str"/>
      <x:c r="I7" s="65" t="str"/>
    </x:row>
    <x:row r="8">
      <x:c r="A8" s="65" t="str"/>
      <x:c r="B8" s="27" t="str"/>
      <x:c r="C8" s="27" t="str"/>
      <x:c r="D8" s="27" t="str"/>
      <x:c r="E8" s="27" t="str"/>
      <x:c r="F8" s="27" t="str"/>
      <x:c r="G8" s="27" t="str"/>
      <x:c r="H8" s="27" t="str"/>
      <x:c r="I8" s="65" t="str"/>
    </x:row>
    <x:row r="9">
      <x:c r="A9" s="65"/>
      <x:c r="B9" s="27"/>
      <x:c r="C9" s="27"/>
      <x:c r="D9" s="27"/>
      <x:c r="E9" s="27"/>
      <x:c r="F9" s="27"/>
      <x:c r="G9" s="27"/>
      <x:c r="H9" s="27"/>
      <x:c r="I9" s="65"/>
    </x:row>
    <x:row r="10">
      <x:c r="A10" s="65"/>
      <x:c r="B10" s="27"/>
      <x:c r="C10" s="27"/>
      <x:c r="D10" s="27"/>
      <x:c r="E10" s="27"/>
      <x:c r="F10" s="27"/>
      <x:c r="G10" s="27"/>
      <x:c r="H10" s="27"/>
      <x:c r="I10" s="65"/>
    </x:row>
    <x:row r="11">
      <x:c r="A11" s="65"/>
      <x:c r="B11" s="27"/>
      <x:c r="C11" s="27"/>
      <x:c r="D11" s="27"/>
      <x:c r="E11" s="27"/>
      <x:c r="F11" s="27"/>
      <x:c r="G11" s="27"/>
      <x:c r="H11" s="27"/>
      <x:c r="I11" s="65"/>
    </x:row>
    <x:row r="12">
      <x:c r="A12" s="65"/>
      <x:c r="B12" s="27"/>
      <x:c r="C12" s="27"/>
      <x:c r="D12" s="27"/>
      <x:c r="E12" s="27"/>
      <x:c r="F12" s="27"/>
      <x:c r="G12" s="27"/>
      <x:c r="H12" s="27"/>
      <x:c r="I12" s="65"/>
    </x:row>
    <x:row r="13">
      <x:c r="A13" s="65"/>
      <x:c r="B13" s="27"/>
      <x:c r="C13" s="27"/>
      <x:c r="D13" s="27"/>
      <x:c r="E13" s="27"/>
      <x:c r="F13" s="27"/>
      <x:c r="G13" s="27"/>
      <x:c r="H13" s="27"/>
      <x:c r="I13" s="65"/>
    </x:row>
    <x:row r="14">
      <x:c r="A14" s="65"/>
      <x:c r="B14" s="27"/>
      <x:c r="C14" s="27"/>
      <x:c r="D14" s="27"/>
      <x:c r="E14" s="27"/>
      <x:c r="F14" s="27"/>
      <x:c r="G14" s="27"/>
      <x:c r="H14" s="27"/>
      <x:c r="I14" s="65"/>
    </x:row>
    <x:row r="15">
      <x:c r="A15" s="65"/>
      <x:c r="B15" s="27"/>
      <x:c r="C15" s="27"/>
      <x:c r="D15" s="27"/>
      <x:c r="E15" s="27"/>
      <x:c r="F15" s="27"/>
      <x:c r="G15" s="27"/>
      <x:c r="H15" s="27"/>
      <x:c r="I15" s="65"/>
    </x:row>
    <x:row r="16">
      <x:c r="A16" s="65"/>
      <x:c r="B16" s="27"/>
      <x:c r="C16" s="27"/>
      <x:c r="D16" s="27"/>
      <x:c r="E16" s="27"/>
      <x:c r="F16" s="27"/>
      <x:c r="G16" s="27"/>
      <x:c r="H16" s="27"/>
      <x:c r="I16" s="65"/>
    </x:row>
    <x:row r="17">
      <x:c r="A17" s="65"/>
      <x:c r="B17" s="27"/>
      <x:c r="C17" s="27"/>
      <x:c r="D17" s="27"/>
      <x:c r="E17" s="27"/>
      <x:c r="F17" s="27"/>
      <x:c r="G17" s="27"/>
      <x:c r="H17" s="27"/>
      <x:c r="I17" s="65"/>
    </x:row>
    <x:row r="18">
      <x:c r="A18" s="65"/>
      <x:c r="B18" s="27"/>
      <x:c r="C18" s="27"/>
      <x:c r="D18" s="27"/>
      <x:c r="E18" s="27"/>
      <x:c r="F18" s="27"/>
      <x:c r="G18" s="27"/>
      <x:c r="H18" s="27"/>
      <x:c r="I18" s="65"/>
    </x:row>
    <x:row r="19">
      <x:c r="A19" s="65"/>
      <x:c r="B19" s="27"/>
      <x:c r="C19" s="27"/>
      <x:c r="D19" s="27"/>
      <x:c r="E19" s="27"/>
      <x:c r="F19" s="27"/>
      <x:c r="G19" s="27"/>
      <x:c r="H19" s="27"/>
      <x:c r="I19" s="65"/>
    </x:row>
    <x:row r="20">
      <x:c r="A20" s="65"/>
      <x:c r="B20" s="27"/>
      <x:c r="C20" s="27"/>
      <x:c r="D20" s="27"/>
      <x:c r="E20" s="27"/>
      <x:c r="F20" s="27"/>
      <x:c r="G20" s="27"/>
      <x:c r="H20" s="27"/>
      <x:c r="I20" s="65"/>
    </x:row>
    <x:row r="21">
      <x:c r="A21" s="65"/>
      <x:c r="B21" s="27"/>
      <x:c r="C21" s="27"/>
      <x:c r="D21" s="27"/>
      <x:c r="E21" s="27"/>
      <x:c r="F21" s="27"/>
      <x:c r="G21" s="27"/>
      <x:c r="H21" s="27"/>
      <x:c r="I21" s="65"/>
    </x:row>
    <x:row r="22">
      <x:c r="A22" s="65"/>
      <x:c r="B22" s="27"/>
      <x:c r="C22" s="27"/>
      <x:c r="D22" s="27"/>
      <x:c r="E22" s="27"/>
      <x:c r="F22" s="27"/>
      <x:c r="G22" s="27"/>
      <x:c r="H22" s="27"/>
      <x:c r="I22" s="65"/>
    </x:row>
    <x:row r="23">
      <x:c r="A23" s="65"/>
      <x:c r="B23" s="27"/>
      <x:c r="C23" s="27"/>
      <x:c r="D23" s="27"/>
      <x:c r="E23" s="27"/>
      <x:c r="F23" s="27"/>
      <x:c r="G23" s="27"/>
      <x:c r="H23" s="27"/>
      <x:c r="I23" s="65"/>
    </x:row>
    <x:row r="24">
      <x:c r="A24" s="65"/>
      <x:c r="B24" s="27"/>
      <x:c r="C24" s="27"/>
      <x:c r="D24" s="27"/>
      <x:c r="E24" s="27"/>
      <x:c r="F24" s="27"/>
      <x:c r="G24" s="27"/>
      <x:c r="H24" s="27"/>
      <x:c r="I24" s="65"/>
    </x:row>
    <x:row r="25">
      <x:c r="A25" s="65"/>
      <x:c r="B25" s="27"/>
      <x:c r="C25" s="27"/>
      <x:c r="D25" s="27"/>
      <x:c r="E25" s="27"/>
      <x:c r="F25" s="27"/>
      <x:c r="G25" s="27"/>
      <x:c r="H25" s="27"/>
      <x:c r="I25" s="65"/>
    </x:row>
    <x:row r="26">
      <x:c r="A26" s="65"/>
      <x:c r="B26" s="27"/>
      <x:c r="C26" s="27"/>
      <x:c r="D26" s="27"/>
      <x:c r="E26" s="27"/>
      <x:c r="F26" s="27"/>
      <x:c r="G26" s="27"/>
      <x:c r="H26" s="27"/>
      <x:c r="I26" s="65"/>
    </x:row>
    <x:row r="27">
      <x:c r="A27" s="65"/>
      <x:c r="B27" s="27"/>
      <x:c r="C27" s="27"/>
      <x:c r="D27" s="27"/>
      <x:c r="E27" s="27"/>
      <x:c r="F27" s="27"/>
      <x:c r="G27" s="27"/>
      <x:c r="H27" s="27"/>
      <x:c r="I27" s="65"/>
    </x:row>
    <x:row r="28">
      <x:c r="A28" s="65"/>
      <x:c r="B28" s="27"/>
      <x:c r="C28" s="27"/>
      <x:c r="D28" s="27"/>
      <x:c r="E28" s="27"/>
      <x:c r="F28" s="27"/>
      <x:c r="G28" s="27"/>
      <x:c r="H28" s="27"/>
      <x:c r="I28" s="65"/>
    </x:row>
    <x:row r="29">
      <x:c r="A29" s="65"/>
      <x:c r="B29" s="27"/>
      <x:c r="C29" s="27"/>
      <x:c r="D29" s="27"/>
      <x:c r="E29" s="27"/>
      <x:c r="F29" s="27"/>
      <x:c r="G29" s="27"/>
      <x:c r="H29" s="27"/>
      <x:c r="I29" s="65"/>
    </x:row>
    <x:row r="30">
      <x:c r="A30" s="65"/>
      <x:c r="B30" s="27"/>
      <x:c r="C30" s="27"/>
      <x:c r="D30" s="27"/>
      <x:c r="E30" s="27"/>
      <x:c r="F30" s="27"/>
      <x:c r="G30" s="27"/>
      <x:c r="H30" s="27"/>
      <x:c r="I30" s="65"/>
    </x:row>
    <x:row r="31">
      <x:c r="A31" s="65"/>
      <x:c r="B31" s="27"/>
      <x:c r="C31" s="27"/>
      <x:c r="D31" s="27"/>
      <x:c r="E31" s="27"/>
      <x:c r="F31" s="27"/>
      <x:c r="G31" s="27"/>
      <x:c r="H31" s="27"/>
      <x:c r="I31" s="65"/>
    </x:row>
    <x:row r="32">
      <x:c r="A32" s="65"/>
      <x:c r="B32" s="27"/>
      <x:c r="C32" s="27"/>
      <x:c r="D32" s="27"/>
      <x:c r="E32" s="27"/>
      <x:c r="F32" s="27"/>
      <x:c r="G32" s="27"/>
      <x:c r="H32" s="27"/>
      <x:c r="I32" s="65"/>
    </x:row>
    <x:row r="33">
      <x:c r="A33" s="65"/>
      <x:c r="B33" s="27"/>
      <x:c r="C33" s="27"/>
      <x:c r="D33" s="27"/>
      <x:c r="E33" s="27"/>
      <x:c r="F33" s="27"/>
      <x:c r="G33" s="27"/>
      <x:c r="H33" s="27"/>
      <x:c r="I33" s="65"/>
    </x:row>
    <x:row r="34">
      <x:c r="A34" s="65"/>
      <x:c r="B34" s="27"/>
      <x:c r="C34" s="27"/>
      <x:c r="D34" s="27"/>
      <x:c r="E34" s="27"/>
      <x:c r="F34" s="27"/>
      <x:c r="G34" s="27"/>
      <x:c r="H34" s="27"/>
      <x:c r="I34" s="65"/>
    </x:row>
    <x:row r="35">
      <x:c r="A35" s="65"/>
      <x:c r="B35" s="27"/>
      <x:c r="C35" s="27"/>
      <x:c r="D35" s="27"/>
      <x:c r="E35" s="27"/>
      <x:c r="F35" s="27"/>
      <x:c r="G35" s="27"/>
      <x:c r="H35" s="27"/>
      <x:c r="I35" s="65"/>
    </x:row>
    <x:row r="36">
      <x:c r="A36" s="65"/>
      <x:c r="B36" s="27"/>
      <x:c r="C36" s="27"/>
      <x:c r="D36" s="27"/>
      <x:c r="E36" s="27"/>
      <x:c r="F36" s="27"/>
      <x:c r="G36" s="27"/>
      <x:c r="H36" s="27"/>
      <x:c r="I36" s="65"/>
    </x:row>
    <x:row r="37">
      <x:c r="A37" s="65"/>
      <x:c r="B37" s="27"/>
      <x:c r="C37" s="27"/>
      <x:c r="D37" s="27"/>
      <x:c r="E37" s="27"/>
      <x:c r="F37" s="27"/>
      <x:c r="G37" s="27"/>
      <x:c r="H37" s="27"/>
      <x:c r="I37" s="65"/>
    </x:row>
    <x:row r="38">
      <x:c r="A38" s="65"/>
      <x:c r="B38" s="27"/>
      <x:c r="C38" s="27"/>
      <x:c r="D38" s="27"/>
      <x:c r="E38" s="27"/>
      <x:c r="F38" s="27"/>
      <x:c r="G38" s="27"/>
      <x:c r="H38" s="27"/>
      <x:c r="I38" s="65"/>
    </x:row>
    <x:row r="39">
      <x:c r="A39" s="65"/>
      <x:c r="B39" s="27"/>
      <x:c r="C39" s="27"/>
      <x:c r="D39" s="27"/>
      <x:c r="E39" s="27"/>
      <x:c r="F39" s="27"/>
      <x:c r="G39" s="27"/>
      <x:c r="H39" s="27"/>
      <x:c r="I39" s="65"/>
    </x:row>
    <x:row r="40">
      <x:c r="A40" s="65"/>
      <x:c r="B40" s="27"/>
      <x:c r="C40" s="27"/>
      <x:c r="D40" s="27"/>
      <x:c r="E40" s="27"/>
      <x:c r="F40" s="27"/>
      <x:c r="G40" s="27"/>
      <x:c r="H40" s="27"/>
      <x:c r="I40" s="65"/>
    </x:row>
    <x:row r="41">
      <x:c r="A41" s="65"/>
      <x:c r="B41" s="27"/>
      <x:c r="C41" s="27"/>
      <x:c r="D41" s="27"/>
      <x:c r="E41" s="27"/>
      <x:c r="F41" s="27"/>
      <x:c r="G41" s="27"/>
      <x:c r="H41" s="27"/>
      <x:c r="I41" s="65"/>
    </x:row>
    <x:row r="42">
      <x:c r="A42" s="65"/>
      <x:c r="B42" s="27"/>
      <x:c r="C42" s="27"/>
      <x:c r="D42" s="27"/>
      <x:c r="E42" s="27"/>
      <x:c r="F42" s="27"/>
      <x:c r="G42" s="27"/>
      <x:c r="H42" s="27"/>
      <x:c r="I42" s="65"/>
    </x:row>
    <x:row r="43">
      <x:c r="A43" s="65"/>
      <x:c r="B43" s="27"/>
      <x:c r="C43" s="27"/>
      <x:c r="D43" s="27"/>
      <x:c r="E43" s="27"/>
      <x:c r="F43" s="27"/>
      <x:c r="G43" s="27"/>
      <x:c r="H43" s="27"/>
      <x:c r="I43" s="65"/>
    </x:row>
    <x:row r="44">
      <x:c r="A44" s="65"/>
      <x:c r="B44" s="27"/>
      <x:c r="C44" s="27"/>
      <x:c r="D44" s="27"/>
      <x:c r="E44" s="27"/>
      <x:c r="F44" s="27"/>
      <x:c r="G44" s="27"/>
      <x:c r="H44" s="27"/>
      <x:c r="I44" s="65"/>
    </x:row>
    <x:row r="45">
      <x:c r="A45" s="65"/>
      <x:c r="B45" s="27"/>
      <x:c r="C45" s="27"/>
      <x:c r="D45" s="27"/>
      <x:c r="E45" s="27"/>
      <x:c r="F45" s="27"/>
      <x:c r="G45" s="27"/>
      <x:c r="H45" s="27"/>
      <x:c r="I45" s="65"/>
    </x:row>
    <x:row r="46">
      <x:c r="A46" s="65"/>
      <x:c r="B46" s="27"/>
      <x:c r="C46" s="27"/>
      <x:c r="D46" s="27"/>
      <x:c r="E46" s="27"/>
      <x:c r="F46" s="27"/>
      <x:c r="G46" s="27"/>
      <x:c r="H46" s="27"/>
      <x:c r="I46" s="65"/>
    </x:row>
    <x:row r="47">
      <x:c r="A47" s="65"/>
      <x:c r="B47" s="27"/>
      <x:c r="C47" s="27"/>
      <x:c r="D47" s="27"/>
      <x:c r="E47" s="27"/>
      <x:c r="F47" s="27"/>
      <x:c r="G47" s="27"/>
      <x:c r="H47" s="27"/>
      <x:c r="I47" s="65"/>
    </x:row>
    <x:row r="48">
      <x:c r="A48" s="65"/>
      <x:c r="B48" s="27"/>
      <x:c r="C48" s="27"/>
      <x:c r="D48" s="27"/>
      <x:c r="E48" s="27"/>
      <x:c r="F48" s="27"/>
      <x:c r="G48" s="27"/>
      <x:c r="H48" s="27"/>
      <x:c r="I48" s="65"/>
    </x:row>
    <x:row r="49">
      <x:c r="A49" s="65"/>
      <x:c r="B49" s="27"/>
      <x:c r="C49" s="27"/>
      <x:c r="D49" s="27"/>
      <x:c r="E49" s="27"/>
      <x:c r="F49" s="27"/>
      <x:c r="G49" s="27"/>
      <x:c r="H49" s="27"/>
      <x:c r="I49" s="65"/>
    </x:row>
    <x:row r="50">
      <x:c r="A50" s="65"/>
      <x:c r="B50" s="27"/>
      <x:c r="C50" s="27"/>
      <x:c r="D50" s="27"/>
      <x:c r="E50" s="27"/>
      <x:c r="F50" s="27"/>
      <x:c r="G50" s="27"/>
      <x:c r="H50" s="27"/>
      <x:c r="I50" s="65"/>
    </x:row>
    <x:row r="51">
      <x:c r="A51" s="65"/>
      <x:c r="B51" s="27"/>
      <x:c r="C51" s="27"/>
      <x:c r="D51" s="27"/>
      <x:c r="E51" s="27"/>
      <x:c r="F51" s="27"/>
      <x:c r="G51" s="27"/>
      <x:c r="H51" s="27"/>
      <x:c r="I51" s="65"/>
    </x:row>
    <x:row r="52">
      <x:c r="A52" s="65"/>
      <x:c r="B52" s="27"/>
      <x:c r="C52" s="27"/>
      <x:c r="D52" s="27"/>
      <x:c r="E52" s="27"/>
      <x:c r="F52" s="27"/>
      <x:c r="G52" s="27"/>
      <x:c r="H52" s="27"/>
      <x:c r="I52" s="65"/>
    </x:row>
    <x:row r="53">
      <x:c r="A53" s="65"/>
      <x:c r="B53" s="27"/>
      <x:c r="C53" s="27"/>
      <x:c r="D53" s="27"/>
      <x:c r="E53" s="27"/>
      <x:c r="F53" s="27"/>
      <x:c r="G53" s="27"/>
      <x:c r="H53" s="27"/>
      <x:c r="I53" s="65"/>
    </x:row>
    <x:row r="54">
      <x:c r="A54" s="65"/>
      <x:c r="B54" s="27"/>
      <x:c r="C54" s="27"/>
      <x:c r="D54" s="27"/>
      <x:c r="E54" s="27"/>
      <x:c r="F54" s="27"/>
      <x:c r="G54" s="27"/>
      <x:c r="H54" s="27"/>
      <x:c r="I54" s="65"/>
    </x:row>
  </x:sheetData>
  <x:mergeCells>
    <x:mergeCell ref="A1:I1"/>
  </x:mergeCells>
  <x:conditionalFormatting sqref="H4:H54">
    <x:cfRule type="expression" dxfId="9" priority="1">
      <x:formula>H4="Terminé"</x:formula>
    </x:cfRule>
    <x:cfRule type="expression" dxfId="10" priority="2">
      <x:formula>H4="Bloqué"</x:formula>
    </x:cfRule>
  </x:conditionalFormatting>
  <x:conditionalFormatting sqref="G4:G54">
    <x:cfRule type="expression" dxfId="11" priority="3">
      <x:formula>G4="Haute"</x:formula>
    </x:cfRule>
    <x:cfRule type="expression" dxfId="12" priority="4">
      <x:formula>G4="Moyenne"</x:formula>
    </x:cfRule>
  </x:conditionalFormatting>
  <x:dataValidations count="3">
    <x:dataValidation type="list" sqref="B4:B54">
      <x:formula1>Listes!$C$2:$C$9</x:formula1>
    </x:dataValidation>
    <x:dataValidation type="list" sqref="G4:G54">
      <x:formula1>Listes!$B$2:$B$4</x:formula1>
    </x:dataValidation>
    <x:dataValidation type="list" sqref="H4:H54">
      <x:formula1>Listes!$A$2:$A$5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9d347c4a7d414454"/>
  </x:tableParts>
</x:worksheet>
</file>

<file path=xl/worksheets/sheet7.xml><?xml version="1.0" encoding="utf-8"?>
<x:worksheet xmlns:x="http://schemas.openxmlformats.org/spreadsheetml/2006/main">
  <x:sheetFormatPr defaultRowHeight="15"/>
  <x:cols>
    <x:col min="1" max="1" width="6.880000114440918" hidden="0" customWidth="1"/>
    <x:col min="2" max="2" width="7.630000114440918" hidden="0" customWidth="1"/>
    <x:col min="3" max="3" width="18.8799991607666" hidden="0" customWidth="1"/>
    <x:col min="4" max="4" width="10" hidden="0" customWidth="1"/>
  </x:cols>
  <x:sheetData>
    <x:row r="1">
      <x:c r="A1" s="4" t="str">
        <x:v>Statut</x:v>
      </x:c>
      <x:c r="B1" s="4" t="str">
        <x:v>Priorité</x:v>
      </x:c>
      <x:c r="C1" s="4" t="str">
        <x:v>Type anomalie</x:v>
      </x:c>
      <x:c r="D1" s="4" t="str">
        <x:v>Décision</x:v>
      </x:c>
    </x:row>
    <x:row r="2">
      <x:c r="A2" t="str">
        <x:v>À faire</x:v>
      </x:c>
      <x:c r="B2" t="str">
        <x:v>Haute</x:v>
      </x:c>
      <x:c r="C2" t="str">
        <x:v>Pression élevée</x:v>
      </x:c>
      <x:c r="D2" t="str">
        <x:v>Acceptée</x:v>
      </x:c>
    </x:row>
    <x:row r="3">
      <x:c r="A3" t="str">
        <x:v>En cours</x:v>
      </x:c>
      <x:c r="B3" t="str">
        <x:v>Moyenne</x:v>
      </x:c>
      <x:c r="C3" t="str">
        <x:v>Temps rétention instable</x:v>
      </x:c>
      <x:c r="D3" t="str">
        <x:v>Sous réserve</x:v>
      </x:c>
    </x:row>
    <x:row r="4">
      <x:c r="A4" t="str">
        <x:v>Terminé</x:v>
      </x:c>
      <x:c r="B4" t="str">
        <x:v>Basse</x:v>
      </x:c>
      <x:c r="C4" t="str">
        <x:v>Pic asymétrique</x:v>
      </x:c>
      <x:c r="D4" t="str">
        <x:v>À reprendre</x:v>
      </x:c>
    </x:row>
    <x:row r="5">
      <x:c r="A5" t="str">
        <x:v>Bloqué</x:v>
      </x:c>
      <x:c r="C5" t="str">
        <x:v>Perte résolution</x:v>
      </x:c>
      <x:c r="D5" t="str">
        <x:v>Rejetée</x:v>
      </x:c>
    </x:row>
    <x:row r="6">
      <x:c r="C6" t="str">
        <x:v>Bruit de fond</x:v>
      </x:c>
    </x:row>
    <x:row r="7">
      <x:c r="C7" t="str">
        <x:v>Pic fantôme</x:v>
      </x:c>
    </x:row>
    <x:row r="8">
      <x:c r="C8" t="str">
        <x:v>Aire instable</x:v>
      </x:c>
    </x:row>
    <x:row r="9">
      <x:c r="C9" t="str">
        <x:v>Fuite</x:v>
      </x:c>
    </x:row>
  </x:sheetData>
  <x:pageMargins left="0.7" right="0.7" top="0.75" bottom="0.75" header="0.3" footer="0.3"/>
</x:worksheet>
</file>