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760fb627684af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estion Prêts" sheetId="1" r:id="Ree852c057f414692"/>
    <x:sheet xmlns:r="http://schemas.openxmlformats.org/officeDocument/2006/relationships" name="Paramètres" sheetId="2" r:id="Re0e8da81a13c4b2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%"/>
    <x:numFmt numFmtId="201" formatCode="dd/mm/yyyy"/>
    <x:numFmt numFmtId="202" formatCode="#,##0 €"/>
    <x:numFmt numFmtId="203" formatCode="0"/>
  </x:numFmts>
  <x:fonts count="8">
    <x:font>
      <x:sz val="11"/>
      <x:name val="Carlito"/>
    </x:font>
    <x:font>
      <x:b/>
      <x:sz val="11"/>
      <x:color rgb="FFFFFF"/>
      <x:name val="Carlito"/>
    </x:font>
    <x:font>
      <x:b/>
      <x:sz val="18"/>
      <x:color rgb="FFFFFF"/>
      <x:name val="Carlito"/>
    </x:font>
    <x:font>
      <x:i/>
      <x:sz val="11"/>
      <x:color rgb="075985"/>
      <x:name val="Carlito"/>
    </x:font>
    <x:font>
      <x:b/>
      <x:sz val="11"/>
      <x:color rgb="111827"/>
      <x:name val="Carlito"/>
    </x:font>
    <x:font>
      <x:b/>
      <x:sz val="18"/>
      <x:color rgb="0F172A"/>
      <x:name val="Carlito"/>
    </x:font>
    <x:font>
      <x:b/>
      <x:sz val="13"/>
      <x:color rgb="92400E"/>
      <x:name val="Carlito"/>
    </x:font>
    <x:font>
      <x:b/>
      <x:sz val="11"/>
      <x:color rgb="334155"/>
      <x:name val="Carlito"/>
    </x:font>
  </x:fonts>
  <x:fills count="13">
    <x:fill>
      <x:patternFill patternType="none"/>
    </x:fill>
    <x:fill>
      <x:patternFill patternType="gray125"/>
    </x:fill>
    <x:fill>
      <x:patternFill patternType="solid">
        <x:fgColor rgb="1E3A8A"/>
      </x:patternFill>
    </x:fill>
    <x:fill>
      <x:patternFill patternType="solid">
        <x:fgColor rgb="0F172A"/>
      </x:patternFill>
    </x:fill>
    <x:fill>
      <x:patternFill patternType="solid">
        <x:fgColor rgb="E0F2FE"/>
      </x:patternFill>
    </x:fill>
    <x:fill>
      <x:patternFill patternType="solid">
        <x:fgColor rgb="DBEAFE"/>
      </x:patternFill>
    </x:fill>
    <x:fill>
      <x:patternFill patternType="solid">
        <x:fgColor rgb="E0E7FF"/>
      </x:patternFill>
    </x:fill>
    <x:fill>
      <x:patternFill patternType="solid">
        <x:fgColor rgb="FEF3C7"/>
      </x:patternFill>
    </x:fill>
    <x:fill>
      <x:patternFill patternType="solid">
        <x:fgColor rgb="FEE2E2"/>
      </x:patternFill>
    </x:fill>
    <x:fill>
      <x:patternFill patternType="solid">
        <x:fgColor rgb="DCFCE7"/>
      </x:patternFill>
    </x:fill>
    <x:fill>
      <x:patternFill patternType="solid">
        <x:fgColor rgb="FFFFFF"/>
      </x:patternFill>
    </x:fill>
    <x:fill>
      <x:patternFill patternType="solid">
        <x:fgColor rgb="F8FAFC"/>
      </x:patternFill>
    </x:fill>
    <x:fill>
      <x:patternFill patternType="solid">
        <x:fgColor rgb="F1F5F9"/>
      </x:patternFill>
    </x:fill>
  </x:fills>
  <x:borders count="2">
    <x:border/>
    <x:border/>
  </x:borders>
  <x:cellStyleXfs count="1">
    <x:xf numFmtId="0" fontId="0" fillId="0" borderId="0"/>
  </x:cellStyleXfs>
  <x:cellXfs count="12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horizontal="center"/>
    </x:xf>
    <x:xf numFmtId="0" fontId="4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horizontal="center"/>
    </x:xf>
    <x:xf numFmtId="0" fontId="4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center"/>
    </x:xf>
    <x:xf numFmtId="0" fontId="4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center"/>
    </x:xf>
    <x:xf numFmtId="0" fontId="4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horizontal="center"/>
    </x:xf>
    <x:xf numFmtId="0" fontId="5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horizontal="center"/>
    </x:xf>
    <x:xf numFmtId="0" fontId="5" fillId="10" borderId="1" xfId="0" applyNumberFormat="1" applyFont="1" applyFill="1" applyBorder="1" applyAlignment="1">
      <x:alignment horizontal="center" vertical="center"/>
    </x:xf>
    <x:xf numFmtId="200" fontId="5" fillId="10" borderId="0" xfId="0" applyNumberFormat="1" applyFont="1" applyFill="1" applyBorder="1" applyAlignment="1">
      <x:alignment horizontal="center" vertical="center"/>
    </x:xf>
    <x:xf numFmtId="200" fontId="5" fillId="10" borderId="1" xfId="0" applyNumberFormat="1" applyFont="1" applyFill="1" applyBorder="1" applyAlignment="1">
      <x:alignment horizontal="center" vertical="center"/>
    </x:xf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horizont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horizontal="center"/>
    </x:xf>
    <x:xf numFmtId="0" fontId="6" fillId="7" borderId="1" xfId="0" applyNumberFormat="1" applyFont="1" applyFill="1" applyBorder="1" applyAlignment="1">
      <x:alignment horizontal="center" vertical="center"/>
    </x:xf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 wrapText="1"/>
    </x:xf>
    <x:xf numFmtId="0" fontId="0" fillId="11" borderId="0" xfId="0" applyNumberFormat="1" applyFont="1" applyFill="1" applyBorder="1" applyAlignment="1">
      <x:alignment vertical="center" wrapText="1"/>
    </x:xf>
    <x:xf numFmtId="201" fontId="0" fillId="11" borderId="0" xfId="0" applyNumberFormat="1" applyFont="1" applyFill="1" applyBorder="1" applyAlignment="1">
      <x:alignment vertical="center" wrapText="1"/>
    </x:xf>
    <x:xf numFmtId="202" fontId="0" fillId="11" borderId="0" xfId="0" applyNumberFormat="1" applyFont="1" applyFill="1" applyBorder="1" applyAlignment="1">
      <x:alignment vertical="center" wrapText="1"/>
    </x:xf>
    <x:xf numFmtId="0" fontId="0" fillId="11" borderId="1" xfId="0" applyNumberFormat="1" applyFont="1" applyFill="1" applyBorder="1" applyAlignment="1">
      <x:alignment vertical="center" wrapText="1"/>
    </x:xf>
    <x:xf numFmtId="201" fontId="0" fillId="11" borderId="1" xfId="0" applyNumberFormat="1" applyFont="1" applyFill="1" applyBorder="1" applyAlignment="1">
      <x:alignment vertical="center" wrapText="1"/>
    </x:xf>
    <x:xf numFmtId="202" fontId="0" fillId="11" borderId="1" xfId="0" applyNumberFormat="1" applyFont="1" applyFill="1" applyBorder="1" applyAlignment="1">
      <x:alignment vertical="center" wrapText="1"/>
    </x:xf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/>
    <x:xf numFmtId="0" fontId="0" fillId="12" borderId="0" xfId="0" applyNumberFormat="1" applyFont="1" applyFill="1" applyBorder="1"/>
    <x:xf numFmtId="0" fontId="7" fillId="12" borderId="0" xfId="0" applyNumberFormat="1" applyFont="1" applyFill="1" applyBorder="1"/>
    <x:xf numFmtId="0" fontId="7" fillId="12" borderId="0" xfId="0" applyNumberFormat="1" applyFont="1" applyFill="1" applyBorder="1" applyAlignment="1">
      <x:alignment wrapText="1"/>
    </x:xf>
    <x:xf numFmtId="0" fontId="7" fillId="12" borderId="0" xfId="0" applyNumberFormat="1" applyFont="1" applyFill="1" applyBorder="1" applyAlignment="1">
      <x:alignment horizontal="center" wrapText="1"/>
    </x:xf>
    <x:xf numFmtId="0" fontId="7" fillId="12" borderId="0" xfId="0" applyNumberFormat="1" applyFont="1" applyFill="1" applyBorder="1" applyAlignment="1">
      <x:alignment horizontal="center" vertical="center" wrapText="1"/>
    </x:xf>
    <x:xf numFmtId="203" fontId="0" fillId="11" borderId="0" xfId="0" applyNumberFormat="1" applyFont="1" applyFill="1" applyBorder="1" applyAlignment="1">
      <x:alignment vertical="center" wrapText="1"/>
    </x:xf>
    <x:xf numFmtId="203" fontId="0" fillId="0" borderId="0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5">
    <x:dxf>
      <x:font>
        <x:b/>
        <x:color rgb="7F1D1D"/>
      </x:font>
      <x:fill>
        <x:patternFill>
          <x:bgColor rgb="FCA5A5"/>
        </x:patternFill>
      </x:fill>
    </x:dxf>
    <x:dxf>
      <x:font>
        <x:b/>
        <x:color rgb="78350F"/>
      </x:font>
      <x:fill>
        <x:patternFill>
          <x:bgColor rgb="FDE68A"/>
        </x:patternFill>
      </x:fill>
    </x:dxf>
    <x:dxf>
      <x:font>
        <x:b/>
        <x:color rgb="1E3A8A"/>
      </x:font>
      <x:fill>
        <x:patternFill>
          <x:bgColor rgb="BFDBFE"/>
        </x:patternFill>
      </x:fill>
    </x:dxf>
    <x:dxf>
      <x:font>
        <x:b/>
        <x:color rgb="065F46"/>
      </x:font>
      <x:fill>
        <x:patternFill>
          <x:bgColor rgb="D1FAE5"/>
        </x:patternFill>
      </x:fill>
    </x:dxf>
    <x:dxf>
      <x:font>
        <x:b/>
        <x:color rgb="B91C1C"/>
      </x:font>
      <x:fill>
        <x:patternFill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fb03d37004a4c6f" /><Relationship Type="http://schemas.openxmlformats.org/officeDocument/2006/relationships/theme" Target="/xl/theme/theme1.xml" Id="Rc9c2671b79bc4ff4" /><Relationship Type="http://schemas.openxmlformats.org/officeDocument/2006/relationships/sharedStrings" Target="/xl/sharedStrings.xml" Id="Radf6f6cb6e914f2a" /><Relationship Type="http://schemas.openxmlformats.org/officeDocument/2006/relationships/worksheet" Target="/xl/worksheets/sheet1.xml" Id="Ree852c057f414692" /><Relationship Type="http://schemas.openxmlformats.org/officeDocument/2006/relationships/worksheet" Target="/xl/worksheets/sheet2.xml" Id="Re0e8da81a13c4b2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dd1977a30384264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cat>
            <c:strRef>
              <c:f>'Gestion Prêts'!$Q$12:$Q$16</c:f>
              <c:strCache>
                <c:ptCount val="0"/>
              </c:strCache>
            </c:strRef>
          </c:cat>
          <c:val>
            <c:numRef>
              <c:f>'Gestion Prêts'!$R$12:$R$16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16</xdr:col>
      <xdr:colOff>0</xdr:colOff>
      <xdr:row>17</xdr:row>
      <xdr:rowOff>0</xdr:rowOff>
    </xdr:from>
    <xdr:to>
      <xdr:col>25</xdr:col>
      <xdr:colOff>0</xdr:colOff>
      <xdr:row>32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dd1977a30384264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PretMateriel" displayName="TablePretMateriel" ref="A11:O31" headerRowCount="1">
  <x:tableColumns count="15">
    <x:tableColumn id="1" name="Réf."/>
    <x:tableColumn id="2" name="Catégorie"/>
    <x:tableColumn id="3" name="Matériel"/>
    <x:tableColumn id="4" name="N° série"/>
    <x:tableColumn id="5" name="Emprunteur"/>
    <x:tableColumn id="6" name="Service / structure"/>
    <x:tableColumn id="7" name="Date sortie"/>
    <x:tableColumn id="8" name="Retour prévu"/>
    <x:tableColumn id="9" name="Retour réel"/>
    <x:tableColumn id="10" name="Jours retard"/>
    <x:tableColumn id="11" name="Statut"/>
    <x:tableColumn id="12" name="État départ"/>
    <x:tableColumn id="13" name="État retour"/>
    <x:tableColumn id="14" name="Valeur €"/>
    <x:tableColumn id="15" name="Observation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6f198a00f49e46ed" /><Relationship Type="http://schemas.openxmlformats.org/officeDocument/2006/relationships/table" Target="/xl/tables/table1.xml" Id="R1f33698c09124010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6" hidden="0" customWidth="1"/>
    <x:col min="3" max="3" width="24" hidden="0" customWidth="1"/>
    <x:col min="4" max="4" width="20" hidden="0" customWidth="1"/>
    <x:col min="5" max="5" width="22" hidden="0" customWidth="1"/>
    <x:col min="6" max="6" width="30" hidden="0" customWidth="1"/>
    <x:col min="7" max="7" width="13" hidden="0" customWidth="1"/>
    <x:col min="8" max="8" width="13" hidden="0" customWidth="1"/>
    <x:col min="9" max="9" width="13" hidden="0" customWidth="1"/>
    <x:col min="10" max="10" width="12" hidden="0" customWidth="1"/>
    <x:col min="11" max="11" width="15" hidden="0" customWidth="1"/>
    <x:col min="12" max="12" width="13" hidden="0" customWidth="1"/>
    <x:col min="13" max="13" width="13" hidden="0" customWidth="1"/>
    <x:col min="14" max="14" width="12" hidden="0" customWidth="1"/>
    <x:col min="15" max="15" width="30" hidden="0" customWidth="1"/>
    <x:col min="17" max="17" width="15" hidden="0" customWidth="1"/>
    <x:col min="18" max="18" width="15" hidden="0" customWidth="1"/>
  </x:cols>
  <x:sheetData>
    <x:row r="1" ht="50" customHeight="1">
      <x:c r="A1" s="12" t="str">
        <x:v>GESTION DES PRÊTS DE MATÉRIEL
Tableau de Suivi Automatisé des Équipements</x:v>
      </x:c>
    </x:row>
    <x:row r="3" ht="24" customHeight="1">
      <x:c r="A3" s="20" t="str">
        <x:v>Modèle Excel one-page dans le contexte français : inventaire, nom et prénom de l’emprunteur, service, dates de retour, retards, alertes et tableau de bord</x:v>
      </x:c>
    </x:row>
    <x:row r="5">
      <x:c r="A5" s="27" t="str">
        <x:v>Matériels inventoriés</x:v>
      </x:c>
      <x:c r="D5" s="35" t="str">
        <x:v>Prêts en cours</x:v>
      </x:c>
      <x:c r="G5" s="43" t="str">
        <x:v>Retours ≤ 7 jours</x:v>
      </x:c>
      <x:c r="J5" s="51" t="str">
        <x:v>Retards</x:v>
      </x:c>
      <x:c r="M5" s="59" t="str">
        <x:v>Taux disponibilité</x:v>
      </x:c>
    </x:row>
    <x:row r="7">
      <x:c r="A7" s="67" t="n">
        <x:f>COUNTA(A12:A23)</x:f>
        <x:v>12</x:v>
      </x:c>
      <x:c r="D7" s="67" t="n">
        <x:f>COUNTIF(K12:K23,"En prêt")+COUNTIF(K12:K23,"Retour proche")+COUNTIF(K12:K23,"En retard")</x:f>
        <x:v>11</x:v>
      </x:c>
      <x:c r="G7" s="67" t="n">
        <x:f>COUNTIFS(H12:H23,"&gt;="&amp;TODAY(),H12:H23,"&lt;="&amp;TODAY()+7,I12:I23,"")</x:f>
        <x:v>0</x:v>
      </x:c>
      <x:c r="J7" s="67" t="n">
        <x:f>COUNTIF(K12:K23,"En retard")</x:f>
        <x:v>4</x:v>
      </x:c>
      <x:c r="M7" s="72" t="n">
        <x:f>IF(A7=0,0,COUNTIF(K12:K23,"Restitué")/A7)</x:f>
        <x:v>0.08333333333333333</x:v>
      </x:c>
    </x:row>
    <x:row r="10" ht="28" customHeight="1">
      <x:c r="A10" s="76" t="str">
        <x:f>"⚠ "&amp;J7&amp;" prêt(s) en retard à traiter"</x:f>
        <x:v>⚠ 4 prêt(s) en retard à traiter</x:v>
      </x:c>
    </x:row>
    <x:row r="11" ht="30" customHeight="1">
      <x:c r="A11" s="82" t="str">
        <x:v>Réf.</x:v>
      </x:c>
      <x:c r="B11" s="82" t="str">
        <x:v>Catégorie</x:v>
      </x:c>
      <x:c r="C11" s="82" t="str">
        <x:v>Matériel</x:v>
      </x:c>
      <x:c r="D11" s="82" t="str">
        <x:v>N° série / inventaire</x:v>
      </x:c>
      <x:c r="E11" s="82" t="str">
        <x:v>Nom et prénom</x:v>
      </x:c>
      <x:c r="F11" s="82" t="str">
        <x:v>Service / structure</x:v>
      </x:c>
      <x:c r="G11" s="82" t="str">
        <x:v>Date sortie</x:v>
      </x:c>
      <x:c r="H11" s="82" t="str">
        <x:v>Retour prévu</x:v>
      </x:c>
      <x:c r="I11" s="82" t="str">
        <x:v>Retour réel</x:v>
      </x:c>
      <x:c r="J11" s="82" t="str">
        <x:v>Jours retard</x:v>
      </x:c>
      <x:c r="K11" s="82" t="str">
        <x:v>Statut</x:v>
      </x:c>
      <x:c r="L11" s="82" t="str">
        <x:v>État départ</x:v>
      </x:c>
      <x:c r="M11" s="82" t="str">
        <x:v>État retour</x:v>
      </x:c>
      <x:c r="N11" s="82" t="str">
        <x:v>Valeur €</x:v>
      </x:c>
      <x:c r="O11" s="82" t="str">
        <x:v>Observations</x:v>
      </x:c>
      <x:c r="P11"/>
      <x:c r="Q11" s="109" t="str">
        <x:v>Statut</x:v>
      </x:c>
      <x:c r="R11" s="109" t="str">
        <x:v>Nombre</x:v>
      </x:c>
    </x:row>
    <x:row r="12">
      <x:c r="A12" s="102" t="str">
        <x:v>IT-001</x:v>
      </x:c>
      <x:c r="B12" s="102" t="str">
        <x:v>Informatique</x:v>
      </x:c>
      <x:c r="C12" s="102" t="str">
        <x:v>Ordinateur portable Dell Latitude</x:v>
      </x:c>
      <x:c r="D12" s="102" t="str">
        <x:v>FR-IT-2026-001</x:v>
      </x:c>
      <x:c r="E12" s="102" t="str">
        <x:v>Jean Martin</x:v>
      </x:c>
      <x:c r="F12" s="102" t="str">
        <x:v>Service informatique</x:v>
      </x:c>
      <x:c r="G12" s="103" t="n">
        <x:v>46174</x:v>
      </x:c>
      <x:c r="H12" s="103" t="n">
        <x:v>46183</x:v>
      </x:c>
      <x:c r="I12" s="103"/>
      <x:c r="J12" s="118" t="n">
        <x:f>IF(I12&lt;&gt;"",0,IF(TODAY()&gt;H12,TODAY()-H12,0))</x:f>
        <x:v>3</x:v>
      </x:c>
      <x:c r="K12" s="102" t="str">
        <x:f>IF(I12&lt;&gt;"","Restitué",IF(TODAY()&gt;H12,"En retard",IF(H12-TODAY()&lt;=7,"Retour proche","En prêt")))</x:f>
        <x:v>En retard</x:v>
      </x:c>
      <x:c r="L12" s="102" t="str">
        <x:v>Bon</x:v>
      </x:c>
      <x:c r="M12" s="102"/>
      <x:c r="N12" s="104" t="n">
        <x:v>850</x:v>
      </x:c>
      <x:c r="O12" s="102" t="str">
        <x:v>Chargeur et sacoche inclus</x:v>
      </x:c>
      <x:c r="P12"/>
      <x:c r="Q12" s="112" t="str">
        <x:v>En prêt</x:v>
      </x:c>
      <x:c r="R12" s="112" t="n">
        <x:f>COUNTIF($K$12:$K$23,Q12)</x:f>
        <x:v>3</x:v>
      </x:c>
    </x:row>
    <x:row r="13">
      <x:c r="A13" s="93" t="str">
        <x:v>VID-002</x:v>
      </x:c>
      <x:c r="B13" s="93" t="str">
        <x:v>Audiovisuel</x:v>
      </x:c>
      <x:c r="C13" s="93" t="str">
        <x:v>Vidéoprojecteur Epson EB-X49</x:v>
      </x:c>
      <x:c r="D13" s="93" t="str">
        <x:v>FR-AV-2026-014</x:v>
      </x:c>
      <x:c r="E13" s="93" t="str">
        <x:v>Sophie Bernard</x:v>
      </x:c>
      <x:c r="F13" s="93" t="str">
        <x:v>Service formation</x:v>
      </x:c>
      <x:c r="G13" s="94" t="n">
        <x:v>46177</x:v>
      </x:c>
      <x:c r="H13" s="94" t="n">
        <x:v>46185</x:v>
      </x:c>
      <x:c r="I13" s="94"/>
      <x:c r="J13" s="119" t="n">
        <x:f>IF(I13&lt;&gt;"",0,IF(TODAY()&gt;H13,TODAY()-H13,0))</x:f>
        <x:v>1</x:v>
      </x:c>
      <x:c r="K13" s="93" t="str">
        <x:f>IF(I13&lt;&gt;"","Restitué",IF(TODAY()&gt;H13,"En retard",IF(H13-TODAY()&lt;=7,"Retour proche","En prêt")))</x:f>
        <x:v>En retard</x:v>
      </x:c>
      <x:c r="L13" s="93" t="str">
        <x:v>Très bon</x:v>
      </x:c>
      <x:c r="M13" s="93"/>
      <x:c r="N13" s="95" t="n">
        <x:v>620</x:v>
      </x:c>
      <x:c r="O13" s="93" t="str">
        <x:v>Câble HDMI + télécommande</x:v>
      </x:c>
      <x:c r="P13"/>
      <x:c r="Q13" s="112" t="str">
        <x:v>Retour proche</x:v>
      </x:c>
      <x:c r="R13" s="112" t="n">
        <x:f>COUNTIF($K$12:$K$23,Q13)</x:f>
        <x:v>4</x:v>
      </x:c>
    </x:row>
    <x:row r="14">
      <x:c r="A14" s="102" t="str">
        <x:v>OUT-003</x:v>
      </x:c>
      <x:c r="B14" s="102" t="str">
        <x:v>Outillage</x:v>
      </x:c>
      <x:c r="C14" s="102" t="str">
        <x:v>Perceuse Bosch Professional</x:v>
      </x:c>
      <x:c r="D14" s="102" t="str">
        <x:v>FR-OUT-2026-006</x:v>
      </x:c>
      <x:c r="E14" s="102" t="str">
        <x:v>Thomas Petit</x:v>
      </x:c>
      <x:c r="F14" s="102" t="str">
        <x:v>Service maintenance</x:v>
      </x:c>
      <x:c r="G14" s="103" t="n">
        <x:v>46179</x:v>
      </x:c>
      <x:c r="H14" s="103" t="n">
        <x:v>46187</x:v>
      </x:c>
      <x:c r="I14" s="103"/>
      <x:c r="J14" s="118" t="n">
        <x:f>IF(I14&lt;&gt;"",0,IF(TODAY()&gt;H14,TODAY()-H14,0))</x:f>
        <x:v>0</x:v>
      </x:c>
      <x:c r="K14" s="102" t="str">
        <x:f>IF(I14&lt;&gt;"","Restitué",IF(TODAY()&gt;H14,"En retard",IF(H14-TODAY()&lt;=7,"Retour proche","En prêt")))</x:f>
        <x:v>Retour proche</x:v>
      </x:c>
      <x:c r="L14" s="102" t="str">
        <x:v>Bon</x:v>
      </x:c>
      <x:c r="M14" s="102"/>
      <x:c r="N14" s="104" t="n">
        <x:v>210</x:v>
      </x:c>
      <x:c r="O14" s="102" t="str">
        <x:v>Mallette complète</x:v>
      </x:c>
      <x:c r="P14"/>
      <x:c r="Q14" s="112" t="str">
        <x:v>En retard</x:v>
      </x:c>
      <x:c r="R14" s="112" t="n">
        <x:f>COUNTIF($K$12:$K$23,Q14)</x:f>
        <x:v>4</x:v>
      </x:c>
    </x:row>
    <x:row r="15">
      <x:c r="A15" s="93" t="str">
        <x:v>EVT-004</x:v>
      </x:c>
      <x:c r="B15" s="93" t="str">
        <x:v>Événementiel</x:v>
      </x:c>
      <x:c r="C15" s="93" t="str">
        <x:v>Lot de 10 tables pliantes</x:v>
      </x:c>
      <x:c r="D15" s="93" t="str">
        <x:v>FR-EVT-2026-022</x:v>
      </x:c>
      <x:c r="E15" s="93" t="str">
        <x:v>Claire Moreau</x:v>
      </x:c>
      <x:c r="F15" s="93" t="str">
        <x:v>Association Les Ateliers du Parc</x:v>
      </x:c>
      <x:c r="G15" s="94" t="n">
        <x:v>46172</x:v>
      </x:c>
      <x:c r="H15" s="94" t="n">
        <x:v>46179</x:v>
      </x:c>
      <x:c r="I15" s="94" t="n">
        <x:v>46179</x:v>
      </x:c>
      <x:c r="J15" s="119" t="n">
        <x:f>IF(I15&lt;&gt;"",0,IF(TODAY()&gt;H15,TODAY()-H15,0))</x:f>
        <x:v>0</x:v>
      </x:c>
      <x:c r="K15" s="93" t="str">
        <x:f>IF(I15&lt;&gt;"","Restitué",IF(TODAY()&gt;H15,"En retard",IF(H15-TODAY()&lt;=7,"Retour proche","En prêt")))</x:f>
        <x:v>Restitué</x:v>
      </x:c>
      <x:c r="L15" s="93" t="str">
        <x:v>Bon</x:v>
      </x:c>
      <x:c r="M15" s="93" t="str">
        <x:v>Bon</x:v>
      </x:c>
      <x:c r="N15" s="95" t="n">
        <x:v>400</x:v>
      </x:c>
      <x:c r="O15" s="93" t="str">
        <x:v>Retour contrôlé</x:v>
      </x:c>
      <x:c r="P15"/>
      <x:c r="Q15" s="112" t="str">
        <x:v>Restitué</x:v>
      </x:c>
      <x:c r="R15" s="112" t="n">
        <x:f>COUNTIF($K$12:$K$23,Q15)</x:f>
        <x:v>1</x:v>
      </x:c>
    </x:row>
    <x:row r="16">
      <x:c r="A16" s="102" t="str">
        <x:v>IT-005</x:v>
      </x:c>
      <x:c r="B16" s="102" t="str">
        <x:v>Informatique</x:v>
      </x:c>
      <x:c r="C16" s="102" t="str">
        <x:v>Écran HP 24 pouces</x:v>
      </x:c>
      <x:c r="D16" s="102" t="str">
        <x:v>FR-IT-2026-018</x:v>
      </x:c>
      <x:c r="E16" s="102" t="str">
        <x:v>Nicolas Dubois</x:v>
      </x:c>
      <x:c r="F16" s="102" t="str">
        <x:v>Comptabilité</x:v>
      </x:c>
      <x:c r="G16" s="103" t="n">
        <x:v>46180</x:v>
      </x:c>
      <x:c r="H16" s="103" t="n">
        <x:v>46201</x:v>
      </x:c>
      <x:c r="I16" s="103"/>
      <x:c r="J16" s="118" t="n">
        <x:f>IF(I16&lt;&gt;"",0,IF(TODAY()&gt;H16,TODAY()-H16,0))</x:f>
        <x:v>0</x:v>
      </x:c>
      <x:c r="K16" s="102" t="str">
        <x:f>IF(I16&lt;&gt;"","Restitué",IF(TODAY()&gt;H16,"En retard",IF(H16-TODAY()&lt;=7,"Retour proche","En prêt")))</x:f>
        <x:v>En prêt</x:v>
      </x:c>
      <x:c r="L16" s="102" t="str">
        <x:v>Bon</x:v>
      </x:c>
      <x:c r="M16" s="102"/>
      <x:c r="N16" s="104" t="n">
        <x:v>190</x:v>
      </x:c>
      <x:c r="O16" s="102" t="str">
        <x:v>Câble DisplayPort inclus</x:v>
      </x:c>
      <x:c r="P16"/>
      <x:c r="Q16" s="112" t="str">
        <x:v>Disponible</x:v>
      </x:c>
      <x:c r="R16" s="112" t="n">
        <x:f>MAX(0,$A$7-SUM(R12:R15))</x:f>
        <x:v>0</x:v>
      </x:c>
    </x:row>
    <x:row r="17">
      <x:c r="A17" s="93" t="str">
        <x:v>CH-006</x:v>
      </x:c>
      <x:c r="B17" s="93" t="str">
        <x:v>Chantier</x:v>
      </x:c>
      <x:c r="C17" s="93" t="str">
        <x:v>Lot de 5 casques de protection</x:v>
      </x:c>
      <x:c r="D17" s="93" t="str">
        <x:v>FR-CH-2026-011</x:v>
      </x:c>
      <x:c r="E17" s="93" t="str">
        <x:v>Julie Lefèvre</x:v>
      </x:c>
      <x:c r="F17" s="93" t="str">
        <x:v>Chantier école - Bâtiment B</x:v>
      </x:c>
      <x:c r="G17" s="94" t="n">
        <x:v>46176</x:v>
      </x:c>
      <x:c r="H17" s="94" t="n">
        <x:v>46184</x:v>
      </x:c>
      <x:c r="I17" s="94"/>
      <x:c r="J17" s="119" t="n">
        <x:f>IF(I17&lt;&gt;"",0,IF(TODAY()&gt;H17,TODAY()-H17,0))</x:f>
        <x:v>2</x:v>
      </x:c>
      <x:c r="K17" s="93" t="str">
        <x:f>IF(I17&lt;&gt;"","Restitué",IF(TODAY()&gt;H17,"En retard",IF(H17-TODAY()&lt;=7,"Retour proche","En prêt")))</x:f>
        <x:v>En retard</x:v>
      </x:c>
      <x:c r="L17" s="93" t="str">
        <x:v>Correct</x:v>
      </x:c>
      <x:c r="M17" s="93"/>
      <x:c r="N17" s="95" t="n">
        <x:v>75</x:v>
      </x:c>
      <x:c r="O17" s="93" t="str">
        <x:v>À vérifier au retour</x:v>
      </x:c>
      <x:c r="P17"/>
      <x:c r="Q17"/>
      <x:c r="R17"/>
    </x:row>
    <x:row r="18">
      <x:c r="A18" s="102" t="str">
        <x:v>AUD-007</x:v>
      </x:c>
      <x:c r="B18" s="102" t="str">
        <x:v>Audiovisuel</x:v>
      </x:c>
      <x:c r="C18" s="102" t="str">
        <x:v>Microphone sans fil Shure</x:v>
      </x:c>
      <x:c r="D18" s="102" t="str">
        <x:v>FR-AV-2026-031</x:v>
      </x:c>
      <x:c r="E18" s="102" t="str">
        <x:v>Marc Durand</x:v>
      </x:c>
      <x:c r="F18" s="102" t="str">
        <x:v>Mairie de Lyon - Service culture</x:v>
      </x:c>
      <x:c r="G18" s="103" t="n">
        <x:v>46182</x:v>
      </x:c>
      <x:c r="H18" s="103" t="n">
        <x:v>46189</x:v>
      </x:c>
      <x:c r="I18" s="103"/>
      <x:c r="J18" s="118" t="n">
        <x:f>IF(I18&lt;&gt;"",0,IF(TODAY()&gt;H18,TODAY()-H18,0))</x:f>
        <x:v>0</x:v>
      </x:c>
      <x:c r="K18" s="102" t="str">
        <x:f>IF(I18&lt;&gt;"","Restitué",IF(TODAY()&gt;H18,"En retard",IF(H18-TODAY()&lt;=7,"Retour proche","En prêt")))</x:f>
        <x:v>Retour proche</x:v>
      </x:c>
      <x:c r="L18" s="102" t="str">
        <x:v>Bon</x:v>
      </x:c>
      <x:c r="M18" s="102"/>
      <x:c r="N18" s="104" t="n">
        <x:v>140</x:v>
      </x:c>
      <x:c r="O18" s="102" t="str">
        <x:v>Piles incluses</x:v>
      </x:c>
      <x:c r="P18"/>
      <x:c r="Q18"/>
      <x:c r="R18"/>
    </x:row>
    <x:row r="19">
      <x:c r="A19" s="93" t="str">
        <x:v>MOB-008</x:v>
      </x:c>
      <x:c r="B19" s="93" t="str">
        <x:v>Mobilité</x:v>
      </x:c>
      <x:c r="C19" s="93" t="str">
        <x:v>Vélo de service électrique</x:v>
      </x:c>
      <x:c r="D19" s="93" t="str">
        <x:v>FR-MOB-2026-004</x:v>
      </x:c>
      <x:c r="E19" s="93" t="str">
        <x:v>Élodie Robert</x:v>
      </x:c>
      <x:c r="F19" s="93" t="str">
        <x:v>Logistique</x:v>
      </x:c>
      <x:c r="G19" s="94" t="n">
        <x:v>46181</x:v>
      </x:c>
      <x:c r="H19" s="94" t="n">
        <x:v>46198</x:v>
      </x:c>
      <x:c r="I19" s="94"/>
      <x:c r="J19" s="119" t="n">
        <x:f>IF(I19&lt;&gt;"",0,IF(TODAY()&gt;H19,TODAY()-H19,0))</x:f>
        <x:v>0</x:v>
      </x:c>
      <x:c r="K19" s="93" t="str">
        <x:f>IF(I19&lt;&gt;"","Restitué",IF(TODAY()&gt;H19,"En retard",IF(H19-TODAY()&lt;=7,"Retour proche","En prêt")))</x:f>
        <x:v>En prêt</x:v>
      </x:c>
      <x:c r="L19" s="93" t="str">
        <x:v>Bon</x:v>
      </x:c>
      <x:c r="M19" s="93"/>
      <x:c r="N19" s="95" t="n">
        <x:v>1320</x:v>
      </x:c>
      <x:c r="O19" s="93" t="str">
        <x:v>Cadenas + chargeur</x:v>
      </x:c>
      <x:c r="P19"/>
      <x:c r="Q19"/>
      <x:c r="R19"/>
    </x:row>
    <x:row r="20">
      <x:c r="A20" s="102" t="str">
        <x:v>IT-009</x:v>
      </x:c>
      <x:c r="B20" s="102" t="str">
        <x:v>Informatique</x:v>
      </x:c>
      <x:c r="C20" s="102" t="str">
        <x:v>Smartphone professionnel Samsung</x:v>
      </x:c>
      <x:c r="D20" s="102" t="str">
        <x:v>FR-MOB-2026-009</x:v>
      </x:c>
      <x:c r="E20" s="102" t="str">
        <x:v>Pierre Garnier</x:v>
      </x:c>
      <x:c r="F20" s="102" t="str">
        <x:v>Direction générale</x:v>
      </x:c>
      <x:c r="G20" s="103" t="n">
        <x:v>46162</x:v>
      </x:c>
      <x:c r="H20" s="103" t="n">
        <x:v>46223</x:v>
      </x:c>
      <x:c r="I20" s="103"/>
      <x:c r="J20" s="118" t="n">
        <x:f>IF(I20&lt;&gt;"",0,IF(TODAY()&gt;H20,TODAY()-H20,0))</x:f>
        <x:v>0</x:v>
      </x:c>
      <x:c r="K20" s="102" t="str">
        <x:f>IF(I20&lt;&gt;"","Restitué",IF(TODAY()&gt;H20,"En retard",IF(H20-TODAY()&lt;=7,"Retour proche","En prêt")))</x:f>
        <x:v>En prêt</x:v>
      </x:c>
      <x:c r="L20" s="102" t="str">
        <x:v>Très bon</x:v>
      </x:c>
      <x:c r="M20" s="102"/>
      <x:c r="N20" s="104" t="n">
        <x:v>700</x:v>
      </x:c>
      <x:c r="O20" s="102" t="str">
        <x:v>Coque + chargeur</x:v>
      </x:c>
      <x:c r="P20"/>
      <x:c r="Q20"/>
      <x:c r="R20"/>
    </x:row>
    <x:row r="21">
      <x:c r="A21" s="93" t="str">
        <x:v>EVT-010</x:v>
      </x:c>
      <x:c r="B21" s="93" t="str">
        <x:v>Événementiel</x:v>
      </x:c>
      <x:c r="C21" s="93" t="str">
        <x:v>Barnum 3x3 mètres</x:v>
      </x:c>
      <x:c r="D21" s="93" t="str">
        <x:v>FR-EVT-2026-007</x:v>
      </x:c>
      <x:c r="E21" s="93" t="str">
        <x:v>Camille Rousseau</x:v>
      </x:c>
      <x:c r="F21" s="93" t="str">
        <x:v>Comité des fêtes</x:v>
      </x:c>
      <x:c r="G21" s="94" t="n">
        <x:v>46178</x:v>
      </x:c>
      <x:c r="H21" s="94" t="n">
        <x:v>46191</x:v>
      </x:c>
      <x:c r="I21" s="94"/>
      <x:c r="J21" s="119" t="n">
        <x:f>IF(I21&lt;&gt;"",0,IF(TODAY()&gt;H21,TODAY()-H21,0))</x:f>
        <x:v>0</x:v>
      </x:c>
      <x:c r="K21" s="93" t="str">
        <x:f>IF(I21&lt;&gt;"","Restitué",IF(TODAY()&gt;H21,"En retard",IF(H21-TODAY()&lt;=7,"Retour proche","En prêt")))</x:f>
        <x:v>Retour proche</x:v>
      </x:c>
      <x:c r="L21" s="93" t="str">
        <x:v>Bon</x:v>
      </x:c>
      <x:c r="M21" s="93"/>
      <x:c r="N21" s="95" t="n">
        <x:v>550</x:v>
      </x:c>
      <x:c r="O21" s="93" t="str">
        <x:v>Armature, toile et sardines</x:v>
      </x:c>
      <x:c r="P21"/>
      <x:c r="Q21"/>
      <x:c r="R21"/>
    </x:row>
    <x:row r="22">
      <x:c r="A22" s="102" t="str">
        <x:v>OUT-011</x:v>
      </x:c>
      <x:c r="B22" s="102" t="str">
        <x:v>Outillage</x:v>
      </x:c>
      <x:c r="C22" s="102" t="str">
        <x:v>Échelle télescopique 4 m</x:v>
      </x:c>
      <x:c r="D22" s="102" t="str">
        <x:v>FR-OUT-2026-013</x:v>
      </x:c>
      <x:c r="E22" s="102" t="str">
        <x:v>Antoine Muller</x:v>
      </x:c>
      <x:c r="F22" s="102" t="str">
        <x:v>Services techniques</x:v>
      </x:c>
      <x:c r="G22" s="103" t="n">
        <x:v>46175</x:v>
      </x:c>
      <x:c r="H22" s="103" t="n">
        <x:v>46182</x:v>
      </x:c>
      <x:c r="I22" s="103"/>
      <x:c r="J22" s="118" t="n">
        <x:f>IF(I22&lt;&gt;"",0,IF(TODAY()&gt;H22,TODAY()-H22,0))</x:f>
        <x:v>4</x:v>
      </x:c>
      <x:c r="K22" s="102" t="str">
        <x:f>IF(I22&lt;&gt;"","Restitué",IF(TODAY()&gt;H22,"En retard",IF(H22-TODAY()&lt;=7,"Retour proche","En prêt")))</x:f>
        <x:v>En retard</x:v>
      </x:c>
      <x:c r="L22" s="102" t="str">
        <x:v>Bon</x:v>
      </x:c>
      <x:c r="M22" s="102"/>
      <x:c r="N22" s="104" t="n">
        <x:v>180</x:v>
      </x:c>
      <x:c r="O22" s="102" t="str">
        <x:v>Restitution prioritaire</x:v>
      </x:c>
      <x:c r="P22"/>
      <x:c r="Q22"/>
      <x:c r="R22"/>
    </x:row>
    <x:row r="23">
      <x:c r="A23" s="93" t="str">
        <x:v>AUD-012</x:v>
      </x:c>
      <x:c r="B23" s="93" t="str">
        <x:v>Audiovisuel</x:v>
      </x:c>
      <x:c r="C23" s="93" t="str">
        <x:v>Enceinte amplifiée JBL</x:v>
      </x:c>
      <x:c r="D23" s="93" t="str">
        <x:v>FR-AV-2026-044</x:v>
      </x:c>
      <x:c r="E23" s="93" t="str">
        <x:v>Manon Faure</x:v>
      </x:c>
      <x:c r="F23" s="93" t="str">
        <x:v>Collège Jules Ferry</x:v>
      </x:c>
      <x:c r="G23" s="94" t="n">
        <x:v>46183</x:v>
      </x:c>
      <x:c r="H23" s="94" t="n">
        <x:v>46190</x:v>
      </x:c>
      <x:c r="I23" s="94"/>
      <x:c r="J23" s="119" t="n">
        <x:f>IF(I23&lt;&gt;"",0,IF(TODAY()&gt;H23,TODAY()-H23,0))</x:f>
        <x:v>0</x:v>
      </x:c>
      <x:c r="K23" s="93" t="str">
        <x:f>IF(I23&lt;&gt;"","Restitué",IF(TODAY()&gt;H23,"En retard",IF(H23-TODAY()&lt;=7,"Retour proche","En prêt")))</x:f>
        <x:v>Retour proche</x:v>
      </x:c>
      <x:c r="L23" s="93" t="str">
        <x:v>Bon</x:v>
      </x:c>
      <x:c r="M23" s="93"/>
      <x:c r="N23" s="95" t="n">
        <x:v>280</x:v>
      </x:c>
      <x:c r="O23" s="93" t="str">
        <x:v>Câble secteur inclus</x:v>
      </x:c>
      <x:c r="P23"/>
      <x:c r="Q23"/>
      <x:c r="R23"/>
    </x:row>
    <x:row r="24">
      <x:c r="A24" s="102"/>
      <x:c r="B24" s="102"/>
      <x:c r="C24" s="102"/>
      <x:c r="D24" s="102"/>
      <x:c r="E24" s="102"/>
      <x:c r="F24" s="102"/>
      <x:c r="G24" s="103"/>
      <x:c r="H24" s="103"/>
      <x:c r="I24" s="103"/>
      <x:c r="J24" s="102" t="str">
        <x:f>IF(AND(I24&lt;TODAY(),K24&lt;&gt;"Restitué",K24&lt;&gt;"Disponible",K24&lt;&gt;""),TODAY()-I24,"")</x:f>
      </x:c>
      <x:c r="K24" s="102" t="str">
        <x:f>IF(C24="","",IF(J24&lt;&gt;"","Restitué",IF(I24&lt;TODAY(),"En retard",IF(I24&lt;=TODAY()+7,"Retour proche","En prêt"))))</x:f>
      </x:c>
      <x:c r="L24" s="102"/>
      <x:c r="M24" s="102"/>
      <x:c r="N24" s="104"/>
      <x:c r="O24" s="102"/>
    </x:row>
    <x:row r="25">
      <x:c r="A25" s="93"/>
      <x:c r="B25" s="93"/>
      <x:c r="C25" s="93"/>
      <x:c r="D25" s="93"/>
      <x:c r="E25" s="93"/>
      <x:c r="F25" s="93"/>
      <x:c r="G25" s="94"/>
      <x:c r="H25" s="94"/>
      <x:c r="I25" s="94"/>
      <x:c r="J25" s="93" t="str">
        <x:f>IF(AND(I25&lt;TODAY(),K25&lt;&gt;"Restitué",K25&lt;&gt;"Disponible",K25&lt;&gt;""),TODAY()-I25,"")</x:f>
      </x:c>
      <x:c r="K25" s="93" t="str">
        <x:f>IF(C25="","",IF(J25&lt;&gt;"","Restitué",IF(I25&lt;TODAY(),"En retard",IF(I25&lt;=TODAY()+7,"Retour proche","En prêt"))))</x:f>
      </x:c>
      <x:c r="L25" s="93"/>
      <x:c r="M25" s="93"/>
      <x:c r="N25" s="95"/>
      <x:c r="O25" s="93"/>
    </x:row>
    <x:row r="26">
      <x:c r="A26" s="102"/>
      <x:c r="B26" s="102"/>
      <x:c r="C26" s="102"/>
      <x:c r="D26" s="102"/>
      <x:c r="E26" s="102"/>
      <x:c r="F26" s="102"/>
      <x:c r="G26" s="103"/>
      <x:c r="H26" s="103"/>
      <x:c r="I26" s="103"/>
      <x:c r="J26" s="102" t="str">
        <x:f>IF(AND(I26&lt;TODAY(),K26&lt;&gt;"Restitué",K26&lt;&gt;"Disponible",K26&lt;&gt;""),TODAY()-I26,"")</x:f>
      </x:c>
      <x:c r="K26" s="102" t="str">
        <x:f>IF(C26="","",IF(J26&lt;&gt;"","Restitué",IF(I26&lt;TODAY(),"En retard",IF(I26&lt;=TODAY()+7,"Retour proche","En prêt"))))</x:f>
      </x:c>
      <x:c r="L26" s="102"/>
      <x:c r="M26" s="102"/>
      <x:c r="N26" s="104"/>
      <x:c r="O26" s="102"/>
    </x:row>
    <x:row r="27">
      <x:c r="A27" s="93"/>
      <x:c r="B27" s="93"/>
      <x:c r="C27" s="93"/>
      <x:c r="D27" s="93"/>
      <x:c r="E27" s="93"/>
      <x:c r="F27" s="93"/>
      <x:c r="G27" s="94"/>
      <x:c r="H27" s="94"/>
      <x:c r="I27" s="94"/>
      <x:c r="J27" s="93" t="str">
        <x:f>IF(AND(I27&lt;TODAY(),K27&lt;&gt;"Restitué",K27&lt;&gt;"Disponible",K27&lt;&gt;""),TODAY()-I27,"")</x:f>
      </x:c>
      <x:c r="K27" s="93" t="str">
        <x:f>IF(C27="","",IF(J27&lt;&gt;"","Restitué",IF(I27&lt;TODAY(),"En retard",IF(I27&lt;=TODAY()+7,"Retour proche","En prêt"))))</x:f>
      </x:c>
      <x:c r="L27" s="93"/>
      <x:c r="M27" s="93"/>
      <x:c r="N27" s="95"/>
      <x:c r="O27" s="93"/>
    </x:row>
    <x:row r="28">
      <x:c r="A28" s="102"/>
      <x:c r="B28" s="102"/>
      <x:c r="C28" s="102"/>
      <x:c r="D28" s="102"/>
      <x:c r="E28" s="102"/>
      <x:c r="F28" s="102"/>
      <x:c r="G28" s="103"/>
      <x:c r="H28" s="103"/>
      <x:c r="I28" s="103"/>
      <x:c r="J28" s="102" t="str">
        <x:f>IF(AND(I28&lt;TODAY(),K28&lt;&gt;"Restitué",K28&lt;&gt;"Disponible",K28&lt;&gt;""),TODAY()-I28,"")</x:f>
      </x:c>
      <x:c r="K28" s="102" t="str">
        <x:f>IF(C28="","",IF(J28&lt;&gt;"","Restitué",IF(I28&lt;TODAY(),"En retard",IF(I28&lt;=TODAY()+7,"Retour proche","En prêt"))))</x:f>
      </x:c>
      <x:c r="L28" s="102"/>
      <x:c r="M28" s="102"/>
      <x:c r="N28" s="104"/>
      <x:c r="O28" s="102"/>
    </x:row>
    <x:row r="29">
      <x:c r="A29" s="93"/>
      <x:c r="B29" s="93"/>
      <x:c r="C29" s="93"/>
      <x:c r="D29" s="93"/>
      <x:c r="E29" s="93"/>
      <x:c r="F29" s="93"/>
      <x:c r="G29" s="94"/>
      <x:c r="H29" s="94"/>
      <x:c r="I29" s="94"/>
      <x:c r="J29" s="93" t="str">
        <x:f>IF(AND(I29&lt;TODAY(),K29&lt;&gt;"Restitué",K29&lt;&gt;"Disponible",K29&lt;&gt;""),TODAY()-I29,"")</x:f>
      </x:c>
      <x:c r="K29" s="93" t="str">
        <x:f>IF(C29="","",IF(J29&lt;&gt;"","Restitué",IF(I29&lt;TODAY(),"En retard",IF(I29&lt;=TODAY()+7,"Retour proche","En prêt"))))</x:f>
      </x:c>
      <x:c r="L29" s="93"/>
      <x:c r="M29" s="93"/>
      <x:c r="N29" s="95"/>
      <x:c r="O29" s="93"/>
    </x:row>
    <x:row r="30">
      <x:c r="A30" s="102"/>
      <x:c r="B30" s="102"/>
      <x:c r="C30" s="102"/>
      <x:c r="D30" s="102"/>
      <x:c r="E30" s="102"/>
      <x:c r="F30" s="102"/>
      <x:c r="G30" s="103"/>
      <x:c r="H30" s="103"/>
      <x:c r="I30" s="103"/>
      <x:c r="J30" s="102" t="str">
        <x:f>IF(AND(I30&lt;TODAY(),K30&lt;&gt;"Restitué",K30&lt;&gt;"Disponible",K30&lt;&gt;""),TODAY()-I30,"")</x:f>
      </x:c>
      <x:c r="K30" s="102" t="str">
        <x:f>IF(C30="","",IF(J30&lt;&gt;"","Restitué",IF(I30&lt;TODAY(),"En retard",IF(I30&lt;=TODAY()+7,"Retour proche","En prêt"))))</x:f>
      </x:c>
      <x:c r="L30" s="102"/>
      <x:c r="M30" s="102"/>
      <x:c r="N30" s="104"/>
      <x:c r="O30" s="102"/>
    </x:row>
    <x:row r="31">
      <x:c r="A31" s="93"/>
      <x:c r="B31" s="93"/>
      <x:c r="C31" s="93"/>
      <x:c r="D31" s="93"/>
      <x:c r="E31" s="93"/>
      <x:c r="F31" s="93"/>
      <x:c r="G31" s="94"/>
      <x:c r="H31" s="94"/>
      <x:c r="I31" s="94"/>
      <x:c r="J31" s="93" t="str">
        <x:f>IF(AND(I31&lt;TODAY(),K31&lt;&gt;"Restitué",K31&lt;&gt;"Disponible",K31&lt;&gt;""),TODAY()-I31,"")</x:f>
      </x:c>
      <x:c r="K31" s="93" t="str">
        <x:f>IF(C31="","",IF(J31&lt;&gt;"","Restitué",IF(I31&lt;TODAY(),"En retard",IF(I31&lt;=TODAY()+7,"Retour proche","En prêt"))))</x:f>
      </x:c>
      <x:c r="L31" s="93"/>
      <x:c r="M31" s="93"/>
      <x:c r="N31" s="95"/>
      <x:c r="O31" s="93"/>
    </x:row>
    <x:row r="33" ht="42" customHeight="1">
      <x:c r="A33" s="117" t="str">
        <x:v>Légende : 🔵 En prêt | 🟠 Retour proche | 🔴 En retard | 🟢 Restitué | Le statut est calculé automatiquement selon la date de retour réel et la date prévue.</x:v>
      </x:c>
    </x:row>
  </x:sheetData>
  <x:mergeCells>
    <x:mergeCell ref="A1:O2"/>
    <x:mergeCell ref="A3:O3"/>
    <x:mergeCell ref="A5:C6"/>
    <x:mergeCell ref="D5:F6"/>
    <x:mergeCell ref="G5:I6"/>
    <x:mergeCell ref="J5:L6"/>
    <x:mergeCell ref="M5:O6"/>
    <x:mergeCell ref="A7:C8"/>
    <x:mergeCell ref="D7:F8"/>
    <x:mergeCell ref="G7:I8"/>
    <x:mergeCell ref="J7:L8"/>
    <x:mergeCell ref="M7:O8"/>
    <x:mergeCell ref="A10:O10"/>
    <x:mergeCell ref="A33:O36"/>
  </x:mergeCells>
  <x:conditionalFormatting sqref="K12:K31">
    <x:cfRule type="expression" dxfId="0" priority="1">
      <x:formula>K12="En retard"</x:formula>
    </x:cfRule>
    <x:cfRule type="expression" dxfId="1" priority="2">
      <x:formula>K12="Retour proche"</x:formula>
    </x:cfRule>
    <x:cfRule type="expression" dxfId="2" priority="3">
      <x:formula>K12="En prêt"</x:formula>
    </x:cfRule>
    <x:cfRule type="expression" dxfId="3" priority="4">
      <x:formula>K12="Restitué"</x:formula>
    </x:cfRule>
  </x:conditionalFormatting>
  <x:conditionalFormatting sqref="J12:J31">
    <x:cfRule type="cellIs" dxfId="4" priority="5" operator="greaterThan">
      <x:formula>0</x:formula>
    </x:cfRule>
  </x:conditionalFormatting>
  <x:dataValidations count="4">
    <x:dataValidation type="list" sqref="B12:B31">
      <x:formula1>Paramètres!$C$2:$C$7</x:formula1>
    </x:dataValidation>
    <x:dataValidation type="list" sqref="E12:E31">
      <x:formula1>Paramètres!$E$2:$E$10</x:formula1>
    </x:dataValidation>
    <x:dataValidation type="list" sqref="L12:M31">
      <x:formula1>"Neuf,Très bon,Bon,Correct,À réparer"</x:formula1>
    </x:dataValidation>
    <x:dataValidation type="list" sqref="L12:M23">
      <x:formula1>"Neuf,Très bon,Bon,Correct,À réparer,Hors service"</x:formula1>
    </x:dataValidation>
  </x:dataValidations>
  <x:pageMargins left="0.7" right="0.7" top="0.75" bottom="0.75" header="0.3" footer="0.3"/>
  <x:drawing xmlns:r="http://schemas.openxmlformats.org/officeDocument/2006/relationships" r:id="R6f198a00f49e46ed"/>
  <x:tableParts count="1">
    <x:tablePart xmlns:r="http://schemas.openxmlformats.org/officeDocument/2006/relationships" r:id="R1f33698c09124010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</x:cols>
  <x:sheetData>
    <x:row r="1">
      <x:c r="A1" s="4" t="str">
        <x:v>Statuts</x:v>
      </x:c>
      <x:c r="B1" s="4"/>
      <x:c r="C1" s="4" t="str">
        <x:v>Catégories</x:v>
      </x:c>
      <x:c r="D1" s="4"/>
      <x:c r="E1" s="4" t="str">
        <x:v>Emprunteurs</x:v>
      </x:c>
    </x:row>
    <x:row r="2">
      <x:c r="A2" t="str">
        <x:v>Disponible</x:v>
      </x:c>
      <x:c r="C2" t="str">
        <x:v>Informatique</x:v>
      </x:c>
      <x:c r="E2" t="str">
        <x:v>Mohamed Alaoui</x:v>
      </x:c>
    </x:row>
    <x:row r="3">
      <x:c r="A3" t="str">
        <x:v>En prêt</x:v>
      </x:c>
      <x:c r="C3" t="str">
        <x:v>Audiovisuel</x:v>
      </x:c>
      <x:c r="E3" t="str">
        <x:v>Service RH</x:v>
      </x:c>
    </x:row>
    <x:row r="4">
      <x:c r="A4" t="str">
        <x:v>Retour proche</x:v>
      </x:c>
      <x:c r="C4" t="str">
        <x:v>Outillage</x:v>
      </x:c>
      <x:c r="E4" t="str">
        <x:v>Association Horizon</x:v>
      </x:c>
    </x:row>
    <x:row r="5">
      <x:c r="A5" t="str">
        <x:v>En retard</x:v>
      </x:c>
      <x:c r="C5" t="str">
        <x:v>Événementiel</x:v>
      </x:c>
      <x:c r="E5" t="str">
        <x:v>Nadia Benali</x:v>
      </x:c>
    </x:row>
    <x:row r="6">
      <x:c r="A6" t="str">
        <x:v>Restitué</x:v>
      </x:c>
      <x:c r="C6" t="str">
        <x:v>Chantier</x:v>
      </x:c>
      <x:c r="E6" t="str">
        <x:v>Équipe Technique</x:v>
      </x:c>
    </x:row>
    <x:row r="7">
      <x:c r="A7" t="str">
        <x:v>Maintenance</x:v>
      </x:c>
      <x:c r="C7" t="str">
        <x:v>Mobilité</x:v>
      </x:c>
      <x:c r="E7" t="str">
        <x:v>Commune - Service Culture</x:v>
      </x:c>
    </x:row>
    <x:row r="8">
      <x:c r="E8" t="str">
        <x:v>Youssef Amrani</x:v>
      </x:c>
    </x:row>
    <x:row r="9">
      <x:c r="E9" t="str">
        <x:v>Club Sportif Atlas</x:v>
      </x:c>
    </x:row>
    <x:row r="10">
      <x:c r="E10" t="str">
        <x:v>Direction Générale</x:v>
      </x:c>
    </x:row>
  </x:sheetData>
  <x:pageMargins left="0.7" right="0.7" top="0.75" bottom="0.75" header="0.3" footer="0.3"/>
</x:worksheet>
</file>