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cbd0c2fa7b417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f57fddb6c2dd4b0f"/>
    <x:sheet xmlns:r="http://schemas.openxmlformats.org/officeDocument/2006/relationships" name="Risk Register" sheetId="2" r:id="Rdce384786fc1470e"/>
    <x:sheet xmlns:r="http://schemas.openxmlformats.org/officeDocument/2006/relationships" name="5x5 Matrix" sheetId="3" r:id="Rf2b66af566bc480e"/>
    <x:sheet xmlns:r="http://schemas.openxmlformats.org/officeDocument/2006/relationships" name="Lists" sheetId="4" r:id="R98c920362bbf4771"/>
    <x:sheet xmlns:r="http://schemas.openxmlformats.org/officeDocument/2006/relationships" name="Guide" sheetId="5" r:id="R7a10f543eda246e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%"/>
    <x:numFmt numFmtId="201" formatCode="0.0"/>
    <x:numFmt numFmtId="202" formatCode="yyyy-mm-dd"/>
  </x:numFmts>
  <x:fonts count="14">
    <x:font>
      <x:sz val="11"/>
      <x:name val="Carlito"/>
    </x:font>
    <x:font>
      <x:b/>
      <x:sz val="22"/>
      <x:color rgb="FFFFFF"/>
      <x:name val="Carlito"/>
    </x:font>
    <x:font>
      <x:sz val="11"/>
      <x:color rgb="334155"/>
      <x:name val="Carlito"/>
    </x:font>
    <x:font>
      <x:b/>
      <x:sz val="12"/>
      <x:color rgb="0B1F33"/>
      <x:name val="Carlito"/>
    </x:font>
    <x:font>
      <x:b/>
      <x:sz val="24"/>
      <x:color rgb="0B1F33"/>
      <x:name val="Carlito"/>
    </x:font>
    <x:font>
      <x:sz val="10"/>
      <x:color rgb="64748B"/>
      <x:name val="Carlito"/>
    </x:font>
    <x:font>
      <x:b/>
      <x:sz val="13"/>
      <x:color rgb="FFFFFF"/>
      <x:name val="Carlito"/>
    </x:font>
    <x:font>
      <x:b/>
      <x:sz val="10"/>
      <x:color rgb="0B1F33"/>
      <x:name val="Carlito"/>
    </x:font>
    <x:font>
      <x:sz val="10"/>
      <x:color rgb="1F2937"/>
      <x:name val="Carlito"/>
    </x:font>
    <x:font>
      <x:b/>
      <x:sz val="10"/>
      <x:color rgb="FFFFFF"/>
      <x:name val="Carlito"/>
    </x:font>
    <x:font>
      <x:b/>
      <x:sz val="18"/>
      <x:color rgb="FFFFFF"/>
      <x:name val="Carlito"/>
    </x:font>
    <x:font>
      <x:b/>
      <x:sz val="11"/>
      <x:color rgb="0B1F33"/>
      <x:name val="Carlito"/>
    </x:font>
    <x:font>
      <x:b/>
      <x:sz val="11"/>
      <x:color rgb="FFFFFF"/>
      <x:name val="Carlito"/>
    </x:font>
    <x:font>
      <x:i/>
      <x:sz val="11"/>
      <x:color rgb="334155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0B1F33"/>
      </x:patternFill>
    </x:fill>
    <x:fill>
      <x:patternFill patternType="solid">
        <x:fgColor rgb="EAF2F8"/>
      </x:patternFill>
    </x:fill>
    <x:fill>
      <x:patternFill patternType="solid">
        <x:fgColor rgb="FFFFFF"/>
      </x:patternFill>
    </x:fill>
    <x:fill>
      <x:patternFill patternType="solid">
        <x:fgColor rgb="1F4E79"/>
      </x:patternFill>
    </x:fill>
    <x:fill>
      <x:patternFill patternType="solid">
        <x:fgColor rgb="D9EAF7"/>
      </x:patternFill>
    </x:fill>
    <x:fill>
      <x:patternFill patternType="solid">
        <x:fgColor rgb="FFF2CC"/>
      </x:patternFill>
    </x:fill>
    <x:fill>
      <x:patternFill patternType="solid">
        <x:fgColor rgb="FCE4D6"/>
      </x:patternFill>
    </x:fill>
    <x:fill>
      <x:patternFill patternType="solid">
        <x:fgColor rgb="F4CCCC"/>
      </x:patternFill>
    </x:fill>
    <x:fill>
      <x:patternFill patternType="solid">
        <x:fgColor rgb="D9EAD3"/>
      </x:patternFill>
    </x:fill>
  </x:fills>
  <x:borders count="2">
    <x:border/>
    <x:border/>
  </x:borders>
  <x:cellStyleXfs count="1">
    <x:xf numFmtId="0" fontId="0" fillId="0" borderId="0"/>
  </x:cellStyleXfs>
  <x:cellXfs count="12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horizontal="center"/>
    </x:xf>
    <x:xf numFmtId="0" fontId="5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 vertic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wrapText="1"/>
    </x:xf>
    <x:xf numFmtId="0" fontId="8" fillId="4" borderId="0" xfId="0" applyNumberFormat="1" applyFont="1" applyFill="1" applyBorder="1" applyAlignment="1">
      <x:alignment vertical="center" wrapText="1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wrapText="1"/>
    </x:xf>
    <x:xf numFmtId="0" fontId="8" fillId="4" borderId="1" xfId="0" applyNumberFormat="1" applyFont="1" applyFill="1" applyBorder="1" applyAlignment="1">
      <x:alignment vertical="center" wrapText="1"/>
    </x:xf>
    <x:xf numFmtId="200" fontId="8" fillId="4" borderId="0" xfId="0" applyNumberFormat="1" applyFont="1" applyFill="1" applyBorder="1" applyAlignment="1">
      <x:alignment vertical="center" wrapText="1"/>
    </x:xf>
    <x:xf numFmtId="200" fontId="8" fillId="4" borderId="1" xfId="0" applyNumberFormat="1" applyFont="1" applyFill="1" applyBorder="1" applyAlignment="1">
      <x:alignment vertical="center" wrapText="1"/>
    </x:xf>
    <x:xf numFmtId="201" fontId="8" fillId="4" borderId="0" xfId="0" applyNumberFormat="1" applyFont="1" applyFill="1" applyBorder="1" applyAlignment="1">
      <x:alignment vertical="center" wrapText="1"/>
    </x:xf>
    <x:xf numFmtId="201" fontId="8" fillId="4" borderId="1" xfId="0" applyNumberFormat="1" applyFont="1" applyFill="1" applyBorder="1" applyAlignment="1">
      <x:alignment vertical="center" wrapText="1"/>
    </x:xf>
    <x:xf numFmtId="202" fontId="8" fillId="4" borderId="0" xfId="0" applyNumberFormat="1" applyFont="1" applyFill="1" applyBorder="1" applyAlignment="1">
      <x:alignment vertical="center" wrapText="1"/>
    </x:xf>
    <x:xf numFmtId="202" fontId="8" fillId="4" borderId="1" xfId="0" applyNumberFormat="1" applyFont="1" applyFill="1" applyBorder="1" applyAlignment="1">
      <x:alignment vertical="center" wrapText="1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0" xfId="0" applyNumberFormat="1" applyFont="1" applyFill="1" applyBorder="1" applyAlignment="1">
      <x:alignment horizontal="center" vertic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9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0" fontId="10" fillId="2" borderId="0" xfId="0" applyNumberFormat="1" applyFont="1" applyFill="1" applyBorder="1"/>
    <x:xf numFmtId="0" fontId="10" fillId="2" borderId="0" xfId="0" applyNumberFormat="1" applyFont="1" applyFill="1" applyBorder="1" applyAlignment="1">
      <x:alignment horizontal="left"/>
    </x:xf>
    <x:xf numFmtId="0" fontId="10" fillId="2" borderId="0" xfId="0" applyNumberFormat="1" applyFont="1" applyFill="1" applyBorder="1" applyAlignment="1">
      <x:alignment horizontal="left" vertical="center"/>
    </x:xf>
    <x:xf numFmtId="0" fontId="10" fillId="2" borderId="1" xfId="0" applyNumberFormat="1" applyFont="1" applyFill="1" applyBorder="1"/>
    <x:xf numFmtId="0" fontId="10" fillId="2" borderId="1" xfId="0" applyNumberFormat="1" applyFont="1" applyFill="1" applyBorder="1" applyAlignment="1">
      <x:alignment horizontal="left"/>
    </x:xf>
    <x:xf numFmtId="0" fontId="10" fillId="2" borderId="1" xfId="0" applyNumberFormat="1" applyFont="1" applyFill="1" applyBorder="1" applyAlignment="1">
      <x:alignment horizontal="left" vertical="center"/>
    </x:xf>
    <x:xf numFmtId="0" fontId="9" fillId="5" borderId="0" xfId="0" applyNumberFormat="1" applyFont="1" applyFill="1" applyBorder="1"/>
    <x:xf numFmtId="0" fontId="9" fillId="5" borderId="0" xfId="0" applyNumberFormat="1" applyFont="1" applyFill="1" applyBorder="1" applyAlignment="1">
      <x:alignment horizontal="center"/>
    </x:xf>
    <x:xf numFmtId="0" fontId="9" fillId="5" borderId="0" xfId="0" applyNumberFormat="1" applyFont="1" applyFill="1" applyBorder="1" applyAlignment="1">
      <x:alignment horizontal="center" vertical="center"/>
    </x:xf>
    <x:xf numFmtId="0" fontId="9" fillId="5" borderId="1" xfId="0" applyNumberFormat="1" applyFont="1" applyFill="1" applyBorder="1"/>
    <x:xf numFmtId="0" fontId="9" fillId="5" borderId="1" xfId="0" applyNumberFormat="1" applyFont="1" applyFill="1" applyBorder="1" applyAlignment="1">
      <x:alignment horizontal="center"/>
    </x:xf>
    <x:xf numFmtId="0" fontId="9" fillId="5" borderId="1" xfId="0" applyNumberFormat="1" applyFont="1" applyFill="1" applyBorder="1" applyAlignment="1">
      <x:alignment horizontal="center" vertical="center"/>
    </x:xf>
    <x:xf numFmtId="0" fontId="11" fillId="0" borderId="0" xfId="0" applyNumberFormat="1" applyFont="1" applyFill="1" applyBorder="1"/>
    <x:xf numFmtId="0" fontId="11" fillId="0" borderId="0" xfId="0" applyNumberFormat="1" applyFont="1" applyFill="1" applyBorder="1" applyAlignment="1">
      <x:alignment horizontal="center"/>
    </x:xf>
    <x:xf numFmtId="0" fontId="11" fillId="0" borderId="0" xfId="0" applyNumberFormat="1" applyFont="1" applyFill="1" applyBorder="1" applyAlignment="1">
      <x:alignment horizontal="center" vertical="center"/>
    </x:xf>
    <x:xf numFmtId="0" fontId="11" fillId="0" borderId="1" xfId="0" applyNumberFormat="1" applyFont="1" applyFill="1" applyBorder="1"/>
    <x:xf numFmtId="0" fontId="11" fillId="0" borderId="1" xfId="0" applyNumberFormat="1" applyFont="1" applyFill="1" applyBorder="1" applyAlignment="1">
      <x:alignment horizontal="center"/>
    </x:xf>
    <x:xf numFmtId="0" fontId="11" fillId="0" borderId="1" xfId="0" applyNumberFormat="1" applyFont="1" applyFill="1" applyBorder="1" applyAlignment="1">
      <x:alignment horizontal="center" vertical="center"/>
    </x:xf>
    <x:xf numFmtId="0" fontId="11" fillId="7" borderId="0" xfId="0" applyNumberFormat="1" applyFont="1" applyFill="1" applyBorder="1" applyAlignment="1">
      <x:alignment horizontal="center" vertical="center"/>
    </x:xf>
    <x:xf numFmtId="0" fontId="11" fillId="7" borderId="1" xfId="0" applyNumberFormat="1" applyFont="1" applyFill="1" applyBorder="1" applyAlignment="1">
      <x:alignment horizontal="center" vertical="center"/>
    </x:xf>
    <x:xf numFmtId="0" fontId="11" fillId="8" borderId="0" xfId="0" applyNumberFormat="1" applyFont="1" applyFill="1" applyBorder="1" applyAlignment="1">
      <x:alignment horizontal="center" vertical="center"/>
    </x:xf>
    <x:xf numFmtId="0" fontId="11" fillId="8" borderId="1" xfId="0" applyNumberFormat="1" applyFont="1" applyFill="1" applyBorder="1" applyAlignment="1">
      <x:alignment horizontal="center" vertical="center"/>
    </x:xf>
    <x:xf numFmtId="0" fontId="11" fillId="9" borderId="0" xfId="0" applyNumberFormat="1" applyFont="1" applyFill="1" applyBorder="1" applyAlignment="1">
      <x:alignment horizontal="center" vertical="center"/>
    </x:xf>
    <x:xf numFmtId="0" fontId="11" fillId="9" borderId="1" xfId="0" applyNumberFormat="1" applyFont="1" applyFill="1" applyBorder="1" applyAlignment="1">
      <x:alignment horizontal="center" vertical="center"/>
    </x:xf>
    <x:xf numFmtId="0" fontId="11" fillId="10" borderId="0" xfId="0" applyNumberFormat="1" applyFont="1" applyFill="1" applyBorder="1" applyAlignment="1">
      <x:alignment horizontal="center" vertical="center"/>
    </x:xf>
    <x:xf numFmtId="0" fontId="11" fillId="10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 applyAlignment="1">
      <x:alignment vertical="center" wrapText="1"/>
    </x:xf>
    <x:xf numFmtId="0" fontId="0" fillId="10" borderId="1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 applyAlignment="1">
      <x:alignment vertical="center" wrapText="1"/>
    </x:xf>
    <x:xf numFmtId="0" fontId="0" fillId="7" borderId="1" xfId="0" applyNumberFormat="1" applyFont="1" applyFill="1" applyBorder="1" applyAlignment="1">
      <x:alignment vertical="center" wrapText="1"/>
    </x:xf>
    <x:xf numFmtId="0" fontId="0" fillId="8" borderId="0" xfId="0" applyNumberFormat="1" applyFont="1" applyFill="1" applyBorder="1" applyAlignment="1">
      <x:alignment vertical="center" wrapText="1"/>
    </x:xf>
    <x:xf numFmtId="0" fontId="0" fillId="8" borderId="1" xfId="0" applyNumberFormat="1" applyFont="1" applyFill="1" applyBorder="1" applyAlignment="1">
      <x:alignment vertical="center" wrapText="1"/>
    </x:xf>
    <x:xf numFmtId="0" fontId="0" fillId="9" borderId="0" xfId="0" applyNumberFormat="1" applyFont="1" applyFill="1" applyBorder="1" applyAlignment="1">
      <x:alignment vertical="center" wrapText="1"/>
    </x:xf>
    <x:xf numFmtId="0" fontId="0" fillId="9" borderId="1" xfId="0" applyNumberFormat="1" applyFont="1" applyFill="1" applyBorder="1" applyAlignment="1">
      <x:alignment vertical="center" wrapText="1"/>
    </x:xf>
    <x:xf numFmtId="0" fontId="12" fillId="5" borderId="0" xfId="0" applyNumberFormat="1" applyFont="1" applyFill="1" applyBorder="1"/>
    <x:xf numFmtId="0" fontId="12" fillId="5" borderId="0" xfId="0" applyNumberFormat="1" applyFont="1" applyFill="1" applyBorder="1" applyAlignment="1">
      <x:alignment horizontal="center"/>
    </x:xf>
    <x:xf numFmtId="0" fontId="12" fillId="5" borderId="0" xfId="0" applyNumberFormat="1" applyFont="1" applyFill="1" applyBorder="1" applyAlignment="1">
      <x:alignment horizontal="center" vertical="center"/>
    </x:xf>
    <x:xf numFmtId="0" fontId="12" fillId="5" borderId="1" xfId="0" applyNumberFormat="1" applyFont="1" applyFill="1" applyBorder="1"/>
    <x:xf numFmtId="0" fontId="12" fillId="5" borderId="1" xfId="0" applyNumberFormat="1" applyFont="1" applyFill="1" applyBorder="1" applyAlignment="1">
      <x:alignment horizontal="center"/>
    </x:xf>
    <x:xf numFmtId="0" fontId="12" fillId="5" borderId="1" xfId="0" applyNumberFormat="1" applyFont="1" applyFill="1" applyBorder="1" applyAlignment="1">
      <x:alignment horizontal="center" vertical="center"/>
    </x:xf>
    <x:xf numFmtId="0" fontId="13" fillId="3" borderId="0" xfId="0" applyNumberFormat="1" applyFont="1" applyFill="1" applyBorder="1"/>
    <x:xf numFmtId="0" fontId="13" fillId="3" borderId="0" xfId="0" applyNumberFormat="1" applyFont="1" applyFill="1" applyBorder="1" applyAlignment="1">
      <x:alignment horizontal="left"/>
    </x:xf>
    <x:xf numFmtId="0" fontId="13" fillId="3" borderId="0" xfId="0" applyNumberFormat="1" applyFont="1" applyFill="1" applyBorder="1" applyAlignment="1">
      <x:alignment horizontal="left" vertical="center"/>
    </x:xf>
  </x:cellXfs>
  <x:cellStyles count="1">
    <x:cellStyle name="Normal" xfId="0"/>
  </x:cellStyles>
  <x:dxfs count="12">
    <x:dxf>
      <x:font>
        <x:b/>
        <x:color rgb="166534"/>
      </x:font>
      <x:fill>
        <x:patternFill patternType="solid">
          <x:bgColor rgb="D9EAD3"/>
        </x:patternFill>
      </x:fill>
    </x:dxf>
    <x:dxf>
      <x:font>
        <x:b/>
        <x:color rgb="854D0E"/>
      </x:font>
      <x:fill>
        <x:patternFill patternType="solid">
          <x:bgColor rgb="FFF2CC"/>
        </x:patternFill>
      </x:fill>
    </x:dxf>
    <x:dxf>
      <x:font>
        <x:b/>
        <x:color rgb="9A3412"/>
      </x:font>
      <x:fill>
        <x:patternFill patternType="solid">
          <x:bgColor rgb="FCE4D6"/>
        </x:patternFill>
      </x:fill>
    </x:dxf>
    <x:dxf>
      <x:font>
        <x:b/>
        <x:color rgb="991B1B"/>
      </x:font>
      <x:fill>
        <x:patternFill patternType="solid">
          <x:bgColor rgb="F4CCCC"/>
        </x:patternFill>
      </x:fill>
    </x:dxf>
    <x:dxf>
      <x:font>
        <x:b/>
        <x:color rgb="166534"/>
      </x:font>
      <x:fill>
        <x:patternFill patternType="solid">
          <x:bgColor rgb="D9EAD3"/>
        </x:patternFill>
      </x:fill>
    </x:dxf>
    <x:dxf>
      <x:font>
        <x:b/>
        <x:color rgb="854D0E"/>
      </x:font>
      <x:fill>
        <x:patternFill patternType="solid">
          <x:bgColor rgb="FFF2CC"/>
        </x:patternFill>
      </x:fill>
    </x:dxf>
    <x:dxf>
      <x:font>
        <x:b/>
        <x:color rgb="9A3412"/>
      </x:font>
      <x:fill>
        <x:patternFill patternType="solid">
          <x:bgColor rgb="FCE4D6"/>
        </x:patternFill>
      </x:fill>
    </x:dxf>
    <x:dxf>
      <x:font>
        <x:b/>
        <x:color rgb="991B1B"/>
      </x:font>
      <x:fill>
        <x:patternFill patternType="solid">
          <x:bgColor rgb="F4CCCC"/>
        </x:patternFill>
      </x:fill>
    </x:dxf>
    <x:dxf>
      <x:font>
        <x:b/>
        <x:color rgb="166534"/>
      </x:font>
      <x:fill>
        <x:patternFill patternType="solid">
          <x:bgColor rgb="D9EAD3"/>
        </x:patternFill>
      </x:fill>
    </x:dxf>
    <x:dxf>
      <x:font>
        <x:b/>
        <x:color rgb="854D0E"/>
      </x:font>
      <x:fill>
        <x:patternFill patternType="solid">
          <x:bgColor rgb="FFF2CC"/>
        </x:patternFill>
      </x:fill>
    </x:dxf>
    <x:dxf>
      <x:font>
        <x:b/>
        <x:color rgb="9A3412"/>
      </x:font>
      <x:fill>
        <x:patternFill patternType="solid">
          <x:bgColor rgb="FCE4D6"/>
        </x:patternFill>
      </x:fill>
    </x:dxf>
    <x:dxf>
      <x:font>
        <x:b/>
        <x:color rgb="991B1B"/>
      </x:font>
      <x:fill>
        <x:patternFill patternType="solid">
          <x:bgColor rgb="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c21227f77234616" /><Relationship Type="http://schemas.openxmlformats.org/officeDocument/2006/relationships/theme" Target="/xl/theme/theme1.xml" Id="Rf4f05ad4db154e36" /><Relationship Type="http://schemas.openxmlformats.org/officeDocument/2006/relationships/sharedStrings" Target="/xl/sharedStrings.xml" Id="R9ae76c3d4516407c" /><Relationship Type="http://schemas.openxmlformats.org/officeDocument/2006/relationships/worksheet" Target="/xl/worksheets/sheet1.xml" Id="Rf57fddb6c2dd4b0f" /><Relationship Type="http://schemas.openxmlformats.org/officeDocument/2006/relationships/worksheet" Target="/xl/worksheets/sheet2.xml" Id="Rdce384786fc1470e" /><Relationship Type="http://schemas.openxmlformats.org/officeDocument/2006/relationships/worksheet" Target="/xl/worksheets/sheet3.xml" Id="Rf2b66af566bc480e" /><Relationship Type="http://schemas.openxmlformats.org/officeDocument/2006/relationships/worksheet" Target="/xl/worksheets/sheet4.xml" Id="R98c920362bbf4771" /><Relationship Type="http://schemas.openxmlformats.org/officeDocument/2006/relationships/worksheet" Target="/xl/worksheets/sheet5.xml" Id="R7a10f543eda246e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2d2cb4c5a2e40ad" /><Relationship Type="http://schemas.openxmlformats.org/officeDocument/2006/relationships/chart" Target="/xl/drawings/charts/chart2.xml" Id="R168d30520a89412e" /><Relationship Type="http://schemas.openxmlformats.org/officeDocument/2006/relationships/chart" Target="/xl/drawings/charts/chart3.xml" Id="R9f557b3157a94e8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Risk Level Split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Series 1</c:v>
          </c:tx>
          <c:cat>
            <c:strRef>
              <c:f>'Dashboard'!$A$11:$A$14</c:f>
              <c:strCache>
                <c:ptCount val="0"/>
              </c:strCache>
            </c:strRef>
          </c:cat>
          <c:val>
            <c:numRef>
              <c:f>'Dashboard'!$B$11:$B$14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Average Score by Category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Risks</c:v>
          </c:tx>
          <c:cat>
            <c:strRef>
              <c:f>'Dashboard'!$E$11:$E$18</c:f>
              <c:strCache>
                <c:ptCount val="0"/>
              </c:strCache>
            </c:strRef>
          </c:cat>
          <c:val>
            <c:numRef>
              <c:f>'Dashboard'!$F$11:$F$18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Avg Score</c:v>
          </c:tx>
          <c:cat>
            <c:strRef>
              <c:f>'Dashboard'!$E$11:$E$18</c:f>
              <c:strCache>
                <c:ptCount val="0"/>
              </c:strCache>
            </c:strRef>
          </c:cat>
          <c:val>
            <c:numRef>
              <c:f>'Dashboard'!$G$11:$G$18</c:f>
              <c:numCache>
                <c:formatCode>0.0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Mitigation Status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Count</c:v>
          </c:tx>
          <c:cat>
            <c:strRef>
              <c:f>'Dashboard'!$J$11:$J$15</c:f>
              <c:strCache>
                <c:ptCount val="0"/>
              </c:strCache>
            </c:strRef>
          </c:cat>
          <c:val>
            <c:numRef>
              <c:f>'Dashboard'!$K$11:$K$15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32</xdr:row>
      <xdr:rowOff>0</xdr:rowOff>
    </xdr:from>
    <xdr:to>
      <xdr:col>4</xdr:col>
      <xdr:colOff>0</xdr:colOff>
      <xdr:row>47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2d2cb4c5a2e40ad"/>
        </a:graphicData>
      </a:graphic>
    </xdr:graphicFrame>
    <xdr:clientData/>
  </xdr:twoCellAnchor>
  <xdr:twoCellAnchor>
    <xdr:from>
      <xdr:col>4</xdr:col>
      <xdr:colOff>0</xdr:colOff>
      <xdr:row>32</xdr:row>
      <xdr:rowOff>0</xdr:rowOff>
    </xdr:from>
    <xdr:to>
      <xdr:col>9</xdr:col>
      <xdr:colOff>0</xdr:colOff>
      <xdr:row>47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68d30520a89412e"/>
        </a:graphicData>
      </a:graphic>
    </xdr:graphicFrame>
    <xdr:clientData/>
  </xdr:twoCellAnchor>
  <xdr:twoCellAnchor>
    <xdr:from>
      <xdr:col>9</xdr:col>
      <xdr:colOff>0</xdr:colOff>
      <xdr:row>32</xdr:row>
      <xdr:rowOff>0</xdr:rowOff>
    </xdr:from>
    <xdr:to>
      <xdr:col>12</xdr:col>
      <xdr:colOff>0</xdr:colOff>
      <xdr:row>47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f557b3157a94e8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iskRegisterTable" displayName="RiskRegisterTable" ref="A1:R101" headerRowCount="1">
  <x:tableColumns count="18">
    <x:tableColumn id="1" name="Risk ID"/>
    <x:tableColumn id="2" name="Risk Description"/>
    <x:tableColumn id="3" name="Category"/>
    <x:tableColumn id="4" name="Owner"/>
    <x:tableColumn id="5" name="Probability"/>
    <x:tableColumn id="6" name="Impact"/>
    <x:tableColumn id="7" name="Risk Score"/>
    <x:tableColumn id="8" name="Level"/>
    <x:tableColumn id="9" name="Status"/>
    <x:tableColumn id="10" name="Response Strategy"/>
    <x:tableColumn id="11" name="Mitigation Action"/>
    <x:tableColumn id="12" name="Due Date"/>
    <x:tableColumn id="13" name="Residual Probability"/>
    <x:tableColumn id="14" name="Residual Impact"/>
    <x:tableColumn id="15" name="Residual Score"/>
    <x:tableColumn id="16" name="Residual Level"/>
    <x:tableColumn id="17" name="Last Update"/>
    <x:tableColumn id="18" name="Note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4bc87868be9a4598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28cd21ed07044b00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35" hidden="0" customWidth="1"/>
    <x:col min="3" max="3" width="14" hidden="0" customWidth="1"/>
    <x:col min="4" max="4" width="16" hidden="0" customWidth="1"/>
    <x:col min="5" max="5" width="12" hidden="0" customWidth="1"/>
    <x:col min="6" max="6" width="12" hidden="0" customWidth="1"/>
    <x:col min="7" max="7" width="14" hidden="0" customWidth="1"/>
    <x:col min="8" max="8" width="42" hidden="0" customWidth="1"/>
    <x:col min="9" max="9" width="12" hidden="0" customWidth="1"/>
    <x:col min="10" max="10" width="4" hidden="0" customWidth="1"/>
    <x:col min="11" max="11" width="4" hidden="0" customWidth="1"/>
    <x:col min="12" max="12" width="4" hidden="0" customWidth="1"/>
  </x:cols>
  <x:sheetData>
    <x:row r="1" ht="34" customHeight="1">
      <x:c r="A1" s="5" t="str">
        <x:v>Risk Management Dashboard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</x:row>
    <x:row r="2" ht="24" customHeight="1">
      <x:c r="A2" s="13" t="str">
        <x:v>Executive view of risk exposure, critical priorities, mitigation progress and residual risk movement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</x:row>
    <x:row r="4">
      <x:c r="A4" s="22" t="str">
        <x:v>Total Risks</x:v>
      </x:c>
      <x:c r="B4" s="22"/>
      <x:c r="C4" s="22"/>
      <x:c r="D4" s="22" t="str">
        <x:v>Critical Risks</x:v>
      </x:c>
      <x:c r="E4" s="22"/>
      <x:c r="F4" s="22"/>
      <x:c r="G4" s="22" t="str">
        <x:v>High + Critical</x:v>
      </x:c>
      <x:c r="H4" s="22"/>
      <x:c r="I4" s="22"/>
      <x:c r="J4" s="22" t="str">
        <x:v>Open Actions</x:v>
      </x:c>
      <x:c r="K4" s="22"/>
      <x:c r="L4" s="22"/>
    </x:row>
    <x:row r="5">
      <x:c r="A5" s="28" t="n">
        <x:f>COUNTA('Risk Register'!A2:A101)</x:f>
        <x:v>10</x:v>
      </x:c>
      <x:c r="B5" s="28"/>
      <x:c r="C5" s="28"/>
      <x:c r="D5" s="28" t="n">
        <x:f>COUNTIF('Risk Register'!H2:H101,"Critical")</x:f>
        <x:v>0</x:v>
      </x:c>
      <x:c r="E5" s="28"/>
      <x:c r="F5" s="28"/>
      <x:c r="G5" s="28" t="n">
        <x:f>COUNTIF('Risk Register'!H2:H101,"High")+COUNTIF('Risk Register'!H2:H101,"Critical")</x:f>
        <x:v>7</x:v>
      </x:c>
      <x:c r="H5" s="28"/>
      <x:c r="I5" s="28"/>
      <x:c r="J5" s="28" t="n">
        <x:f>COUNTIF('Risk Register'!I2:I101,"Open")+COUNTIF('Risk Register'!I2:I101,"In Progress")+COUNTIF('Risk Register'!I2:I101,"Escalated")</x:f>
        <x:v>7</x:v>
      </x:c>
      <x:c r="K5" s="28"/>
      <x:c r="L5" s="28"/>
    </x:row>
    <x:row r="6">
      <x:c r="A6" s="28"/>
      <x:c r="B6" s="28"/>
      <x:c r="C6" s="28"/>
      <x:c r="D6" s="28"/>
      <x:c r="E6" s="28"/>
      <x:c r="F6" s="28"/>
      <x:c r="G6" s="28"/>
      <x:c r="H6" s="28"/>
      <x:c r="I6" s="28"/>
      <x:c r="J6" s="28"/>
      <x:c r="K6" s="28"/>
      <x:c r="L6" s="28"/>
    </x:row>
    <x:row r="7">
      <x:c r="A7" s="34" t="str">
        <x:v>registered risks</x:v>
      </x:c>
      <x:c r="B7" s="34"/>
      <x:c r="C7" s="34"/>
      <x:c r="D7" s="34" t="str">
        <x:v>urgent priorities</x:v>
      </x:c>
      <x:c r="E7" s="34"/>
      <x:c r="F7" s="34"/>
      <x:c r="G7" s="34" t="str">
        <x:v>elevated exposure</x:v>
      </x:c>
      <x:c r="H7" s="34"/>
      <x:c r="I7" s="34"/>
      <x:c r="J7" s="34" t="str">
        <x:v>actions to control</x:v>
      </x:c>
      <x:c r="K7" s="34"/>
      <x:c r="L7" s="34"/>
    </x:row>
    <x:row r="9" ht="24" customHeight="1">
      <x:c r="A9" s="41" t="str">
        <x:v>Risk Level Distribution</x:v>
      </x:c>
      <x:c r="B9" s="41"/>
      <x:c r="C9" s="41"/>
      <x:c r="E9" s="41" t="str">
        <x:v>Risk Exposure by Category</x:v>
      </x:c>
      <x:c r="F9" s="41"/>
      <x:c r="G9" s="41"/>
      <x:c r="H9" s="41"/>
      <x:c r="J9" s="41" t="str">
        <x:v>Mitigation Progress</x:v>
      </x:c>
      <x:c r="K9" s="41"/>
      <x:c r="L9" s="41"/>
    </x:row>
    <x:row r="10">
      <x:c r="A10" s="49" t="str">
        <x:v>Level</x:v>
      </x:c>
      <x:c r="B10" s="49" t="n">
        <x:f>SUM(B11:B14)</x:f>
        <x:v>10</x:v>
      </x:c>
      <x:c r="C10" s="49" t="str">
        <x:v>Share</x:v>
      </x:c>
      <x:c r="E10" s="49" t="str">
        <x:v>Category</x:v>
      </x:c>
      <x:c r="F10" s="49" t="str">
        <x:v>Risks</x:v>
      </x:c>
      <x:c r="G10" s="49" t="str">
        <x:v>Avg Score</x:v>
      </x:c>
      <x:c r="H10" s="49" t="str">
        <x:v>Critical</x:v>
      </x:c>
      <x:c r="J10" s="49" t="str">
        <x:v>Status</x:v>
      </x:c>
      <x:c r="K10" s="49" t="str">
        <x:v>Count</x:v>
      </x:c>
      <x:c r="L10" s="49" t="str">
        <x:v>Share</x:v>
      </x:c>
    </x:row>
    <x:row r="11">
      <x:c r="A11" s="56" t="str">
        <x:v>Low</x:v>
      </x:c>
      <x:c r="B11" s="56" t="n">
        <x:f>COUNTIF('Risk Register'!H2:H101,A11)</x:f>
        <x:v>0</x:v>
      </x:c>
      <x:c r="C11" s="60" t="n">
        <x:f>IFERROR(B11/$B$10,"")</x:f>
        <x:v>0</x:v>
      </x:c>
      <x:c r="E11" s="56" t="str">
        <x:v>Operational</x:v>
      </x:c>
      <x:c r="F11" s="56" t="n">
        <x:f>COUNTIF('Risk Register'!C2:C101,E11)</x:f>
        <x:v>2</x:v>
      </x:c>
      <x:c r="G11" s="62" t="n">
        <x:f>IFERROR(SUMIF('Risk Register'!C2:C101,E11,'Risk Register'!G2:G101)/F11,0)</x:f>
        <x:v>14</x:v>
      </x:c>
      <x:c r="H11" s="56" t="n">
        <x:f>COUNTIFS('Risk Register'!C2:C101,E11,'Risk Register'!H2:H101,"Critical")</x:f>
        <x:v>0</x:v>
      </x:c>
      <x:c r="J11" s="56" t="str">
        <x:v>Open</x:v>
      </x:c>
      <x:c r="K11" s="56" t="n">
        <x:f>COUNTIF('Risk Register'!I2:I101,J11)</x:f>
        <x:v>4</x:v>
      </x:c>
      <x:c r="L11" s="60" t="n">
        <x:f>IFERROR(K11/SUM($K$11:$K$15),"")</x:f>
        <x:v>0.4</x:v>
      </x:c>
    </x:row>
    <x:row r="12">
      <x:c r="A12" s="56" t="str">
        <x:v>Medium</x:v>
      </x:c>
      <x:c r="B12" s="56" t="n">
        <x:f>COUNTIF('Risk Register'!H2:H101,A12)</x:f>
        <x:v>3</x:v>
      </x:c>
      <x:c r="C12" s="60" t="n">
        <x:f>IFERROR(B12/$B$10,"")</x:f>
        <x:v>0.3</x:v>
      </x:c>
      <x:c r="E12" s="56" t="str">
        <x:v>Financial</x:v>
      </x:c>
      <x:c r="F12" s="56" t="n">
        <x:f>COUNTIF('Risk Register'!C2:C101,E12)</x:f>
        <x:v>2</x:v>
      </x:c>
      <x:c r="G12" s="62" t="n">
        <x:f>IFERROR(SUMIF('Risk Register'!C2:C101,E12,'Risk Register'!G2:G101)/F12,0)</x:f>
        <x:v>9</x:v>
      </x:c>
      <x:c r="H12" s="56" t="n">
        <x:f>COUNTIFS('Risk Register'!C2:C101,E12,'Risk Register'!H2:H101,"Critical")</x:f>
        <x:v>0</x:v>
      </x:c>
      <x:c r="J12" s="56" t="str">
        <x:v>In Progress</x:v>
      </x:c>
      <x:c r="K12" s="56" t="n">
        <x:f>COUNTIF('Risk Register'!I2:I101,J12)</x:f>
        <x:v>2</x:v>
      </x:c>
      <x:c r="L12" s="60" t="n">
        <x:f>IFERROR(K12/SUM($K$11:$K$15),"")</x:f>
        <x:v>0.2</x:v>
      </x:c>
    </x:row>
    <x:row r="13">
      <x:c r="A13" s="56" t="str">
        <x:v>High</x:v>
      </x:c>
      <x:c r="B13" s="56" t="n">
        <x:f>COUNTIF('Risk Register'!H2:H101,A13)</x:f>
        <x:v>7</x:v>
      </x:c>
      <x:c r="C13" s="60" t="n">
        <x:f>IFERROR(B13/$B$10,"")</x:f>
        <x:v>0.7</x:v>
      </x:c>
      <x:c r="E13" s="56" t="str">
        <x:v>Strategic</x:v>
      </x:c>
      <x:c r="F13" s="56" t="n">
        <x:f>COUNTIF('Risk Register'!C2:C101,E13)</x:f>
        <x:v>1</x:v>
      </x:c>
      <x:c r="G13" s="62" t="n">
        <x:f>IFERROR(SUMIF('Risk Register'!C2:C101,E13,'Risk Register'!G2:G101)/F13,0)</x:f>
        <x:v>9</x:v>
      </x:c>
      <x:c r="H13" s="56" t="n">
        <x:f>COUNTIFS('Risk Register'!C2:C101,E13,'Risk Register'!H2:H101,"Critical")</x:f>
        <x:v>0</x:v>
      </x:c>
      <x:c r="J13" s="56" t="str">
        <x:v>Monitoring</x:v>
      </x:c>
      <x:c r="K13" s="56" t="n">
        <x:f>COUNTIF('Risk Register'!I2:I101,J13)</x:f>
        <x:v>2</x:v>
      </x:c>
      <x:c r="L13" s="60" t="n">
        <x:f>IFERROR(K13/SUM($K$11:$K$15),"")</x:f>
        <x:v>0.2</x:v>
      </x:c>
    </x:row>
    <x:row r="14">
      <x:c r="A14" s="56" t="str">
        <x:v>Critical</x:v>
      </x:c>
      <x:c r="B14" s="56" t="n">
        <x:f>COUNTIF('Risk Register'!H2:H101,A14)</x:f>
        <x:v>0</x:v>
      </x:c>
      <x:c r="C14" s="60" t="n">
        <x:f>IFERROR(B14/$B$10,"")</x:f>
        <x:v>0</x:v>
      </x:c>
      <x:c r="E14" s="56" t="str">
        <x:v>Compliance</x:v>
      </x:c>
      <x:c r="F14" s="56" t="n">
        <x:f>COUNTIF('Risk Register'!C2:C101,E14)</x:f>
        <x:v>1</x:v>
      </x:c>
      <x:c r="G14" s="62" t="n">
        <x:f>IFERROR(SUMIF('Risk Register'!C2:C101,E14,'Risk Register'!G2:G101)/F14,0)</x:f>
        <x:v>10</x:v>
      </x:c>
      <x:c r="H14" s="56" t="n">
        <x:f>COUNTIFS('Risk Register'!C2:C101,E14,'Risk Register'!H2:H101,"Critical")</x:f>
        <x:v>0</x:v>
      </x:c>
      <x:c r="J14" s="56" t="str">
        <x:v>Escalated</x:v>
      </x:c>
      <x:c r="K14" s="56" t="n">
        <x:f>COUNTIF('Risk Register'!I2:I101,J14)</x:f>
        <x:v>1</x:v>
      </x:c>
      <x:c r="L14" s="60" t="n">
        <x:f>IFERROR(K14/SUM($K$11:$K$15),"")</x:f>
        <x:v>0.1</x:v>
      </x:c>
    </x:row>
    <x:row r="15">
      <x:c r="E15" s="56" t="str">
        <x:v>IT / Cyber</x:v>
      </x:c>
      <x:c r="F15" s="56" t="n">
        <x:f>COUNTIF('Risk Register'!C2:C101,E15)</x:f>
        <x:v>1</x:v>
      </x:c>
      <x:c r="G15" s="62" t="n">
        <x:f>IFERROR(SUMIF('Risk Register'!C2:C101,E15,'Risk Register'!G2:G101)/F15,0)</x:f>
        <x:v>15</x:v>
      </x:c>
      <x:c r="H15" s="56" t="n">
        <x:f>COUNTIFS('Risk Register'!C2:C101,E15,'Risk Register'!H2:H101,"Critical")</x:f>
        <x:v>0</x:v>
      </x:c>
      <x:c r="J15" s="56" t="str">
        <x:v>Closed</x:v>
      </x:c>
      <x:c r="K15" s="56" t="n">
        <x:f>COUNTIF('Risk Register'!I2:I101,J15)</x:f>
        <x:v>1</x:v>
      </x:c>
      <x:c r="L15" s="60" t="n">
        <x:f>IFERROR(K15/SUM($K$11:$K$15),"")</x:f>
        <x:v>0.1</x:v>
      </x:c>
    </x:row>
    <x:row r="16">
      <x:c r="E16" s="56" t="str">
        <x:v>Supply Chain</x:v>
      </x:c>
      <x:c r="F16" s="56" t="n">
        <x:f>COUNTIF('Risk Register'!C2:C101,E16)</x:f>
        <x:v>1</x:v>
      </x:c>
      <x:c r="G16" s="62" t="n">
        <x:f>IFERROR(SUMIF('Risk Register'!C2:C101,E16,'Risk Register'!G2:G101)/F16,0)</x:f>
        <x:v>16</x:v>
      </x:c>
      <x:c r="H16" s="56" t="n">
        <x:f>COUNTIFS('Risk Register'!C2:C101,E16,'Risk Register'!H2:H101,"Critical")</x:f>
        <x:v>0</x:v>
      </x:c>
    </x:row>
    <x:row r="17">
      <x:c r="E17" s="56" t="str">
        <x:v>HSE</x:v>
      </x:c>
      <x:c r="F17" s="56" t="n">
        <x:f>COUNTIF('Risk Register'!C2:C101,E17)</x:f>
        <x:v>1</x:v>
      </x:c>
      <x:c r="G17" s="62" t="n">
        <x:f>IFERROR(SUMIF('Risk Register'!C2:C101,E17,'Risk Register'!G2:G101)/F17,0)</x:f>
        <x:v>8</x:v>
      </x:c>
      <x:c r="H17" s="56" t="n">
        <x:f>COUNTIFS('Risk Register'!C2:C101,E17,'Risk Register'!H2:H101,"Critical")</x:f>
        <x:v>0</x:v>
      </x:c>
    </x:row>
    <x:row r="18">
      <x:c r="E18" s="56" t="str">
        <x:v>Project</x:v>
      </x:c>
      <x:c r="F18" s="56" t="n">
        <x:f>COUNTIF('Risk Register'!C2:C101,E18)</x:f>
        <x:v>1</x:v>
      </x:c>
      <x:c r="G18" s="62" t="n">
        <x:f>IFERROR(SUMIF('Risk Register'!C2:C101,E18,'Risk Register'!G2:G101)/F18,0)</x:f>
        <x:v>12</x:v>
      </x:c>
      <x:c r="H18" s="56" t="n">
        <x:f>COUNTIFS('Risk Register'!C2:C101,E18,'Risk Register'!H2:H101,"Critical")</x:f>
        <x:v>0</x:v>
      </x:c>
    </x:row>
    <x:row r="20" ht="24" customHeight="1">
      <x:c r="A20" s="41" t="str">
        <x:v>Top Risks Requiring Management Attention</x:v>
      </x:c>
      <x:c r="B20" s="41"/>
      <x:c r="C20" s="41"/>
      <x:c r="D20" s="41"/>
      <x:c r="E20" s="41"/>
      <x:c r="F20" s="41"/>
      <x:c r="G20" s="41"/>
      <x:c r="H20" s="41"/>
      <x:c r="I20" s="41"/>
      <x:c r="J20" s="41"/>
      <x:c r="K20" s="41"/>
      <x:c r="L20" s="41"/>
    </x:row>
    <x:row r="21">
      <x:c r="A21" s="49" t="str">
        <x:v>Risk ID</x:v>
      </x:c>
      <x:c r="B21" s="49" t="str">
        <x:v>Description</x:v>
      </x:c>
      <x:c r="C21" s="49" t="str">
        <x:v>Category</x:v>
      </x:c>
      <x:c r="D21" s="49" t="str">
        <x:v>Owner</x:v>
      </x:c>
      <x:c r="E21" s="49" t="str">
        <x:v>Score</x:v>
      </x:c>
      <x:c r="F21" s="49" t="str">
        <x:v>Level</x:v>
      </x:c>
      <x:c r="G21" s="49" t="str">
        <x:v>Status</x:v>
      </x:c>
      <x:c r="H21" s="49" t="str">
        <x:v>Mitigation Action</x:v>
      </x:c>
      <x:c r="I21" s="49" t="str">
        <x:v>Due Date</x:v>
      </x:c>
      <x:c r="J21" t="str"/>
      <x:c r="K21" t="str"/>
      <x:c r="L21" t="str"/>
    </x:row>
    <x:row r="22" ht="36" customHeight="1">
      <x:c r="A22" s="56" t="str">
        <x:f>IFERROR(INDEX('Risk Register'!$A$2:$A$101,MATCH(LARGE('Risk Register'!$G$2:$G$101,1),'Risk Register'!$G$2:$G$101,0)),"")</x:f>
        <x:v>R-001</x:v>
      </x:c>
      <x:c r="B22" s="56" t="str">
        <x:f>IFERROR(INDEX('Risk Register'!$B$2:$B$101,MATCH(LARGE('Risk Register'!$G$2:$G$101,1),'Risk Register'!$G$2:$G$101,0)),"")</x:f>
        <x:v>Supplier delay could interrupt delivery of critical components.</x:v>
      </x:c>
      <x:c r="C22" s="56" t="str">
        <x:f>IFERROR(INDEX('Risk Register'!$C$2:$C$101,MATCH(LARGE('Risk Register'!$G$2:$G$101,1),'Risk Register'!$G$2:$G$101,0)),"")</x:f>
        <x:v>Supply Chain</x:v>
      </x:c>
      <x:c r="D22" s="56" t="str">
        <x:f>IFERROR(INDEX('Risk Register'!$D$2:$D$101,MATCH(LARGE('Risk Register'!$G$2:$G$101,1),'Risk Register'!$G$2:$G$101,0)),"")</x:f>
        <x:v>Operations Lead</x:v>
      </x:c>
      <x:c r="E22" s="56" t="n">
        <x:f>IFERROR(LARGE('Risk Register'!$G$2:$G$101,1),"")</x:f>
        <x:v>16</x:v>
      </x:c>
      <x:c r="F22" s="56" t="str">
        <x:f>IFERROR(INDEX('Risk Register'!$H$2:$H$101,MATCH(LARGE('Risk Register'!$G$2:$G$101,1),'Risk Register'!$G$2:$G$101,0)),"")</x:f>
        <x:v>High</x:v>
      </x:c>
      <x:c r="G22" s="56" t="str">
        <x:f>IFERROR(INDEX('Risk Register'!$I$2:$I$101,MATCH(LARGE('Risk Register'!$G$2:$G$101,1),'Risk Register'!$G$2:$G$101,0)),"")</x:f>
        <x:v>Open</x:v>
      </x:c>
      <x:c r="H22" s="56" t="str">
        <x:f>IFERROR(INDEX('Risk Register'!$K$2:$K$101,MATCH(LARGE('Risk Register'!$G$2:$G$101,1),'Risk Register'!$G$2:$G$101,0)),"")</x:f>
        <x:v>Qualify a secondary supplier and review lead times.</x:v>
      </x:c>
      <x:c r="I22" s="64" t="n">
        <x:f>IFERROR(INDEX('Risk Register'!$L$2:$L$101,MATCH(LARGE('Risk Register'!$G$2:$G$101,1),'Risk Register'!$G$2:$G$101,0)),"")</x:f>
        <x:v>46188</x:v>
      </x:c>
    </x:row>
    <x:row r="23" ht="36" customHeight="1">
      <x:c r="A23" s="56" t="str">
        <x:f>IFERROR(INDEX('Risk Register'!$A$2:$A$101,MATCH(LARGE('Risk Register'!$G$2:$G$101,2),'Risk Register'!$G$2:$G$101,0)),"")</x:f>
        <x:v>R-001</x:v>
      </x:c>
      <x:c r="B23" s="56" t="str">
        <x:f>IFERROR(INDEX('Risk Register'!$B$2:$B$101,MATCH(LARGE('Risk Register'!$G$2:$G$101,2),'Risk Register'!$G$2:$G$101,0)),"")</x:f>
        <x:v>Supplier delay could interrupt delivery of critical components.</x:v>
      </x:c>
      <x:c r="C23" s="56" t="str">
        <x:f>IFERROR(INDEX('Risk Register'!$C$2:$C$101,MATCH(LARGE('Risk Register'!$G$2:$G$101,2),'Risk Register'!$G$2:$G$101,0)),"")</x:f>
        <x:v>Supply Chain</x:v>
      </x:c>
      <x:c r="D23" s="56" t="str">
        <x:f>IFERROR(INDEX('Risk Register'!$D$2:$D$101,MATCH(LARGE('Risk Register'!$G$2:$G$101,2),'Risk Register'!$G$2:$G$101,0)),"")</x:f>
        <x:v>Operations Lead</x:v>
      </x:c>
      <x:c r="E23" s="56" t="n">
        <x:f>IFERROR(LARGE('Risk Register'!$G$2:$G$101,2),"")</x:f>
        <x:v>16</x:v>
      </x:c>
      <x:c r="F23" s="56" t="str">
        <x:f>IFERROR(INDEX('Risk Register'!$H$2:$H$101,MATCH(LARGE('Risk Register'!$G$2:$G$101,2),'Risk Register'!$G$2:$G$101,0)),"")</x:f>
        <x:v>High</x:v>
      </x:c>
      <x:c r="G23" s="56" t="str">
        <x:f>IFERROR(INDEX('Risk Register'!$I$2:$I$101,MATCH(LARGE('Risk Register'!$G$2:$G$101,2),'Risk Register'!$G$2:$G$101,0)),"")</x:f>
        <x:v>Open</x:v>
      </x:c>
      <x:c r="H23" s="56" t="str">
        <x:f>IFERROR(INDEX('Risk Register'!$K$2:$K$101,MATCH(LARGE('Risk Register'!$G$2:$G$101,2),'Risk Register'!$G$2:$G$101,0)),"")</x:f>
        <x:v>Qualify a secondary supplier and review lead times.</x:v>
      </x:c>
      <x:c r="I23" s="64" t="n">
        <x:f>IFERROR(INDEX('Risk Register'!$L$2:$L$101,MATCH(LARGE('Risk Register'!$G$2:$G$101,2),'Risk Register'!$G$2:$G$101,0)),"")</x:f>
        <x:v>46188</x:v>
      </x:c>
    </x:row>
    <x:row r="24" ht="36" customHeight="1">
      <x:c r="A24" s="56" t="str">
        <x:f>IFERROR(INDEX('Risk Register'!$A$2:$A$101,MATCH(LARGE('Risk Register'!$G$2:$G$101,3),'Risk Register'!$G$2:$G$101,0)),"")</x:f>
        <x:v>R-002</x:v>
      </x:c>
      <x:c r="B24" s="56" t="str">
        <x:f>IFERROR(INDEX('Risk Register'!$B$2:$B$101,MATCH(LARGE('Risk Register'!$G$2:$G$101,3),'Risk Register'!$G$2:$G$101,0)),"")</x:f>
        <x:v>Cybersecurity vulnerability on outdated user accounts.</x:v>
      </x:c>
      <x:c r="C24" s="56" t="str">
        <x:f>IFERROR(INDEX('Risk Register'!$C$2:$C$101,MATCH(LARGE('Risk Register'!$G$2:$G$101,3),'Risk Register'!$G$2:$G$101,0)),"")</x:f>
        <x:v>IT / Cyber</x:v>
      </x:c>
      <x:c r="D24" s="56" t="str">
        <x:f>IFERROR(INDEX('Risk Register'!$D$2:$D$101,MATCH(LARGE('Risk Register'!$G$2:$G$101,3),'Risk Register'!$G$2:$G$101,0)),"")</x:f>
        <x:v>IT Lead</x:v>
      </x:c>
      <x:c r="E24" s="56" t="n">
        <x:f>IFERROR(LARGE('Risk Register'!$G$2:$G$101,3),"")</x:f>
        <x:v>15</x:v>
      </x:c>
      <x:c r="F24" s="56" t="str">
        <x:f>IFERROR(INDEX('Risk Register'!$H$2:$H$101,MATCH(LARGE('Risk Register'!$G$2:$G$101,3),'Risk Register'!$G$2:$G$101,0)),"")</x:f>
        <x:v>High</x:v>
      </x:c>
      <x:c r="G24" s="56" t="str">
        <x:f>IFERROR(INDEX('Risk Register'!$I$2:$I$101,MATCH(LARGE('Risk Register'!$G$2:$G$101,3),'Risk Register'!$G$2:$G$101,0)),"")</x:f>
        <x:v>In Progress</x:v>
      </x:c>
      <x:c r="H24" s="56" t="str">
        <x:f>IFERROR(INDEX('Risk Register'!$K$2:$K$101,MATCH(LARGE('Risk Register'!$G$2:$G$101,3),'Risk Register'!$G$2:$G$101,0)),"")</x:f>
        <x:v>Run access review and enforce MFA for privileged users.</x:v>
      </x:c>
      <x:c r="I24" s="64" t="n">
        <x:f>IFERROR(INDEX('Risk Register'!$L$2:$L$101,MATCH(LARGE('Risk Register'!$G$2:$G$101,3),'Risk Register'!$G$2:$G$101,0)),"")</x:f>
        <x:v>46174</x:v>
      </x:c>
    </x:row>
    <x:row r="25" ht="36" customHeight="1">
      <x:c r="A25" s="56" t="str">
        <x:f>IFERROR(INDEX('Risk Register'!$A$2:$A$101,MATCH(LARGE('Risk Register'!$G$2:$G$101,4),'Risk Register'!$G$2:$G$101,0)),"")</x:f>
        <x:v>R-003</x:v>
      </x:c>
      <x:c r="B25" s="56" t="str">
        <x:f>IFERROR(INDEX('Risk Register'!$B$2:$B$101,MATCH(LARGE('Risk Register'!$G$2:$G$101,4),'Risk Register'!$G$2:$G$101,0)),"")</x:f>
        <x:v>Budget overrun due to higher external service costs.</x:v>
      </x:c>
      <x:c r="C25" s="56" t="str">
        <x:f>IFERROR(INDEX('Risk Register'!$C$2:$C$101,MATCH(LARGE('Risk Register'!$G$2:$G$101,4),'Risk Register'!$G$2:$G$101,0)),"")</x:f>
        <x:v>Financial</x:v>
      </x:c>
      <x:c r="D25" s="56" t="str">
        <x:f>IFERROR(INDEX('Risk Register'!$D$2:$D$101,MATCH(LARGE('Risk Register'!$G$2:$G$101,4),'Risk Register'!$G$2:$G$101,0)),"")</x:f>
        <x:v>Finance Lead</x:v>
      </x:c>
      <x:c r="E25" s="56" t="n">
        <x:f>IFERROR(LARGE('Risk Register'!$G$2:$G$101,4),"")</x:f>
        <x:v>12</x:v>
      </x:c>
      <x:c r="F25" s="56" t="str">
        <x:f>IFERROR(INDEX('Risk Register'!$H$2:$H$101,MATCH(LARGE('Risk Register'!$G$2:$G$101,4),'Risk Register'!$G$2:$G$101,0)),"")</x:f>
        <x:v>High</x:v>
      </x:c>
      <x:c r="G25" s="56" t="str">
        <x:f>IFERROR(INDEX('Risk Register'!$I$2:$I$101,MATCH(LARGE('Risk Register'!$G$2:$G$101,4),'Risk Register'!$G$2:$G$101,0)),"")</x:f>
        <x:v>Monitoring</x:v>
      </x:c>
      <x:c r="H25" s="56" t="str">
        <x:f>IFERROR(INDEX('Risk Register'!$K$2:$K$101,MATCH(LARGE('Risk Register'!$G$2:$G$101,4),'Risk Register'!$G$2:$G$101,0)),"")</x:f>
        <x:v>Negotiate fixed rates and revise contingency reserve.</x:v>
      </x:c>
      <x:c r="I25" s="64" t="n">
        <x:f>IFERROR(INDEX('Risk Register'!$L$2:$L$101,MATCH(LARGE('Risk Register'!$G$2:$G$101,4),'Risk Register'!$G$2:$G$101,0)),"")</x:f>
        <x:v>46203</x:v>
      </x:c>
    </x:row>
    <x:row r="26" ht="36" customHeight="1">
      <x:c r="A26" s="56" t="str">
        <x:f>IFERROR(INDEX('Risk Register'!$A$2:$A$101,MATCH(LARGE('Risk Register'!$G$2:$G$101,5),'Risk Register'!$G$2:$G$101,0)),"")</x:f>
        <x:v>R-003</x:v>
      </x:c>
      <x:c r="B26" s="56" t="str">
        <x:f>IFERROR(INDEX('Risk Register'!$B$2:$B$101,MATCH(LARGE('Risk Register'!$G$2:$G$101,5),'Risk Register'!$G$2:$G$101,0)),"")</x:f>
        <x:v>Budget overrun due to higher external service costs.</x:v>
      </x:c>
      <x:c r="C26" s="56" t="str">
        <x:f>IFERROR(INDEX('Risk Register'!$C$2:$C$101,MATCH(LARGE('Risk Register'!$G$2:$G$101,5),'Risk Register'!$G$2:$G$101,0)),"")</x:f>
        <x:v>Financial</x:v>
      </x:c>
      <x:c r="D26" s="56" t="str">
        <x:f>IFERROR(INDEX('Risk Register'!$D$2:$D$101,MATCH(LARGE('Risk Register'!$G$2:$G$101,5),'Risk Register'!$G$2:$G$101,0)),"")</x:f>
        <x:v>Finance Lead</x:v>
      </x:c>
      <x:c r="E26" s="56" t="n">
        <x:f>IFERROR(LARGE('Risk Register'!$G$2:$G$101,5),"")</x:f>
        <x:v>12</x:v>
      </x:c>
      <x:c r="F26" s="56" t="str">
        <x:f>IFERROR(INDEX('Risk Register'!$H$2:$H$101,MATCH(LARGE('Risk Register'!$G$2:$G$101,5),'Risk Register'!$G$2:$G$101,0)),"")</x:f>
        <x:v>High</x:v>
      </x:c>
      <x:c r="G26" s="56" t="str">
        <x:f>IFERROR(INDEX('Risk Register'!$I$2:$I$101,MATCH(LARGE('Risk Register'!$G$2:$G$101,5),'Risk Register'!$G$2:$G$101,0)),"")</x:f>
        <x:v>Monitoring</x:v>
      </x:c>
      <x:c r="H26" s="56" t="str">
        <x:f>IFERROR(INDEX('Risk Register'!$K$2:$K$101,MATCH(LARGE('Risk Register'!$G$2:$G$101,5),'Risk Register'!$G$2:$G$101,0)),"")</x:f>
        <x:v>Negotiate fixed rates and revise contingency reserve.</x:v>
      </x:c>
      <x:c r="I26" s="64" t="n">
        <x:f>IFERROR(INDEX('Risk Register'!$L$2:$L$101,MATCH(LARGE('Risk Register'!$G$2:$G$101,5),'Risk Register'!$G$2:$G$101,0)),"")</x:f>
        <x:v>46203</x:v>
      </x:c>
    </x:row>
    <x:row r="27" ht="36" customHeight="1">
      <x:c r="A27" s="56" t="str">
        <x:f>IFERROR(INDEX('Risk Register'!$A$2:$A$101,MATCH(LARGE('Risk Register'!$G$2:$G$101,6),'Risk Register'!$G$2:$G$101,0)),"")</x:f>
        <x:v>R-003</x:v>
      </x:c>
      <x:c r="B27" s="56" t="str">
        <x:f>IFERROR(INDEX('Risk Register'!$B$2:$B$101,MATCH(LARGE('Risk Register'!$G$2:$G$101,6),'Risk Register'!$G$2:$G$101,0)),"")</x:f>
        <x:v>Budget overrun due to higher external service costs.</x:v>
      </x:c>
      <x:c r="C27" s="56" t="str">
        <x:f>IFERROR(INDEX('Risk Register'!$C$2:$C$101,MATCH(LARGE('Risk Register'!$G$2:$G$101,6),'Risk Register'!$G$2:$G$101,0)),"")</x:f>
        <x:v>Financial</x:v>
      </x:c>
      <x:c r="D27" s="56" t="str">
        <x:f>IFERROR(INDEX('Risk Register'!$D$2:$D$101,MATCH(LARGE('Risk Register'!$G$2:$G$101,6),'Risk Register'!$G$2:$G$101,0)),"")</x:f>
        <x:v>Finance Lead</x:v>
      </x:c>
      <x:c r="E27" s="56" t="n">
        <x:f>IFERROR(LARGE('Risk Register'!$G$2:$G$101,6),"")</x:f>
        <x:v>12</x:v>
      </x:c>
      <x:c r="F27" s="56" t="str">
        <x:f>IFERROR(INDEX('Risk Register'!$H$2:$H$101,MATCH(LARGE('Risk Register'!$G$2:$G$101,6),'Risk Register'!$G$2:$G$101,0)),"")</x:f>
        <x:v>High</x:v>
      </x:c>
      <x:c r="G27" s="56" t="str">
        <x:f>IFERROR(INDEX('Risk Register'!$I$2:$I$101,MATCH(LARGE('Risk Register'!$G$2:$G$101,6),'Risk Register'!$G$2:$G$101,0)),"")</x:f>
        <x:v>Monitoring</x:v>
      </x:c>
      <x:c r="H27" s="56" t="str">
        <x:f>IFERROR(INDEX('Risk Register'!$K$2:$K$101,MATCH(LARGE('Risk Register'!$G$2:$G$101,6),'Risk Register'!$G$2:$G$101,0)),"")</x:f>
        <x:v>Negotiate fixed rates and revise contingency reserve.</x:v>
      </x:c>
      <x:c r="I27" s="64" t="n">
        <x:f>IFERROR(INDEX('Risk Register'!$L$2:$L$101,MATCH(LARGE('Risk Register'!$G$2:$G$101,6),'Risk Register'!$G$2:$G$101,0)),"")</x:f>
        <x:v>46203</x:v>
      </x:c>
    </x:row>
    <x:row r="28" ht="36" customHeight="1">
      <x:c r="A28" s="56" t="str">
        <x:f>IFERROR(INDEX('Risk Register'!$A$2:$A$101,MATCH(LARGE('Risk Register'!$G$2:$G$101,7),'Risk Register'!$G$2:$G$101,0)),"")</x:f>
        <x:v>R-004</x:v>
      </x:c>
      <x:c r="B28" s="56" t="str">
        <x:f>IFERROR(INDEX('Risk Register'!$B$2:$B$101,MATCH(LARGE('Risk Register'!$G$2:$G$101,7),'Risk Register'!$G$2:$G$101,0)),"")</x:f>
        <x:v>Regulatory evidence may be incomplete during audit.</x:v>
      </x:c>
      <x:c r="C28" s="56" t="str">
        <x:f>IFERROR(INDEX('Risk Register'!$C$2:$C$101,MATCH(LARGE('Risk Register'!$G$2:$G$101,7),'Risk Register'!$G$2:$G$101,0)),"")</x:f>
        <x:v>Compliance</x:v>
      </x:c>
      <x:c r="D28" s="56" t="str">
        <x:f>IFERROR(INDEX('Risk Register'!$D$2:$D$101,MATCH(LARGE('Risk Register'!$G$2:$G$101,7),'Risk Register'!$G$2:$G$101,0)),"")</x:f>
        <x:v>Compliance Officer</x:v>
      </x:c>
      <x:c r="E28" s="56" t="n">
        <x:f>IFERROR(LARGE('Risk Register'!$G$2:$G$101,7),"")</x:f>
        <x:v>10</x:v>
      </x:c>
      <x:c r="F28" s="56" t="str">
        <x:f>IFERROR(INDEX('Risk Register'!$H$2:$H$101,MATCH(LARGE('Risk Register'!$G$2:$G$101,7),'Risk Register'!$G$2:$G$101,0)),"")</x:f>
        <x:v>High</x:v>
      </x:c>
      <x:c r="G28" s="56" t="str">
        <x:f>IFERROR(INDEX('Risk Register'!$I$2:$I$101,MATCH(LARGE('Risk Register'!$G$2:$G$101,7),'Risk Register'!$G$2:$G$101,0)),"")</x:f>
        <x:v>Open</x:v>
      </x:c>
      <x:c r="H28" s="56" t="str">
        <x:f>IFERROR(INDEX('Risk Register'!$K$2:$K$101,MATCH(LARGE('Risk Register'!$G$2:$G$101,7),'Risk Register'!$G$2:$G$101,0)),"")</x:f>
        <x:v>Create evidence checklist and owner-by-owner review.</x:v>
      </x:c>
      <x:c r="I28" s="64" t="n">
        <x:f>IFERROR(INDEX('Risk Register'!$L$2:$L$101,MATCH(LARGE('Risk Register'!$G$2:$G$101,7),'Risk Register'!$G$2:$G$101,0)),"")</x:f>
        <x:v>46208</x:v>
      </x:c>
    </x:row>
    <x:row r="29" ht="36" customHeight="1">
      <x:c r="A29" s="56" t="str">
        <x:f>IFERROR(INDEX('Risk Register'!$A$2:$A$101,MATCH(LARGE('Risk Register'!$G$2:$G$101,8),'Risk Register'!$G$2:$G$101,0)),"")</x:f>
        <x:v>R-008</x:v>
      </x:c>
      <x:c r="B29" s="56" t="str">
        <x:f>IFERROR(INDEX('Risk Register'!$B$2:$B$101,MATCH(LARGE('Risk Register'!$G$2:$G$101,8),'Risk Register'!$G$2:$G$101,0)),"")</x:f>
        <x:v>Demand forecast error may create stock imbalance.</x:v>
      </x:c>
      <x:c r="C29" s="56" t="str">
        <x:f>IFERROR(INDEX('Risk Register'!$C$2:$C$101,MATCH(LARGE('Risk Register'!$G$2:$G$101,8),'Risk Register'!$G$2:$G$101,0)),"")</x:f>
        <x:v>Strategic</x:v>
      </x:c>
      <x:c r="D29" s="56" t="str">
        <x:f>IFERROR(INDEX('Risk Register'!$D$2:$D$101,MATCH(LARGE('Risk Register'!$G$2:$G$101,8),'Risk Register'!$G$2:$G$101,0)),"")</x:f>
        <x:v>Risk Manager</x:v>
      </x:c>
      <x:c r="E29" s="56" t="n">
        <x:f>IFERROR(LARGE('Risk Register'!$G$2:$G$101,8),"")</x:f>
        <x:v>9</x:v>
      </x:c>
      <x:c r="F29" s="56" t="str">
        <x:f>IFERROR(INDEX('Risk Register'!$H$2:$H$101,MATCH(LARGE('Risk Register'!$G$2:$G$101,8),'Risk Register'!$G$2:$G$101,0)),"")</x:f>
        <x:v>Medium</x:v>
      </x:c>
      <x:c r="G29" s="56" t="str">
        <x:f>IFERROR(INDEX('Risk Register'!$I$2:$I$101,MATCH(LARGE('Risk Register'!$G$2:$G$101,8),'Risk Register'!$G$2:$G$101,0)),"")</x:f>
        <x:v>Open</x:v>
      </x:c>
      <x:c r="H29" s="56" t="str">
        <x:f>IFERROR(INDEX('Risk Register'!$K$2:$K$101,MATCH(LARGE('Risk Register'!$G$2:$G$101,8),'Risk Register'!$G$2:$G$101,0)),"")</x:f>
        <x:v>Review forecast assumptions and align with sales pipeline.</x:v>
      </x:c>
      <x:c r="I29" s="64" t="n">
        <x:f>IFERROR(INDEX('Risk Register'!$L$2:$L$101,MATCH(LARGE('Risk Register'!$G$2:$G$101,8),'Risk Register'!$G$2:$G$101,0)),"")</x:f>
        <x:v>46215</x:v>
      </x:c>
    </x:row>
    <x:row r="30" ht="36" customHeight="1">
      <x:c r="A30" s="56" t="str">
        <x:f>IFERROR(INDEX('Risk Register'!$A$2:$A$101,MATCH(LARGE('Risk Register'!$G$2:$G$101,9),'Risk Register'!$G$2:$G$101,0)),"")</x:f>
        <x:v>R-007</x:v>
      </x:c>
      <x:c r="B30" s="56" t="str">
        <x:f>IFERROR(INDEX('Risk Register'!$B$2:$B$101,MATCH(LARGE('Risk Register'!$G$2:$G$101,9),'Risk Register'!$G$2:$G$101,0)),"")</x:f>
        <x:v>Workplace incident risk during subcontractor intervention.</x:v>
      </x:c>
      <x:c r="C30" s="56" t="str">
        <x:f>IFERROR(INDEX('Risk Register'!$C$2:$C$101,MATCH(LARGE('Risk Register'!$G$2:$G$101,9),'Risk Register'!$G$2:$G$101,0)),"")</x:f>
        <x:v>HSE</x:v>
      </x:c>
      <x:c r="D30" s="56" t="str">
        <x:f>IFERROR(INDEX('Risk Register'!$D$2:$D$101,MATCH(LARGE('Risk Register'!$G$2:$G$101,9),'Risk Register'!$G$2:$G$101,0)),"")</x:f>
        <x:v>HSE Lead</x:v>
      </x:c>
      <x:c r="E30" s="56" t="n">
        <x:f>IFERROR(LARGE('Risk Register'!$G$2:$G$101,9),"")</x:f>
        <x:v>8</x:v>
      </x:c>
      <x:c r="F30" s="56" t="str">
        <x:f>IFERROR(INDEX('Risk Register'!$H$2:$H$101,MATCH(LARGE('Risk Register'!$G$2:$G$101,9),'Risk Register'!$G$2:$G$101,0)),"")</x:f>
        <x:v>Medium</x:v>
      </x:c>
      <x:c r="G30" s="56" t="str">
        <x:f>IFERROR(INDEX('Risk Register'!$I$2:$I$101,MATCH(LARGE('Risk Register'!$G$2:$G$101,9),'Risk Register'!$G$2:$G$101,0)),"")</x:f>
        <x:v>Monitoring</x:v>
      </x:c>
      <x:c r="H30" s="56" t="str">
        <x:f>IFERROR(INDEX('Risk Register'!$K$2:$K$101,MATCH(LARGE('Risk Register'!$G$2:$G$101,9),'Risk Register'!$G$2:$G$101,0)),"")</x:f>
        <x:v>Brief subcontractors and verify permits before work starts.</x:v>
      </x:c>
      <x:c r="I30" s="64" t="n">
        <x:f>IFERROR(INDEX('Risk Register'!$L$2:$L$101,MATCH(LARGE('Risk Register'!$G$2:$G$101,9),'Risk Register'!$G$2:$G$101,0)),"")</x:f>
        <x:v>46181</x:v>
      </x:c>
    </x:row>
    <x:row r="31" ht="36" customHeight="1">
      <x:c r="A31" s="56" t="str">
        <x:f>IFERROR(INDEX('Risk Register'!$A$2:$A$101,MATCH(LARGE('Risk Register'!$G$2:$G$101,10),'Risk Register'!$G$2:$G$101,0)),"")</x:f>
        <x:v>R-009</x:v>
      </x:c>
      <x:c r="B31" s="56" t="str">
        <x:f>IFERROR(INDEX('Risk Register'!$B$2:$B$101,MATCH(LARGE('Risk Register'!$G$2:$G$101,10),'Risk Register'!$G$2:$G$101,0)),"")</x:f>
        <x:v>Key employee absence could delay month-end closing.</x:v>
      </x:c>
      <x:c r="C31" s="56" t="str">
        <x:f>IFERROR(INDEX('Risk Register'!$C$2:$C$101,MATCH(LARGE('Risk Register'!$G$2:$G$101,10),'Risk Register'!$G$2:$G$101,0)),"")</x:f>
        <x:v>Financial</x:v>
      </x:c>
      <x:c r="D31" s="56" t="str">
        <x:f>IFERROR(INDEX('Risk Register'!$D$2:$D$101,MATCH(LARGE('Risk Register'!$G$2:$G$101,10),'Risk Register'!$G$2:$G$101,0)),"")</x:f>
        <x:v>Finance Lead</x:v>
      </x:c>
      <x:c r="E31" s="56" t="n">
        <x:f>IFERROR(LARGE('Risk Register'!$G$2:$G$101,10),"")</x:f>
        <x:v>6</x:v>
      </x:c>
      <x:c r="F31" s="56" t="str">
        <x:f>IFERROR(INDEX('Risk Register'!$H$2:$H$101,MATCH(LARGE('Risk Register'!$G$2:$G$101,10),'Risk Register'!$G$2:$G$101,0)),"")</x:f>
        <x:v>Medium</x:v>
      </x:c>
      <x:c r="G31" s="56" t="str">
        <x:f>IFERROR(INDEX('Risk Register'!$I$2:$I$101,MATCH(LARGE('Risk Register'!$G$2:$G$101,10),'Risk Register'!$G$2:$G$101,0)),"")</x:f>
        <x:v>Closed</x:v>
      </x:c>
      <x:c r="H31" s="56" t="str">
        <x:f>IFERROR(INDEX('Risk Register'!$K$2:$K$101,MATCH(LARGE('Risk Register'!$G$2:$G$101,10),'Risk Register'!$G$2:$G$101,0)),"")</x:f>
        <x:v>Document backup procedure and assign second reviewer.</x:v>
      </x:c>
      <x:c r="I31" s="64" t="n">
        <x:f>IFERROR(INDEX('Risk Register'!$L$2:$L$101,MATCH(LARGE('Risk Register'!$G$2:$G$101,10),'Risk Register'!$G$2:$G$101,0)),"")</x:f>
        <x:v>46167</x:v>
      </x:c>
    </x:row>
    <x:row r="49" ht="24" customHeight="1">
      <x:c r="A49" s="123" t="str">
        <x:v>Workbook logic: enter or update risks in the Risk Register. Dashboard indicators, distribution tables and charts refresh automatically.</x:v>
      </x:c>
      <x:c r="B49" s="123"/>
      <x:c r="C49" s="123"/>
      <x:c r="D49" s="123"/>
      <x:c r="E49" s="123"/>
      <x:c r="F49" s="123"/>
      <x:c r="G49" s="123"/>
      <x:c r="H49" s="123"/>
      <x:c r="I49" s="123"/>
      <x:c r="J49" s="123"/>
      <x:c r="K49" s="123"/>
      <x:c r="L49" s="123"/>
    </x:row>
  </x:sheetData>
  <x:mergeCells>
    <x:mergeCell ref="A1:L1"/>
    <x:mergeCell ref="A2:L2"/>
    <x:mergeCell ref="A4:C7"/>
    <x:mergeCell ref="D4:F7"/>
    <x:mergeCell ref="G4:I7"/>
    <x:mergeCell ref="J4:L7"/>
    <x:mergeCell ref="A4:C4"/>
    <x:mergeCell ref="A5:C6"/>
    <x:mergeCell ref="A7:C7"/>
    <x:mergeCell ref="D4:F4"/>
    <x:mergeCell ref="D5:F6"/>
    <x:mergeCell ref="D7:F7"/>
    <x:mergeCell ref="G4:I4"/>
    <x:mergeCell ref="G5:I6"/>
    <x:mergeCell ref="G7:I7"/>
    <x:mergeCell ref="J4:L4"/>
    <x:mergeCell ref="J5:L6"/>
    <x:mergeCell ref="J7:L7"/>
    <x:mergeCell ref="A9:C9"/>
    <x:mergeCell ref="E9:H9"/>
    <x:mergeCell ref="J9:L9"/>
    <x:mergeCell ref="A20:L20"/>
    <x:mergeCell ref="A49:L49"/>
  </x:mergeCells>
  <x:conditionalFormatting sqref="F22:F31">
    <x:cfRule type="expression" dxfId="8" priority="1">
      <x:formula>F22="Low"</x:formula>
    </x:cfRule>
    <x:cfRule type="expression" dxfId="9" priority="2">
      <x:formula>F22="Medium"</x:formula>
    </x:cfRule>
    <x:cfRule type="expression" dxfId="10" priority="3">
      <x:formula>F22="High"</x:formula>
    </x:cfRule>
    <x:cfRule type="expression" dxfId="11" priority="4">
      <x:formula>F22="Critical"</x:formula>
    </x:cfRule>
  </x:conditionalFormatting>
  <x:conditionalFormatting sqref="E22:E31">
    <x:cfRule type="colorScale" priority="5">
      <x:colorScale>
        <x:cfvo type="min"/>
        <x:cfvo type="percentile" val="50"/>
        <x:cfvo type="max"/>
        <x:color rgb="D9EAD3"/>
        <x:color rgb="FFF2CC"/>
        <x:color rgb="F4CCCC"/>
      </x:colorScale>
    </x:cfRule>
  </x:conditionalFormatting>
  <x:pageMargins left="0.7" right="0.7" top="0.75" bottom="0.75" header="0.3" footer="0.3"/>
  <x:drawing xmlns:r="http://schemas.openxmlformats.org/officeDocument/2006/relationships" r:id="R4bc87868be9a4598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38" hidden="0" customWidth="1"/>
    <x:col min="3" max="3" width="15" hidden="0" customWidth="1"/>
    <x:col min="4" max="4" width="18" hidden="0" customWidth="1"/>
    <x:col min="5" max="5" width="12" hidden="0" customWidth="1"/>
    <x:col min="6" max="6" width="10" hidden="0" customWidth="1"/>
    <x:col min="7" max="7" width="12" hidden="0" customWidth="1"/>
    <x:col min="8" max="8" width="12" hidden="0" customWidth="1"/>
    <x:col min="9" max="9" width="14" hidden="0" customWidth="1"/>
    <x:col min="10" max="10" width="18" hidden="0" customWidth="1"/>
    <x:col min="11" max="11" width="42" hidden="0" customWidth="1"/>
    <x:col min="12" max="12" width="12" hidden="0" customWidth="1"/>
    <x:col min="13" max="13" width="16" hidden="0" customWidth="1"/>
    <x:col min="14" max="14" width="14" hidden="0" customWidth="1"/>
    <x:col min="15" max="15" width="14" hidden="0" customWidth="1"/>
    <x:col min="16" max="16" width="14" hidden="0" customWidth="1"/>
    <x:col min="17" max="17" width="12" hidden="0" customWidth="1"/>
    <x:col min="18" max="18" width="28" hidden="0" customWidth="1"/>
  </x:cols>
  <x:sheetData>
    <x:row r="1" ht="26" customHeight="1">
      <x:c r="A1" s="73" t="str">
        <x:v>Risk ID</x:v>
      </x:c>
      <x:c r="B1" s="73" t="str">
        <x:v>Risk Description</x:v>
      </x:c>
      <x:c r="C1" s="73" t="str">
        <x:v>Category</x:v>
      </x:c>
      <x:c r="D1" s="73" t="str">
        <x:v>Owner</x:v>
      </x:c>
      <x:c r="E1" s="73" t="str">
        <x:v>Probability</x:v>
      </x:c>
      <x:c r="F1" s="73" t="str">
        <x:v>Impact</x:v>
      </x:c>
      <x:c r="G1" s="73" t="str">
        <x:v>Risk Score</x:v>
      </x:c>
      <x:c r="H1" s="73" t="str">
        <x:v>Level</x:v>
      </x:c>
      <x:c r="I1" s="73" t="str">
        <x:v>Status</x:v>
      </x:c>
      <x:c r="J1" s="73" t="str">
        <x:v>Response Strategy</x:v>
      </x:c>
      <x:c r="K1" s="73" t="str">
        <x:v>Mitigation Action</x:v>
      </x:c>
      <x:c r="L1" s="73" t="str">
        <x:v>Due Date</x:v>
      </x:c>
      <x:c r="M1" s="73" t="str">
        <x:v>Residual Probability</x:v>
      </x:c>
      <x:c r="N1" s="73" t="str">
        <x:v>Residual Impact</x:v>
      </x:c>
      <x:c r="O1" s="73" t="str">
        <x:v>Residual Score</x:v>
      </x:c>
      <x:c r="P1" s="73" t="str">
        <x:v>Residual Level</x:v>
      </x:c>
      <x:c r="Q1" s="73" t="str">
        <x:v>Last Update</x:v>
      </x:c>
      <x:c r="R1" s="73" t="str">
        <x:v>Notes</x:v>
      </x:c>
    </x:row>
    <x:row r="2">
      <x:c r="A2" s="75" t="str">
        <x:v>R-001</x:v>
      </x:c>
      <x:c r="B2" s="75" t="str">
        <x:v>Supplier delay could interrupt delivery of critical components.</x:v>
      </x:c>
      <x:c r="C2" s="75" t="str">
        <x:v>Supply Chain</x:v>
      </x:c>
      <x:c r="D2" s="75" t="str">
        <x:v>Operations Lead</x:v>
      </x:c>
      <x:c r="E2" s="75" t="n">
        <x:v>4</x:v>
      </x:c>
      <x:c r="F2" s="75" t="n">
        <x:v>4</x:v>
      </x:c>
      <x:c r="G2" s="75" t="n">
        <x:f>IF(A2="","",E2*F2)</x:f>
        <x:v>16</x:v>
      </x:c>
      <x:c r="H2" s="75" t="str">
        <x:f>IF(A2="","",IF(G2&gt;=17,"Critical",IF(G2&gt;=10,"High",IF(G2&gt;=5,"Medium","Low"))))</x:f>
        <x:v>High</x:v>
      </x:c>
      <x:c r="I2" s="75" t="str">
        <x:v>Open</x:v>
      </x:c>
      <x:c r="J2" s="75" t="str">
        <x:v>Mitigate</x:v>
      </x:c>
      <x:c r="K2" s="75" t="str">
        <x:v>Qualify a secondary supplier and review lead times.</x:v>
      </x:c>
      <x:c r="L2" s="79" t="n">
        <x:v>46188</x:v>
      </x:c>
      <x:c r="M2" s="75" t="n">
        <x:v>2</x:v>
      </x:c>
      <x:c r="N2" s="75" t="n">
        <x:v>3</x:v>
      </x:c>
      <x:c r="O2" s="75" t="n">
        <x:f>IF(A2="","",M2*N2)</x:f>
        <x:v>6</x:v>
      </x:c>
      <x:c r="P2" s="75" t="str">
        <x:f>IF(A2="","",IF(O2&gt;=17,"Critical",IF(O2&gt;=10,"High",IF(O2&gt;=5,"Medium","Low"))))</x:f>
        <x:v>Medium</x:v>
      </x:c>
      <x:c r="Q2" s="79" t="n">
        <x:v>46162</x:v>
      </x:c>
      <x:c r="R2" s="75" t="str">
        <x:v>Priority risk for procurement review.</x:v>
      </x:c>
    </x:row>
    <x:row r="3">
      <x:c r="A3" s="75" t="str">
        <x:v>R-002</x:v>
      </x:c>
      <x:c r="B3" s="75" t="str">
        <x:v>Cybersecurity vulnerability on outdated user accounts.</x:v>
      </x:c>
      <x:c r="C3" s="75" t="str">
        <x:v>IT / Cyber</x:v>
      </x:c>
      <x:c r="D3" s="75" t="str">
        <x:v>IT Lead</x:v>
      </x:c>
      <x:c r="E3" s="75" t="n">
        <x:v>3</x:v>
      </x:c>
      <x:c r="F3" s="75" t="n">
        <x:v>5</x:v>
      </x:c>
      <x:c r="G3" s="75" t="n">
        <x:f>IF(A3="","",E3*F3)</x:f>
        <x:v>15</x:v>
      </x:c>
      <x:c r="H3" s="75" t="str">
        <x:f>IF(A3="","",IF(G3&gt;=17,"Critical",IF(G3&gt;=10,"High",IF(G3&gt;=5,"Medium","Low"))))</x:f>
        <x:v>High</x:v>
      </x:c>
      <x:c r="I3" s="75" t="str">
        <x:v>In Progress</x:v>
      </x:c>
      <x:c r="J3" s="75" t="str">
        <x:v>Mitigate</x:v>
      </x:c>
      <x:c r="K3" s="75" t="str">
        <x:v>Run access review and enforce MFA for privileged users.</x:v>
      </x:c>
      <x:c r="L3" s="79" t="n">
        <x:v>46174</x:v>
      </x:c>
      <x:c r="M3" s="75" t="n">
        <x:v>2</x:v>
      </x:c>
      <x:c r="N3" s="75" t="n">
        <x:v>4</x:v>
      </x:c>
      <x:c r="O3" s="75" t="n">
        <x:f>IF(A3="","",M3*N3)</x:f>
        <x:v>8</x:v>
      </x:c>
      <x:c r="P3" s="75" t="str">
        <x:f>IF(A3="","",IF(O3&gt;=17,"Critical",IF(O3&gt;=10,"High",IF(O3&gt;=5,"Medium","Low"))))</x:f>
        <x:v>Medium</x:v>
      </x:c>
      <x:c r="Q3" s="79" t="n">
        <x:v>46163</x:v>
      </x:c>
      <x:c r="R3" s="75" t="str">
        <x:v>Requires weekly monitoring.</x:v>
      </x:c>
    </x:row>
    <x:row r="4">
      <x:c r="A4" s="75" t="str">
        <x:v>R-003</x:v>
      </x:c>
      <x:c r="B4" s="75" t="str">
        <x:v>Budget overrun due to higher external service costs.</x:v>
      </x:c>
      <x:c r="C4" s="75" t="str">
        <x:v>Financial</x:v>
      </x:c>
      <x:c r="D4" s="75" t="str">
        <x:v>Finance Lead</x:v>
      </x:c>
      <x:c r="E4" s="75" t="n">
        <x:v>4</x:v>
      </x:c>
      <x:c r="F4" s="75" t="n">
        <x:v>3</x:v>
      </x:c>
      <x:c r="G4" s="75" t="n">
        <x:f>IF(A4="","",E4*F4)</x:f>
        <x:v>12</x:v>
      </x:c>
      <x:c r="H4" s="75" t="str">
        <x:f>IF(A4="","",IF(G4&gt;=17,"Critical",IF(G4&gt;=10,"High",IF(G4&gt;=5,"Medium","Low"))))</x:f>
        <x:v>High</x:v>
      </x:c>
      <x:c r="I4" s="75" t="str">
        <x:v>Monitoring</x:v>
      </x:c>
      <x:c r="J4" s="75" t="str">
        <x:v>Mitigate</x:v>
      </x:c>
      <x:c r="K4" s="75" t="str">
        <x:v>Negotiate fixed rates and revise contingency reserve.</x:v>
      </x:c>
      <x:c r="L4" s="79" t="n">
        <x:v>46203</x:v>
      </x:c>
      <x:c r="M4" s="75" t="n">
        <x:v>3</x:v>
      </x:c>
      <x:c r="N4" s="75" t="n">
        <x:v>2</x:v>
      </x:c>
      <x:c r="O4" s="75" t="n">
        <x:f>IF(A4="","",M4*N4)</x:f>
        <x:v>6</x:v>
      </x:c>
      <x:c r="P4" s="75" t="str">
        <x:f>IF(A4="","",IF(O4&gt;=17,"Critical",IF(O4&gt;=10,"High",IF(O4&gt;=5,"Medium","Low"))))</x:f>
        <x:v>Medium</x:v>
      </x:c>
      <x:c r="Q4" s="79" t="n">
        <x:v>46161</x:v>
      </x:c>
      <x:c r="R4" s="75" t="str">
        <x:v>Watch monthly variance.</x:v>
      </x:c>
    </x:row>
    <x:row r="5">
      <x:c r="A5" s="75" t="str">
        <x:v>R-004</x:v>
      </x:c>
      <x:c r="B5" s="75" t="str">
        <x:v>Regulatory evidence may be incomplete during audit.</x:v>
      </x:c>
      <x:c r="C5" s="75" t="str">
        <x:v>Compliance</x:v>
      </x:c>
      <x:c r="D5" s="75" t="str">
        <x:v>Compliance Officer</x:v>
      </x:c>
      <x:c r="E5" s="75" t="n">
        <x:v>2</x:v>
      </x:c>
      <x:c r="F5" s="75" t="n">
        <x:v>5</x:v>
      </x:c>
      <x:c r="G5" s="75" t="n">
        <x:f>IF(A5="","",E5*F5)</x:f>
        <x:v>10</x:v>
      </x:c>
      <x:c r="H5" s="75" t="str">
        <x:f>IF(A5="","",IF(G5&gt;=17,"Critical",IF(G5&gt;=10,"High",IF(G5&gt;=5,"Medium","Low"))))</x:f>
        <x:v>High</x:v>
      </x:c>
      <x:c r="I5" s="75" t="str">
        <x:v>Open</x:v>
      </x:c>
      <x:c r="J5" s="75" t="str">
        <x:v>Avoid</x:v>
      </x:c>
      <x:c r="K5" s="75" t="str">
        <x:v>Create evidence checklist and owner-by-owner review.</x:v>
      </x:c>
      <x:c r="L5" s="79" t="n">
        <x:v>46208</x:v>
      </x:c>
      <x:c r="M5" s="75" t="n">
        <x:v>1</x:v>
      </x:c>
      <x:c r="N5" s="75" t="n">
        <x:v>4</x:v>
      </x:c>
      <x:c r="O5" s="75" t="n">
        <x:f>IF(A5="","",M5*N5)</x:f>
        <x:v>4</x:v>
      </x:c>
      <x:c r="P5" s="75" t="str">
        <x:f>IF(A5="","",IF(O5&gt;=17,"Critical",IF(O5&gt;=10,"High",IF(O5&gt;=5,"Medium","Low"))))</x:f>
        <x:v>Low</x:v>
      </x:c>
      <x:c r="Q5" s="79" t="n">
        <x:v>46160</x:v>
      </x:c>
      <x:c r="R5" s="75" t="str">
        <x:v>Audit preparation item.</x:v>
      </x:c>
    </x:row>
    <x:row r="6">
      <x:c r="A6" s="75" t="str">
        <x:v>R-005</x:v>
      </x:c>
      <x:c r="B6" s="75" t="str">
        <x:v>Machine downtime may reduce weekly production capacity.</x:v>
      </x:c>
      <x:c r="C6" s="75" t="str">
        <x:v>Operational</x:v>
      </x:c>
      <x:c r="D6" s="75" t="str">
        <x:v>Operations Lead</x:v>
      </x:c>
      <x:c r="E6" s="75" t="n">
        <x:v>4</x:v>
      </x:c>
      <x:c r="F6" s="75" t="n">
        <x:v>4</x:v>
      </x:c>
      <x:c r="G6" s="75" t="n">
        <x:f>IF(A6="","",E6*F6)</x:f>
        <x:v>16</x:v>
      </x:c>
      <x:c r="H6" s="75" t="str">
        <x:f>IF(A6="","",IF(G6&gt;=17,"Critical",IF(G6&gt;=10,"High",IF(G6&gt;=5,"Medium","Low"))))</x:f>
        <x:v>High</x:v>
      </x:c>
      <x:c r="I6" s="75" t="str">
        <x:v>Escalated</x:v>
      </x:c>
      <x:c r="J6" s="75" t="str">
        <x:v>Mitigate</x:v>
      </x:c>
      <x:c r="K6" s="75" t="str">
        <x:v>Accelerate preventive maintenance and critical spare parts review.</x:v>
      </x:c>
      <x:c r="L6" s="79" t="n">
        <x:v>46173</x:v>
      </x:c>
      <x:c r="M6" s="75" t="n">
        <x:v>2</x:v>
      </x:c>
      <x:c r="N6" s="75" t="n">
        <x:v>3</x:v>
      </x:c>
      <x:c r="O6" s="75" t="n">
        <x:f>IF(A6="","",M6*N6)</x:f>
        <x:v>6</x:v>
      </x:c>
      <x:c r="P6" s="75" t="str">
        <x:f>IF(A6="","",IF(O6&gt;=17,"Critical",IF(O6&gt;=10,"High",IF(O6&gt;=5,"Medium","Low"))))</x:f>
        <x:v>Medium</x:v>
      </x:c>
      <x:c r="Q6" s="79" t="n">
        <x:v>46164</x:v>
      </x:c>
      <x:c r="R6" s="75" t="str">
        <x:v>Escalated after repeated stoppages.</x:v>
      </x:c>
    </x:row>
    <x:row r="7">
      <x:c r="A7" s="75" t="str">
        <x:v>R-006</x:v>
      </x:c>
      <x:c r="B7" s="75" t="str">
        <x:v>Project milestone could slip due to late design approval.</x:v>
      </x:c>
      <x:c r="C7" s="75" t="str">
        <x:v>Project</x:v>
      </x:c>
      <x:c r="D7" s="75" t="str">
        <x:v>Project Manager</x:v>
      </x:c>
      <x:c r="E7" s="75" t="n">
        <x:v>3</x:v>
      </x:c>
      <x:c r="F7" s="75" t="n">
        <x:v>4</x:v>
      </x:c>
      <x:c r="G7" s="75" t="n">
        <x:f>IF(A7="","",E7*F7)</x:f>
        <x:v>12</x:v>
      </x:c>
      <x:c r="H7" s="75" t="str">
        <x:f>IF(A7="","",IF(G7&gt;=17,"Critical",IF(G7&gt;=10,"High",IF(G7&gt;=5,"Medium","Low"))))</x:f>
        <x:v>High</x:v>
      </x:c>
      <x:c r="I7" s="75" t="str">
        <x:v>Open</x:v>
      </x:c>
      <x:c r="J7" s="75" t="str">
        <x:v>Mitigate</x:v>
      </x:c>
      <x:c r="K7" s="75" t="str">
        <x:v>Set approval deadline and organize steering committee decision.</x:v>
      </x:c>
      <x:c r="L7" s="79" t="n">
        <x:v>46183</x:v>
      </x:c>
      <x:c r="M7" s="75" t="n">
        <x:v>2</x:v>
      </x:c>
      <x:c r="N7" s="75" t="n">
        <x:v>2</x:v>
      </x:c>
      <x:c r="O7" s="75" t="n">
        <x:f>IF(A7="","",M7*N7)</x:f>
        <x:v>4</x:v>
      </x:c>
      <x:c r="P7" s="75" t="str">
        <x:f>IF(A7="","",IF(O7&gt;=17,"Critical",IF(O7&gt;=10,"High",IF(O7&gt;=5,"Medium","Low"))))</x:f>
        <x:v>Low</x:v>
      </x:c>
      <x:c r="Q7" s="79" t="n">
        <x:v>46159</x:v>
      </x:c>
      <x:c r="R7" s="75" t="str">
        <x:v>Needs sponsor decision.</x:v>
      </x:c>
    </x:row>
    <x:row r="8">
      <x:c r="A8" s="75" t="str">
        <x:v>R-007</x:v>
      </x:c>
      <x:c r="B8" s="75" t="str">
        <x:v>Workplace incident risk during subcontractor intervention.</x:v>
      </x:c>
      <x:c r="C8" s="75" t="str">
        <x:v>HSE</x:v>
      </x:c>
      <x:c r="D8" s="75" t="str">
        <x:v>HSE Lead</x:v>
      </x:c>
      <x:c r="E8" s="75" t="n">
        <x:v>2</x:v>
      </x:c>
      <x:c r="F8" s="75" t="n">
        <x:v>4</x:v>
      </x:c>
      <x:c r="G8" s="75" t="n">
        <x:f>IF(A8="","",E8*F8)</x:f>
        <x:v>8</x:v>
      </x:c>
      <x:c r="H8" s="75" t="str">
        <x:f>IF(A8="","",IF(G8&gt;=17,"Critical",IF(G8&gt;=10,"High",IF(G8&gt;=5,"Medium","Low"))))</x:f>
        <x:v>Medium</x:v>
      </x:c>
      <x:c r="I8" s="75" t="str">
        <x:v>Monitoring</x:v>
      </x:c>
      <x:c r="J8" s="75" t="str">
        <x:v>Avoid</x:v>
      </x:c>
      <x:c r="K8" s="75" t="str">
        <x:v>Brief subcontractors and verify permits before work starts.</x:v>
      </x:c>
      <x:c r="L8" s="79" t="n">
        <x:v>46181</x:v>
      </x:c>
      <x:c r="M8" s="75" t="n">
        <x:v>1</x:v>
      </x:c>
      <x:c r="N8" s="75" t="n">
        <x:v>3</x:v>
      </x:c>
      <x:c r="O8" s="75" t="n">
        <x:f>IF(A8="","",M8*N8)</x:f>
        <x:v>3</x:v>
      </x:c>
      <x:c r="P8" s="75" t="str">
        <x:f>IF(A8="","",IF(O8&gt;=17,"Critical",IF(O8&gt;=10,"High",IF(O8&gt;=5,"Medium","Low"))))</x:f>
        <x:v>Low</x:v>
      </x:c>
      <x:c r="Q8" s="79" t="n">
        <x:v>46158</x:v>
      </x:c>
      <x:c r="R8" s="75" t="str">
        <x:v>Site supervision required.</x:v>
      </x:c>
    </x:row>
    <x:row r="9">
      <x:c r="A9" s="75" t="str">
        <x:v>R-008</x:v>
      </x:c>
      <x:c r="B9" s="75" t="str">
        <x:v>Demand forecast error may create stock imbalance.</x:v>
      </x:c>
      <x:c r="C9" s="75" t="str">
        <x:v>Strategic</x:v>
      </x:c>
      <x:c r="D9" s="75" t="str">
        <x:v>Risk Manager</x:v>
      </x:c>
      <x:c r="E9" s="75" t="n">
        <x:v>3</x:v>
      </x:c>
      <x:c r="F9" s="75" t="n">
        <x:v>3</x:v>
      </x:c>
      <x:c r="G9" s="75" t="n">
        <x:f>IF(A9="","",E9*F9)</x:f>
        <x:v>9</x:v>
      </x:c>
      <x:c r="H9" s="75" t="str">
        <x:f>IF(A9="","",IF(G9&gt;=17,"Critical",IF(G9&gt;=10,"High",IF(G9&gt;=5,"Medium","Low"))))</x:f>
        <x:v>Medium</x:v>
      </x:c>
      <x:c r="I9" s="75" t="str">
        <x:v>Open</x:v>
      </x:c>
      <x:c r="J9" s="75" t="str">
        <x:v>Monitor</x:v>
      </x:c>
      <x:c r="K9" s="75" t="str">
        <x:v>Review forecast assumptions and align with sales pipeline.</x:v>
      </x:c>
      <x:c r="L9" s="79" t="n">
        <x:v>46215</x:v>
      </x:c>
      <x:c r="M9" s="75" t="n">
        <x:v>2</x:v>
      </x:c>
      <x:c r="N9" s="75" t="n">
        <x:v>2</x:v>
      </x:c>
      <x:c r="O9" s="75" t="n">
        <x:f>IF(A9="","",M9*N9)</x:f>
        <x:v>4</x:v>
      </x:c>
      <x:c r="P9" s="75" t="str">
        <x:f>IF(A9="","",IF(O9&gt;=17,"Critical",IF(O9&gt;=10,"High",IF(O9&gt;=5,"Medium","Low"))))</x:f>
        <x:v>Low</x:v>
      </x:c>
      <x:c r="Q9" s="79" t="n">
        <x:v>46157</x:v>
      </x:c>
      <x:c r="R9" s="75" t="str">
        <x:v>Moderate exposure.</x:v>
      </x:c>
    </x:row>
    <x:row r="10">
      <x:c r="A10" s="75" t="str">
        <x:v>R-009</x:v>
      </x:c>
      <x:c r="B10" s="75" t="str">
        <x:v>Key employee absence could delay month-end closing.</x:v>
      </x:c>
      <x:c r="C10" s="75" t="str">
        <x:v>Financial</x:v>
      </x:c>
      <x:c r="D10" s="75" t="str">
        <x:v>Finance Lead</x:v>
      </x:c>
      <x:c r="E10" s="75" t="n">
        <x:v>2</x:v>
      </x:c>
      <x:c r="F10" s="75" t="n">
        <x:v>3</x:v>
      </x:c>
      <x:c r="G10" s="75" t="n">
        <x:f>IF(A10="","",E10*F10)</x:f>
        <x:v>6</x:v>
      </x:c>
      <x:c r="H10" s="75" t="str">
        <x:f>IF(A10="","",IF(G10&gt;=17,"Critical",IF(G10&gt;=10,"High",IF(G10&gt;=5,"Medium","Low"))))</x:f>
        <x:v>Medium</x:v>
      </x:c>
      <x:c r="I10" s="75" t="str">
        <x:v>Closed</x:v>
      </x:c>
      <x:c r="J10" s="75" t="str">
        <x:v>Transfer</x:v>
      </x:c>
      <x:c r="K10" s="75" t="str">
        <x:v>Document backup procedure and assign second reviewer.</x:v>
      </x:c>
      <x:c r="L10" s="79" t="n">
        <x:v>46167</x:v>
      </x:c>
      <x:c r="M10" s="75" t="n">
        <x:v>1</x:v>
      </x:c>
      <x:c r="N10" s="75" t="n">
        <x:v>2</x:v>
      </x:c>
      <x:c r="O10" s="75" t="n">
        <x:f>IF(A10="","",M10*N10)</x:f>
        <x:v>2</x:v>
      </x:c>
      <x:c r="P10" s="75" t="str">
        <x:f>IF(A10="","",IF(O10&gt;=17,"Critical",IF(O10&gt;=10,"High",IF(O10&gt;=5,"Medium","Low"))))</x:f>
        <x:v>Low</x:v>
      </x:c>
      <x:c r="Q10" s="79" t="n">
        <x:v>46155</x:v>
      </x:c>
      <x:c r="R10" s="75" t="str">
        <x:v>Closed after cross-training.</x:v>
      </x:c>
    </x:row>
    <x:row r="11">
      <x:c r="A11" s="75" t="str">
        <x:v>R-010</x:v>
      </x:c>
      <x:c r="B11" s="75" t="str">
        <x:v>Data quality issue may distort dashboard indicators.</x:v>
      </x:c>
      <x:c r="C11" s="75" t="str">
        <x:v>Operational</x:v>
      </x:c>
      <x:c r="D11" s="75" t="str">
        <x:v>Risk Manager</x:v>
      </x:c>
      <x:c r="E11" s="75" t="n">
        <x:v>3</x:v>
      </x:c>
      <x:c r="F11" s="75" t="n">
        <x:v>4</x:v>
      </x:c>
      <x:c r="G11" s="75" t="n">
        <x:f>IF(A11="","",E11*F11)</x:f>
        <x:v>12</x:v>
      </x:c>
      <x:c r="H11" s="75" t="str">
        <x:f>IF(A11="","",IF(G11&gt;=17,"Critical",IF(G11&gt;=10,"High",IF(G11&gt;=5,"Medium","Low"))))</x:f>
        <x:v>High</x:v>
      </x:c>
      <x:c r="I11" s="75" t="str">
        <x:v>In Progress</x:v>
      </x:c>
      <x:c r="J11" s="75" t="str">
        <x:v>Mitigate</x:v>
      </x:c>
      <x:c r="K11" s="75" t="str">
        <x:v>Create data validation rules and monthly quality controls.</x:v>
      </x:c>
      <x:c r="L11" s="79" t="n">
        <x:v>46193</x:v>
      </x:c>
      <x:c r="M11" s="75" t="n">
        <x:v>2</x:v>
      </x:c>
      <x:c r="N11" s="75" t="n">
        <x:v>3</x:v>
      </x:c>
      <x:c r="O11" s="75" t="n">
        <x:f>IF(A11="","",M11*N11)</x:f>
        <x:v>6</x:v>
      </x:c>
      <x:c r="P11" s="75" t="str">
        <x:f>IF(A11="","",IF(O11&gt;=17,"Critical",IF(O11&gt;=10,"High",IF(O11&gt;=5,"Medium","Low"))))</x:f>
        <x:v>Medium</x:v>
      </x:c>
      <x:c r="Q11" s="79" t="n">
        <x:v>46165</x:v>
      </x:c>
      <x:c r="R11" s="75" t="str">
        <x:v>Dashboard reliability risk.</x:v>
      </x:c>
    </x:row>
    <x:row r="12">
      <x:c r="A12" s="75"/>
      <x:c r="B12" s="75"/>
      <x:c r="C12" s="75"/>
      <x:c r="D12" s="75"/>
      <x:c r="E12" s="75"/>
      <x:c r="F12" s="75"/>
      <x:c r="G12" s="75" t="str">
        <x:f>IF(A12="","",E12*F12)</x:f>
      </x:c>
      <x:c r="H12" s="75" t="str">
        <x:f>IF(A12="","",IF(G12&gt;=17,"Critical",IF(G12&gt;=10,"High",IF(G12&gt;=5,"Medium","Low"))))</x:f>
      </x:c>
      <x:c r="I12" s="75"/>
      <x:c r="J12" s="75"/>
      <x:c r="K12" s="75"/>
      <x:c r="L12" s="79"/>
      <x:c r="M12" s="75"/>
      <x:c r="N12" s="75"/>
      <x:c r="O12" s="75" t="str">
        <x:f>IF(A12="","",M12*N12)</x:f>
      </x:c>
      <x:c r="P12" s="75" t="str">
        <x:f>IF(A12="","",IF(O12&gt;=17,"Critical",IF(O12&gt;=10,"High",IF(O12&gt;=5,"Medium","Low"))))</x:f>
      </x:c>
      <x:c r="Q12" s="79"/>
      <x:c r="R12" s="75"/>
    </x:row>
    <x:row r="13">
      <x:c r="A13" s="75"/>
      <x:c r="B13" s="75"/>
      <x:c r="C13" s="75"/>
      <x:c r="D13" s="75"/>
      <x:c r="E13" s="75"/>
      <x:c r="F13" s="75"/>
      <x:c r="G13" s="75" t="str">
        <x:f>IF(A13="","",E13*F13)</x:f>
      </x:c>
      <x:c r="H13" s="75" t="str">
        <x:f>IF(A13="","",IF(G13&gt;=17,"Critical",IF(G13&gt;=10,"High",IF(G13&gt;=5,"Medium","Low"))))</x:f>
      </x:c>
      <x:c r="I13" s="75"/>
      <x:c r="J13" s="75"/>
      <x:c r="K13" s="75"/>
      <x:c r="L13" s="79"/>
      <x:c r="M13" s="75"/>
      <x:c r="N13" s="75"/>
      <x:c r="O13" s="75" t="str">
        <x:f>IF(A13="","",M13*N13)</x:f>
      </x:c>
      <x:c r="P13" s="75" t="str">
        <x:f>IF(A13="","",IF(O13&gt;=17,"Critical",IF(O13&gt;=10,"High",IF(O13&gt;=5,"Medium","Low"))))</x:f>
      </x:c>
      <x:c r="Q13" s="79"/>
      <x:c r="R13" s="75"/>
    </x:row>
    <x:row r="14">
      <x:c r="A14" s="75"/>
      <x:c r="B14" s="75"/>
      <x:c r="C14" s="75"/>
      <x:c r="D14" s="75"/>
      <x:c r="E14" s="75"/>
      <x:c r="F14" s="75"/>
      <x:c r="G14" s="75" t="str">
        <x:f>IF(A14="","",E14*F14)</x:f>
      </x:c>
      <x:c r="H14" s="75" t="str">
        <x:f>IF(A14="","",IF(G14&gt;=17,"Critical",IF(G14&gt;=10,"High",IF(G14&gt;=5,"Medium","Low"))))</x:f>
      </x:c>
      <x:c r="I14" s="75"/>
      <x:c r="J14" s="75"/>
      <x:c r="K14" s="75"/>
      <x:c r="L14" s="79"/>
      <x:c r="M14" s="75"/>
      <x:c r="N14" s="75"/>
      <x:c r="O14" s="75" t="str">
        <x:f>IF(A14="","",M14*N14)</x:f>
      </x:c>
      <x:c r="P14" s="75" t="str">
        <x:f>IF(A14="","",IF(O14&gt;=17,"Critical",IF(O14&gt;=10,"High",IF(O14&gt;=5,"Medium","Low"))))</x:f>
      </x:c>
      <x:c r="Q14" s="79"/>
      <x:c r="R14" s="75"/>
    </x:row>
    <x:row r="15">
      <x:c r="A15" s="75"/>
      <x:c r="B15" s="75"/>
      <x:c r="C15" s="75"/>
      <x:c r="D15" s="75"/>
      <x:c r="E15" s="75"/>
      <x:c r="F15" s="75"/>
      <x:c r="G15" s="75" t="str">
        <x:f>IF(A15="","",E15*F15)</x:f>
      </x:c>
      <x:c r="H15" s="75" t="str">
        <x:f>IF(A15="","",IF(G15&gt;=17,"Critical",IF(G15&gt;=10,"High",IF(G15&gt;=5,"Medium","Low"))))</x:f>
      </x:c>
      <x:c r="I15" s="75"/>
      <x:c r="J15" s="75"/>
      <x:c r="K15" s="75"/>
      <x:c r="L15" s="79"/>
      <x:c r="M15" s="75"/>
      <x:c r="N15" s="75"/>
      <x:c r="O15" s="75" t="str">
        <x:f>IF(A15="","",M15*N15)</x:f>
      </x:c>
      <x:c r="P15" s="75" t="str">
        <x:f>IF(A15="","",IF(O15&gt;=17,"Critical",IF(O15&gt;=10,"High",IF(O15&gt;=5,"Medium","Low"))))</x:f>
      </x:c>
      <x:c r="Q15" s="79"/>
      <x:c r="R15" s="75"/>
    </x:row>
    <x:row r="16">
      <x:c r="A16" s="75"/>
      <x:c r="B16" s="75"/>
      <x:c r="C16" s="75"/>
      <x:c r="D16" s="75"/>
      <x:c r="E16" s="75"/>
      <x:c r="F16" s="75"/>
      <x:c r="G16" s="75" t="str">
        <x:f>IF(A16="","",E16*F16)</x:f>
      </x:c>
      <x:c r="H16" s="75" t="str">
        <x:f>IF(A16="","",IF(G16&gt;=17,"Critical",IF(G16&gt;=10,"High",IF(G16&gt;=5,"Medium","Low"))))</x:f>
      </x:c>
      <x:c r="I16" s="75"/>
      <x:c r="J16" s="75"/>
      <x:c r="K16" s="75"/>
      <x:c r="L16" s="79"/>
      <x:c r="M16" s="75"/>
      <x:c r="N16" s="75"/>
      <x:c r="O16" s="75" t="str">
        <x:f>IF(A16="","",M16*N16)</x:f>
      </x:c>
      <x:c r="P16" s="75" t="str">
        <x:f>IF(A16="","",IF(O16&gt;=17,"Critical",IF(O16&gt;=10,"High",IF(O16&gt;=5,"Medium","Low"))))</x:f>
      </x:c>
      <x:c r="Q16" s="79"/>
      <x:c r="R16" s="75"/>
    </x:row>
    <x:row r="17">
      <x:c r="A17" s="75"/>
      <x:c r="B17" s="75"/>
      <x:c r="C17" s="75"/>
      <x:c r="D17" s="75"/>
      <x:c r="E17" s="75"/>
      <x:c r="F17" s="75"/>
      <x:c r="G17" s="75" t="str">
        <x:f>IF(A17="","",E17*F17)</x:f>
      </x:c>
      <x:c r="H17" s="75" t="str">
        <x:f>IF(A17="","",IF(G17&gt;=17,"Critical",IF(G17&gt;=10,"High",IF(G17&gt;=5,"Medium","Low"))))</x:f>
      </x:c>
      <x:c r="I17" s="75"/>
      <x:c r="J17" s="75"/>
      <x:c r="K17" s="75"/>
      <x:c r="L17" s="79"/>
      <x:c r="M17" s="75"/>
      <x:c r="N17" s="75"/>
      <x:c r="O17" s="75" t="str">
        <x:f>IF(A17="","",M17*N17)</x:f>
      </x:c>
      <x:c r="P17" s="75" t="str">
        <x:f>IF(A17="","",IF(O17&gt;=17,"Critical",IF(O17&gt;=10,"High",IF(O17&gt;=5,"Medium","Low"))))</x:f>
      </x:c>
      <x:c r="Q17" s="79"/>
      <x:c r="R17" s="75"/>
    </x:row>
    <x:row r="18">
      <x:c r="A18" s="75"/>
      <x:c r="B18" s="75"/>
      <x:c r="C18" s="75"/>
      <x:c r="D18" s="75"/>
      <x:c r="E18" s="75"/>
      <x:c r="F18" s="75"/>
      <x:c r="G18" s="75" t="str">
        <x:f>IF(A18="","",E18*F18)</x:f>
      </x:c>
      <x:c r="H18" s="75" t="str">
        <x:f>IF(A18="","",IF(G18&gt;=17,"Critical",IF(G18&gt;=10,"High",IF(G18&gt;=5,"Medium","Low"))))</x:f>
      </x:c>
      <x:c r="I18" s="75"/>
      <x:c r="J18" s="75"/>
      <x:c r="K18" s="75"/>
      <x:c r="L18" s="79"/>
      <x:c r="M18" s="75"/>
      <x:c r="N18" s="75"/>
      <x:c r="O18" s="75" t="str">
        <x:f>IF(A18="","",M18*N18)</x:f>
      </x:c>
      <x:c r="P18" s="75" t="str">
        <x:f>IF(A18="","",IF(O18&gt;=17,"Critical",IF(O18&gt;=10,"High",IF(O18&gt;=5,"Medium","Low"))))</x:f>
      </x:c>
      <x:c r="Q18" s="79"/>
      <x:c r="R18" s="75"/>
    </x:row>
    <x:row r="19">
      <x:c r="A19" s="75"/>
      <x:c r="B19" s="75"/>
      <x:c r="C19" s="75"/>
      <x:c r="D19" s="75"/>
      <x:c r="E19" s="75"/>
      <x:c r="F19" s="75"/>
      <x:c r="G19" s="75" t="str">
        <x:f>IF(A19="","",E19*F19)</x:f>
      </x:c>
      <x:c r="H19" s="75" t="str">
        <x:f>IF(A19="","",IF(G19&gt;=17,"Critical",IF(G19&gt;=10,"High",IF(G19&gt;=5,"Medium","Low"))))</x:f>
      </x:c>
      <x:c r="I19" s="75"/>
      <x:c r="J19" s="75"/>
      <x:c r="K19" s="75"/>
      <x:c r="L19" s="79"/>
      <x:c r="M19" s="75"/>
      <x:c r="N19" s="75"/>
      <x:c r="O19" s="75" t="str">
        <x:f>IF(A19="","",M19*N19)</x:f>
      </x:c>
      <x:c r="P19" s="75" t="str">
        <x:f>IF(A19="","",IF(O19&gt;=17,"Critical",IF(O19&gt;=10,"High",IF(O19&gt;=5,"Medium","Low"))))</x:f>
      </x:c>
      <x:c r="Q19" s="79"/>
      <x:c r="R19" s="75"/>
    </x:row>
    <x:row r="20">
      <x:c r="A20" s="75"/>
      <x:c r="B20" s="75"/>
      <x:c r="C20" s="75"/>
      <x:c r="D20" s="75"/>
      <x:c r="E20" s="75"/>
      <x:c r="F20" s="75"/>
      <x:c r="G20" s="75" t="str">
        <x:f>IF(A20="","",E20*F20)</x:f>
      </x:c>
      <x:c r="H20" s="75" t="str">
        <x:f>IF(A20="","",IF(G20&gt;=17,"Critical",IF(G20&gt;=10,"High",IF(G20&gt;=5,"Medium","Low"))))</x:f>
      </x:c>
      <x:c r="I20" s="75"/>
      <x:c r="J20" s="75"/>
      <x:c r="K20" s="75"/>
      <x:c r="L20" s="79"/>
      <x:c r="M20" s="75"/>
      <x:c r="N20" s="75"/>
      <x:c r="O20" s="75" t="str">
        <x:f>IF(A20="","",M20*N20)</x:f>
      </x:c>
      <x:c r="P20" s="75" t="str">
        <x:f>IF(A20="","",IF(O20&gt;=17,"Critical",IF(O20&gt;=10,"High",IF(O20&gt;=5,"Medium","Low"))))</x:f>
      </x:c>
      <x:c r="Q20" s="79"/>
      <x:c r="R20" s="75"/>
    </x:row>
    <x:row r="21">
      <x:c r="A21" s="75"/>
      <x:c r="B21" s="75"/>
      <x:c r="C21" s="75"/>
      <x:c r="D21" s="75"/>
      <x:c r="E21" s="75"/>
      <x:c r="F21" s="75"/>
      <x:c r="G21" s="75" t="str">
        <x:f>IF(A21="","",E21*F21)</x:f>
      </x:c>
      <x:c r="H21" s="75" t="str">
        <x:f>IF(A21="","",IF(G21&gt;=17,"Critical",IF(G21&gt;=10,"High",IF(G21&gt;=5,"Medium","Low"))))</x:f>
      </x:c>
      <x:c r="I21" s="75"/>
      <x:c r="J21" s="75"/>
      <x:c r="K21" s="75"/>
      <x:c r="L21" s="79"/>
      <x:c r="M21" s="75"/>
      <x:c r="N21" s="75"/>
      <x:c r="O21" s="75" t="str">
        <x:f>IF(A21="","",M21*N21)</x:f>
      </x:c>
      <x:c r="P21" s="75" t="str">
        <x:f>IF(A21="","",IF(O21&gt;=17,"Critical",IF(O21&gt;=10,"High",IF(O21&gt;=5,"Medium","Low"))))</x:f>
      </x:c>
      <x:c r="Q21" s="79"/>
      <x:c r="R21" s="75"/>
    </x:row>
    <x:row r="22">
      <x:c r="A22" s="75"/>
      <x:c r="B22" s="75"/>
      <x:c r="C22" s="75"/>
      <x:c r="D22" s="75"/>
      <x:c r="E22" s="75"/>
      <x:c r="F22" s="75"/>
      <x:c r="G22" s="75" t="str">
        <x:f>IF(A22="","",E22*F22)</x:f>
      </x:c>
      <x:c r="H22" s="75" t="str">
        <x:f>IF(A22="","",IF(G22&gt;=17,"Critical",IF(G22&gt;=10,"High",IF(G22&gt;=5,"Medium","Low"))))</x:f>
      </x:c>
      <x:c r="I22" s="75"/>
      <x:c r="J22" s="75"/>
      <x:c r="K22" s="75"/>
      <x:c r="L22" s="79"/>
      <x:c r="M22" s="75"/>
      <x:c r="N22" s="75"/>
      <x:c r="O22" s="75" t="str">
        <x:f>IF(A22="","",M22*N22)</x:f>
      </x:c>
      <x:c r="P22" s="75" t="str">
        <x:f>IF(A22="","",IF(O22&gt;=17,"Critical",IF(O22&gt;=10,"High",IF(O22&gt;=5,"Medium","Low"))))</x:f>
      </x:c>
      <x:c r="Q22" s="79"/>
      <x:c r="R22" s="75"/>
    </x:row>
    <x:row r="23">
      <x:c r="A23" s="75"/>
      <x:c r="B23" s="75"/>
      <x:c r="C23" s="75"/>
      <x:c r="D23" s="75"/>
      <x:c r="E23" s="75"/>
      <x:c r="F23" s="75"/>
      <x:c r="G23" s="75" t="str">
        <x:f>IF(A23="","",E23*F23)</x:f>
      </x:c>
      <x:c r="H23" s="75" t="str">
        <x:f>IF(A23="","",IF(G23&gt;=17,"Critical",IF(G23&gt;=10,"High",IF(G23&gt;=5,"Medium","Low"))))</x:f>
      </x:c>
      <x:c r="I23" s="75"/>
      <x:c r="J23" s="75"/>
      <x:c r="K23" s="75"/>
      <x:c r="L23" s="79"/>
      <x:c r="M23" s="75"/>
      <x:c r="N23" s="75"/>
      <x:c r="O23" s="75" t="str">
        <x:f>IF(A23="","",M23*N23)</x:f>
      </x:c>
      <x:c r="P23" s="75" t="str">
        <x:f>IF(A23="","",IF(O23&gt;=17,"Critical",IF(O23&gt;=10,"High",IF(O23&gt;=5,"Medium","Low"))))</x:f>
      </x:c>
      <x:c r="Q23" s="79"/>
      <x:c r="R23" s="75"/>
    </x:row>
    <x:row r="24">
      <x:c r="A24" s="75"/>
      <x:c r="B24" s="75"/>
      <x:c r="C24" s="75"/>
      <x:c r="D24" s="75"/>
      <x:c r="E24" s="75"/>
      <x:c r="F24" s="75"/>
      <x:c r="G24" s="75" t="str">
        <x:f>IF(A24="","",E24*F24)</x:f>
      </x:c>
      <x:c r="H24" s="75" t="str">
        <x:f>IF(A24="","",IF(G24&gt;=17,"Critical",IF(G24&gt;=10,"High",IF(G24&gt;=5,"Medium","Low"))))</x:f>
      </x:c>
      <x:c r="I24" s="75"/>
      <x:c r="J24" s="75"/>
      <x:c r="K24" s="75"/>
      <x:c r="L24" s="79"/>
      <x:c r="M24" s="75"/>
      <x:c r="N24" s="75"/>
      <x:c r="O24" s="75" t="str">
        <x:f>IF(A24="","",M24*N24)</x:f>
      </x:c>
      <x:c r="P24" s="75" t="str">
        <x:f>IF(A24="","",IF(O24&gt;=17,"Critical",IF(O24&gt;=10,"High",IF(O24&gt;=5,"Medium","Low"))))</x:f>
      </x:c>
      <x:c r="Q24" s="79"/>
      <x:c r="R24" s="75"/>
    </x:row>
    <x:row r="25">
      <x:c r="A25" s="75"/>
      <x:c r="B25" s="75"/>
      <x:c r="C25" s="75"/>
      <x:c r="D25" s="75"/>
      <x:c r="E25" s="75"/>
      <x:c r="F25" s="75"/>
      <x:c r="G25" s="75" t="str">
        <x:f>IF(A25="","",E25*F25)</x:f>
      </x:c>
      <x:c r="H25" s="75" t="str">
        <x:f>IF(A25="","",IF(G25&gt;=17,"Critical",IF(G25&gt;=10,"High",IF(G25&gt;=5,"Medium","Low"))))</x:f>
      </x:c>
      <x:c r="I25" s="75"/>
      <x:c r="J25" s="75"/>
      <x:c r="K25" s="75"/>
      <x:c r="L25" s="79"/>
      <x:c r="M25" s="75"/>
      <x:c r="N25" s="75"/>
      <x:c r="O25" s="75" t="str">
        <x:f>IF(A25="","",M25*N25)</x:f>
      </x:c>
      <x:c r="P25" s="75" t="str">
        <x:f>IF(A25="","",IF(O25&gt;=17,"Critical",IF(O25&gt;=10,"High",IF(O25&gt;=5,"Medium","Low"))))</x:f>
      </x:c>
      <x:c r="Q25" s="79"/>
      <x:c r="R25" s="75"/>
    </x:row>
    <x:row r="26">
      <x:c r="A26" s="75"/>
      <x:c r="B26" s="75"/>
      <x:c r="C26" s="75"/>
      <x:c r="D26" s="75"/>
      <x:c r="E26" s="75"/>
      <x:c r="F26" s="75"/>
      <x:c r="G26" s="75" t="str">
        <x:f>IF(A26="","",E26*F26)</x:f>
      </x:c>
      <x:c r="H26" s="75" t="str">
        <x:f>IF(A26="","",IF(G26&gt;=17,"Critical",IF(G26&gt;=10,"High",IF(G26&gt;=5,"Medium","Low"))))</x:f>
      </x:c>
      <x:c r="I26" s="75"/>
      <x:c r="J26" s="75"/>
      <x:c r="K26" s="75"/>
      <x:c r="L26" s="79"/>
      <x:c r="M26" s="75"/>
      <x:c r="N26" s="75"/>
      <x:c r="O26" s="75" t="str">
        <x:f>IF(A26="","",M26*N26)</x:f>
      </x:c>
      <x:c r="P26" s="75" t="str">
        <x:f>IF(A26="","",IF(O26&gt;=17,"Critical",IF(O26&gt;=10,"High",IF(O26&gt;=5,"Medium","Low"))))</x:f>
      </x:c>
      <x:c r="Q26" s="79"/>
      <x:c r="R26" s="75"/>
    </x:row>
    <x:row r="27">
      <x:c r="A27" s="75"/>
      <x:c r="B27" s="75"/>
      <x:c r="C27" s="75"/>
      <x:c r="D27" s="75"/>
      <x:c r="E27" s="75"/>
      <x:c r="F27" s="75"/>
      <x:c r="G27" s="75" t="str">
        <x:f>IF(A27="","",E27*F27)</x:f>
      </x:c>
      <x:c r="H27" s="75" t="str">
        <x:f>IF(A27="","",IF(G27&gt;=17,"Critical",IF(G27&gt;=10,"High",IF(G27&gt;=5,"Medium","Low"))))</x:f>
      </x:c>
      <x:c r="I27" s="75"/>
      <x:c r="J27" s="75"/>
      <x:c r="K27" s="75"/>
      <x:c r="L27" s="79"/>
      <x:c r="M27" s="75"/>
      <x:c r="N27" s="75"/>
      <x:c r="O27" s="75" t="str">
        <x:f>IF(A27="","",M27*N27)</x:f>
      </x:c>
      <x:c r="P27" s="75" t="str">
        <x:f>IF(A27="","",IF(O27&gt;=17,"Critical",IF(O27&gt;=10,"High",IF(O27&gt;=5,"Medium","Low"))))</x:f>
      </x:c>
      <x:c r="Q27" s="79"/>
      <x:c r="R27" s="75"/>
    </x:row>
    <x:row r="28">
      <x:c r="A28" s="75"/>
      <x:c r="B28" s="75"/>
      <x:c r="C28" s="75"/>
      <x:c r="D28" s="75"/>
      <x:c r="E28" s="75"/>
      <x:c r="F28" s="75"/>
      <x:c r="G28" s="75" t="str">
        <x:f>IF(A28="","",E28*F28)</x:f>
      </x:c>
      <x:c r="H28" s="75" t="str">
        <x:f>IF(A28="","",IF(G28&gt;=17,"Critical",IF(G28&gt;=10,"High",IF(G28&gt;=5,"Medium","Low"))))</x:f>
      </x:c>
      <x:c r="I28" s="75"/>
      <x:c r="J28" s="75"/>
      <x:c r="K28" s="75"/>
      <x:c r="L28" s="79"/>
      <x:c r="M28" s="75"/>
      <x:c r="N28" s="75"/>
      <x:c r="O28" s="75" t="str">
        <x:f>IF(A28="","",M28*N28)</x:f>
      </x:c>
      <x:c r="P28" s="75" t="str">
        <x:f>IF(A28="","",IF(O28&gt;=17,"Critical",IF(O28&gt;=10,"High",IF(O28&gt;=5,"Medium","Low"))))</x:f>
      </x:c>
      <x:c r="Q28" s="79"/>
      <x:c r="R28" s="75"/>
    </x:row>
    <x:row r="29">
      <x:c r="A29" s="75"/>
      <x:c r="B29" s="75"/>
      <x:c r="C29" s="75"/>
      <x:c r="D29" s="75"/>
      <x:c r="E29" s="75"/>
      <x:c r="F29" s="75"/>
      <x:c r="G29" s="75" t="str">
        <x:f>IF(A29="","",E29*F29)</x:f>
      </x:c>
      <x:c r="H29" s="75" t="str">
        <x:f>IF(A29="","",IF(G29&gt;=17,"Critical",IF(G29&gt;=10,"High",IF(G29&gt;=5,"Medium","Low"))))</x:f>
      </x:c>
      <x:c r="I29" s="75"/>
      <x:c r="J29" s="75"/>
      <x:c r="K29" s="75"/>
      <x:c r="L29" s="79"/>
      <x:c r="M29" s="75"/>
      <x:c r="N29" s="75"/>
      <x:c r="O29" s="75" t="str">
        <x:f>IF(A29="","",M29*N29)</x:f>
      </x:c>
      <x:c r="P29" s="75" t="str">
        <x:f>IF(A29="","",IF(O29&gt;=17,"Critical",IF(O29&gt;=10,"High",IF(O29&gt;=5,"Medium","Low"))))</x:f>
      </x:c>
      <x:c r="Q29" s="79"/>
      <x:c r="R29" s="75"/>
    </x:row>
    <x:row r="30">
      <x:c r="A30" s="75"/>
      <x:c r="B30" s="75"/>
      <x:c r="C30" s="75"/>
      <x:c r="D30" s="75"/>
      <x:c r="E30" s="75"/>
      <x:c r="F30" s="75"/>
      <x:c r="G30" s="75" t="str">
        <x:f>IF(A30="","",E30*F30)</x:f>
      </x:c>
      <x:c r="H30" s="75" t="str">
        <x:f>IF(A30="","",IF(G30&gt;=17,"Critical",IF(G30&gt;=10,"High",IF(G30&gt;=5,"Medium","Low"))))</x:f>
      </x:c>
      <x:c r="I30" s="75"/>
      <x:c r="J30" s="75"/>
      <x:c r="K30" s="75"/>
      <x:c r="L30" s="79"/>
      <x:c r="M30" s="75"/>
      <x:c r="N30" s="75"/>
      <x:c r="O30" s="75" t="str">
        <x:f>IF(A30="","",M30*N30)</x:f>
      </x:c>
      <x:c r="P30" s="75" t="str">
        <x:f>IF(A30="","",IF(O30&gt;=17,"Critical",IF(O30&gt;=10,"High",IF(O30&gt;=5,"Medium","Low"))))</x:f>
      </x:c>
      <x:c r="Q30" s="79"/>
      <x:c r="R30" s="75"/>
    </x:row>
    <x:row r="31">
      <x:c r="A31" s="75"/>
      <x:c r="B31" s="75"/>
      <x:c r="C31" s="75"/>
      <x:c r="D31" s="75"/>
      <x:c r="E31" s="75"/>
      <x:c r="F31" s="75"/>
      <x:c r="G31" s="75" t="str">
        <x:f>IF(A31="","",E31*F31)</x:f>
      </x:c>
      <x:c r="H31" s="75" t="str">
        <x:f>IF(A31="","",IF(G31&gt;=17,"Critical",IF(G31&gt;=10,"High",IF(G31&gt;=5,"Medium","Low"))))</x:f>
      </x:c>
      <x:c r="I31" s="75"/>
      <x:c r="J31" s="75"/>
      <x:c r="K31" s="75"/>
      <x:c r="L31" s="79"/>
      <x:c r="M31" s="75"/>
      <x:c r="N31" s="75"/>
      <x:c r="O31" s="75" t="str">
        <x:f>IF(A31="","",M31*N31)</x:f>
      </x:c>
      <x:c r="P31" s="75" t="str">
        <x:f>IF(A31="","",IF(O31&gt;=17,"Critical",IF(O31&gt;=10,"High",IF(O31&gt;=5,"Medium","Low"))))</x:f>
      </x:c>
      <x:c r="Q31" s="79"/>
      <x:c r="R31" s="75"/>
    </x:row>
    <x:row r="32">
      <x:c r="A32" s="75"/>
      <x:c r="B32" s="75"/>
      <x:c r="C32" s="75"/>
      <x:c r="D32" s="75"/>
      <x:c r="E32" s="75"/>
      <x:c r="F32" s="75"/>
      <x:c r="G32" s="75" t="str">
        <x:f>IF(A32="","",E32*F32)</x:f>
      </x:c>
      <x:c r="H32" s="75" t="str">
        <x:f>IF(A32="","",IF(G32&gt;=17,"Critical",IF(G32&gt;=10,"High",IF(G32&gt;=5,"Medium","Low"))))</x:f>
      </x:c>
      <x:c r="I32" s="75"/>
      <x:c r="J32" s="75"/>
      <x:c r="K32" s="75"/>
      <x:c r="L32" s="79"/>
      <x:c r="M32" s="75"/>
      <x:c r="N32" s="75"/>
      <x:c r="O32" s="75" t="str">
        <x:f>IF(A32="","",M32*N32)</x:f>
      </x:c>
      <x:c r="P32" s="75" t="str">
        <x:f>IF(A32="","",IF(O32&gt;=17,"Critical",IF(O32&gt;=10,"High",IF(O32&gt;=5,"Medium","Low"))))</x:f>
      </x:c>
      <x:c r="Q32" s="79"/>
      <x:c r="R32" s="75"/>
    </x:row>
    <x:row r="33">
      <x:c r="A33" s="75"/>
      <x:c r="B33" s="75"/>
      <x:c r="C33" s="75"/>
      <x:c r="D33" s="75"/>
      <x:c r="E33" s="75"/>
      <x:c r="F33" s="75"/>
      <x:c r="G33" s="75" t="str">
        <x:f>IF(A33="","",E33*F33)</x:f>
      </x:c>
      <x:c r="H33" s="75" t="str">
        <x:f>IF(A33="","",IF(G33&gt;=17,"Critical",IF(G33&gt;=10,"High",IF(G33&gt;=5,"Medium","Low"))))</x:f>
      </x:c>
      <x:c r="I33" s="75"/>
      <x:c r="J33" s="75"/>
      <x:c r="K33" s="75"/>
      <x:c r="L33" s="79"/>
      <x:c r="M33" s="75"/>
      <x:c r="N33" s="75"/>
      <x:c r="O33" s="75" t="str">
        <x:f>IF(A33="","",M33*N33)</x:f>
      </x:c>
      <x:c r="P33" s="75" t="str">
        <x:f>IF(A33="","",IF(O33&gt;=17,"Critical",IF(O33&gt;=10,"High",IF(O33&gt;=5,"Medium","Low"))))</x:f>
      </x:c>
      <x:c r="Q33" s="79"/>
      <x:c r="R33" s="75"/>
    </x:row>
    <x:row r="34">
      <x:c r="A34" s="75"/>
      <x:c r="B34" s="75"/>
      <x:c r="C34" s="75"/>
      <x:c r="D34" s="75"/>
      <x:c r="E34" s="75"/>
      <x:c r="F34" s="75"/>
      <x:c r="G34" s="75" t="str">
        <x:f>IF(A34="","",E34*F34)</x:f>
      </x:c>
      <x:c r="H34" s="75" t="str">
        <x:f>IF(A34="","",IF(G34&gt;=17,"Critical",IF(G34&gt;=10,"High",IF(G34&gt;=5,"Medium","Low"))))</x:f>
      </x:c>
      <x:c r="I34" s="75"/>
      <x:c r="J34" s="75"/>
      <x:c r="K34" s="75"/>
      <x:c r="L34" s="79"/>
      <x:c r="M34" s="75"/>
      <x:c r="N34" s="75"/>
      <x:c r="O34" s="75" t="str">
        <x:f>IF(A34="","",M34*N34)</x:f>
      </x:c>
      <x:c r="P34" s="75" t="str">
        <x:f>IF(A34="","",IF(O34&gt;=17,"Critical",IF(O34&gt;=10,"High",IF(O34&gt;=5,"Medium","Low"))))</x:f>
      </x:c>
      <x:c r="Q34" s="79"/>
      <x:c r="R34" s="75"/>
    </x:row>
    <x:row r="35">
      <x:c r="A35" s="75"/>
      <x:c r="B35" s="75"/>
      <x:c r="C35" s="75"/>
      <x:c r="D35" s="75"/>
      <x:c r="E35" s="75"/>
      <x:c r="F35" s="75"/>
      <x:c r="G35" s="75" t="str">
        <x:f>IF(A35="","",E35*F35)</x:f>
      </x:c>
      <x:c r="H35" s="75" t="str">
        <x:f>IF(A35="","",IF(G35&gt;=17,"Critical",IF(G35&gt;=10,"High",IF(G35&gt;=5,"Medium","Low"))))</x:f>
      </x:c>
      <x:c r="I35" s="75"/>
      <x:c r="J35" s="75"/>
      <x:c r="K35" s="75"/>
      <x:c r="L35" s="79"/>
      <x:c r="M35" s="75"/>
      <x:c r="N35" s="75"/>
      <x:c r="O35" s="75" t="str">
        <x:f>IF(A35="","",M35*N35)</x:f>
      </x:c>
      <x:c r="P35" s="75" t="str">
        <x:f>IF(A35="","",IF(O35&gt;=17,"Critical",IF(O35&gt;=10,"High",IF(O35&gt;=5,"Medium","Low"))))</x:f>
      </x:c>
      <x:c r="Q35" s="79"/>
      <x:c r="R35" s="75"/>
    </x:row>
    <x:row r="36">
      <x:c r="A36" s="75"/>
      <x:c r="B36" s="75"/>
      <x:c r="C36" s="75"/>
      <x:c r="D36" s="75"/>
      <x:c r="E36" s="75"/>
      <x:c r="F36" s="75"/>
      <x:c r="G36" s="75" t="str">
        <x:f>IF(A36="","",E36*F36)</x:f>
      </x:c>
      <x:c r="H36" s="75" t="str">
        <x:f>IF(A36="","",IF(G36&gt;=17,"Critical",IF(G36&gt;=10,"High",IF(G36&gt;=5,"Medium","Low"))))</x:f>
      </x:c>
      <x:c r="I36" s="75"/>
      <x:c r="J36" s="75"/>
      <x:c r="K36" s="75"/>
      <x:c r="L36" s="79"/>
      <x:c r="M36" s="75"/>
      <x:c r="N36" s="75"/>
      <x:c r="O36" s="75" t="str">
        <x:f>IF(A36="","",M36*N36)</x:f>
      </x:c>
      <x:c r="P36" s="75" t="str">
        <x:f>IF(A36="","",IF(O36&gt;=17,"Critical",IF(O36&gt;=10,"High",IF(O36&gt;=5,"Medium","Low"))))</x:f>
      </x:c>
      <x:c r="Q36" s="79"/>
      <x:c r="R36" s="75"/>
    </x:row>
    <x:row r="37">
      <x:c r="A37" s="75"/>
      <x:c r="B37" s="75"/>
      <x:c r="C37" s="75"/>
      <x:c r="D37" s="75"/>
      <x:c r="E37" s="75"/>
      <x:c r="F37" s="75"/>
      <x:c r="G37" s="75" t="str">
        <x:f>IF(A37="","",E37*F37)</x:f>
      </x:c>
      <x:c r="H37" s="75" t="str">
        <x:f>IF(A37="","",IF(G37&gt;=17,"Critical",IF(G37&gt;=10,"High",IF(G37&gt;=5,"Medium","Low"))))</x:f>
      </x:c>
      <x:c r="I37" s="75"/>
      <x:c r="J37" s="75"/>
      <x:c r="K37" s="75"/>
      <x:c r="L37" s="79"/>
      <x:c r="M37" s="75"/>
      <x:c r="N37" s="75"/>
      <x:c r="O37" s="75" t="str">
        <x:f>IF(A37="","",M37*N37)</x:f>
      </x:c>
      <x:c r="P37" s="75" t="str">
        <x:f>IF(A37="","",IF(O37&gt;=17,"Critical",IF(O37&gt;=10,"High",IF(O37&gt;=5,"Medium","Low"))))</x:f>
      </x:c>
      <x:c r="Q37" s="79"/>
      <x:c r="R37" s="75"/>
    </x:row>
    <x:row r="38">
      <x:c r="A38" s="75"/>
      <x:c r="B38" s="75"/>
      <x:c r="C38" s="75"/>
      <x:c r="D38" s="75"/>
      <x:c r="E38" s="75"/>
      <x:c r="F38" s="75"/>
      <x:c r="G38" s="75" t="str">
        <x:f>IF(A38="","",E38*F38)</x:f>
      </x:c>
      <x:c r="H38" s="75" t="str">
        <x:f>IF(A38="","",IF(G38&gt;=17,"Critical",IF(G38&gt;=10,"High",IF(G38&gt;=5,"Medium","Low"))))</x:f>
      </x:c>
      <x:c r="I38" s="75"/>
      <x:c r="J38" s="75"/>
      <x:c r="K38" s="75"/>
      <x:c r="L38" s="79"/>
      <x:c r="M38" s="75"/>
      <x:c r="N38" s="75"/>
      <x:c r="O38" s="75" t="str">
        <x:f>IF(A38="","",M38*N38)</x:f>
      </x:c>
      <x:c r="P38" s="75" t="str">
        <x:f>IF(A38="","",IF(O38&gt;=17,"Critical",IF(O38&gt;=10,"High",IF(O38&gt;=5,"Medium","Low"))))</x:f>
      </x:c>
      <x:c r="Q38" s="79"/>
      <x:c r="R38" s="75"/>
    </x:row>
    <x:row r="39">
      <x:c r="A39" s="75"/>
      <x:c r="B39" s="75"/>
      <x:c r="C39" s="75"/>
      <x:c r="D39" s="75"/>
      <x:c r="E39" s="75"/>
      <x:c r="F39" s="75"/>
      <x:c r="G39" s="75" t="str">
        <x:f>IF(A39="","",E39*F39)</x:f>
      </x:c>
      <x:c r="H39" s="75" t="str">
        <x:f>IF(A39="","",IF(G39&gt;=17,"Critical",IF(G39&gt;=10,"High",IF(G39&gt;=5,"Medium","Low"))))</x:f>
      </x:c>
      <x:c r="I39" s="75"/>
      <x:c r="J39" s="75"/>
      <x:c r="K39" s="75"/>
      <x:c r="L39" s="79"/>
      <x:c r="M39" s="75"/>
      <x:c r="N39" s="75"/>
      <x:c r="O39" s="75" t="str">
        <x:f>IF(A39="","",M39*N39)</x:f>
      </x:c>
      <x:c r="P39" s="75" t="str">
        <x:f>IF(A39="","",IF(O39&gt;=17,"Critical",IF(O39&gt;=10,"High",IF(O39&gt;=5,"Medium","Low"))))</x:f>
      </x:c>
      <x:c r="Q39" s="79"/>
      <x:c r="R39" s="75"/>
    </x:row>
    <x:row r="40">
      <x:c r="A40" s="75"/>
      <x:c r="B40" s="75"/>
      <x:c r="C40" s="75"/>
      <x:c r="D40" s="75"/>
      <x:c r="E40" s="75"/>
      <x:c r="F40" s="75"/>
      <x:c r="G40" s="75" t="str">
        <x:f>IF(A40="","",E40*F40)</x:f>
      </x:c>
      <x:c r="H40" s="75" t="str">
        <x:f>IF(A40="","",IF(G40&gt;=17,"Critical",IF(G40&gt;=10,"High",IF(G40&gt;=5,"Medium","Low"))))</x:f>
      </x:c>
      <x:c r="I40" s="75"/>
      <x:c r="J40" s="75"/>
      <x:c r="K40" s="75"/>
      <x:c r="L40" s="79"/>
      <x:c r="M40" s="75"/>
      <x:c r="N40" s="75"/>
      <x:c r="O40" s="75" t="str">
        <x:f>IF(A40="","",M40*N40)</x:f>
      </x:c>
      <x:c r="P40" s="75" t="str">
        <x:f>IF(A40="","",IF(O40&gt;=17,"Critical",IF(O40&gt;=10,"High",IF(O40&gt;=5,"Medium","Low"))))</x:f>
      </x:c>
      <x:c r="Q40" s="79"/>
      <x:c r="R40" s="75"/>
    </x:row>
    <x:row r="41">
      <x:c r="A41" s="75"/>
      <x:c r="B41" s="75"/>
      <x:c r="C41" s="75"/>
      <x:c r="D41" s="75"/>
      <x:c r="E41" s="75"/>
      <x:c r="F41" s="75"/>
      <x:c r="G41" s="75" t="str">
        <x:f>IF(A41="","",E41*F41)</x:f>
      </x:c>
      <x:c r="H41" s="75" t="str">
        <x:f>IF(A41="","",IF(G41&gt;=17,"Critical",IF(G41&gt;=10,"High",IF(G41&gt;=5,"Medium","Low"))))</x:f>
      </x:c>
      <x:c r="I41" s="75"/>
      <x:c r="J41" s="75"/>
      <x:c r="K41" s="75"/>
      <x:c r="L41" s="79"/>
      <x:c r="M41" s="75"/>
      <x:c r="N41" s="75"/>
      <x:c r="O41" s="75" t="str">
        <x:f>IF(A41="","",M41*N41)</x:f>
      </x:c>
      <x:c r="P41" s="75" t="str">
        <x:f>IF(A41="","",IF(O41&gt;=17,"Critical",IF(O41&gt;=10,"High",IF(O41&gt;=5,"Medium","Low"))))</x:f>
      </x:c>
      <x:c r="Q41" s="79"/>
      <x:c r="R41" s="75"/>
    </x:row>
    <x:row r="42">
      <x:c r="A42" s="75"/>
      <x:c r="B42" s="75"/>
      <x:c r="C42" s="75"/>
      <x:c r="D42" s="75"/>
      <x:c r="E42" s="75"/>
      <x:c r="F42" s="75"/>
      <x:c r="G42" s="75" t="str">
        <x:f>IF(A42="","",E42*F42)</x:f>
      </x:c>
      <x:c r="H42" s="75" t="str">
        <x:f>IF(A42="","",IF(G42&gt;=17,"Critical",IF(G42&gt;=10,"High",IF(G42&gt;=5,"Medium","Low"))))</x:f>
      </x:c>
      <x:c r="I42" s="75"/>
      <x:c r="J42" s="75"/>
      <x:c r="K42" s="75"/>
      <x:c r="L42" s="79"/>
      <x:c r="M42" s="75"/>
      <x:c r="N42" s="75"/>
      <x:c r="O42" s="75" t="str">
        <x:f>IF(A42="","",M42*N42)</x:f>
      </x:c>
      <x:c r="P42" s="75" t="str">
        <x:f>IF(A42="","",IF(O42&gt;=17,"Critical",IF(O42&gt;=10,"High",IF(O42&gt;=5,"Medium","Low"))))</x:f>
      </x:c>
      <x:c r="Q42" s="79"/>
      <x:c r="R42" s="75"/>
    </x:row>
    <x:row r="43">
      <x:c r="A43" s="75"/>
      <x:c r="B43" s="75"/>
      <x:c r="C43" s="75"/>
      <x:c r="D43" s="75"/>
      <x:c r="E43" s="75"/>
      <x:c r="F43" s="75"/>
      <x:c r="G43" s="75" t="str">
        <x:f>IF(A43="","",E43*F43)</x:f>
      </x:c>
      <x:c r="H43" s="75" t="str">
        <x:f>IF(A43="","",IF(G43&gt;=17,"Critical",IF(G43&gt;=10,"High",IF(G43&gt;=5,"Medium","Low"))))</x:f>
      </x:c>
      <x:c r="I43" s="75"/>
      <x:c r="J43" s="75"/>
      <x:c r="K43" s="75"/>
      <x:c r="L43" s="79"/>
      <x:c r="M43" s="75"/>
      <x:c r="N43" s="75"/>
      <x:c r="O43" s="75" t="str">
        <x:f>IF(A43="","",M43*N43)</x:f>
      </x:c>
      <x:c r="P43" s="75" t="str">
        <x:f>IF(A43="","",IF(O43&gt;=17,"Critical",IF(O43&gt;=10,"High",IF(O43&gt;=5,"Medium","Low"))))</x:f>
      </x:c>
      <x:c r="Q43" s="79"/>
      <x:c r="R43" s="75"/>
    </x:row>
    <x:row r="44">
      <x:c r="A44" s="75"/>
      <x:c r="B44" s="75"/>
      <x:c r="C44" s="75"/>
      <x:c r="D44" s="75"/>
      <x:c r="E44" s="75"/>
      <x:c r="F44" s="75"/>
      <x:c r="G44" s="75" t="str">
        <x:f>IF(A44="","",E44*F44)</x:f>
      </x:c>
      <x:c r="H44" s="75" t="str">
        <x:f>IF(A44="","",IF(G44&gt;=17,"Critical",IF(G44&gt;=10,"High",IF(G44&gt;=5,"Medium","Low"))))</x:f>
      </x:c>
      <x:c r="I44" s="75"/>
      <x:c r="J44" s="75"/>
      <x:c r="K44" s="75"/>
      <x:c r="L44" s="79"/>
      <x:c r="M44" s="75"/>
      <x:c r="N44" s="75"/>
      <x:c r="O44" s="75" t="str">
        <x:f>IF(A44="","",M44*N44)</x:f>
      </x:c>
      <x:c r="P44" s="75" t="str">
        <x:f>IF(A44="","",IF(O44&gt;=17,"Critical",IF(O44&gt;=10,"High",IF(O44&gt;=5,"Medium","Low"))))</x:f>
      </x:c>
      <x:c r="Q44" s="79"/>
      <x:c r="R44" s="75"/>
    </x:row>
    <x:row r="45">
      <x:c r="A45" s="75"/>
      <x:c r="B45" s="75"/>
      <x:c r="C45" s="75"/>
      <x:c r="D45" s="75"/>
      <x:c r="E45" s="75"/>
      <x:c r="F45" s="75"/>
      <x:c r="G45" s="75" t="str">
        <x:f>IF(A45="","",E45*F45)</x:f>
      </x:c>
      <x:c r="H45" s="75" t="str">
        <x:f>IF(A45="","",IF(G45&gt;=17,"Critical",IF(G45&gt;=10,"High",IF(G45&gt;=5,"Medium","Low"))))</x:f>
      </x:c>
      <x:c r="I45" s="75"/>
      <x:c r="J45" s="75"/>
      <x:c r="K45" s="75"/>
      <x:c r="L45" s="79"/>
      <x:c r="M45" s="75"/>
      <x:c r="N45" s="75"/>
      <x:c r="O45" s="75" t="str">
        <x:f>IF(A45="","",M45*N45)</x:f>
      </x:c>
      <x:c r="P45" s="75" t="str">
        <x:f>IF(A45="","",IF(O45&gt;=17,"Critical",IF(O45&gt;=10,"High",IF(O45&gt;=5,"Medium","Low"))))</x:f>
      </x:c>
      <x:c r="Q45" s="79"/>
      <x:c r="R45" s="75"/>
    </x:row>
    <x:row r="46">
      <x:c r="A46" s="75"/>
      <x:c r="B46" s="75"/>
      <x:c r="C46" s="75"/>
      <x:c r="D46" s="75"/>
      <x:c r="E46" s="75"/>
      <x:c r="F46" s="75"/>
      <x:c r="G46" s="75" t="str">
        <x:f>IF(A46="","",E46*F46)</x:f>
      </x:c>
      <x:c r="H46" s="75" t="str">
        <x:f>IF(A46="","",IF(G46&gt;=17,"Critical",IF(G46&gt;=10,"High",IF(G46&gt;=5,"Medium","Low"))))</x:f>
      </x:c>
      <x:c r="I46" s="75"/>
      <x:c r="J46" s="75"/>
      <x:c r="K46" s="75"/>
      <x:c r="L46" s="79"/>
      <x:c r="M46" s="75"/>
      <x:c r="N46" s="75"/>
      <x:c r="O46" s="75" t="str">
        <x:f>IF(A46="","",M46*N46)</x:f>
      </x:c>
      <x:c r="P46" s="75" t="str">
        <x:f>IF(A46="","",IF(O46&gt;=17,"Critical",IF(O46&gt;=10,"High",IF(O46&gt;=5,"Medium","Low"))))</x:f>
      </x:c>
      <x:c r="Q46" s="79"/>
      <x:c r="R46" s="75"/>
    </x:row>
    <x:row r="47">
      <x:c r="A47" s="75"/>
      <x:c r="B47" s="75"/>
      <x:c r="C47" s="75"/>
      <x:c r="D47" s="75"/>
      <x:c r="E47" s="75"/>
      <x:c r="F47" s="75"/>
      <x:c r="G47" s="75" t="str">
        <x:f>IF(A47="","",E47*F47)</x:f>
      </x:c>
      <x:c r="H47" s="75" t="str">
        <x:f>IF(A47="","",IF(G47&gt;=17,"Critical",IF(G47&gt;=10,"High",IF(G47&gt;=5,"Medium","Low"))))</x:f>
      </x:c>
      <x:c r="I47" s="75"/>
      <x:c r="J47" s="75"/>
      <x:c r="K47" s="75"/>
      <x:c r="L47" s="79"/>
      <x:c r="M47" s="75"/>
      <x:c r="N47" s="75"/>
      <x:c r="O47" s="75" t="str">
        <x:f>IF(A47="","",M47*N47)</x:f>
      </x:c>
      <x:c r="P47" s="75" t="str">
        <x:f>IF(A47="","",IF(O47&gt;=17,"Critical",IF(O47&gt;=10,"High",IF(O47&gt;=5,"Medium","Low"))))</x:f>
      </x:c>
      <x:c r="Q47" s="79"/>
      <x:c r="R47" s="75"/>
    </x:row>
    <x:row r="48">
      <x:c r="A48" s="75"/>
      <x:c r="B48" s="75"/>
      <x:c r="C48" s="75"/>
      <x:c r="D48" s="75"/>
      <x:c r="E48" s="75"/>
      <x:c r="F48" s="75"/>
      <x:c r="G48" s="75" t="str">
        <x:f>IF(A48="","",E48*F48)</x:f>
      </x:c>
      <x:c r="H48" s="75" t="str">
        <x:f>IF(A48="","",IF(G48&gt;=17,"Critical",IF(G48&gt;=10,"High",IF(G48&gt;=5,"Medium","Low"))))</x:f>
      </x:c>
      <x:c r="I48" s="75"/>
      <x:c r="J48" s="75"/>
      <x:c r="K48" s="75"/>
      <x:c r="L48" s="79"/>
      <x:c r="M48" s="75"/>
      <x:c r="N48" s="75"/>
      <x:c r="O48" s="75" t="str">
        <x:f>IF(A48="","",M48*N48)</x:f>
      </x:c>
      <x:c r="P48" s="75" t="str">
        <x:f>IF(A48="","",IF(O48&gt;=17,"Critical",IF(O48&gt;=10,"High",IF(O48&gt;=5,"Medium","Low"))))</x:f>
      </x:c>
      <x:c r="Q48" s="79"/>
      <x:c r="R48" s="75"/>
    </x:row>
    <x:row r="49">
      <x:c r="A49" s="75"/>
      <x:c r="B49" s="75"/>
      <x:c r="C49" s="75"/>
      <x:c r="D49" s="75"/>
      <x:c r="E49" s="75"/>
      <x:c r="F49" s="75"/>
      <x:c r="G49" s="75" t="str">
        <x:f>IF(A49="","",E49*F49)</x:f>
      </x:c>
      <x:c r="H49" s="75" t="str">
        <x:f>IF(A49="","",IF(G49&gt;=17,"Critical",IF(G49&gt;=10,"High",IF(G49&gt;=5,"Medium","Low"))))</x:f>
      </x:c>
      <x:c r="I49" s="75"/>
      <x:c r="J49" s="75"/>
      <x:c r="K49" s="75"/>
      <x:c r="L49" s="79"/>
      <x:c r="M49" s="75"/>
      <x:c r="N49" s="75"/>
      <x:c r="O49" s="75" t="str">
        <x:f>IF(A49="","",M49*N49)</x:f>
      </x:c>
      <x:c r="P49" s="75" t="str">
        <x:f>IF(A49="","",IF(O49&gt;=17,"Critical",IF(O49&gt;=10,"High",IF(O49&gt;=5,"Medium","Low"))))</x:f>
      </x:c>
      <x:c r="Q49" s="79"/>
      <x:c r="R49" s="75"/>
    </x:row>
    <x:row r="50">
      <x:c r="A50" s="75"/>
      <x:c r="B50" s="75"/>
      <x:c r="C50" s="75"/>
      <x:c r="D50" s="75"/>
      <x:c r="E50" s="75"/>
      <x:c r="F50" s="75"/>
      <x:c r="G50" s="75" t="str">
        <x:f>IF(A50="","",E50*F50)</x:f>
      </x:c>
      <x:c r="H50" s="75" t="str">
        <x:f>IF(A50="","",IF(G50&gt;=17,"Critical",IF(G50&gt;=10,"High",IF(G50&gt;=5,"Medium","Low"))))</x:f>
      </x:c>
      <x:c r="I50" s="75"/>
      <x:c r="J50" s="75"/>
      <x:c r="K50" s="75"/>
      <x:c r="L50" s="79"/>
      <x:c r="M50" s="75"/>
      <x:c r="N50" s="75"/>
      <x:c r="O50" s="75" t="str">
        <x:f>IF(A50="","",M50*N50)</x:f>
      </x:c>
      <x:c r="P50" s="75" t="str">
        <x:f>IF(A50="","",IF(O50&gt;=17,"Critical",IF(O50&gt;=10,"High",IF(O50&gt;=5,"Medium","Low"))))</x:f>
      </x:c>
      <x:c r="Q50" s="79"/>
      <x:c r="R50" s="75"/>
    </x:row>
    <x:row r="51">
      <x:c r="A51" s="75"/>
      <x:c r="B51" s="75"/>
      <x:c r="C51" s="75"/>
      <x:c r="D51" s="75"/>
      <x:c r="E51" s="75"/>
      <x:c r="F51" s="75"/>
      <x:c r="G51" s="75" t="str">
        <x:f>IF(A51="","",E51*F51)</x:f>
      </x:c>
      <x:c r="H51" s="75" t="str">
        <x:f>IF(A51="","",IF(G51&gt;=17,"Critical",IF(G51&gt;=10,"High",IF(G51&gt;=5,"Medium","Low"))))</x:f>
      </x:c>
      <x:c r="I51" s="75"/>
      <x:c r="J51" s="75"/>
      <x:c r="K51" s="75"/>
      <x:c r="L51" s="79"/>
      <x:c r="M51" s="75"/>
      <x:c r="N51" s="75"/>
      <x:c r="O51" s="75" t="str">
        <x:f>IF(A51="","",M51*N51)</x:f>
      </x:c>
      <x:c r="P51" s="75" t="str">
        <x:f>IF(A51="","",IF(O51&gt;=17,"Critical",IF(O51&gt;=10,"High",IF(O51&gt;=5,"Medium","Low"))))</x:f>
      </x:c>
      <x:c r="Q51" s="79"/>
      <x:c r="R51" s="75"/>
    </x:row>
    <x:row r="52">
      <x:c r="A52" s="75"/>
      <x:c r="B52" s="75"/>
      <x:c r="C52" s="75"/>
      <x:c r="D52" s="75"/>
      <x:c r="E52" s="75"/>
      <x:c r="F52" s="75"/>
      <x:c r="G52" s="75" t="str">
        <x:f>IF(A52="","",E52*F52)</x:f>
      </x:c>
      <x:c r="H52" s="75" t="str">
        <x:f>IF(A52="","",IF(G52&gt;=17,"Critical",IF(G52&gt;=10,"High",IF(G52&gt;=5,"Medium","Low"))))</x:f>
      </x:c>
      <x:c r="I52" s="75"/>
      <x:c r="J52" s="75"/>
      <x:c r="K52" s="75"/>
      <x:c r="L52" s="79"/>
      <x:c r="M52" s="75"/>
      <x:c r="N52" s="75"/>
      <x:c r="O52" s="75" t="str">
        <x:f>IF(A52="","",M52*N52)</x:f>
      </x:c>
      <x:c r="P52" s="75" t="str">
        <x:f>IF(A52="","",IF(O52&gt;=17,"Critical",IF(O52&gt;=10,"High",IF(O52&gt;=5,"Medium","Low"))))</x:f>
      </x:c>
      <x:c r="Q52" s="79"/>
      <x:c r="R52" s="75"/>
    </x:row>
    <x:row r="53">
      <x:c r="A53" s="75"/>
      <x:c r="B53" s="75"/>
      <x:c r="C53" s="75"/>
      <x:c r="D53" s="75"/>
      <x:c r="E53" s="75"/>
      <x:c r="F53" s="75"/>
      <x:c r="G53" s="75" t="str">
        <x:f>IF(A53="","",E53*F53)</x:f>
      </x:c>
      <x:c r="H53" s="75" t="str">
        <x:f>IF(A53="","",IF(G53&gt;=17,"Critical",IF(G53&gt;=10,"High",IF(G53&gt;=5,"Medium","Low"))))</x:f>
      </x:c>
      <x:c r="I53" s="75"/>
      <x:c r="J53" s="75"/>
      <x:c r="K53" s="75"/>
      <x:c r="L53" s="79"/>
      <x:c r="M53" s="75"/>
      <x:c r="N53" s="75"/>
      <x:c r="O53" s="75" t="str">
        <x:f>IF(A53="","",M53*N53)</x:f>
      </x:c>
      <x:c r="P53" s="75" t="str">
        <x:f>IF(A53="","",IF(O53&gt;=17,"Critical",IF(O53&gt;=10,"High",IF(O53&gt;=5,"Medium","Low"))))</x:f>
      </x:c>
      <x:c r="Q53" s="79"/>
      <x:c r="R53" s="75"/>
    </x:row>
    <x:row r="54">
      <x:c r="A54" s="75"/>
      <x:c r="B54" s="75"/>
      <x:c r="C54" s="75"/>
      <x:c r="D54" s="75"/>
      <x:c r="E54" s="75"/>
      <x:c r="F54" s="75"/>
      <x:c r="G54" s="75" t="str">
        <x:f>IF(A54="","",E54*F54)</x:f>
      </x:c>
      <x:c r="H54" s="75" t="str">
        <x:f>IF(A54="","",IF(G54&gt;=17,"Critical",IF(G54&gt;=10,"High",IF(G54&gt;=5,"Medium","Low"))))</x:f>
      </x:c>
      <x:c r="I54" s="75"/>
      <x:c r="J54" s="75"/>
      <x:c r="K54" s="75"/>
      <x:c r="L54" s="79"/>
      <x:c r="M54" s="75"/>
      <x:c r="N54" s="75"/>
      <x:c r="O54" s="75" t="str">
        <x:f>IF(A54="","",M54*N54)</x:f>
      </x:c>
      <x:c r="P54" s="75" t="str">
        <x:f>IF(A54="","",IF(O54&gt;=17,"Critical",IF(O54&gt;=10,"High",IF(O54&gt;=5,"Medium","Low"))))</x:f>
      </x:c>
      <x:c r="Q54" s="79"/>
      <x:c r="R54" s="75"/>
    </x:row>
    <x:row r="55">
      <x:c r="A55" s="75"/>
      <x:c r="B55" s="75"/>
      <x:c r="C55" s="75"/>
      <x:c r="D55" s="75"/>
      <x:c r="E55" s="75"/>
      <x:c r="F55" s="75"/>
      <x:c r="G55" s="75" t="str">
        <x:f>IF(A55="","",E55*F55)</x:f>
      </x:c>
      <x:c r="H55" s="75" t="str">
        <x:f>IF(A55="","",IF(G55&gt;=17,"Critical",IF(G55&gt;=10,"High",IF(G55&gt;=5,"Medium","Low"))))</x:f>
      </x:c>
      <x:c r="I55" s="75"/>
      <x:c r="J55" s="75"/>
      <x:c r="K55" s="75"/>
      <x:c r="L55" s="79"/>
      <x:c r="M55" s="75"/>
      <x:c r="N55" s="75"/>
      <x:c r="O55" s="75" t="str">
        <x:f>IF(A55="","",M55*N55)</x:f>
      </x:c>
      <x:c r="P55" s="75" t="str">
        <x:f>IF(A55="","",IF(O55&gt;=17,"Critical",IF(O55&gt;=10,"High",IF(O55&gt;=5,"Medium","Low"))))</x:f>
      </x:c>
      <x:c r="Q55" s="79"/>
      <x:c r="R55" s="75"/>
    </x:row>
    <x:row r="56">
      <x:c r="A56" s="75"/>
      <x:c r="B56" s="75"/>
      <x:c r="C56" s="75"/>
      <x:c r="D56" s="75"/>
      <x:c r="E56" s="75"/>
      <x:c r="F56" s="75"/>
      <x:c r="G56" s="75" t="str">
        <x:f>IF(A56="","",E56*F56)</x:f>
      </x:c>
      <x:c r="H56" s="75" t="str">
        <x:f>IF(A56="","",IF(G56&gt;=17,"Critical",IF(G56&gt;=10,"High",IF(G56&gt;=5,"Medium","Low"))))</x:f>
      </x:c>
      <x:c r="I56" s="75"/>
      <x:c r="J56" s="75"/>
      <x:c r="K56" s="75"/>
      <x:c r="L56" s="79"/>
      <x:c r="M56" s="75"/>
      <x:c r="N56" s="75"/>
      <x:c r="O56" s="75" t="str">
        <x:f>IF(A56="","",M56*N56)</x:f>
      </x:c>
      <x:c r="P56" s="75" t="str">
        <x:f>IF(A56="","",IF(O56&gt;=17,"Critical",IF(O56&gt;=10,"High",IF(O56&gt;=5,"Medium","Low"))))</x:f>
      </x:c>
      <x:c r="Q56" s="79"/>
      <x:c r="R56" s="75"/>
    </x:row>
    <x:row r="57">
      <x:c r="A57" s="75"/>
      <x:c r="B57" s="75"/>
      <x:c r="C57" s="75"/>
      <x:c r="D57" s="75"/>
      <x:c r="E57" s="75"/>
      <x:c r="F57" s="75"/>
      <x:c r="G57" s="75" t="str">
        <x:f>IF(A57="","",E57*F57)</x:f>
      </x:c>
      <x:c r="H57" s="75" t="str">
        <x:f>IF(A57="","",IF(G57&gt;=17,"Critical",IF(G57&gt;=10,"High",IF(G57&gt;=5,"Medium","Low"))))</x:f>
      </x:c>
      <x:c r="I57" s="75"/>
      <x:c r="J57" s="75"/>
      <x:c r="K57" s="75"/>
      <x:c r="L57" s="79"/>
      <x:c r="M57" s="75"/>
      <x:c r="N57" s="75"/>
      <x:c r="O57" s="75" t="str">
        <x:f>IF(A57="","",M57*N57)</x:f>
      </x:c>
      <x:c r="P57" s="75" t="str">
        <x:f>IF(A57="","",IF(O57&gt;=17,"Critical",IF(O57&gt;=10,"High",IF(O57&gt;=5,"Medium","Low"))))</x:f>
      </x:c>
      <x:c r="Q57" s="79"/>
      <x:c r="R57" s="75"/>
    </x:row>
    <x:row r="58">
      <x:c r="A58" s="75"/>
      <x:c r="B58" s="75"/>
      <x:c r="C58" s="75"/>
      <x:c r="D58" s="75"/>
      <x:c r="E58" s="75"/>
      <x:c r="F58" s="75"/>
      <x:c r="G58" s="75" t="str">
        <x:f>IF(A58="","",E58*F58)</x:f>
      </x:c>
      <x:c r="H58" s="75" t="str">
        <x:f>IF(A58="","",IF(G58&gt;=17,"Critical",IF(G58&gt;=10,"High",IF(G58&gt;=5,"Medium","Low"))))</x:f>
      </x:c>
      <x:c r="I58" s="75"/>
      <x:c r="J58" s="75"/>
      <x:c r="K58" s="75"/>
      <x:c r="L58" s="79"/>
      <x:c r="M58" s="75"/>
      <x:c r="N58" s="75"/>
      <x:c r="O58" s="75" t="str">
        <x:f>IF(A58="","",M58*N58)</x:f>
      </x:c>
      <x:c r="P58" s="75" t="str">
        <x:f>IF(A58="","",IF(O58&gt;=17,"Critical",IF(O58&gt;=10,"High",IF(O58&gt;=5,"Medium","Low"))))</x:f>
      </x:c>
      <x:c r="Q58" s="79"/>
      <x:c r="R58" s="75"/>
    </x:row>
    <x:row r="59">
      <x:c r="A59" s="75"/>
      <x:c r="B59" s="75"/>
      <x:c r="C59" s="75"/>
      <x:c r="D59" s="75"/>
      <x:c r="E59" s="75"/>
      <x:c r="F59" s="75"/>
      <x:c r="G59" s="75" t="str">
        <x:f>IF(A59="","",E59*F59)</x:f>
      </x:c>
      <x:c r="H59" s="75" t="str">
        <x:f>IF(A59="","",IF(G59&gt;=17,"Critical",IF(G59&gt;=10,"High",IF(G59&gt;=5,"Medium","Low"))))</x:f>
      </x:c>
      <x:c r="I59" s="75"/>
      <x:c r="J59" s="75"/>
      <x:c r="K59" s="75"/>
      <x:c r="L59" s="79"/>
      <x:c r="M59" s="75"/>
      <x:c r="N59" s="75"/>
      <x:c r="O59" s="75" t="str">
        <x:f>IF(A59="","",M59*N59)</x:f>
      </x:c>
      <x:c r="P59" s="75" t="str">
        <x:f>IF(A59="","",IF(O59&gt;=17,"Critical",IF(O59&gt;=10,"High",IF(O59&gt;=5,"Medium","Low"))))</x:f>
      </x:c>
      <x:c r="Q59" s="79"/>
      <x:c r="R59" s="75"/>
    </x:row>
    <x:row r="60">
      <x:c r="A60" s="75"/>
      <x:c r="B60" s="75"/>
      <x:c r="C60" s="75"/>
      <x:c r="D60" s="75"/>
      <x:c r="E60" s="75"/>
      <x:c r="F60" s="75"/>
      <x:c r="G60" s="75" t="str">
        <x:f>IF(A60="","",E60*F60)</x:f>
      </x:c>
      <x:c r="H60" s="75" t="str">
        <x:f>IF(A60="","",IF(G60&gt;=17,"Critical",IF(G60&gt;=10,"High",IF(G60&gt;=5,"Medium","Low"))))</x:f>
      </x:c>
      <x:c r="I60" s="75"/>
      <x:c r="J60" s="75"/>
      <x:c r="K60" s="75"/>
      <x:c r="L60" s="79"/>
      <x:c r="M60" s="75"/>
      <x:c r="N60" s="75"/>
      <x:c r="O60" s="75" t="str">
        <x:f>IF(A60="","",M60*N60)</x:f>
      </x:c>
      <x:c r="P60" s="75" t="str">
        <x:f>IF(A60="","",IF(O60&gt;=17,"Critical",IF(O60&gt;=10,"High",IF(O60&gt;=5,"Medium","Low"))))</x:f>
      </x:c>
      <x:c r="Q60" s="79"/>
      <x:c r="R60" s="75"/>
    </x:row>
    <x:row r="61">
      <x:c r="A61" s="75"/>
      <x:c r="B61" s="75"/>
      <x:c r="C61" s="75"/>
      <x:c r="D61" s="75"/>
      <x:c r="E61" s="75"/>
      <x:c r="F61" s="75"/>
      <x:c r="G61" s="75" t="str">
        <x:f>IF(A61="","",E61*F61)</x:f>
      </x:c>
      <x:c r="H61" s="75" t="str">
        <x:f>IF(A61="","",IF(G61&gt;=17,"Critical",IF(G61&gt;=10,"High",IF(G61&gt;=5,"Medium","Low"))))</x:f>
      </x:c>
      <x:c r="I61" s="75"/>
      <x:c r="J61" s="75"/>
      <x:c r="K61" s="75"/>
      <x:c r="L61" s="79"/>
      <x:c r="M61" s="75"/>
      <x:c r="N61" s="75"/>
      <x:c r="O61" s="75" t="str">
        <x:f>IF(A61="","",M61*N61)</x:f>
      </x:c>
      <x:c r="P61" s="75" t="str">
        <x:f>IF(A61="","",IF(O61&gt;=17,"Critical",IF(O61&gt;=10,"High",IF(O61&gt;=5,"Medium","Low"))))</x:f>
      </x:c>
      <x:c r="Q61" s="79"/>
      <x:c r="R61" s="75"/>
    </x:row>
    <x:row r="62">
      <x:c r="A62" s="75"/>
      <x:c r="B62" s="75"/>
      <x:c r="C62" s="75"/>
      <x:c r="D62" s="75"/>
      <x:c r="E62" s="75"/>
      <x:c r="F62" s="75"/>
      <x:c r="G62" s="75" t="str">
        <x:f>IF(A62="","",E62*F62)</x:f>
      </x:c>
      <x:c r="H62" s="75" t="str">
        <x:f>IF(A62="","",IF(G62&gt;=17,"Critical",IF(G62&gt;=10,"High",IF(G62&gt;=5,"Medium","Low"))))</x:f>
      </x:c>
      <x:c r="I62" s="75"/>
      <x:c r="J62" s="75"/>
      <x:c r="K62" s="75"/>
      <x:c r="L62" s="79"/>
      <x:c r="M62" s="75"/>
      <x:c r="N62" s="75"/>
      <x:c r="O62" s="75" t="str">
        <x:f>IF(A62="","",M62*N62)</x:f>
      </x:c>
      <x:c r="P62" s="75" t="str">
        <x:f>IF(A62="","",IF(O62&gt;=17,"Critical",IF(O62&gt;=10,"High",IF(O62&gt;=5,"Medium","Low"))))</x:f>
      </x:c>
      <x:c r="Q62" s="79"/>
      <x:c r="R62" s="75"/>
    </x:row>
    <x:row r="63">
      <x:c r="A63" s="75"/>
      <x:c r="B63" s="75"/>
      <x:c r="C63" s="75"/>
      <x:c r="D63" s="75"/>
      <x:c r="E63" s="75"/>
      <x:c r="F63" s="75"/>
      <x:c r="G63" s="75" t="str">
        <x:f>IF(A63="","",E63*F63)</x:f>
      </x:c>
      <x:c r="H63" s="75" t="str">
        <x:f>IF(A63="","",IF(G63&gt;=17,"Critical",IF(G63&gt;=10,"High",IF(G63&gt;=5,"Medium","Low"))))</x:f>
      </x:c>
      <x:c r="I63" s="75"/>
      <x:c r="J63" s="75"/>
      <x:c r="K63" s="75"/>
      <x:c r="L63" s="79"/>
      <x:c r="M63" s="75"/>
      <x:c r="N63" s="75"/>
      <x:c r="O63" s="75" t="str">
        <x:f>IF(A63="","",M63*N63)</x:f>
      </x:c>
      <x:c r="P63" s="75" t="str">
        <x:f>IF(A63="","",IF(O63&gt;=17,"Critical",IF(O63&gt;=10,"High",IF(O63&gt;=5,"Medium","Low"))))</x:f>
      </x:c>
      <x:c r="Q63" s="79"/>
      <x:c r="R63" s="75"/>
    </x:row>
    <x:row r="64">
      <x:c r="A64" s="75"/>
      <x:c r="B64" s="75"/>
      <x:c r="C64" s="75"/>
      <x:c r="D64" s="75"/>
      <x:c r="E64" s="75"/>
      <x:c r="F64" s="75"/>
      <x:c r="G64" s="75" t="str">
        <x:f>IF(A64="","",E64*F64)</x:f>
      </x:c>
      <x:c r="H64" s="75" t="str">
        <x:f>IF(A64="","",IF(G64&gt;=17,"Critical",IF(G64&gt;=10,"High",IF(G64&gt;=5,"Medium","Low"))))</x:f>
      </x:c>
      <x:c r="I64" s="75"/>
      <x:c r="J64" s="75"/>
      <x:c r="K64" s="75"/>
      <x:c r="L64" s="79"/>
      <x:c r="M64" s="75"/>
      <x:c r="N64" s="75"/>
      <x:c r="O64" s="75" t="str">
        <x:f>IF(A64="","",M64*N64)</x:f>
      </x:c>
      <x:c r="P64" s="75" t="str">
        <x:f>IF(A64="","",IF(O64&gt;=17,"Critical",IF(O64&gt;=10,"High",IF(O64&gt;=5,"Medium","Low"))))</x:f>
      </x:c>
      <x:c r="Q64" s="79"/>
      <x:c r="R64" s="75"/>
    </x:row>
    <x:row r="65">
      <x:c r="A65" s="75"/>
      <x:c r="B65" s="75"/>
      <x:c r="C65" s="75"/>
      <x:c r="D65" s="75"/>
      <x:c r="E65" s="75"/>
      <x:c r="F65" s="75"/>
      <x:c r="G65" s="75" t="str">
        <x:f>IF(A65="","",E65*F65)</x:f>
      </x:c>
      <x:c r="H65" s="75" t="str">
        <x:f>IF(A65="","",IF(G65&gt;=17,"Critical",IF(G65&gt;=10,"High",IF(G65&gt;=5,"Medium","Low"))))</x:f>
      </x:c>
      <x:c r="I65" s="75"/>
      <x:c r="J65" s="75"/>
      <x:c r="K65" s="75"/>
      <x:c r="L65" s="79"/>
      <x:c r="M65" s="75"/>
      <x:c r="N65" s="75"/>
      <x:c r="O65" s="75" t="str">
        <x:f>IF(A65="","",M65*N65)</x:f>
      </x:c>
      <x:c r="P65" s="75" t="str">
        <x:f>IF(A65="","",IF(O65&gt;=17,"Critical",IF(O65&gt;=10,"High",IF(O65&gt;=5,"Medium","Low"))))</x:f>
      </x:c>
      <x:c r="Q65" s="79"/>
      <x:c r="R65" s="75"/>
    </x:row>
    <x:row r="66">
      <x:c r="A66" s="75"/>
      <x:c r="B66" s="75"/>
      <x:c r="C66" s="75"/>
      <x:c r="D66" s="75"/>
      <x:c r="E66" s="75"/>
      <x:c r="F66" s="75"/>
      <x:c r="G66" s="75" t="str">
        <x:f>IF(A66="","",E66*F66)</x:f>
      </x:c>
      <x:c r="H66" s="75" t="str">
        <x:f>IF(A66="","",IF(G66&gt;=17,"Critical",IF(G66&gt;=10,"High",IF(G66&gt;=5,"Medium","Low"))))</x:f>
      </x:c>
      <x:c r="I66" s="75"/>
      <x:c r="J66" s="75"/>
      <x:c r="K66" s="75"/>
      <x:c r="L66" s="79"/>
      <x:c r="M66" s="75"/>
      <x:c r="N66" s="75"/>
      <x:c r="O66" s="75" t="str">
        <x:f>IF(A66="","",M66*N66)</x:f>
      </x:c>
      <x:c r="P66" s="75" t="str">
        <x:f>IF(A66="","",IF(O66&gt;=17,"Critical",IF(O66&gt;=10,"High",IF(O66&gt;=5,"Medium","Low"))))</x:f>
      </x:c>
      <x:c r="Q66" s="79"/>
      <x:c r="R66" s="75"/>
    </x:row>
    <x:row r="67">
      <x:c r="A67" s="75"/>
      <x:c r="B67" s="75"/>
      <x:c r="C67" s="75"/>
      <x:c r="D67" s="75"/>
      <x:c r="E67" s="75"/>
      <x:c r="F67" s="75"/>
      <x:c r="G67" s="75" t="str">
        <x:f>IF(A67="","",E67*F67)</x:f>
      </x:c>
      <x:c r="H67" s="75" t="str">
        <x:f>IF(A67="","",IF(G67&gt;=17,"Critical",IF(G67&gt;=10,"High",IF(G67&gt;=5,"Medium","Low"))))</x:f>
      </x:c>
      <x:c r="I67" s="75"/>
      <x:c r="J67" s="75"/>
      <x:c r="K67" s="75"/>
      <x:c r="L67" s="79"/>
      <x:c r="M67" s="75"/>
      <x:c r="N67" s="75"/>
      <x:c r="O67" s="75" t="str">
        <x:f>IF(A67="","",M67*N67)</x:f>
      </x:c>
      <x:c r="P67" s="75" t="str">
        <x:f>IF(A67="","",IF(O67&gt;=17,"Critical",IF(O67&gt;=10,"High",IF(O67&gt;=5,"Medium","Low"))))</x:f>
      </x:c>
      <x:c r="Q67" s="79"/>
      <x:c r="R67" s="75"/>
    </x:row>
    <x:row r="68">
      <x:c r="A68" s="75"/>
      <x:c r="B68" s="75"/>
      <x:c r="C68" s="75"/>
      <x:c r="D68" s="75"/>
      <x:c r="E68" s="75"/>
      <x:c r="F68" s="75"/>
      <x:c r="G68" s="75" t="str">
        <x:f>IF(A68="","",E68*F68)</x:f>
      </x:c>
      <x:c r="H68" s="75" t="str">
        <x:f>IF(A68="","",IF(G68&gt;=17,"Critical",IF(G68&gt;=10,"High",IF(G68&gt;=5,"Medium","Low"))))</x:f>
      </x:c>
      <x:c r="I68" s="75"/>
      <x:c r="J68" s="75"/>
      <x:c r="K68" s="75"/>
      <x:c r="L68" s="79"/>
      <x:c r="M68" s="75"/>
      <x:c r="N68" s="75"/>
      <x:c r="O68" s="75" t="str">
        <x:f>IF(A68="","",M68*N68)</x:f>
      </x:c>
      <x:c r="P68" s="75" t="str">
        <x:f>IF(A68="","",IF(O68&gt;=17,"Critical",IF(O68&gt;=10,"High",IF(O68&gt;=5,"Medium","Low"))))</x:f>
      </x:c>
      <x:c r="Q68" s="79"/>
      <x:c r="R68" s="75"/>
    </x:row>
    <x:row r="69">
      <x:c r="A69" s="75"/>
      <x:c r="B69" s="75"/>
      <x:c r="C69" s="75"/>
      <x:c r="D69" s="75"/>
      <x:c r="E69" s="75"/>
      <x:c r="F69" s="75"/>
      <x:c r="G69" s="75" t="str">
        <x:f>IF(A69="","",E69*F69)</x:f>
      </x:c>
      <x:c r="H69" s="75" t="str">
        <x:f>IF(A69="","",IF(G69&gt;=17,"Critical",IF(G69&gt;=10,"High",IF(G69&gt;=5,"Medium","Low"))))</x:f>
      </x:c>
      <x:c r="I69" s="75"/>
      <x:c r="J69" s="75"/>
      <x:c r="K69" s="75"/>
      <x:c r="L69" s="79"/>
      <x:c r="M69" s="75"/>
      <x:c r="N69" s="75"/>
      <x:c r="O69" s="75" t="str">
        <x:f>IF(A69="","",M69*N69)</x:f>
      </x:c>
      <x:c r="P69" s="75" t="str">
        <x:f>IF(A69="","",IF(O69&gt;=17,"Critical",IF(O69&gt;=10,"High",IF(O69&gt;=5,"Medium","Low"))))</x:f>
      </x:c>
      <x:c r="Q69" s="79"/>
      <x:c r="R69" s="75"/>
    </x:row>
    <x:row r="70">
      <x:c r="A70" s="75"/>
      <x:c r="B70" s="75"/>
      <x:c r="C70" s="75"/>
      <x:c r="D70" s="75"/>
      <x:c r="E70" s="75"/>
      <x:c r="F70" s="75"/>
      <x:c r="G70" s="75" t="str">
        <x:f>IF(A70="","",E70*F70)</x:f>
      </x:c>
      <x:c r="H70" s="75" t="str">
        <x:f>IF(A70="","",IF(G70&gt;=17,"Critical",IF(G70&gt;=10,"High",IF(G70&gt;=5,"Medium","Low"))))</x:f>
      </x:c>
      <x:c r="I70" s="75"/>
      <x:c r="J70" s="75"/>
      <x:c r="K70" s="75"/>
      <x:c r="L70" s="79"/>
      <x:c r="M70" s="75"/>
      <x:c r="N70" s="75"/>
      <x:c r="O70" s="75" t="str">
        <x:f>IF(A70="","",M70*N70)</x:f>
      </x:c>
      <x:c r="P70" s="75" t="str">
        <x:f>IF(A70="","",IF(O70&gt;=17,"Critical",IF(O70&gt;=10,"High",IF(O70&gt;=5,"Medium","Low"))))</x:f>
      </x:c>
      <x:c r="Q70" s="79"/>
      <x:c r="R70" s="75"/>
    </x:row>
    <x:row r="71">
      <x:c r="A71" s="75"/>
      <x:c r="B71" s="75"/>
      <x:c r="C71" s="75"/>
      <x:c r="D71" s="75"/>
      <x:c r="E71" s="75"/>
      <x:c r="F71" s="75"/>
      <x:c r="G71" s="75" t="str">
        <x:f>IF(A71="","",E71*F71)</x:f>
      </x:c>
      <x:c r="H71" s="75" t="str">
        <x:f>IF(A71="","",IF(G71&gt;=17,"Critical",IF(G71&gt;=10,"High",IF(G71&gt;=5,"Medium","Low"))))</x:f>
      </x:c>
      <x:c r="I71" s="75"/>
      <x:c r="J71" s="75"/>
      <x:c r="K71" s="75"/>
      <x:c r="L71" s="79"/>
      <x:c r="M71" s="75"/>
      <x:c r="N71" s="75"/>
      <x:c r="O71" s="75" t="str">
        <x:f>IF(A71="","",M71*N71)</x:f>
      </x:c>
      <x:c r="P71" s="75" t="str">
        <x:f>IF(A71="","",IF(O71&gt;=17,"Critical",IF(O71&gt;=10,"High",IF(O71&gt;=5,"Medium","Low"))))</x:f>
      </x:c>
      <x:c r="Q71" s="79"/>
      <x:c r="R71" s="75"/>
    </x:row>
    <x:row r="72">
      <x:c r="A72" s="75"/>
      <x:c r="B72" s="75"/>
      <x:c r="C72" s="75"/>
      <x:c r="D72" s="75"/>
      <x:c r="E72" s="75"/>
      <x:c r="F72" s="75"/>
      <x:c r="G72" s="75" t="str">
        <x:f>IF(A72="","",E72*F72)</x:f>
      </x:c>
      <x:c r="H72" s="75" t="str">
        <x:f>IF(A72="","",IF(G72&gt;=17,"Critical",IF(G72&gt;=10,"High",IF(G72&gt;=5,"Medium","Low"))))</x:f>
      </x:c>
      <x:c r="I72" s="75"/>
      <x:c r="J72" s="75"/>
      <x:c r="K72" s="75"/>
      <x:c r="L72" s="79"/>
      <x:c r="M72" s="75"/>
      <x:c r="N72" s="75"/>
      <x:c r="O72" s="75" t="str">
        <x:f>IF(A72="","",M72*N72)</x:f>
      </x:c>
      <x:c r="P72" s="75" t="str">
        <x:f>IF(A72="","",IF(O72&gt;=17,"Critical",IF(O72&gt;=10,"High",IF(O72&gt;=5,"Medium","Low"))))</x:f>
      </x:c>
      <x:c r="Q72" s="79"/>
      <x:c r="R72" s="75"/>
    </x:row>
    <x:row r="73">
      <x:c r="A73" s="75"/>
      <x:c r="B73" s="75"/>
      <x:c r="C73" s="75"/>
      <x:c r="D73" s="75"/>
      <x:c r="E73" s="75"/>
      <x:c r="F73" s="75"/>
      <x:c r="G73" s="75" t="str">
        <x:f>IF(A73="","",E73*F73)</x:f>
      </x:c>
      <x:c r="H73" s="75" t="str">
        <x:f>IF(A73="","",IF(G73&gt;=17,"Critical",IF(G73&gt;=10,"High",IF(G73&gt;=5,"Medium","Low"))))</x:f>
      </x:c>
      <x:c r="I73" s="75"/>
      <x:c r="J73" s="75"/>
      <x:c r="K73" s="75"/>
      <x:c r="L73" s="79"/>
      <x:c r="M73" s="75"/>
      <x:c r="N73" s="75"/>
      <x:c r="O73" s="75" t="str">
        <x:f>IF(A73="","",M73*N73)</x:f>
      </x:c>
      <x:c r="P73" s="75" t="str">
        <x:f>IF(A73="","",IF(O73&gt;=17,"Critical",IF(O73&gt;=10,"High",IF(O73&gt;=5,"Medium","Low"))))</x:f>
      </x:c>
      <x:c r="Q73" s="79"/>
      <x:c r="R73" s="75"/>
    </x:row>
    <x:row r="74">
      <x:c r="A74" s="75"/>
      <x:c r="B74" s="75"/>
      <x:c r="C74" s="75"/>
      <x:c r="D74" s="75"/>
      <x:c r="E74" s="75"/>
      <x:c r="F74" s="75"/>
      <x:c r="G74" s="75" t="str">
        <x:f>IF(A74="","",E74*F74)</x:f>
      </x:c>
      <x:c r="H74" s="75" t="str">
        <x:f>IF(A74="","",IF(G74&gt;=17,"Critical",IF(G74&gt;=10,"High",IF(G74&gt;=5,"Medium","Low"))))</x:f>
      </x:c>
      <x:c r="I74" s="75"/>
      <x:c r="J74" s="75"/>
      <x:c r="K74" s="75"/>
      <x:c r="L74" s="79"/>
      <x:c r="M74" s="75"/>
      <x:c r="N74" s="75"/>
      <x:c r="O74" s="75" t="str">
        <x:f>IF(A74="","",M74*N74)</x:f>
      </x:c>
      <x:c r="P74" s="75" t="str">
        <x:f>IF(A74="","",IF(O74&gt;=17,"Critical",IF(O74&gt;=10,"High",IF(O74&gt;=5,"Medium","Low"))))</x:f>
      </x:c>
      <x:c r="Q74" s="79"/>
      <x:c r="R74" s="75"/>
    </x:row>
    <x:row r="75">
      <x:c r="A75" s="75"/>
      <x:c r="B75" s="75"/>
      <x:c r="C75" s="75"/>
      <x:c r="D75" s="75"/>
      <x:c r="E75" s="75"/>
      <x:c r="F75" s="75"/>
      <x:c r="G75" s="75" t="str">
        <x:f>IF(A75="","",E75*F75)</x:f>
      </x:c>
      <x:c r="H75" s="75" t="str">
        <x:f>IF(A75="","",IF(G75&gt;=17,"Critical",IF(G75&gt;=10,"High",IF(G75&gt;=5,"Medium","Low"))))</x:f>
      </x:c>
      <x:c r="I75" s="75"/>
      <x:c r="J75" s="75"/>
      <x:c r="K75" s="75"/>
      <x:c r="L75" s="79"/>
      <x:c r="M75" s="75"/>
      <x:c r="N75" s="75"/>
      <x:c r="O75" s="75" t="str">
        <x:f>IF(A75="","",M75*N75)</x:f>
      </x:c>
      <x:c r="P75" s="75" t="str">
        <x:f>IF(A75="","",IF(O75&gt;=17,"Critical",IF(O75&gt;=10,"High",IF(O75&gt;=5,"Medium","Low"))))</x:f>
      </x:c>
      <x:c r="Q75" s="79"/>
      <x:c r="R75" s="75"/>
    </x:row>
    <x:row r="76">
      <x:c r="A76" s="75"/>
      <x:c r="B76" s="75"/>
      <x:c r="C76" s="75"/>
      <x:c r="D76" s="75"/>
      <x:c r="E76" s="75"/>
      <x:c r="F76" s="75"/>
      <x:c r="G76" s="75" t="str">
        <x:f>IF(A76="","",E76*F76)</x:f>
      </x:c>
      <x:c r="H76" s="75" t="str">
        <x:f>IF(A76="","",IF(G76&gt;=17,"Critical",IF(G76&gt;=10,"High",IF(G76&gt;=5,"Medium","Low"))))</x:f>
      </x:c>
      <x:c r="I76" s="75"/>
      <x:c r="J76" s="75"/>
      <x:c r="K76" s="75"/>
      <x:c r="L76" s="79"/>
      <x:c r="M76" s="75"/>
      <x:c r="N76" s="75"/>
      <x:c r="O76" s="75" t="str">
        <x:f>IF(A76="","",M76*N76)</x:f>
      </x:c>
      <x:c r="P76" s="75" t="str">
        <x:f>IF(A76="","",IF(O76&gt;=17,"Critical",IF(O76&gt;=10,"High",IF(O76&gt;=5,"Medium","Low"))))</x:f>
      </x:c>
      <x:c r="Q76" s="79"/>
      <x:c r="R76" s="75"/>
    </x:row>
    <x:row r="77">
      <x:c r="A77" s="75"/>
      <x:c r="B77" s="75"/>
      <x:c r="C77" s="75"/>
      <x:c r="D77" s="75"/>
      <x:c r="E77" s="75"/>
      <x:c r="F77" s="75"/>
      <x:c r="G77" s="75" t="str">
        <x:f>IF(A77="","",E77*F77)</x:f>
      </x:c>
      <x:c r="H77" s="75" t="str">
        <x:f>IF(A77="","",IF(G77&gt;=17,"Critical",IF(G77&gt;=10,"High",IF(G77&gt;=5,"Medium","Low"))))</x:f>
      </x:c>
      <x:c r="I77" s="75"/>
      <x:c r="J77" s="75"/>
      <x:c r="K77" s="75"/>
      <x:c r="L77" s="79"/>
      <x:c r="M77" s="75"/>
      <x:c r="N77" s="75"/>
      <x:c r="O77" s="75" t="str">
        <x:f>IF(A77="","",M77*N77)</x:f>
      </x:c>
      <x:c r="P77" s="75" t="str">
        <x:f>IF(A77="","",IF(O77&gt;=17,"Critical",IF(O77&gt;=10,"High",IF(O77&gt;=5,"Medium","Low"))))</x:f>
      </x:c>
      <x:c r="Q77" s="79"/>
      <x:c r="R77" s="75"/>
    </x:row>
    <x:row r="78">
      <x:c r="A78" s="75"/>
      <x:c r="B78" s="75"/>
      <x:c r="C78" s="75"/>
      <x:c r="D78" s="75"/>
      <x:c r="E78" s="75"/>
      <x:c r="F78" s="75"/>
      <x:c r="G78" s="75" t="str">
        <x:f>IF(A78="","",E78*F78)</x:f>
      </x:c>
      <x:c r="H78" s="75" t="str">
        <x:f>IF(A78="","",IF(G78&gt;=17,"Critical",IF(G78&gt;=10,"High",IF(G78&gt;=5,"Medium","Low"))))</x:f>
      </x:c>
      <x:c r="I78" s="75"/>
      <x:c r="J78" s="75"/>
      <x:c r="K78" s="75"/>
      <x:c r="L78" s="79"/>
      <x:c r="M78" s="75"/>
      <x:c r="N78" s="75"/>
      <x:c r="O78" s="75" t="str">
        <x:f>IF(A78="","",M78*N78)</x:f>
      </x:c>
      <x:c r="P78" s="75" t="str">
        <x:f>IF(A78="","",IF(O78&gt;=17,"Critical",IF(O78&gt;=10,"High",IF(O78&gt;=5,"Medium","Low"))))</x:f>
      </x:c>
      <x:c r="Q78" s="79"/>
      <x:c r="R78" s="75"/>
    </x:row>
    <x:row r="79">
      <x:c r="A79" s="75"/>
      <x:c r="B79" s="75"/>
      <x:c r="C79" s="75"/>
      <x:c r="D79" s="75"/>
      <x:c r="E79" s="75"/>
      <x:c r="F79" s="75"/>
      <x:c r="G79" s="75" t="str">
        <x:f>IF(A79="","",E79*F79)</x:f>
      </x:c>
      <x:c r="H79" s="75" t="str">
        <x:f>IF(A79="","",IF(G79&gt;=17,"Critical",IF(G79&gt;=10,"High",IF(G79&gt;=5,"Medium","Low"))))</x:f>
      </x:c>
      <x:c r="I79" s="75"/>
      <x:c r="J79" s="75"/>
      <x:c r="K79" s="75"/>
      <x:c r="L79" s="79"/>
      <x:c r="M79" s="75"/>
      <x:c r="N79" s="75"/>
      <x:c r="O79" s="75" t="str">
        <x:f>IF(A79="","",M79*N79)</x:f>
      </x:c>
      <x:c r="P79" s="75" t="str">
        <x:f>IF(A79="","",IF(O79&gt;=17,"Critical",IF(O79&gt;=10,"High",IF(O79&gt;=5,"Medium","Low"))))</x:f>
      </x:c>
      <x:c r="Q79" s="79"/>
      <x:c r="R79" s="75"/>
    </x:row>
    <x:row r="80">
      <x:c r="A80" s="75"/>
      <x:c r="B80" s="75"/>
      <x:c r="C80" s="75"/>
      <x:c r="D80" s="75"/>
      <x:c r="E80" s="75"/>
      <x:c r="F80" s="75"/>
      <x:c r="G80" s="75" t="str">
        <x:f>IF(A80="","",E80*F80)</x:f>
      </x:c>
      <x:c r="H80" s="75" t="str">
        <x:f>IF(A80="","",IF(G80&gt;=17,"Critical",IF(G80&gt;=10,"High",IF(G80&gt;=5,"Medium","Low"))))</x:f>
      </x:c>
      <x:c r="I80" s="75"/>
      <x:c r="J80" s="75"/>
      <x:c r="K80" s="75"/>
      <x:c r="L80" s="79"/>
      <x:c r="M80" s="75"/>
      <x:c r="N80" s="75"/>
      <x:c r="O80" s="75" t="str">
        <x:f>IF(A80="","",M80*N80)</x:f>
      </x:c>
      <x:c r="P80" s="75" t="str">
        <x:f>IF(A80="","",IF(O80&gt;=17,"Critical",IF(O80&gt;=10,"High",IF(O80&gt;=5,"Medium","Low"))))</x:f>
      </x:c>
      <x:c r="Q80" s="79"/>
      <x:c r="R80" s="75"/>
    </x:row>
    <x:row r="81">
      <x:c r="A81" s="75"/>
      <x:c r="B81" s="75"/>
      <x:c r="C81" s="75"/>
      <x:c r="D81" s="75"/>
      <x:c r="E81" s="75"/>
      <x:c r="F81" s="75"/>
      <x:c r="G81" s="75" t="str">
        <x:f>IF(A81="","",E81*F81)</x:f>
      </x:c>
      <x:c r="H81" s="75" t="str">
        <x:f>IF(A81="","",IF(G81&gt;=17,"Critical",IF(G81&gt;=10,"High",IF(G81&gt;=5,"Medium","Low"))))</x:f>
      </x:c>
      <x:c r="I81" s="75"/>
      <x:c r="J81" s="75"/>
      <x:c r="K81" s="75"/>
      <x:c r="L81" s="79"/>
      <x:c r="M81" s="75"/>
      <x:c r="N81" s="75"/>
      <x:c r="O81" s="75" t="str">
        <x:f>IF(A81="","",M81*N81)</x:f>
      </x:c>
      <x:c r="P81" s="75" t="str">
        <x:f>IF(A81="","",IF(O81&gt;=17,"Critical",IF(O81&gt;=10,"High",IF(O81&gt;=5,"Medium","Low"))))</x:f>
      </x:c>
      <x:c r="Q81" s="79"/>
      <x:c r="R81" s="75"/>
    </x:row>
    <x:row r="82">
      <x:c r="A82" s="75"/>
      <x:c r="B82" s="75"/>
      <x:c r="C82" s="75"/>
      <x:c r="D82" s="75"/>
      <x:c r="E82" s="75"/>
      <x:c r="F82" s="75"/>
      <x:c r="G82" s="75" t="str">
        <x:f>IF(A82="","",E82*F82)</x:f>
      </x:c>
      <x:c r="H82" s="75" t="str">
        <x:f>IF(A82="","",IF(G82&gt;=17,"Critical",IF(G82&gt;=10,"High",IF(G82&gt;=5,"Medium","Low"))))</x:f>
      </x:c>
      <x:c r="I82" s="75"/>
      <x:c r="J82" s="75"/>
      <x:c r="K82" s="75"/>
      <x:c r="L82" s="79"/>
      <x:c r="M82" s="75"/>
      <x:c r="N82" s="75"/>
      <x:c r="O82" s="75" t="str">
        <x:f>IF(A82="","",M82*N82)</x:f>
      </x:c>
      <x:c r="P82" s="75" t="str">
        <x:f>IF(A82="","",IF(O82&gt;=17,"Critical",IF(O82&gt;=10,"High",IF(O82&gt;=5,"Medium","Low"))))</x:f>
      </x:c>
      <x:c r="Q82" s="79"/>
      <x:c r="R82" s="75"/>
    </x:row>
    <x:row r="83">
      <x:c r="A83" s="75"/>
      <x:c r="B83" s="75"/>
      <x:c r="C83" s="75"/>
      <x:c r="D83" s="75"/>
      <x:c r="E83" s="75"/>
      <x:c r="F83" s="75"/>
      <x:c r="G83" s="75" t="str">
        <x:f>IF(A83="","",E83*F83)</x:f>
      </x:c>
      <x:c r="H83" s="75" t="str">
        <x:f>IF(A83="","",IF(G83&gt;=17,"Critical",IF(G83&gt;=10,"High",IF(G83&gt;=5,"Medium","Low"))))</x:f>
      </x:c>
      <x:c r="I83" s="75"/>
      <x:c r="J83" s="75"/>
      <x:c r="K83" s="75"/>
      <x:c r="L83" s="79"/>
      <x:c r="M83" s="75"/>
      <x:c r="N83" s="75"/>
      <x:c r="O83" s="75" t="str">
        <x:f>IF(A83="","",M83*N83)</x:f>
      </x:c>
      <x:c r="P83" s="75" t="str">
        <x:f>IF(A83="","",IF(O83&gt;=17,"Critical",IF(O83&gt;=10,"High",IF(O83&gt;=5,"Medium","Low"))))</x:f>
      </x:c>
      <x:c r="Q83" s="79"/>
      <x:c r="R83" s="75"/>
    </x:row>
    <x:row r="84">
      <x:c r="A84" s="75"/>
      <x:c r="B84" s="75"/>
      <x:c r="C84" s="75"/>
      <x:c r="D84" s="75"/>
      <x:c r="E84" s="75"/>
      <x:c r="F84" s="75"/>
      <x:c r="G84" s="75" t="str">
        <x:f>IF(A84="","",E84*F84)</x:f>
      </x:c>
      <x:c r="H84" s="75" t="str">
        <x:f>IF(A84="","",IF(G84&gt;=17,"Critical",IF(G84&gt;=10,"High",IF(G84&gt;=5,"Medium","Low"))))</x:f>
      </x:c>
      <x:c r="I84" s="75"/>
      <x:c r="J84" s="75"/>
      <x:c r="K84" s="75"/>
      <x:c r="L84" s="79"/>
      <x:c r="M84" s="75"/>
      <x:c r="N84" s="75"/>
      <x:c r="O84" s="75" t="str">
        <x:f>IF(A84="","",M84*N84)</x:f>
      </x:c>
      <x:c r="P84" s="75" t="str">
        <x:f>IF(A84="","",IF(O84&gt;=17,"Critical",IF(O84&gt;=10,"High",IF(O84&gt;=5,"Medium","Low"))))</x:f>
      </x:c>
      <x:c r="Q84" s="79"/>
      <x:c r="R84" s="75"/>
    </x:row>
    <x:row r="85">
      <x:c r="A85" s="75"/>
      <x:c r="B85" s="75"/>
      <x:c r="C85" s="75"/>
      <x:c r="D85" s="75"/>
      <x:c r="E85" s="75"/>
      <x:c r="F85" s="75"/>
      <x:c r="G85" s="75" t="str">
        <x:f>IF(A85="","",E85*F85)</x:f>
      </x:c>
      <x:c r="H85" s="75" t="str">
        <x:f>IF(A85="","",IF(G85&gt;=17,"Critical",IF(G85&gt;=10,"High",IF(G85&gt;=5,"Medium","Low"))))</x:f>
      </x:c>
      <x:c r="I85" s="75"/>
      <x:c r="J85" s="75"/>
      <x:c r="K85" s="75"/>
      <x:c r="L85" s="79"/>
      <x:c r="M85" s="75"/>
      <x:c r="N85" s="75"/>
      <x:c r="O85" s="75" t="str">
        <x:f>IF(A85="","",M85*N85)</x:f>
      </x:c>
      <x:c r="P85" s="75" t="str">
        <x:f>IF(A85="","",IF(O85&gt;=17,"Critical",IF(O85&gt;=10,"High",IF(O85&gt;=5,"Medium","Low"))))</x:f>
      </x:c>
      <x:c r="Q85" s="79"/>
      <x:c r="R85" s="75"/>
    </x:row>
    <x:row r="86">
      <x:c r="A86" s="75"/>
      <x:c r="B86" s="75"/>
      <x:c r="C86" s="75"/>
      <x:c r="D86" s="75"/>
      <x:c r="E86" s="75"/>
      <x:c r="F86" s="75"/>
      <x:c r="G86" s="75" t="str">
        <x:f>IF(A86="","",E86*F86)</x:f>
      </x:c>
      <x:c r="H86" s="75" t="str">
        <x:f>IF(A86="","",IF(G86&gt;=17,"Critical",IF(G86&gt;=10,"High",IF(G86&gt;=5,"Medium","Low"))))</x:f>
      </x:c>
      <x:c r="I86" s="75"/>
      <x:c r="J86" s="75"/>
      <x:c r="K86" s="75"/>
      <x:c r="L86" s="79"/>
      <x:c r="M86" s="75"/>
      <x:c r="N86" s="75"/>
      <x:c r="O86" s="75" t="str">
        <x:f>IF(A86="","",M86*N86)</x:f>
      </x:c>
      <x:c r="P86" s="75" t="str">
        <x:f>IF(A86="","",IF(O86&gt;=17,"Critical",IF(O86&gt;=10,"High",IF(O86&gt;=5,"Medium","Low"))))</x:f>
      </x:c>
      <x:c r="Q86" s="79"/>
      <x:c r="R86" s="75"/>
    </x:row>
    <x:row r="87">
      <x:c r="A87" s="75"/>
      <x:c r="B87" s="75"/>
      <x:c r="C87" s="75"/>
      <x:c r="D87" s="75"/>
      <x:c r="E87" s="75"/>
      <x:c r="F87" s="75"/>
      <x:c r="G87" s="75" t="str">
        <x:f>IF(A87="","",E87*F87)</x:f>
      </x:c>
      <x:c r="H87" s="75" t="str">
        <x:f>IF(A87="","",IF(G87&gt;=17,"Critical",IF(G87&gt;=10,"High",IF(G87&gt;=5,"Medium","Low"))))</x:f>
      </x:c>
      <x:c r="I87" s="75"/>
      <x:c r="J87" s="75"/>
      <x:c r="K87" s="75"/>
      <x:c r="L87" s="79"/>
      <x:c r="M87" s="75"/>
      <x:c r="N87" s="75"/>
      <x:c r="O87" s="75" t="str">
        <x:f>IF(A87="","",M87*N87)</x:f>
      </x:c>
      <x:c r="P87" s="75" t="str">
        <x:f>IF(A87="","",IF(O87&gt;=17,"Critical",IF(O87&gt;=10,"High",IF(O87&gt;=5,"Medium","Low"))))</x:f>
      </x:c>
      <x:c r="Q87" s="79"/>
      <x:c r="R87" s="75"/>
    </x:row>
    <x:row r="88">
      <x:c r="A88" s="75"/>
      <x:c r="B88" s="75"/>
      <x:c r="C88" s="75"/>
      <x:c r="D88" s="75"/>
      <x:c r="E88" s="75"/>
      <x:c r="F88" s="75"/>
      <x:c r="G88" s="75" t="str">
        <x:f>IF(A88="","",E88*F88)</x:f>
      </x:c>
      <x:c r="H88" s="75" t="str">
        <x:f>IF(A88="","",IF(G88&gt;=17,"Critical",IF(G88&gt;=10,"High",IF(G88&gt;=5,"Medium","Low"))))</x:f>
      </x:c>
      <x:c r="I88" s="75"/>
      <x:c r="J88" s="75"/>
      <x:c r="K88" s="75"/>
      <x:c r="L88" s="79"/>
      <x:c r="M88" s="75"/>
      <x:c r="N88" s="75"/>
      <x:c r="O88" s="75" t="str">
        <x:f>IF(A88="","",M88*N88)</x:f>
      </x:c>
      <x:c r="P88" s="75" t="str">
        <x:f>IF(A88="","",IF(O88&gt;=17,"Critical",IF(O88&gt;=10,"High",IF(O88&gt;=5,"Medium","Low"))))</x:f>
      </x:c>
      <x:c r="Q88" s="79"/>
      <x:c r="R88" s="75"/>
    </x:row>
    <x:row r="89">
      <x:c r="A89" s="75"/>
      <x:c r="B89" s="75"/>
      <x:c r="C89" s="75"/>
      <x:c r="D89" s="75"/>
      <x:c r="E89" s="75"/>
      <x:c r="F89" s="75"/>
      <x:c r="G89" s="75" t="str">
        <x:f>IF(A89="","",E89*F89)</x:f>
      </x:c>
      <x:c r="H89" s="75" t="str">
        <x:f>IF(A89="","",IF(G89&gt;=17,"Critical",IF(G89&gt;=10,"High",IF(G89&gt;=5,"Medium","Low"))))</x:f>
      </x:c>
      <x:c r="I89" s="75"/>
      <x:c r="J89" s="75"/>
      <x:c r="K89" s="75"/>
      <x:c r="L89" s="79"/>
      <x:c r="M89" s="75"/>
      <x:c r="N89" s="75"/>
      <x:c r="O89" s="75" t="str">
        <x:f>IF(A89="","",M89*N89)</x:f>
      </x:c>
      <x:c r="P89" s="75" t="str">
        <x:f>IF(A89="","",IF(O89&gt;=17,"Critical",IF(O89&gt;=10,"High",IF(O89&gt;=5,"Medium","Low"))))</x:f>
      </x:c>
      <x:c r="Q89" s="79"/>
      <x:c r="R89" s="75"/>
    </x:row>
    <x:row r="90">
      <x:c r="A90" s="75"/>
      <x:c r="B90" s="75"/>
      <x:c r="C90" s="75"/>
      <x:c r="D90" s="75"/>
      <x:c r="E90" s="75"/>
      <x:c r="F90" s="75"/>
      <x:c r="G90" s="75" t="str">
        <x:f>IF(A90="","",E90*F90)</x:f>
      </x:c>
      <x:c r="H90" s="75" t="str">
        <x:f>IF(A90="","",IF(G90&gt;=17,"Critical",IF(G90&gt;=10,"High",IF(G90&gt;=5,"Medium","Low"))))</x:f>
      </x:c>
      <x:c r="I90" s="75"/>
      <x:c r="J90" s="75"/>
      <x:c r="K90" s="75"/>
      <x:c r="L90" s="79"/>
      <x:c r="M90" s="75"/>
      <x:c r="N90" s="75"/>
      <x:c r="O90" s="75" t="str">
        <x:f>IF(A90="","",M90*N90)</x:f>
      </x:c>
      <x:c r="P90" s="75" t="str">
        <x:f>IF(A90="","",IF(O90&gt;=17,"Critical",IF(O90&gt;=10,"High",IF(O90&gt;=5,"Medium","Low"))))</x:f>
      </x:c>
      <x:c r="Q90" s="79"/>
      <x:c r="R90" s="75"/>
    </x:row>
    <x:row r="91">
      <x:c r="A91" s="75"/>
      <x:c r="B91" s="75"/>
      <x:c r="C91" s="75"/>
      <x:c r="D91" s="75"/>
      <x:c r="E91" s="75"/>
      <x:c r="F91" s="75"/>
      <x:c r="G91" s="75" t="str">
        <x:f>IF(A91="","",E91*F91)</x:f>
      </x:c>
      <x:c r="H91" s="75" t="str">
        <x:f>IF(A91="","",IF(G91&gt;=17,"Critical",IF(G91&gt;=10,"High",IF(G91&gt;=5,"Medium","Low"))))</x:f>
      </x:c>
      <x:c r="I91" s="75"/>
      <x:c r="J91" s="75"/>
      <x:c r="K91" s="75"/>
      <x:c r="L91" s="79"/>
      <x:c r="M91" s="75"/>
      <x:c r="N91" s="75"/>
      <x:c r="O91" s="75" t="str">
        <x:f>IF(A91="","",M91*N91)</x:f>
      </x:c>
      <x:c r="P91" s="75" t="str">
        <x:f>IF(A91="","",IF(O91&gt;=17,"Critical",IF(O91&gt;=10,"High",IF(O91&gt;=5,"Medium","Low"))))</x:f>
      </x:c>
      <x:c r="Q91" s="79"/>
      <x:c r="R91" s="75"/>
    </x:row>
    <x:row r="92">
      <x:c r="A92" s="75"/>
      <x:c r="B92" s="75"/>
      <x:c r="C92" s="75"/>
      <x:c r="D92" s="75"/>
      <x:c r="E92" s="75"/>
      <x:c r="F92" s="75"/>
      <x:c r="G92" s="75" t="str">
        <x:f>IF(A92="","",E92*F92)</x:f>
      </x:c>
      <x:c r="H92" s="75" t="str">
        <x:f>IF(A92="","",IF(G92&gt;=17,"Critical",IF(G92&gt;=10,"High",IF(G92&gt;=5,"Medium","Low"))))</x:f>
      </x:c>
      <x:c r="I92" s="75"/>
      <x:c r="J92" s="75"/>
      <x:c r="K92" s="75"/>
      <x:c r="L92" s="79"/>
      <x:c r="M92" s="75"/>
      <x:c r="N92" s="75"/>
      <x:c r="O92" s="75" t="str">
        <x:f>IF(A92="","",M92*N92)</x:f>
      </x:c>
      <x:c r="P92" s="75" t="str">
        <x:f>IF(A92="","",IF(O92&gt;=17,"Critical",IF(O92&gt;=10,"High",IF(O92&gt;=5,"Medium","Low"))))</x:f>
      </x:c>
      <x:c r="Q92" s="79"/>
      <x:c r="R92" s="75"/>
    </x:row>
    <x:row r="93">
      <x:c r="A93" s="75"/>
      <x:c r="B93" s="75"/>
      <x:c r="C93" s="75"/>
      <x:c r="D93" s="75"/>
      <x:c r="E93" s="75"/>
      <x:c r="F93" s="75"/>
      <x:c r="G93" s="75" t="str">
        <x:f>IF(A93="","",E93*F93)</x:f>
      </x:c>
      <x:c r="H93" s="75" t="str">
        <x:f>IF(A93="","",IF(G93&gt;=17,"Critical",IF(G93&gt;=10,"High",IF(G93&gt;=5,"Medium","Low"))))</x:f>
      </x:c>
      <x:c r="I93" s="75"/>
      <x:c r="J93" s="75"/>
      <x:c r="K93" s="75"/>
      <x:c r="L93" s="79"/>
      <x:c r="M93" s="75"/>
      <x:c r="N93" s="75"/>
      <x:c r="O93" s="75" t="str">
        <x:f>IF(A93="","",M93*N93)</x:f>
      </x:c>
      <x:c r="P93" s="75" t="str">
        <x:f>IF(A93="","",IF(O93&gt;=17,"Critical",IF(O93&gt;=10,"High",IF(O93&gt;=5,"Medium","Low"))))</x:f>
      </x:c>
      <x:c r="Q93" s="79"/>
      <x:c r="R93" s="75"/>
    </x:row>
    <x:row r="94">
      <x:c r="A94" s="75"/>
      <x:c r="B94" s="75"/>
      <x:c r="C94" s="75"/>
      <x:c r="D94" s="75"/>
      <x:c r="E94" s="75"/>
      <x:c r="F94" s="75"/>
      <x:c r="G94" s="75" t="str">
        <x:f>IF(A94="","",E94*F94)</x:f>
      </x:c>
      <x:c r="H94" s="75" t="str">
        <x:f>IF(A94="","",IF(G94&gt;=17,"Critical",IF(G94&gt;=10,"High",IF(G94&gt;=5,"Medium","Low"))))</x:f>
      </x:c>
      <x:c r="I94" s="75"/>
      <x:c r="J94" s="75"/>
      <x:c r="K94" s="75"/>
      <x:c r="L94" s="79"/>
      <x:c r="M94" s="75"/>
      <x:c r="N94" s="75"/>
      <x:c r="O94" s="75" t="str">
        <x:f>IF(A94="","",M94*N94)</x:f>
      </x:c>
      <x:c r="P94" s="75" t="str">
        <x:f>IF(A94="","",IF(O94&gt;=17,"Critical",IF(O94&gt;=10,"High",IF(O94&gt;=5,"Medium","Low"))))</x:f>
      </x:c>
      <x:c r="Q94" s="79"/>
      <x:c r="R94" s="75"/>
    </x:row>
    <x:row r="95">
      <x:c r="A95" s="75"/>
      <x:c r="B95" s="75"/>
      <x:c r="C95" s="75"/>
      <x:c r="D95" s="75"/>
      <x:c r="E95" s="75"/>
      <x:c r="F95" s="75"/>
      <x:c r="G95" s="75" t="str">
        <x:f>IF(A95="","",E95*F95)</x:f>
      </x:c>
      <x:c r="H95" s="75" t="str">
        <x:f>IF(A95="","",IF(G95&gt;=17,"Critical",IF(G95&gt;=10,"High",IF(G95&gt;=5,"Medium","Low"))))</x:f>
      </x:c>
      <x:c r="I95" s="75"/>
      <x:c r="J95" s="75"/>
      <x:c r="K95" s="75"/>
      <x:c r="L95" s="79"/>
      <x:c r="M95" s="75"/>
      <x:c r="N95" s="75"/>
      <x:c r="O95" s="75" t="str">
        <x:f>IF(A95="","",M95*N95)</x:f>
      </x:c>
      <x:c r="P95" s="75" t="str">
        <x:f>IF(A95="","",IF(O95&gt;=17,"Critical",IF(O95&gt;=10,"High",IF(O95&gt;=5,"Medium","Low"))))</x:f>
      </x:c>
      <x:c r="Q95" s="79"/>
      <x:c r="R95" s="75"/>
    </x:row>
    <x:row r="96">
      <x:c r="A96" s="75"/>
      <x:c r="B96" s="75"/>
      <x:c r="C96" s="75"/>
      <x:c r="D96" s="75"/>
      <x:c r="E96" s="75"/>
      <x:c r="F96" s="75"/>
      <x:c r="G96" s="75" t="str">
        <x:f>IF(A96="","",E96*F96)</x:f>
      </x:c>
      <x:c r="H96" s="75" t="str">
        <x:f>IF(A96="","",IF(G96&gt;=17,"Critical",IF(G96&gt;=10,"High",IF(G96&gt;=5,"Medium","Low"))))</x:f>
      </x:c>
      <x:c r="I96" s="75"/>
      <x:c r="J96" s="75"/>
      <x:c r="K96" s="75"/>
      <x:c r="L96" s="79"/>
      <x:c r="M96" s="75"/>
      <x:c r="N96" s="75"/>
      <x:c r="O96" s="75" t="str">
        <x:f>IF(A96="","",M96*N96)</x:f>
      </x:c>
      <x:c r="P96" s="75" t="str">
        <x:f>IF(A96="","",IF(O96&gt;=17,"Critical",IF(O96&gt;=10,"High",IF(O96&gt;=5,"Medium","Low"))))</x:f>
      </x:c>
      <x:c r="Q96" s="79"/>
      <x:c r="R96" s="75"/>
    </x:row>
    <x:row r="97">
      <x:c r="A97" s="75"/>
      <x:c r="B97" s="75"/>
      <x:c r="C97" s="75"/>
      <x:c r="D97" s="75"/>
      <x:c r="E97" s="75"/>
      <x:c r="F97" s="75"/>
      <x:c r="G97" s="75" t="str">
        <x:f>IF(A97="","",E97*F97)</x:f>
      </x:c>
      <x:c r="H97" s="75" t="str">
        <x:f>IF(A97="","",IF(G97&gt;=17,"Critical",IF(G97&gt;=10,"High",IF(G97&gt;=5,"Medium","Low"))))</x:f>
      </x:c>
      <x:c r="I97" s="75"/>
      <x:c r="J97" s="75"/>
      <x:c r="K97" s="75"/>
      <x:c r="L97" s="79"/>
      <x:c r="M97" s="75"/>
      <x:c r="N97" s="75"/>
      <x:c r="O97" s="75" t="str">
        <x:f>IF(A97="","",M97*N97)</x:f>
      </x:c>
      <x:c r="P97" s="75" t="str">
        <x:f>IF(A97="","",IF(O97&gt;=17,"Critical",IF(O97&gt;=10,"High",IF(O97&gt;=5,"Medium","Low"))))</x:f>
      </x:c>
      <x:c r="Q97" s="79"/>
      <x:c r="R97" s="75"/>
    </x:row>
    <x:row r="98">
      <x:c r="A98" s="75"/>
      <x:c r="B98" s="75"/>
      <x:c r="C98" s="75"/>
      <x:c r="D98" s="75"/>
      <x:c r="E98" s="75"/>
      <x:c r="F98" s="75"/>
      <x:c r="G98" s="75" t="str">
        <x:f>IF(A98="","",E98*F98)</x:f>
      </x:c>
      <x:c r="H98" s="75" t="str">
        <x:f>IF(A98="","",IF(G98&gt;=17,"Critical",IF(G98&gt;=10,"High",IF(G98&gt;=5,"Medium","Low"))))</x:f>
      </x:c>
      <x:c r="I98" s="75"/>
      <x:c r="J98" s="75"/>
      <x:c r="K98" s="75"/>
      <x:c r="L98" s="79"/>
      <x:c r="M98" s="75"/>
      <x:c r="N98" s="75"/>
      <x:c r="O98" s="75" t="str">
        <x:f>IF(A98="","",M98*N98)</x:f>
      </x:c>
      <x:c r="P98" s="75" t="str">
        <x:f>IF(A98="","",IF(O98&gt;=17,"Critical",IF(O98&gt;=10,"High",IF(O98&gt;=5,"Medium","Low"))))</x:f>
      </x:c>
      <x:c r="Q98" s="79"/>
      <x:c r="R98" s="75"/>
    </x:row>
    <x:row r="99">
      <x:c r="A99" s="75"/>
      <x:c r="B99" s="75"/>
      <x:c r="C99" s="75"/>
      <x:c r="D99" s="75"/>
      <x:c r="E99" s="75"/>
      <x:c r="F99" s="75"/>
      <x:c r="G99" s="75" t="str">
        <x:f>IF(A99="","",E99*F99)</x:f>
      </x:c>
      <x:c r="H99" s="75" t="str">
        <x:f>IF(A99="","",IF(G99&gt;=17,"Critical",IF(G99&gt;=10,"High",IF(G99&gt;=5,"Medium","Low"))))</x:f>
      </x:c>
      <x:c r="I99" s="75"/>
      <x:c r="J99" s="75"/>
      <x:c r="K99" s="75"/>
      <x:c r="L99" s="79"/>
      <x:c r="M99" s="75"/>
      <x:c r="N99" s="75"/>
      <x:c r="O99" s="75" t="str">
        <x:f>IF(A99="","",M99*N99)</x:f>
      </x:c>
      <x:c r="P99" s="75" t="str">
        <x:f>IF(A99="","",IF(O99&gt;=17,"Critical",IF(O99&gt;=10,"High",IF(O99&gt;=5,"Medium","Low"))))</x:f>
      </x:c>
      <x:c r="Q99" s="79"/>
      <x:c r="R99" s="75"/>
    </x:row>
    <x:row r="100">
      <x:c r="A100" s="75"/>
      <x:c r="B100" s="75"/>
      <x:c r="C100" s="75"/>
      <x:c r="D100" s="75"/>
      <x:c r="E100" s="75"/>
      <x:c r="F100" s="75"/>
      <x:c r="G100" s="75" t="str">
        <x:f>IF(A100="","",E100*F100)</x:f>
      </x:c>
      <x:c r="H100" s="75" t="str">
        <x:f>IF(A100="","",IF(G100&gt;=17,"Critical",IF(G100&gt;=10,"High",IF(G100&gt;=5,"Medium","Low"))))</x:f>
      </x:c>
      <x:c r="I100" s="75"/>
      <x:c r="J100" s="75"/>
      <x:c r="K100" s="75"/>
      <x:c r="L100" s="79"/>
      <x:c r="M100" s="75"/>
      <x:c r="N100" s="75"/>
      <x:c r="O100" s="75" t="str">
        <x:f>IF(A100="","",M100*N100)</x:f>
      </x:c>
      <x:c r="P100" s="75" t="str">
        <x:f>IF(A100="","",IF(O100&gt;=17,"Critical",IF(O100&gt;=10,"High",IF(O100&gt;=5,"Medium","Low"))))</x:f>
      </x:c>
      <x:c r="Q100" s="79"/>
      <x:c r="R100" s="75"/>
    </x:row>
    <x:row r="101">
      <x:c r="A101" s="75"/>
      <x:c r="B101" s="75"/>
      <x:c r="C101" s="75"/>
      <x:c r="D101" s="75"/>
      <x:c r="E101" s="75"/>
      <x:c r="F101" s="75"/>
      <x:c r="G101" s="75" t="str">
        <x:f>IF(A101="","",E101*F101)</x:f>
      </x:c>
      <x:c r="H101" s="75" t="str">
        <x:f>IF(A101="","",IF(G101&gt;=17,"Critical",IF(G101&gt;=10,"High",IF(G101&gt;=5,"Medium","Low"))))</x:f>
      </x:c>
      <x:c r="I101" s="75"/>
      <x:c r="J101" s="75"/>
      <x:c r="K101" s="75"/>
      <x:c r="L101" s="79"/>
      <x:c r="M101" s="75"/>
      <x:c r="N101" s="75"/>
      <x:c r="O101" s="75" t="str">
        <x:f>IF(A101="","",M101*N101)</x:f>
      </x:c>
      <x:c r="P101" s="75" t="str">
        <x:f>IF(A101="","",IF(O101&gt;=17,"Critical",IF(O101&gt;=10,"High",IF(O101&gt;=5,"Medium","Low"))))</x:f>
      </x:c>
      <x:c r="Q101" s="79"/>
      <x:c r="R101" s="75"/>
    </x:row>
  </x:sheetData>
  <x:conditionalFormatting sqref="H2:H101">
    <x:cfRule type="expression" dxfId="0" priority="1">
      <x:formula>H2="Low"</x:formula>
    </x:cfRule>
    <x:cfRule type="expression" dxfId="1" priority="2">
      <x:formula>H2="Medium"</x:formula>
    </x:cfRule>
    <x:cfRule type="expression" dxfId="2" priority="3">
      <x:formula>H2="High"</x:formula>
    </x:cfRule>
    <x:cfRule type="expression" dxfId="3" priority="4">
      <x:formula>H2="Critical"</x:formula>
    </x:cfRule>
  </x:conditionalFormatting>
  <x:conditionalFormatting sqref="G2:G101">
    <x:cfRule type="colorScale" priority="5">
      <x:colorScale>
        <x:cfvo type="min"/>
        <x:cfvo type="percentile" val="50"/>
        <x:cfvo type="max"/>
        <x:color rgb="D9EAD3"/>
        <x:color rgb="FFF2CC"/>
        <x:color rgb="F4CCCC"/>
      </x:colorScale>
    </x:cfRule>
  </x:conditionalFormatting>
  <x:conditionalFormatting sqref="P2:P101">
    <x:cfRule type="expression" dxfId="4" priority="6">
      <x:formula>P2="Low"</x:formula>
    </x:cfRule>
    <x:cfRule type="expression" dxfId="5" priority="7">
      <x:formula>P2="Medium"</x:formula>
    </x:cfRule>
    <x:cfRule type="expression" dxfId="6" priority="8">
      <x:formula>P2="High"</x:formula>
    </x:cfRule>
    <x:cfRule type="expression" dxfId="7" priority="9">
      <x:formula>P2="Critical"</x:formula>
    </x:cfRule>
  </x:conditionalFormatting>
  <x:conditionalFormatting sqref="O2:O101">
    <x:cfRule type="colorScale" priority="10">
      <x:colorScale>
        <x:cfvo type="min"/>
        <x:cfvo type="percentile" val="50"/>
        <x:cfvo type="max"/>
        <x:color rgb="D9EAD3"/>
        <x:color rgb="FFF2CC"/>
        <x:color rgb="F4CCCC"/>
      </x:colorScale>
    </x:cfRule>
  </x:conditionalFormatting>
  <x:dataValidations count="8">
    <x:dataValidation type="list" sqref="C2:C101">
      <x:formula1>Lists!$C$2:$C$9</x:formula1>
    </x:dataValidation>
    <x:dataValidation type="list" sqref="D2:D101">
      <x:formula1>Lists!$E$2:$E$8</x:formula1>
    </x:dataValidation>
    <x:dataValidation operator="between" sqref="E2:E101">
      <x:formula1>1</x:formula1>
      <x:formula2>5</x:formula2>
    </x:dataValidation>
    <x:dataValidation operator="between" sqref="F2:F101">
      <x:formula1>1</x:formula1>
      <x:formula2>5</x:formula2>
    </x:dataValidation>
    <x:dataValidation type="list" sqref="I2:I101">
      <x:formula1>Lists!$D$2:$D$6</x:formula1>
    </x:dataValidation>
    <x:dataValidation type="list" sqref="J2:J101">
      <x:formula1>Lists!$G$2:$G$6</x:formula1>
    </x:dataValidation>
    <x:dataValidation operator="between" sqref="M2:M101">
      <x:formula1>1</x:formula1>
      <x:formula2>5</x:formula2>
    </x:dataValidation>
    <x:dataValidation operator="between" sqref="N2:N101">
      <x:formula1>1</x:formula1>
      <x:formula2>5</x:formula2>
    </x:dataValidation>
  </x:dataValidations>
  <x:pageMargins left="0.7" right="0.7" top="0.75" bottom="0.75" header="0.3" footer="0.3"/>
  <x:tableParts count="1">
    <x:tablePart xmlns:r="http://schemas.openxmlformats.org/officeDocument/2006/relationships" r:id="R28cd21ed07044b00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</x:cols>
  <x:sheetData>
    <x:row r="1" ht="34" customHeight="1">
      <x:c r="A1" s="83" t="str">
        <x:v>5x5 Risk Matrix: Probability × Impact</x:v>
      </x:c>
      <x:c r="B1" s="83"/>
      <x:c r="C1" s="83"/>
      <x:c r="D1" s="83"/>
      <x:c r="E1" s="83"/>
      <x:c r="F1" s="83"/>
      <x:c r="G1" s="83"/>
      <x:c r="H1" s="83"/>
    </x:row>
    <x:row r="3" ht="38" customHeight="1">
      <x:c r="A3" s="89" t="str">
        <x:v>Probability ↓ / Impact →</x:v>
      </x:c>
      <x:c r="B3" s="89" t="str">
        <x:v>1 Negligible</x:v>
      </x:c>
      <x:c r="C3" s="89" t="str">
        <x:v>2 Minor</x:v>
      </x:c>
      <x:c r="D3" s="89" t="str">
        <x:v>3 Moderate</x:v>
      </x:c>
      <x:c r="E3" s="89" t="str">
        <x:v>4 Major</x:v>
      </x:c>
      <x:c r="F3" s="89" t="str">
        <x:v>5 Critical</x:v>
      </x:c>
      <x:c r="H3" s="68" t="str">
        <x:v>Level</x:v>
      </x:c>
      <x:c r="I3" s="68" t="str">
        <x:v>Score Range</x:v>
      </x:c>
      <x:c r="J3" s="68" t="str">
        <x:v>Action</x:v>
      </x:c>
    </x:row>
    <x:row r="4" ht="38" customHeight="1">
      <x:c r="A4" s="89" t="str">
        <x:v>5 Almost Certain</x:v>
      </x:c>
      <x:c r="B4" s="99" t="n">
        <x:v>5</x:v>
      </x:c>
      <x:c r="C4" s="101" t="n">
        <x:v>10</x:v>
      </x:c>
      <x:c r="D4" s="101" t="n">
        <x:v>15</x:v>
      </x:c>
      <x:c r="E4" s="103" t="n">
        <x:v>20</x:v>
      </x:c>
      <x:c r="F4" s="103" t="n">
        <x:v>25</x:v>
      </x:c>
      <x:c r="H4" s="107" t="str">
        <x:v>Low</x:v>
      </x:c>
      <x:c r="I4" s="107" t="str">
        <x:v>1-4</x:v>
      </x:c>
      <x:c r="J4" s="107" t="str">
        <x:v>Accept / Monitor</x:v>
      </x:c>
    </x:row>
    <x:row r="5" ht="38" customHeight="1">
      <x:c r="A5" s="89" t="str">
        <x:v>4 Likely</x:v>
      </x:c>
      <x:c r="B5" s="105" t="n">
        <x:v>4</x:v>
      </x:c>
      <x:c r="C5" s="99" t="n">
        <x:v>8</x:v>
      </x:c>
      <x:c r="D5" s="101" t="n">
        <x:v>12</x:v>
      </x:c>
      <x:c r="E5" s="101" t="n">
        <x:v>16</x:v>
      </x:c>
      <x:c r="F5" s="103" t="n">
        <x:v>20</x:v>
      </x:c>
      <x:c r="H5" s="109" t="str">
        <x:v>Medium</x:v>
      </x:c>
      <x:c r="I5" s="109" t="str">
        <x:v>5-9</x:v>
      </x:c>
      <x:c r="J5" s="109" t="str">
        <x:v>Plan controls</x:v>
      </x:c>
    </x:row>
    <x:row r="6" ht="38" customHeight="1">
      <x:c r="A6" s="89" t="str">
        <x:v>3 Possible</x:v>
      </x:c>
      <x:c r="B6" s="105" t="n">
        <x:v>3</x:v>
      </x:c>
      <x:c r="C6" s="99" t="n">
        <x:v>6</x:v>
      </x:c>
      <x:c r="D6" s="99" t="n">
        <x:v>9</x:v>
      </x:c>
      <x:c r="E6" s="101" t="n">
        <x:v>12</x:v>
      </x:c>
      <x:c r="F6" s="101" t="n">
        <x:v>15</x:v>
      </x:c>
      <x:c r="H6" s="111" t="str">
        <x:v>High</x:v>
      </x:c>
      <x:c r="I6" s="111" t="str">
        <x:v>10-16</x:v>
      </x:c>
      <x:c r="J6" s="111" t="str">
        <x:v>Mitigate actively</x:v>
      </x:c>
    </x:row>
    <x:row r="7" ht="38" customHeight="1">
      <x:c r="A7" s="89" t="str">
        <x:v>2 Unlikely</x:v>
      </x:c>
      <x:c r="B7" s="105" t="n">
        <x:v>2</x:v>
      </x:c>
      <x:c r="C7" s="105" t="n">
        <x:v>4</x:v>
      </x:c>
      <x:c r="D7" s="99" t="n">
        <x:v>6</x:v>
      </x:c>
      <x:c r="E7" s="99" t="n">
        <x:v>8</x:v>
      </x:c>
      <x:c r="F7" s="101" t="n">
        <x:v>10</x:v>
      </x:c>
      <x:c r="H7" s="113" t="str">
        <x:v>Critical</x:v>
      </x:c>
      <x:c r="I7" s="113" t="str">
        <x:v>17-25</x:v>
      </x:c>
      <x:c r="J7" s="113" t="str">
        <x:v>Escalate immediately</x:v>
      </x:c>
    </x:row>
    <x:row r="8" ht="38" customHeight="1">
      <x:c r="A8" s="89" t="str">
        <x:v>1 Rare</x:v>
      </x:c>
      <x:c r="B8" s="105" t="n">
        <x:v>1</x:v>
      </x:c>
      <x:c r="C8" s="105" t="n">
        <x:v>2</x:v>
      </x:c>
      <x:c r="D8" s="105" t="n">
        <x:v>3</x:v>
      </x:c>
      <x:c r="E8" s="105" t="n">
        <x:v>4</x:v>
      </x:c>
      <x:c r="F8" s="99" t="n">
        <x:v>5</x:v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</x:cols>
  <x:sheetData>
    <x:row r="1">
      <x:c r="A1" s="68" t="str">
        <x:v>Probability</x:v>
      </x:c>
      <x:c r="B1" s="68" t="str">
        <x:v>Impact</x:v>
      </x:c>
      <x:c r="C1" s="68" t="str">
        <x:v>Category</x:v>
      </x:c>
      <x:c r="D1" s="68" t="str">
        <x:v>Status</x:v>
      </x:c>
      <x:c r="E1" s="68" t="str">
        <x:v>Owner</x:v>
      </x:c>
      <x:c r="F1" s="68" t="str">
        <x:v>Level</x:v>
      </x:c>
      <x:c r="G1" s="68" t="str">
        <x:v>Response Strategy</x:v>
      </x:c>
    </x:row>
    <x:row r="2">
      <x:c r="A2" t="str">
        <x:v>Rare</x:v>
      </x:c>
      <x:c r="B2" t="str">
        <x:v>Negligible</x:v>
      </x:c>
      <x:c r="C2" t="str">
        <x:v>Operational</x:v>
      </x:c>
      <x:c r="D2" t="str">
        <x:v>Open</x:v>
      </x:c>
      <x:c r="E2" t="str">
        <x:v>Risk Manager</x:v>
      </x:c>
      <x:c r="F2" t="str">
        <x:v>Low</x:v>
      </x:c>
      <x:c r="G2" t="str">
        <x:v>Accept</x:v>
      </x:c>
    </x:row>
    <x:row r="3">
      <x:c r="A3" t="str">
        <x:v>Unlikely</x:v>
      </x:c>
      <x:c r="B3" t="str">
        <x:v>Minor</x:v>
      </x:c>
      <x:c r="C3" t="str">
        <x:v>Financial</x:v>
      </x:c>
      <x:c r="D3" t="str">
        <x:v>Monitoring</x:v>
      </x:c>
      <x:c r="E3" t="str">
        <x:v>Project Manager</x:v>
      </x:c>
      <x:c r="F3" t="str">
        <x:v>Medium</x:v>
      </x:c>
      <x:c r="G3" t="str">
        <x:v>Mitigate</x:v>
      </x:c>
    </x:row>
    <x:row r="4">
      <x:c r="A4" t="str">
        <x:v>Possible</x:v>
      </x:c>
      <x:c r="B4" t="str">
        <x:v>Moderate</x:v>
      </x:c>
      <x:c r="C4" t="str">
        <x:v>Strategic</x:v>
      </x:c>
      <x:c r="D4" t="str">
        <x:v>In Progress</x:v>
      </x:c>
      <x:c r="E4" t="str">
        <x:v>Finance Lead</x:v>
      </x:c>
      <x:c r="F4" t="str">
        <x:v>High</x:v>
      </x:c>
      <x:c r="G4" t="str">
        <x:v>Transfer</x:v>
      </x:c>
    </x:row>
    <x:row r="5">
      <x:c r="A5" t="str">
        <x:v>Likely</x:v>
      </x:c>
      <x:c r="B5" t="str">
        <x:v>Major</x:v>
      </x:c>
      <x:c r="C5" t="str">
        <x:v>Compliance</x:v>
      </x:c>
      <x:c r="D5" t="str">
        <x:v>Closed</x:v>
      </x:c>
      <x:c r="E5" t="str">
        <x:v>IT Lead</x:v>
      </x:c>
      <x:c r="F5" t="str">
        <x:v>Critical</x:v>
      </x:c>
      <x:c r="G5" t="str">
        <x:v>Avoid</x:v>
      </x:c>
    </x:row>
    <x:row r="6">
      <x:c r="A6" t="str">
        <x:v>Almost Certain</x:v>
      </x:c>
      <x:c r="B6" t="str">
        <x:v>Critical</x:v>
      </x:c>
      <x:c r="C6" t="str">
        <x:v>IT / Cyber</x:v>
      </x:c>
      <x:c r="D6" t="str">
        <x:v>Escalated</x:v>
      </x:c>
      <x:c r="E6" t="str">
        <x:v>Operations Lead</x:v>
      </x:c>
      <x:c r="G6" t="str">
        <x:v>Monitor</x:v>
      </x:c>
    </x:row>
    <x:row r="7">
      <x:c r="C7" t="str">
        <x:v>Supply Chain</x:v>
      </x:c>
      <x:c r="E7" t="str">
        <x:v>HSE Lead</x:v>
      </x:c>
    </x:row>
    <x:row r="8">
      <x:c r="C8" t="str">
        <x:v>HSE</x:v>
      </x:c>
      <x:c r="E8" t="str">
        <x:v>Compliance Officer</x:v>
      </x:c>
    </x:row>
    <x:row r="9">
      <x:c r="C9" t="str">
        <x:v>Project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90" hidden="0" customWidth="1"/>
  </x:cols>
  <x:sheetData>
    <x:row r="1">
      <x:c r="A1" s="83" t="str">
        <x:v>How to Use This Risk Management Dashboard</x:v>
      </x:c>
      <x:c r="B1" s="83"/>
      <x:c r="C1" s="83"/>
      <x:c r="D1" s="83"/>
      <x:c r="E1" s="83"/>
      <x:c r="F1" s="83"/>
      <x:c r="G1" s="83"/>
      <x:c r="H1" s="83"/>
    </x:row>
    <x:row r="3">
      <x:c r="A3" s="117" t="str">
        <x:v>Step</x:v>
      </x:c>
      <x:c r="B3" s="117" t="str">
        <x:v>Instruction</x:v>
      </x:c>
    </x:row>
    <x:row r="4" ht="35" customHeight="1">
      <x:c r="A4" s="75" t="str">
        <x:v>1</x:v>
      </x:c>
      <x:c r="B4" s="75" t="str">
        <x:v>Enter risks in the Risk Register sheet using one line per risk.</x:v>
      </x:c>
    </x:row>
    <x:row r="5" ht="35" customHeight="1">
      <x:c r="A5" s="75" t="str">
        <x:v>2</x:v>
      </x:c>
      <x:c r="B5" s="75" t="str">
        <x:v>Choose probability and impact from 1 to 5. The workbook calculates the risk score and level automatically.</x:v>
      </x:c>
    </x:row>
    <x:row r="6" ht="35" customHeight="1">
      <x:c r="A6" s="75" t="str">
        <x:v>3</x:v>
      </x:c>
      <x:c r="B6" s="75" t="str">
        <x:v>Assign an owner, mitigation action and due date for each significant risk.</x:v>
      </x:c>
    </x:row>
    <x:row r="7" ht="35" customHeight="1">
      <x:c r="A7" s="75" t="str">
        <x:v>4</x:v>
      </x:c>
      <x:c r="B7" s="75" t="str">
        <x:v>Update status regularly: Open, In Progress, Monitoring, Escalated or Closed.</x:v>
      </x:c>
    </x:row>
    <x:row r="8" ht="35" customHeight="1">
      <x:c r="A8" s="75" t="str">
        <x:v>5</x:v>
      </x:c>
      <x:c r="B8" s="75" t="str">
        <x:v>Review the Dashboard sheet to monitor critical risks, exposure by category and mitigation progress.</x:v>
      </x:c>
    </x:row>
    <x:row r="9" ht="35" customHeight="1">
      <x:c r="A9" s="75" t="str">
        <x:v>6</x:v>
      </x:c>
      <x:c r="B9" s="75" t="str">
        <x:v>Use the 5x5 Matrix sheet to explain scoring logic to teams and stakeholders.</x:v>
      </x:c>
    </x:row>
    <x:row r="11">
      <x:c r="A11" t="str">
        <x:v>Design reference</x:v>
      </x:c>
      <x:c r="B11" t="str">
        <x:v>https://business-docs.co.uk/scenario/how-to-create-a-risk-dashboard/</x:v>
      </x:c>
    </x:row>
  </x:sheetData>
  <x:mergeCells>
    <x:mergeCell ref="A1:H1"/>
  </x:mergeCells>
  <x:pageMargins left="0.7" right="0.7" top="0.75" bottom="0.75" header="0.3" footer="0.3"/>
</x:worksheet>
</file>