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44e25f92dc24d1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202a15417f0e4879"/>
    <x:sheet xmlns:r="http://schemas.openxmlformats.org/officeDocument/2006/relationships" name="Risk Register" sheetId="2" r:id="Rad67391e4a5648ac"/>
    <x:sheet xmlns:r="http://schemas.openxmlformats.org/officeDocument/2006/relationships" name="5x5 Risk Matrix" sheetId="3" r:id="R3bda4a5bd4844a9a"/>
    <x:sheet xmlns:r="http://schemas.openxmlformats.org/officeDocument/2006/relationships" name="Lists" sheetId="4" r:id="Rf393538dfb28497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yyyy-mm-dd"/>
    <x:numFmt numFmtId="201" formatCode="0%"/>
    <x:numFmt numFmtId="202" formatCode="0.0"/>
  </x:numFmts>
  <x:fonts count="17">
    <x:font>
      <x:sz val="11"/>
      <x:name val="Carlito"/>
    </x:font>
    <x:font>
      <x:b/>
      <x:sz val="11"/>
      <x:color rgb="FFFFFF"/>
      <x:name val="Carlito"/>
    </x:font>
    <x:font>
      <x:sz val="11"/>
      <x:color rgb="0F172A"/>
      <x:name val="Carlito"/>
    </x:font>
    <x:font>
      <x:b/>
      <x:sz val="18"/>
      <x:color rgb="FFFFFF"/>
      <x:name val="Carlito"/>
    </x:font>
    <x:font>
      <x:b/>
      <x:sz val="16"/>
      <x:color rgb="111827"/>
      <x:name val="Carlito"/>
    </x:font>
    <x:font>
      <x:b/>
      <x:sz val="16"/>
      <x:color rgb="FFFFFF"/>
      <x:name val="Carlito"/>
    </x:font>
    <x:font>
      <x:i/>
      <x:sz val="11"/>
      <x:color rgb="0F172A"/>
      <x:name val="Carlito"/>
    </x:font>
    <x:font>
      <x:b/>
      <x:sz val="11"/>
      <x:color rgb="111827"/>
      <x:name val="Carlito"/>
    </x:font>
    <x:font>
      <x:b/>
      <x:sz val="22"/>
      <x:color rgb="FFFFFF"/>
      <x:name val="Carlito"/>
    </x:font>
    <x:font>
      <x:b/>
      <x:sz val="11"/>
      <x:color rgb="CBD5E1"/>
      <x:name val="Carlito"/>
    </x:font>
    <x:font>
      <x:b/>
      <x:sz val="22"/>
      <x:color rgb="22D3EE"/>
      <x:name val="Carlito"/>
    </x:font>
    <x:font>
      <x:b/>
      <x:sz val="22"/>
      <x:color rgb="EF4444"/>
      <x:name val="Carlito"/>
    </x:font>
    <x:font>
      <x:b/>
      <x:sz val="22"/>
      <x:color rgb="FB923C"/>
      <x:name val="Carlito"/>
    </x:font>
    <x:font>
      <x:b/>
      <x:sz val="22"/>
      <x:color rgb="10B981"/>
      <x:name val="Carlito"/>
    </x:font>
    <x:font>
      <x:b/>
      <x:sz val="22"/>
      <x:color rgb="FACC15"/>
      <x:name val="Carlito"/>
    </x:font>
    <x:font>
      <x:b/>
      <x:sz val="22"/>
      <x:color rgb="8B5CF6"/>
      <x:name val="Carlito"/>
    </x:font>
    <x:font>
      <x:b/>
      <x:sz val="11"/>
      <x:color rgb="0F172A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F8FAFC"/>
      </x:patternFill>
    </x:fill>
    <x:fill>
      <x:patternFill patternType="solid">
        <x:fgColor rgb="111827"/>
      </x:patternFill>
    </x:fill>
    <x:fill>
      <x:patternFill patternType="solid">
        <x:fgColor rgb="1E293B"/>
      </x:patternFill>
    </x:fill>
    <x:fill>
      <x:patternFill patternType="solid">
        <x:fgColor rgb="10B981"/>
      </x:patternFill>
    </x:fill>
    <x:fill>
      <x:patternFill patternType="solid">
        <x:fgColor rgb="FACC15"/>
      </x:patternFill>
    </x:fill>
    <x:fill>
      <x:patternFill patternType="solid">
        <x:fgColor rgb="FB923C"/>
      </x:patternFill>
    </x:fill>
    <x:fill>
      <x:patternFill patternType="solid">
        <x:fgColor rgb="EF4444"/>
      </x:patternFill>
    </x:fill>
    <x:fill>
      <x:patternFill patternType="solid">
        <x:fgColor rgb="E2E8F0"/>
      </x:patternFill>
    </x:fill>
    <x:fill>
      <x:patternFill patternType="solid">
        <x:fgColor rgb="0B1220"/>
      </x:patternFill>
    </x:fill>
  </x:fills>
  <x:borders count="2">
    <x:border/>
    <x:border/>
  </x:borders>
  <x:cellStyleXfs count="1">
    <x:xf numFmtId="0" fontId="0" fillId="0" borderId="0"/>
  </x:cellStyleXfs>
  <x:cellXfs count="16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wrapText="1"/>
    </x:xf>
    <x:xf numFmtId="0" fontId="1" fillId="4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wrapText="1"/>
    </x:xf>
    <x:xf numFmtId="0" fontId="1" fillId="4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vertical="center" wrapText="1"/>
    </x:xf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vertical="center" wrapText="1"/>
    </x:xf>
    <x:xf numFmtId="200" fontId="2" fillId="3" borderId="0" xfId="0" applyNumberFormat="1" applyFont="1" applyFill="1" applyBorder="1" applyAlignment="1">
      <x:alignment vertical="center" wrapText="1"/>
    </x:xf>
    <x:xf numFmtId="200" fontId="2" fillId="3" borderId="1" xfId="0" applyNumberFormat="1" applyFont="1" applyFill="1" applyBorder="1" applyAlignment="1">
      <x:alignment vertical="center" wrapText="1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6" fillId="10" borderId="0" xfId="0" applyNumberFormat="1" applyFont="1" applyFill="1" applyBorder="1"/>
    <x:xf numFmtId="0" fontId="6" fillId="10" borderId="0" xfId="0" applyNumberFormat="1" applyFont="1" applyFill="1" applyBorder="1" applyAlignment="1">
      <x:alignment wrapText="1"/>
    </x:xf>
    <x:xf numFmtId="0" fontId="6" fillId="10" borderId="0" xfId="0" applyNumberFormat="1" applyFont="1" applyFill="1" applyBorder="1" applyAlignment="1">
      <x:alignment horizontal="center" wrapText="1"/>
    </x:xf>
    <x:xf numFmtId="0" fontId="0" fillId="10" borderId="1" xfId="0" applyNumberFormat="1" applyFont="1" applyFill="1" applyBorder="1"/>
    <x:xf numFmtId="0" fontId="6" fillId="10" borderId="1" xfId="0" applyNumberFormat="1" applyFont="1" applyFill="1" applyBorder="1"/>
    <x:xf numFmtId="0" fontId="6" fillId="10" borderId="1" xfId="0" applyNumberFormat="1" applyFont="1" applyFill="1" applyBorder="1" applyAlignment="1">
      <x:alignment wrapText="1"/>
    </x:xf>
    <x:xf numFmtId="0" fontId="6" fillId="10" borderId="1" xfId="0" applyNumberFormat="1" applyFont="1" applyFill="1" applyBorder="1" applyAlignment="1">
      <x:alignment horizontal="center" wrapText="1"/>
    </x:xf>
    <x:xf numFmtId="0" fontId="2" fillId="6" borderId="0" xfId="0" applyNumberFormat="1" applyFont="1" applyFill="1" applyBorder="1" applyAlignment="1">
      <x:alignment wrapText="1"/>
    </x:xf>
    <x:xf numFmtId="0" fontId="1" fillId="6" borderId="0" xfId="0" applyNumberFormat="1" applyFont="1" applyFill="1" applyBorder="1" applyAlignment="1">
      <x:alignment wrapText="1"/>
    </x:xf>
    <x:xf numFmtId="0" fontId="1" fillId="6" borderId="0" xfId="0" applyNumberFormat="1" applyFont="1" applyFill="1" applyBorder="1" applyAlignment="1">
      <x:alignment horizontal="center" wrapText="1"/>
    </x:xf>
    <x:xf numFmtId="0" fontId="2" fillId="6" borderId="1" xfId="0" applyNumberFormat="1" applyFont="1" applyFill="1" applyBorder="1" applyAlignment="1">
      <x:alignment wrapText="1"/>
    </x:xf>
    <x:xf numFmtId="0" fontId="1" fillId="6" borderId="1" xfId="0" applyNumberFormat="1" applyFont="1" applyFill="1" applyBorder="1" applyAlignment="1">
      <x:alignment wrapText="1"/>
    </x:xf>
    <x:xf numFmtId="0" fontId="1" fillId="6" borderId="1" xfId="0" applyNumberFormat="1" applyFont="1" applyFill="1" applyBorder="1" applyAlignment="1">
      <x:alignment horizontal="center" wrapText="1"/>
    </x:xf>
    <x:xf numFmtId="0" fontId="2" fillId="7" borderId="0" xfId="0" applyNumberFormat="1" applyFont="1" applyFill="1" applyBorder="1" applyAlignment="1">
      <x:alignment wrapText="1"/>
    </x:xf>
    <x:xf numFmtId="0" fontId="7" fillId="7" borderId="0" xfId="0" applyNumberFormat="1" applyFont="1" applyFill="1" applyBorder="1" applyAlignment="1">
      <x:alignment wrapText="1"/>
    </x:xf>
    <x:xf numFmtId="0" fontId="7" fillId="7" borderId="0" xfId="0" applyNumberFormat="1" applyFont="1" applyFill="1" applyBorder="1" applyAlignment="1">
      <x:alignment horizontal="center" wrapText="1"/>
    </x:xf>
    <x:xf numFmtId="0" fontId="2" fillId="7" borderId="1" xfId="0" applyNumberFormat="1" applyFont="1" applyFill="1" applyBorder="1" applyAlignment="1">
      <x:alignment wrapText="1"/>
    </x:xf>
    <x:xf numFmtId="0" fontId="7" fillId="7" borderId="1" xfId="0" applyNumberFormat="1" applyFont="1" applyFill="1" applyBorder="1" applyAlignment="1">
      <x:alignment wrapText="1"/>
    </x:xf>
    <x:xf numFmtId="0" fontId="7" fillId="7" borderId="1" xfId="0" applyNumberFormat="1" applyFont="1" applyFill="1" applyBorder="1" applyAlignment="1">
      <x:alignment horizontal="center" wrapText="1"/>
    </x:xf>
    <x:xf numFmtId="0" fontId="2" fillId="8" borderId="0" xfId="0" applyNumberFormat="1" applyFont="1" applyFill="1" applyBorder="1" applyAlignment="1">
      <x:alignment wrapText="1"/>
    </x:xf>
    <x:xf numFmtId="0" fontId="1" fillId="8" borderId="0" xfId="0" applyNumberFormat="1" applyFont="1" applyFill="1" applyBorder="1" applyAlignment="1">
      <x:alignment wrapText="1"/>
    </x:xf>
    <x:xf numFmtId="0" fontId="1" fillId="8" borderId="0" xfId="0" applyNumberFormat="1" applyFont="1" applyFill="1" applyBorder="1" applyAlignment="1">
      <x:alignment horizontal="center" wrapText="1"/>
    </x:xf>
    <x:xf numFmtId="0" fontId="2" fillId="8" borderId="1" xfId="0" applyNumberFormat="1" applyFont="1" applyFill="1" applyBorder="1" applyAlignment="1">
      <x:alignment wrapText="1"/>
    </x:xf>
    <x:xf numFmtId="0" fontId="1" fillId="8" borderId="1" xfId="0" applyNumberFormat="1" applyFont="1" applyFill="1" applyBorder="1" applyAlignment="1">
      <x:alignment wrapText="1"/>
    </x:xf>
    <x:xf numFmtId="0" fontId="1" fillId="8" borderId="1" xfId="0" applyNumberFormat="1" applyFont="1" applyFill="1" applyBorder="1" applyAlignment="1">
      <x:alignment horizontal="center" wrapText="1"/>
    </x:xf>
    <x:xf numFmtId="0" fontId="2" fillId="9" borderId="0" xfId="0" applyNumberFormat="1" applyFont="1" applyFill="1" applyBorder="1" applyAlignment="1">
      <x:alignment wrapText="1"/>
    </x:xf>
    <x:xf numFmtId="0" fontId="1" fillId="9" borderId="0" xfId="0" applyNumberFormat="1" applyFont="1" applyFill="1" applyBorder="1" applyAlignment="1">
      <x:alignment wrapText="1"/>
    </x:xf>
    <x:xf numFmtId="0" fontId="1" fillId="9" borderId="0" xfId="0" applyNumberFormat="1" applyFont="1" applyFill="1" applyBorder="1" applyAlignment="1">
      <x:alignment horizontal="center" wrapText="1"/>
    </x:xf>
    <x:xf numFmtId="0" fontId="2" fillId="9" borderId="1" xfId="0" applyNumberFormat="1" applyFont="1" applyFill="1" applyBorder="1" applyAlignment="1">
      <x:alignment wrapText="1"/>
    </x:xf>
    <x:xf numFmtId="0" fontId="1" fillId="9" borderId="1" xfId="0" applyNumberFormat="1" applyFont="1" applyFill="1" applyBorder="1" applyAlignment="1">
      <x:alignment wrapText="1"/>
    </x:xf>
    <x:xf numFmtId="0" fontId="1" fillId="9" borderId="1" xfId="0" applyNumberFormat="1" applyFont="1" applyFill="1" applyBorder="1" applyAlignment="1">
      <x:alignment horizontal="center" wrapText="1"/>
    </x:xf>
    <x:xf numFmtId="0" fontId="0" fillId="11" borderId="0" xfId="0" applyNumberFormat="1" applyFont="1" applyFill="1" applyBorder="1"/>
    <x:xf numFmtId="0" fontId="8" fillId="11" borderId="0" xfId="0" applyNumberFormat="1" applyFont="1" applyFill="1" applyBorder="1"/>
    <x:xf numFmtId="0" fontId="8" fillId="11" borderId="0" xfId="0" applyNumberFormat="1" applyFont="1" applyFill="1" applyBorder="1" applyAlignment="1">
      <x:alignment horizontal="center"/>
    </x:xf>
    <x:xf numFmtId="0" fontId="8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8" fillId="11" borderId="1" xfId="0" applyNumberFormat="1" applyFont="1" applyFill="1" applyBorder="1"/>
    <x:xf numFmtId="0" fontId="8" fillId="11" borderId="1" xfId="0" applyNumberFormat="1" applyFont="1" applyFill="1" applyBorder="1" applyAlignment="1">
      <x:alignment horizontal="center"/>
    </x:xf>
    <x:xf numFmtId="0" fontId="8" fillId="11" borderId="1" xfId="0" applyNumberFormat="1" applyFont="1" applyFill="1" applyBorder="1" applyAlignment="1">
      <x:alignment horizontal="center" vertical="center"/>
    </x:xf>
    <x:xf numFmtId="0" fontId="9" fillId="4" borderId="0" xfId="0" applyNumberFormat="1" applyFont="1" applyFill="1" applyBorder="1"/>
    <x:xf numFmtId="0" fontId="9" fillId="4" borderId="0" xfId="0" applyNumberFormat="1" applyFont="1" applyFill="1" applyBorder="1" applyAlignment="1">
      <x:alignment horizontal="center"/>
    </x:xf>
    <x:xf numFmtId="0" fontId="9" fillId="4" borderId="1" xfId="0" applyNumberFormat="1" applyFont="1" applyFill="1" applyBorder="1"/>
    <x:xf numFmtId="0" fontId="9" fillId="4" borderId="1" xfId="0" applyNumberFormat="1" applyFont="1" applyFill="1" applyBorder="1" applyAlignment="1">
      <x:alignment horizontal="center"/>
    </x:xf>
    <x:xf numFmtId="0" fontId="10" fillId="4" borderId="0" xfId="0" applyNumberFormat="1" applyFont="1" applyFill="1" applyBorder="1"/>
    <x:xf numFmtId="0" fontId="10" fillId="4" borderId="0" xfId="0" applyNumberFormat="1" applyFont="1" applyFill="1" applyBorder="1" applyAlignment="1">
      <x:alignment horizontal="center"/>
    </x:xf>
    <x:xf numFmtId="0" fontId="10" fillId="4" borderId="0" xfId="0" applyNumberFormat="1" applyFont="1" applyFill="1" applyBorder="1" applyAlignment="1">
      <x:alignment horizontal="center" vertical="center"/>
    </x:xf>
    <x:xf numFmtId="0" fontId="10" fillId="4" borderId="1" xfId="0" applyNumberFormat="1" applyFont="1" applyFill="1" applyBorder="1"/>
    <x:xf numFmtId="0" fontId="10" fillId="4" borderId="1" xfId="0" applyNumberFormat="1" applyFont="1" applyFill="1" applyBorder="1" applyAlignment="1">
      <x:alignment horizontal="center"/>
    </x:xf>
    <x:xf numFmtId="0" fontId="10" fillId="4" borderId="1" xfId="0" applyNumberFormat="1" applyFont="1" applyFill="1" applyBorder="1" applyAlignment="1">
      <x:alignment horizontal="center" vertical="center"/>
    </x:xf>
    <x:xf numFmtId="0" fontId="11" fillId="4" borderId="0" xfId="0" applyNumberFormat="1" applyFont="1" applyFill="1" applyBorder="1"/>
    <x:xf numFmtId="0" fontId="11" fillId="4" borderId="0" xfId="0" applyNumberFormat="1" applyFont="1" applyFill="1" applyBorder="1" applyAlignment="1">
      <x:alignment horizontal="center"/>
    </x:xf>
    <x:xf numFmtId="0" fontId="11" fillId="4" borderId="0" xfId="0" applyNumberFormat="1" applyFont="1" applyFill="1" applyBorder="1" applyAlignment="1">
      <x:alignment horizontal="center" vertical="center"/>
    </x:xf>
    <x:xf numFmtId="0" fontId="11" fillId="4" borderId="1" xfId="0" applyNumberFormat="1" applyFont="1" applyFill="1" applyBorder="1"/>
    <x:xf numFmtId="0" fontId="11" fillId="4" borderId="1" xfId="0" applyNumberFormat="1" applyFont="1" applyFill="1" applyBorder="1" applyAlignment="1">
      <x:alignment horizontal="center"/>
    </x:xf>
    <x:xf numFmtId="0" fontId="11" fillId="4" borderId="1" xfId="0" applyNumberFormat="1" applyFont="1" applyFill="1" applyBorder="1" applyAlignment="1">
      <x:alignment horizontal="center" vertical="center"/>
    </x:xf>
    <x:xf numFmtId="0" fontId="12" fillId="4" borderId="0" xfId="0" applyNumberFormat="1" applyFont="1" applyFill="1" applyBorder="1"/>
    <x:xf numFmtId="0" fontId="12" fillId="4" borderId="0" xfId="0" applyNumberFormat="1" applyFont="1" applyFill="1" applyBorder="1" applyAlignment="1">
      <x:alignment horizontal="center"/>
    </x:xf>
    <x:xf numFmtId="0" fontId="12" fillId="4" borderId="0" xfId="0" applyNumberFormat="1" applyFont="1" applyFill="1" applyBorder="1" applyAlignment="1">
      <x:alignment horizontal="center" vertical="center"/>
    </x:xf>
    <x:xf numFmtId="0" fontId="12" fillId="4" borderId="1" xfId="0" applyNumberFormat="1" applyFont="1" applyFill="1" applyBorder="1"/>
    <x:xf numFmtId="0" fontId="12" fillId="4" borderId="1" xfId="0" applyNumberFormat="1" applyFont="1" applyFill="1" applyBorder="1" applyAlignment="1">
      <x:alignment horizontal="center"/>
    </x:xf>
    <x:xf numFmtId="0" fontId="12" fillId="4" borderId="1" xfId="0" applyNumberFormat="1" applyFont="1" applyFill="1" applyBorder="1" applyAlignment="1">
      <x:alignment horizontal="center" vertical="center"/>
    </x:xf>
    <x:xf numFmtId="0" fontId="13" fillId="4" borderId="0" xfId="0" applyNumberFormat="1" applyFont="1" applyFill="1" applyBorder="1"/>
    <x:xf numFmtId="0" fontId="13" fillId="4" borderId="0" xfId="0" applyNumberFormat="1" applyFont="1" applyFill="1" applyBorder="1" applyAlignment="1">
      <x:alignment horizontal="center"/>
    </x:xf>
    <x:xf numFmtId="0" fontId="13" fillId="4" borderId="0" xfId="0" applyNumberFormat="1" applyFont="1" applyFill="1" applyBorder="1" applyAlignment="1">
      <x:alignment horizontal="center" vertical="center"/>
    </x:xf>
    <x:xf numFmtId="0" fontId="13" fillId="4" borderId="1" xfId="0" applyNumberFormat="1" applyFont="1" applyFill="1" applyBorder="1"/>
    <x:xf numFmtId="0" fontId="13" fillId="4" borderId="1" xfId="0" applyNumberFormat="1" applyFont="1" applyFill="1" applyBorder="1" applyAlignment="1">
      <x:alignment horizontal="center"/>
    </x:xf>
    <x:xf numFmtId="0" fontId="13" fillId="4" borderId="1" xfId="0" applyNumberFormat="1" applyFont="1" applyFill="1" applyBorder="1" applyAlignment="1">
      <x:alignment horizontal="center" vertical="center"/>
    </x:xf>
    <x:xf numFmtId="0" fontId="14" fillId="4" borderId="0" xfId="0" applyNumberFormat="1" applyFont="1" applyFill="1" applyBorder="1"/>
    <x:xf numFmtId="0" fontId="14" fillId="4" borderId="0" xfId="0" applyNumberFormat="1" applyFont="1" applyFill="1" applyBorder="1" applyAlignment="1">
      <x:alignment horizontal="center"/>
    </x:xf>
    <x:xf numFmtId="0" fontId="14" fillId="4" borderId="0" xfId="0" applyNumberFormat="1" applyFont="1" applyFill="1" applyBorder="1" applyAlignment="1">
      <x:alignment horizontal="center" vertical="center"/>
    </x:xf>
    <x:xf numFmtId="0" fontId="14" fillId="4" borderId="1" xfId="0" applyNumberFormat="1" applyFont="1" applyFill="1" applyBorder="1"/>
    <x:xf numFmtId="0" fontId="14" fillId="4" borderId="1" xfId="0" applyNumberFormat="1" applyFont="1" applyFill="1" applyBorder="1" applyAlignment="1">
      <x:alignment horizontal="center"/>
    </x:xf>
    <x:xf numFmtId="0" fontId="14" fillId="4" borderId="1" xfId="0" applyNumberFormat="1" applyFont="1" applyFill="1" applyBorder="1" applyAlignment="1">
      <x:alignment horizontal="center" vertical="center"/>
    </x:xf>
    <x:xf numFmtId="0" fontId="15" fillId="4" borderId="0" xfId="0" applyNumberFormat="1" applyFont="1" applyFill="1" applyBorder="1"/>
    <x:xf numFmtId="0" fontId="15" fillId="4" borderId="0" xfId="0" applyNumberFormat="1" applyFont="1" applyFill="1" applyBorder="1" applyAlignment="1">
      <x:alignment horizontal="center"/>
    </x:xf>
    <x:xf numFmtId="0" fontId="15" fillId="4" borderId="0" xfId="0" applyNumberFormat="1" applyFont="1" applyFill="1" applyBorder="1" applyAlignment="1">
      <x:alignment horizontal="center" vertical="center"/>
    </x:xf>
    <x:xf numFmtId="0" fontId="15" fillId="4" borderId="1" xfId="0" applyNumberFormat="1" applyFont="1" applyFill="1" applyBorder="1"/>
    <x:xf numFmtId="0" fontId="15" fillId="4" borderId="1" xfId="0" applyNumberFormat="1" applyFont="1" applyFill="1" applyBorder="1" applyAlignment="1">
      <x:alignment horizontal="center"/>
    </x:xf>
    <x:xf numFmtId="0" fontId="15" fillId="4" borderId="1" xfId="0" applyNumberFormat="1" applyFont="1" applyFill="1" applyBorder="1" applyAlignment="1">
      <x:alignment horizontal="center" vertical="center"/>
    </x:xf>
    <x:xf numFmtId="201" fontId="13" fillId="4" borderId="0" xfId="0" applyNumberFormat="1" applyFont="1" applyFill="1" applyBorder="1" applyAlignment="1">
      <x:alignment horizontal="center" vertical="center"/>
    </x:xf>
    <x:xf numFmtId="201" fontId="13" fillId="4" borderId="1" xfId="0" applyNumberFormat="1" applyFont="1" applyFill="1" applyBorder="1" applyAlignment="1">
      <x:alignment horizontal="center" vertical="center"/>
    </x:xf>
    <x:xf numFmtId="202" fontId="15" fillId="4" borderId="0" xfId="0" applyNumberFormat="1" applyFont="1" applyFill="1" applyBorder="1" applyAlignment="1">
      <x:alignment horizontal="center" vertical="center"/>
    </x:xf>
    <x:xf numFmtId="202" fontId="15" fillId="4" borderId="1" xfId="0" applyNumberFormat="1" applyFont="1" applyFill="1" applyBorder="1" applyAlignment="1">
      <x:alignment horizontal="center" vertical="center"/>
    </x:xf>
    <x:xf numFmtId="0" fontId="1" fillId="3" borderId="0" xfId="0" applyNumberFormat="1" applyFont="1" applyFill="1" applyBorder="1" applyAlignment="1">
      <x:alignment horizontal="center"/>
    </x:xf>
    <x:xf numFmtId="0" fontId="16" fillId="3" borderId="0" xfId="0" applyNumberFormat="1" applyFont="1" applyFill="1" applyBorder="1" applyAlignment="1">
      <x:alignment horizontal="center"/>
    </x:xf>
    <x:xf numFmtId="0" fontId="16" fillId="3" borderId="0" xfId="0" applyNumberFormat="1" applyFont="1" applyFill="1" applyBorder="1" applyAlignment="1">
      <x:alignment horizontal="center" wrapText="1"/>
    </x:xf>
    <x:xf numFmtId="0" fontId="1" fillId="3" borderId="1" xfId="0" applyNumberFormat="1" applyFont="1" applyFill="1" applyBorder="1" applyAlignment="1">
      <x:alignment horizontal="center"/>
    </x:xf>
    <x:xf numFmtId="0" fontId="16" fillId="3" borderId="1" xfId="0" applyNumberFormat="1" applyFont="1" applyFill="1" applyBorder="1" applyAlignment="1">
      <x:alignment horizontal="center"/>
    </x:xf>
    <x:xf numFmtId="0" fontId="16" fillId="3" borderId="1" xfId="0" applyNumberFormat="1" applyFont="1" applyFill="1" applyBorder="1" applyAlignment="1">
      <x:alignment horizontal="center" wrapText="1"/>
    </x:xf>
    <x:xf numFmtId="200" fontId="2" fillId="3" borderId="0" xfId="0" applyNumberFormat="1" applyFont="1" applyFill="1" applyBorder="1" applyAlignment="1">
      <x:alignment wrapText="1"/>
    </x:xf>
    <x:xf numFmtId="200" fontId="2" fillId="3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</x:cellXfs>
  <x:cellStyles count="1">
    <x:cellStyle name="Normal" xfId="0"/>
  </x:cellStyles>
  <x:dxfs count="8">
    <x:dxf>
      <x:font>
        <x:b/>
        <x:color rgb="FFFFFF"/>
      </x:font>
      <x:fill>
        <x:patternFill patternType="solid">
          <x:bgColor rgb="EF4444"/>
        </x:patternFill>
      </x:fill>
    </x:dxf>
    <x:dxf>
      <x:font>
        <x:b/>
        <x:color rgb="FFFFFF"/>
      </x:font>
      <x:fill>
        <x:patternFill patternType="solid">
          <x:bgColor rgb="FB923C"/>
        </x:patternFill>
      </x:fill>
    </x:dxf>
    <x:dxf>
      <x:font>
        <x:b/>
        <x:color rgb="111827"/>
      </x:font>
      <x:fill>
        <x:patternFill patternType="solid">
          <x:bgColor rgb="FACC15"/>
        </x:patternFill>
      </x:fill>
    </x:dxf>
    <x:dxf>
      <x:font>
        <x:b/>
        <x:color rgb="FFFFFF"/>
      </x:font>
      <x:fill>
        <x:patternFill patternType="solid">
          <x:bgColor rgb="10B981"/>
        </x:patternFill>
      </x:fill>
    </x:dxf>
    <x:dxf>
      <x:font>
        <x:b/>
        <x:color rgb="FFFFFF"/>
      </x:font>
      <x:fill>
        <x:patternFill patternType="solid">
          <x:bgColor rgb="EF4444"/>
        </x:patternFill>
      </x:fill>
    </x:dxf>
    <x:dxf>
      <x:font>
        <x:b/>
        <x:color rgb="FFFFFF"/>
      </x:font>
      <x:fill>
        <x:patternFill patternType="solid">
          <x:bgColor rgb="FB923C"/>
        </x:patternFill>
      </x:fill>
    </x:dxf>
    <x:dxf>
      <x:font>
        <x:b/>
        <x:color rgb="111827"/>
      </x:font>
      <x:fill>
        <x:patternFill patternType="solid">
          <x:bgColor rgb="FACC15"/>
        </x:patternFill>
      </x:fill>
    </x:dxf>
    <x:dxf>
      <x:font>
        <x:b/>
        <x:color rgb="FFFFFF"/>
      </x:font>
      <x:fill>
        <x:patternFill patternType="solid">
          <x:bgColor rgb="10B981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dce38b50d5245ed" /><Relationship Type="http://schemas.openxmlformats.org/officeDocument/2006/relationships/theme" Target="/xl/theme/theme1.xml" Id="R67b276dbf08444f0" /><Relationship Type="http://schemas.openxmlformats.org/officeDocument/2006/relationships/sharedStrings" Target="/xl/sharedStrings.xml" Id="R61b2633c422b4ffd" /><Relationship Type="http://schemas.openxmlformats.org/officeDocument/2006/relationships/worksheet" Target="/xl/worksheets/sheet1.xml" Id="R202a15417f0e4879" /><Relationship Type="http://schemas.openxmlformats.org/officeDocument/2006/relationships/worksheet" Target="/xl/worksheets/sheet2.xml" Id="Rad67391e4a5648ac" /><Relationship Type="http://schemas.openxmlformats.org/officeDocument/2006/relationships/worksheet" Target="/xl/worksheets/sheet3.xml" Id="R3bda4a5bd4844a9a" /><Relationship Type="http://schemas.openxmlformats.org/officeDocument/2006/relationships/worksheet" Target="/xl/worksheets/sheet4.xml" Id="Rf393538dfb28497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d888b97f8ce4b8e" /><Relationship Type="http://schemas.openxmlformats.org/officeDocument/2006/relationships/chart" Target="/xl/drawings/charts/chart2.xml" Id="Rbd2f42c350de4a0f" /><Relationship Type="http://schemas.openxmlformats.org/officeDocument/2006/relationships/chart" Target="/xl/drawings/charts/chart3.xml" Id="R32ffba4422b94e72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Residual Risk Levels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Count</c:v>
          </c:tx>
          <c:cat>
            <c:strRef>
              <c:f>'Dashboard'!$A$11:$A$14</c:f>
              <c:strCache>
                <c:ptCount val="0"/>
              </c:strCache>
            </c:strRef>
          </c:cat>
          <c:val>
            <c:numRef>
              <c:f>'Dashboard'!$B$11:$B$14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Risks by Category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Risks</c:v>
          </c:tx>
          <c:cat>
            <c:strRef>
              <c:f>'Dashboard'!$D$11:$D$19</c:f>
              <c:strCache>
                <c:ptCount val="0"/>
              </c:strCache>
            </c:strRef>
          </c:cat>
          <c:val>
            <c:numRef>
              <c:f>'Dashboard'!$E$11:$E$19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Risk Status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Count</c:v>
          </c:tx>
          <c:cat>
            <c:strRef>
              <c:f>'Dashboard'!$G$11:$G$15</c:f>
              <c:strCache>
                <c:ptCount val="0"/>
              </c:strCache>
            </c:strRef>
          </c:cat>
          <c:val>
            <c:numRef>
              <c:f>'Dashboard'!$H$11:$H$15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14</xdr:col>
      <xdr:colOff>0</xdr:colOff>
      <xdr:row>9</xdr:row>
      <xdr:rowOff>0</xdr:rowOff>
    </xdr:from>
    <xdr:to>
      <xdr:col>22</xdr:col>
      <xdr:colOff>0</xdr:colOff>
      <xdr:row>22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d888b97f8ce4b8e"/>
        </a:graphicData>
      </a:graphic>
    </xdr:graphicFrame>
    <xdr:clientData/>
  </xdr:twoCellAnchor>
  <xdr:twoCellAnchor>
    <xdr:from>
      <xdr:col>0</xdr:col>
      <xdr:colOff>0</xdr:colOff>
      <xdr:row>20</xdr:row>
      <xdr:rowOff>0</xdr:rowOff>
    </xdr:from>
    <xdr:to>
      <xdr:col>8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d2f42c350de4a0f"/>
        </a:graphicData>
      </a:graphic>
    </xdr:graphicFrame>
    <xdr:clientData/>
  </xdr:twoCellAnchor>
  <xdr:twoCellAnchor>
    <xdr:from>
      <xdr:col>8</xdr:col>
      <xdr:colOff>0</xdr:colOff>
      <xdr:row>20</xdr:row>
      <xdr:rowOff>0</xdr:rowOff>
    </xdr:from>
    <xdr:to>
      <xdr:col>14</xdr:col>
      <xdr:colOff>0</xdr:colOff>
      <xdr:row>35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2ffba4422b94e72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iskRegisterTable" displayName="RiskRegisterTable" ref="A1:R60" headerRowCount="1">
  <x:tableColumns count="18">
    <x:tableColumn id="1" name="Risk ID"/>
    <x:tableColumn id="2" name="Risk Description"/>
    <x:tableColumn id="3" name="Category"/>
    <x:tableColumn id="4" name="Owner"/>
    <x:tableColumn id="5" name="Probability"/>
    <x:tableColumn id="6" name="Impact"/>
    <x:tableColumn id="7" name="Inherent Score"/>
    <x:tableColumn id="8" name="Risk Level"/>
    <x:tableColumn id="9" name="Response Strategy"/>
    <x:tableColumn id="10" name="Mitigation Action"/>
    <x:tableColumn id="11" name="Residual Probability"/>
    <x:tableColumn id="12" name="Residual Impact"/>
    <x:tableColumn id="13" name="Residual Score"/>
    <x:tableColumn id="14" name="Residual Level"/>
    <x:tableColumn id="15" name="Status"/>
    <x:tableColumn id="16" name="Due Date"/>
    <x:tableColumn id="17" name="Incident Date"/>
    <x:tableColumn id="18" name="Priority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86c886e81d3b4e0d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b202d55ece3d442e" /></Relationships>
</file>

<file path=xl/worksheets/sheet1.xml><?xml version="1.0" encoding="utf-8"?>
<x:worksheet xmlns:x="http://schemas.openxmlformats.org/spreadsheetml/2006/main">
  <x:sheetFormatPr defaultRowHeight="15"/>
  <x:cols>
    <x:col min="12" max="12" width="12" hidden="0" customWidth="1"/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  <x:col min="18" max="18" width="12" hidden="0" customWidth="1"/>
    <x:col min="19" max="19" width="12" hidden="0" customWidth="1"/>
    <x:col min="20" max="20" width="12" hidden="0" customWidth="1"/>
    <x:col min="21" max="21" width="12" hidden="0" customWidth="1"/>
    <x:col min="22" max="22" width="12" hidden="0" customWidth="1"/>
  </x:cols>
  <x:sheetData>
    <x:row r="1">
      <x:c r="A1" s="109" t="str">
        <x:v>DYNAMIC RISK MANAGEMENT EXECUTIVE DASHBOARD</x:v>
      </x:c>
      <x:c r="B1" s="109"/>
      <x:c r="C1" s="109"/>
      <x:c r="D1" s="109"/>
      <x:c r="E1" s="109"/>
      <x:c r="F1" s="109"/>
      <x:c r="G1" s="109"/>
      <x:c r="H1" s="109"/>
      <x:c r="I1" s="109"/>
      <x:c r="J1" s="109"/>
      <x:c r="K1" s="109"/>
      <x:c r="L1" s="109"/>
      <x:c r="M1" s="109"/>
      <x:c r="N1" s="109"/>
      <x:c r="O1" s="109"/>
      <x:c r="P1" s="109"/>
      <x:c r="Q1" s="109"/>
      <x:c r="R1" s="109"/>
      <x:c r="S1" s="109"/>
      <x:c r="T1" s="109"/>
      <x:c r="U1" s="109"/>
      <x:c r="V1" s="109"/>
    </x:row>
    <x:row r="2">
      <x:c r="A2" s="109"/>
      <x:c r="B2" s="109"/>
      <x:c r="C2" s="109"/>
      <x:c r="D2" s="109"/>
      <x:c r="E2" s="109"/>
      <x:c r="F2" s="109"/>
      <x:c r="G2" s="109"/>
      <x:c r="H2" s="109"/>
      <x:c r="I2" s="109"/>
      <x:c r="J2" s="109"/>
      <x:c r="K2" s="109"/>
      <x:c r="L2" s="109"/>
      <x:c r="M2" s="109"/>
      <x:c r="N2" s="109"/>
      <x:c r="O2" s="109"/>
      <x:c r="P2" s="109"/>
      <x:c r="Q2" s="109"/>
      <x:c r="R2" s="109"/>
      <x:c r="S2" s="109"/>
      <x:c r="T2" s="109"/>
      <x:c r="U2" s="109"/>
      <x:c r="V2" s="109"/>
    </x:row>
    <x:row r="3">
      <x:c r="A3" s="166"/>
      <x:c r="B3" s="166"/>
      <x:c r="C3" s="166"/>
      <x:c r="D3" s="166"/>
      <x:c r="E3" s="166"/>
      <x:c r="F3" s="166"/>
      <x:c r="G3" s="166"/>
      <x:c r="H3" s="166"/>
      <x:c r="I3" s="166"/>
      <x:c r="J3" s="166"/>
      <x:c r="K3" s="166"/>
      <x:c r="L3" s="166"/>
      <x:c r="M3" s="166"/>
      <x:c r="N3" s="166"/>
      <x:c r="O3" s="166"/>
      <x:c r="P3" s="166"/>
      <x:c r="Q3" s="166"/>
      <x:c r="R3" s="166"/>
      <x:c r="S3" s="166"/>
      <x:c r="T3" s="166"/>
      <x:c r="U3" s="166"/>
      <x:c r="V3" s="166"/>
    </x:row>
    <x:row r="4">
      <x:c r="A4" s="115" t="str">
        <x:v>Total Risks</x:v>
      </x:c>
      <x:c r="B4" s="115"/>
      <x:c r="C4" s="115"/>
      <x:c r="D4" s="115"/>
      <x:c r="E4" s="115" t="str">
        <x:v>Critical Residual</x:v>
      </x:c>
      <x:c r="F4" s="115"/>
      <x:c r="G4" s="115"/>
      <x:c r="H4" s="115"/>
      <x:c r="I4" s="115" t="str">
        <x:v>High Residual</x:v>
      </x:c>
      <x:c r="J4" s="115"/>
      <x:c r="K4" s="115"/>
      <x:c r="L4" s="115"/>
      <x:c r="M4" s="115" t="str">
        <x:v>Mitigation Rate</x:v>
      </x:c>
      <x:c r="N4" s="115"/>
      <x:c r="O4" s="115"/>
      <x:c r="P4" s="115"/>
      <x:c r="Q4" s="115" t="str">
        <x:v>Open Actions</x:v>
      </x:c>
      <x:c r="R4" s="115"/>
      <x:c r="S4" s="115"/>
      <x:c r="T4" s="115"/>
      <x:c r="U4" s="115" t="str">
        <x:v>Avg Residual Score</x:v>
      </x:c>
      <x:c r="V4" s="115"/>
      <x:c r="W4" s="115"/>
      <x:c r="X4" s="115"/>
    </x:row>
    <x:row r="5">
      <x:c r="A5" s="120" t="n">
        <x:f>COUNTA('Risk Register'!A2:A60)</x:f>
        <x:v>12</x:v>
      </x:c>
      <x:c r="B5" s="120"/>
      <x:c r="C5" s="120"/>
      <x:c r="D5" s="120"/>
      <x:c r="E5" s="126" t="n">
        <x:f>COUNTIF('Risk Register'!N2:N60,"Critical")</x:f>
        <x:v>0</x:v>
      </x:c>
      <x:c r="F5" s="126"/>
      <x:c r="G5" s="126"/>
      <x:c r="H5" s="126"/>
      <x:c r="I5" s="132" t="n">
        <x:f>COUNTIF('Risk Register'!N2:N60,"High")</x:f>
        <x:v>2</x:v>
      </x:c>
      <x:c r="J5" s="132"/>
      <x:c r="K5" s="132"/>
      <x:c r="L5" s="132"/>
      <x:c r="M5" s="154" t="n">
        <x:f>COUNTIF('Risk Register'!O2:O60,"Closed")/MAX(1,COUNTA('Risk Register'!A2:A60))</x:f>
        <x:v>0.08333333333333333</x:v>
      </x:c>
      <x:c r="N5" s="138"/>
      <x:c r="O5" s="138"/>
      <x:c r="P5" s="138"/>
      <x:c r="Q5" s="144" t="n">
        <x:f>COUNTIF('Risk Register'!O2:O60,"Open")+COUNTIF('Risk Register'!O2:O60,"In Progress")+COUNTIF('Risk Register'!O2:O60,"Escalated")</x:f>
        <x:v>8</x:v>
      </x:c>
      <x:c r="R5" s="144"/>
      <x:c r="S5" s="144"/>
      <x:c r="T5" s="144"/>
      <x:c r="U5" s="156" t="n">
        <x:f>AVERAGE('Risk Register'!M2:M60)</x:f>
        <x:v>1.3898305084745763</x:v>
      </x:c>
      <x:c r="V5" s="150"/>
      <x:c r="W5" s="150"/>
      <x:c r="X5" s="150"/>
    </x:row>
    <x:row r="6">
      <x:c r="A6" s="120"/>
      <x:c r="B6" s="120"/>
      <x:c r="C6" s="120"/>
      <x:c r="D6" s="120"/>
      <x:c r="E6" s="126"/>
      <x:c r="F6" s="126"/>
      <x:c r="G6" s="126"/>
      <x:c r="H6" s="126"/>
      <x:c r="I6" s="132"/>
      <x:c r="J6" s="132"/>
      <x:c r="K6" s="132"/>
      <x:c r="L6" s="132"/>
      <x:c r="M6" s="138"/>
      <x:c r="N6" s="138"/>
      <x:c r="O6" s="138"/>
      <x:c r="P6" s="138"/>
      <x:c r="Q6" s="144"/>
      <x:c r="R6" s="144"/>
      <x:c r="S6" s="144"/>
      <x:c r="T6" s="144"/>
      <x:c r="U6" s="150"/>
      <x:c r="V6" s="150"/>
      <x:c r="W6" s="150"/>
      <x:c r="X6" s="150"/>
    </x:row>
    <x:row r="7">
      <x:c r="A7" s="120"/>
      <x:c r="B7" s="120"/>
      <x:c r="C7" s="120"/>
      <x:c r="D7" s="120"/>
      <x:c r="E7" s="126"/>
      <x:c r="F7" s="126"/>
      <x:c r="G7" s="126"/>
      <x:c r="H7" s="126"/>
      <x:c r="I7" s="132"/>
      <x:c r="J7" s="132"/>
      <x:c r="K7" s="132"/>
      <x:c r="L7" s="132"/>
      <x:c r="M7" s="138"/>
      <x:c r="N7" s="138"/>
      <x:c r="O7" s="138"/>
      <x:c r="P7" s="138"/>
      <x:c r="Q7" s="144"/>
      <x:c r="R7" s="144"/>
      <x:c r="S7" s="144"/>
      <x:c r="T7" s="144"/>
      <x:c r="U7" s="150"/>
      <x:c r="V7" s="150"/>
      <x:c r="W7" s="150"/>
      <x:c r="X7" s="150"/>
    </x:row>
    <x:row r="8">
      <x:c r="A8" s="166"/>
      <x:c r="B8" s="166"/>
      <x:c r="C8" s="166"/>
      <x:c r="D8" s="166"/>
      <x:c r="E8" s="166"/>
      <x:c r="F8" s="166"/>
      <x:c r="G8" s="166"/>
      <x:c r="H8" s="166"/>
      <x:c r="I8" s="166"/>
      <x:c r="J8" s="166"/>
      <x:c r="K8" s="166"/>
      <x:c r="L8" s="166"/>
      <x:c r="M8" s="166"/>
      <x:c r="N8" s="166"/>
      <x:c r="O8" s="166"/>
      <x:c r="P8" s="166"/>
      <x:c r="Q8" s="166"/>
      <x:c r="R8" s="166"/>
      <x:c r="S8" s="166"/>
      <x:c r="T8" s="166"/>
      <x:c r="U8" s="166"/>
      <x:c r="V8" s="166"/>
    </x:row>
    <x:row r="9">
      <x:c r="A9" s="166"/>
      <x:c r="B9" s="166"/>
      <x:c r="C9" s="166"/>
      <x:c r="D9" s="166"/>
      <x:c r="E9" s="166"/>
      <x:c r="F9" s="166"/>
      <x:c r="G9" s="166"/>
      <x:c r="H9" s="166"/>
      <x:c r="I9" s="166"/>
      <x:c r="J9" s="166"/>
      <x:c r="K9" s="166"/>
      <x:c r="L9" s="166"/>
      <x:c r="M9" s="166"/>
      <x:c r="N9" s="166"/>
      <x:c r="O9" s="166"/>
      <x:c r="P9" s="166"/>
      <x:c r="Q9" s="166"/>
      <x:c r="R9" s="166"/>
      <x:c r="S9" s="166"/>
      <x:c r="T9" s="166"/>
      <x:c r="U9" s="166"/>
      <x:c r="V9" s="166"/>
    </x:row>
    <x:row r="10">
      <x:c r="A10" s="38" t="str">
        <x:v>Residual Level</x:v>
      </x:c>
      <x:c r="B10" s="38" t="str">
        <x:v>Count</x:v>
      </x:c>
      <x:c r="C10" s="166"/>
      <x:c r="D10" s="38" t="str">
        <x:v>Category</x:v>
      </x:c>
      <x:c r="E10" s="38" t="str">
        <x:v>Risks</x:v>
      </x:c>
      <x:c r="F10" s="166"/>
      <x:c r="G10" s="38" t="str">
        <x:v>Status</x:v>
      </x:c>
      <x:c r="H10" s="38" t="str">
        <x:v>Count</x:v>
      </x:c>
      <x:c r="I10" s="166"/>
      <x:c r="J10" s="38" t="str">
        <x:v>Recent Incident Timeline</x:v>
      </x:c>
      <x:c r="K10" s="38" t="str"/>
      <x:c r="L10" s="38" t="str"/>
      <x:c r="M10" s="38" t="str"/>
      <x:c r="N10" s="166"/>
      <x:c r="O10" s="166"/>
      <x:c r="P10" s="166"/>
      <x:c r="Q10" s="166"/>
      <x:c r="R10" s="166"/>
      <x:c r="S10" s="166"/>
      <x:c r="T10" s="166"/>
      <x:c r="U10" s="166"/>
      <x:c r="V10" s="166"/>
    </x:row>
    <x:row r="11">
      <x:c r="A11" s="24" t="str">
        <x:v>Low</x:v>
      </x:c>
      <x:c r="B11" s="24" t="n">
        <x:f>COUNTIF('Risk Register'!N:N,"Low")</x:f>
        <x:v>51</x:v>
      </x:c>
      <x:c r="C11" s="24"/>
      <x:c r="D11" s="24" t="str">
        <x:v>Operational</x:v>
      </x:c>
      <x:c r="E11" s="24" t="n">
        <x:f>COUNTIF('Risk Register'!C:C,"Operational")</x:f>
        <x:v>3</x:v>
      </x:c>
      <x:c r="F11" s="24"/>
      <x:c r="G11" s="24" t="str">
        <x:v>Open</x:v>
      </x:c>
      <x:c r="H11" s="24" t="n">
        <x:f>COUNTIF('Risk Register'!O:O,"Open")</x:f>
        <x:v>3</x:v>
      </x:c>
      <x:c r="I11" s="24"/>
      <x:c r="J11" s="160" t="str">
        <x:v>Risk ID</x:v>
      </x:c>
      <x:c r="K11" s="160" t="str">
        <x:v>Incident Date</x:v>
      </x:c>
      <x:c r="L11" s="160" t="str">
        <x:v>Risk</x:v>
      </x:c>
      <x:c r="M11" s="160" t="str">
        <x:v>Priority</x:v>
      </x:c>
      <x:c r="N11" s="166"/>
      <x:c r="O11" s="166"/>
      <x:c r="P11" s="166"/>
      <x:c r="Q11" s="166"/>
      <x:c r="R11" s="166"/>
      <x:c r="S11" s="166"/>
      <x:c r="T11" s="166"/>
      <x:c r="U11" s="166"/>
      <x:c r="V11" s="166"/>
    </x:row>
    <x:row r="12">
      <x:c r="A12" s="24" t="str">
        <x:v>Medium</x:v>
      </x:c>
      <x:c r="B12" s="24" t="n">
        <x:f>COUNTIF('Risk Register'!N:N,"Medium")</x:f>
        <x:v>6</x:v>
      </x:c>
      <x:c r="C12" s="24"/>
      <x:c r="D12" s="24" t="str">
        <x:v>Financial</x:v>
      </x:c>
      <x:c r="E12" s="24" t="n">
        <x:f>COUNTIF('Risk Register'!C:C,"Financial")</x:f>
        <x:v>2</x:v>
      </x:c>
      <x:c r="F12" s="24"/>
      <x:c r="G12" s="24" t="str">
        <x:v>In Progress</x:v>
      </x:c>
      <x:c r="H12" s="24" t="n">
        <x:f>COUNTIF('Risk Register'!O:O,"In Progress")</x:f>
        <x:v>3</x:v>
      </x:c>
      <x:c r="I12" s="24"/>
      <x:c r="J12" s="24" t="str">
        <x:f>'Risk Register'!A2</x:f>
        <x:v>R-001</x:v>
      </x:c>
      <x:c r="K12" s="164" t="n">
        <x:f>'Risk Register'!Q2</x:f>
        <x:v>46034</x:v>
      </x:c>
      <x:c r="L12" s="24" t="str">
        <x:f>'Risk Register'!B2</x:f>
        <x:v>Cybersecurity breach affecting customer data</x:v>
      </x:c>
      <x:c r="M12" s="24" t="str">
        <x:f>'Risk Register'!R2</x:f>
        <x:v>High</x:v>
      </x:c>
      <x:c r="N12" s="166"/>
      <x:c r="O12" s="166"/>
      <x:c r="P12" s="166"/>
      <x:c r="Q12" s="166"/>
      <x:c r="R12" s="166"/>
      <x:c r="S12" s="166"/>
      <x:c r="T12" s="166"/>
      <x:c r="U12" s="166"/>
      <x:c r="V12" s="166"/>
    </x:row>
    <x:row r="13">
      <x:c r="A13" s="24" t="str">
        <x:v>High</x:v>
      </x:c>
      <x:c r="B13" s="24" t="n">
        <x:f>COUNTIF('Risk Register'!N:N,"High")</x:f>
        <x:v>2</x:v>
      </x:c>
      <x:c r="C13" s="24"/>
      <x:c r="D13" s="24" t="str">
        <x:v>Cybersecurity</x:v>
      </x:c>
      <x:c r="E13" s="24" t="n">
        <x:f>COUNTIF('Risk Register'!C:C,"Cybersecurity")</x:f>
        <x:v>1</x:v>
      </x:c>
      <x:c r="F13" s="24"/>
      <x:c r="G13" s="24" t="str">
        <x:v>Monitored</x:v>
      </x:c>
      <x:c r="H13" s="24" t="n">
        <x:f>COUNTIF('Risk Register'!O:O,"Monitored")</x:f>
        <x:v>3</x:v>
      </x:c>
      <x:c r="I13" s="24"/>
      <x:c r="J13" s="24" t="str">
        <x:f>'Risk Register'!A3</x:f>
        <x:v>R-002</x:v>
      </x:c>
      <x:c r="K13" s="164" t="n">
        <x:f>'Risk Register'!Q3</x:f>
        <x:v>46038</x:v>
      </x:c>
      <x:c r="L13" s="24" t="str">
        <x:f>'Risk Register'!B3</x:f>
        <x:v>Supplier delay affecting production continuity</x:v>
      </x:c>
      <x:c r="M13" s="24" t="str">
        <x:f>'Risk Register'!R3</x:f>
        <x:v>Medium</x:v>
      </x:c>
      <x:c r="N13" s="166"/>
      <x:c r="O13" s="166"/>
      <x:c r="P13" s="166"/>
      <x:c r="Q13" s="166"/>
      <x:c r="R13" s="166"/>
      <x:c r="S13" s="166"/>
      <x:c r="T13" s="166"/>
      <x:c r="U13" s="166"/>
      <x:c r="V13" s="166"/>
    </x:row>
    <x:row r="14">
      <x:c r="A14" s="24" t="str">
        <x:v>Critical</x:v>
      </x:c>
      <x:c r="B14" s="24" t="n">
        <x:f>COUNTIF('Risk Register'!N:N,"Critical")</x:f>
        <x:v>0</x:v>
      </x:c>
      <x:c r="C14" s="24"/>
      <x:c r="D14" s="24" t="str">
        <x:v>Compliance</x:v>
      </x:c>
      <x:c r="E14" s="24" t="n">
        <x:f>COUNTIF('Risk Register'!C:C,"Compliance")</x:f>
        <x:v>1</x:v>
      </x:c>
      <x:c r="F14" s="24"/>
      <x:c r="G14" s="24" t="str">
        <x:v>Escalated</x:v>
      </x:c>
      <x:c r="H14" s="24" t="n">
        <x:f>COUNTIF('Risk Register'!O:O,"Escalated")</x:f>
        <x:v>2</x:v>
      </x:c>
      <x:c r="I14" s="24"/>
      <x:c r="J14" s="24" t="str">
        <x:f>'Risk Register'!A4</x:f>
        <x:v>R-003</x:v>
      </x:c>
      <x:c r="K14" s="164" t="n">
        <x:f>'Risk Register'!Q4</x:f>
        <x:v>46045</x:v>
      </x:c>
      <x:c r="L14" s="24" t="str">
        <x:f>'Risk Register'!B4</x:f>
        <x:v>Regulatory non-compliance in reporting process</x:v>
      </x:c>
      <x:c r="M14" s="24" t="str">
        <x:f>'Risk Register'!R4</x:f>
        <x:v>Medium</x:v>
      </x:c>
      <x:c r="N14" s="166"/>
      <x:c r="O14" s="166"/>
      <x:c r="P14" s="166"/>
      <x:c r="Q14" s="166"/>
      <x:c r="R14" s="166"/>
      <x:c r="S14" s="166"/>
      <x:c r="T14" s="166"/>
      <x:c r="U14" s="166"/>
      <x:c r="V14" s="166"/>
    </x:row>
    <x:row r="15">
      <x:c r="A15" s="24" t="str">
        <x:v>Total</x:v>
      </x:c>
      <x:c r="B15" s="24" t="n">
        <x:f>SUM(B11:B14)</x:f>
        <x:v>59</x:v>
      </x:c>
      <x:c r="C15" s="24"/>
      <x:c r="D15" s="24" t="str">
        <x:v>Project</x:v>
      </x:c>
      <x:c r="E15" s="24" t="n">
        <x:f>COUNTIF('Risk Register'!C:C,"Project")</x:f>
        <x:v>1</x:v>
      </x:c>
      <x:c r="F15" s="24"/>
      <x:c r="G15" s="24" t="str">
        <x:v>Closed</x:v>
      </x:c>
      <x:c r="H15" s="24" t="n">
        <x:f>COUNTIF('Risk Register'!O:O,"Closed")</x:f>
        <x:v>1</x:v>
      </x:c>
      <x:c r="I15" s="24"/>
      <x:c r="J15" s="24" t="str">
        <x:f>'Risk Register'!A5</x:f>
        <x:v>R-004</x:v>
      </x:c>
      <x:c r="K15" s="164" t="n">
        <x:f>'Risk Register'!Q5</x:f>
        <x:v>46049</x:v>
      </x:c>
      <x:c r="L15" s="24" t="str">
        <x:f>'Risk Register'!B5</x:f>
        <x:v>Budget overrun caused by scope expansion</x:v>
      </x:c>
      <x:c r="M15" s="24" t="str">
        <x:f>'Risk Register'!R5</x:f>
        <x:v>Medium</x:v>
      </x:c>
      <x:c r="N15" s="166"/>
      <x:c r="O15" s="166"/>
      <x:c r="P15" s="166"/>
      <x:c r="Q15" s="166"/>
      <x:c r="R15" s="166"/>
      <x:c r="S15" s="166"/>
      <x:c r="T15" s="166"/>
      <x:c r="U15" s="166"/>
      <x:c r="V15" s="166"/>
    </x:row>
    <x:row r="16">
      <x:c r="A16" s="24"/>
      <x:c r="B16" s="24"/>
      <x:c r="C16" s="24"/>
      <x:c r="D16" s="24" t="str">
        <x:v>Supply Chain</x:v>
      </x:c>
      <x:c r="E16" s="24" t="n">
        <x:f>COUNTIF('Risk Register'!C:C,"Supply Chain")</x:f>
        <x:v>1</x:v>
      </x:c>
      <x:c r="F16" s="24"/>
      <x:c r="G16" s="24"/>
      <x:c r="H16" s="24"/>
      <x:c r="I16" s="24"/>
      <x:c r="J16" s="24" t="str">
        <x:f>'Risk Register'!A6</x:f>
        <x:v>R-005</x:v>
      </x:c>
      <x:c r="K16" s="164" t="n">
        <x:f>'Risk Register'!Q6</x:f>
        <x:v>46054</x:v>
      </x:c>
      <x:c r="L16" s="24" t="str">
        <x:f>'Risk Register'!B6</x:f>
        <x:v>Key employee turnover on strategic project</x:v>
      </x:c>
      <x:c r="M16" s="24" t="str">
        <x:f>'Risk Register'!R6</x:f>
        <x:v>Medium</x:v>
      </x:c>
      <x:c r="N16" s="166"/>
      <x:c r="O16" s="166"/>
      <x:c r="P16" s="166"/>
      <x:c r="Q16" s="166"/>
      <x:c r="R16" s="166"/>
      <x:c r="S16" s="166"/>
      <x:c r="T16" s="166"/>
      <x:c r="U16" s="166"/>
      <x:c r="V16" s="166"/>
    </x:row>
    <x:row r="17">
      <x:c r="A17" s="24"/>
      <x:c r="B17" s="24"/>
      <x:c r="C17" s="24"/>
      <x:c r="D17" s="24" t="str">
        <x:v>HSE</x:v>
      </x:c>
      <x:c r="E17" s="24" t="n">
        <x:f>COUNTIF('Risk Register'!C:C,"HSE")</x:f>
        <x:v>1</x:v>
      </x:c>
      <x:c r="F17" s="24"/>
      <x:c r="G17" s="24"/>
      <x:c r="H17" s="24"/>
      <x:c r="I17" s="24"/>
      <x:c r="J17" s="24" t="str">
        <x:f>'Risk Register'!A7</x:f>
        <x:v>R-006</x:v>
      </x:c>
      <x:c r="K17" s="164" t="n">
        <x:f>'Risk Register'!Q7</x:f>
        <x:v>46056</x:v>
      </x:c>
      <x:c r="L17" s="24" t="str">
        <x:f>'Risk Register'!B7</x:f>
        <x:v>Workplace safety incident in production area</x:v>
      </x:c>
      <x:c r="M17" s="24" t="str">
        <x:f>'Risk Register'!R7</x:f>
        <x:v>Low</x:v>
      </x:c>
      <x:c r="N17" s="166"/>
      <x:c r="O17" s="166"/>
      <x:c r="P17" s="166"/>
      <x:c r="Q17" s="166"/>
      <x:c r="R17" s="166"/>
      <x:c r="S17" s="166"/>
      <x:c r="T17" s="166"/>
      <x:c r="U17" s="166"/>
      <x:c r="V17" s="166"/>
    </x:row>
    <x:row r="18">
      <x:c r="A18" s="24"/>
      <x:c r="B18" s="24"/>
      <x:c r="C18" s="24"/>
      <x:c r="D18" s="24" t="str">
        <x:v>Legal</x:v>
      </x:c>
      <x:c r="E18" s="24" t="n">
        <x:f>COUNTIF('Risk Register'!C:C,"Legal")</x:f>
        <x:v>1</x:v>
      </x:c>
      <x:c r="F18" s="24"/>
      <x:c r="G18" s="24"/>
      <x:c r="H18" s="24"/>
      <x:c r="I18" s="24"/>
      <x:c r="J18" s="24" t="str">
        <x:f>'Risk Register'!A8</x:f>
        <x:v>R-007</x:v>
      </x:c>
      <x:c r="K18" s="164" t="n">
        <x:f>'Risk Register'!Q8</x:f>
        <x:v>46058</x:v>
      </x:c>
      <x:c r="L18" s="24" t="str">
        <x:f>'Risk Register'!B8</x:f>
        <x:v>Contract dispute with key service provider</x:v>
      </x:c>
      <x:c r="M18" s="24" t="str">
        <x:f>'Risk Register'!R8</x:f>
        <x:v>Low</x:v>
      </x:c>
      <x:c r="N18" s="166"/>
      <x:c r="O18" s="166"/>
      <x:c r="P18" s="166"/>
      <x:c r="Q18" s="166"/>
      <x:c r="R18" s="166"/>
      <x:c r="S18" s="166"/>
      <x:c r="T18" s="166"/>
      <x:c r="U18" s="166"/>
      <x:c r="V18" s="166"/>
    </x:row>
    <x:row r="19">
      <x:c r="A19" s="24"/>
      <x:c r="B19" s="24"/>
      <x:c r="C19" s="24"/>
      <x:c r="D19" s="24" t="str">
        <x:v>Strategic</x:v>
      </x:c>
      <x:c r="E19" s="24" t="n">
        <x:f>COUNTIF('Risk Register'!C:C,"Strategic")</x:f>
        <x:v>1</x:v>
      </x:c>
      <x:c r="F19" s="24"/>
      <x:c r="G19" s="24"/>
      <x:c r="H19" s="24"/>
      <x:c r="I19" s="24"/>
      <x:c r="J19" s="24"/>
      <x:c r="K19" s="24"/>
      <x:c r="L19" s="24"/>
      <x:c r="M19" s="24"/>
      <x:c r="N19" s="166"/>
      <x:c r="O19" s="166"/>
      <x:c r="P19" s="166"/>
      <x:c r="Q19" s="166"/>
      <x:c r="R19" s="166"/>
      <x:c r="S19" s="166"/>
      <x:c r="T19" s="166"/>
      <x:c r="U19" s="166"/>
      <x:c r="V19" s="166"/>
    </x:row>
    <x:row r="20">
      <x:c r="A20" s="166"/>
      <x:c r="B20" s="166"/>
      <x:c r="C20" s="166"/>
      <x:c r="D20" s="166"/>
      <x:c r="E20" s="166"/>
      <x:c r="F20" s="166"/>
      <x:c r="G20" s="166"/>
      <x:c r="H20" s="166"/>
      <x:c r="I20" s="166"/>
      <x:c r="J20" s="166"/>
      <x:c r="K20" s="166"/>
      <x:c r="L20" s="166"/>
      <x:c r="M20" s="166"/>
      <x:c r="N20" s="166"/>
      <x:c r="O20" s="166"/>
      <x:c r="P20" s="166"/>
      <x:c r="Q20" s="166"/>
      <x:c r="R20" s="166"/>
      <x:c r="S20" s="166"/>
      <x:c r="T20" s="166"/>
      <x:c r="U20" s="166"/>
      <x:c r="V20" s="166"/>
    </x:row>
    <x:row r="21">
      <x:c r="A21" s="166"/>
      <x:c r="B21" s="166"/>
      <x:c r="C21" s="166"/>
      <x:c r="D21" s="166"/>
      <x:c r="E21" s="166"/>
      <x:c r="F21" s="166"/>
      <x:c r="G21" s="166"/>
      <x:c r="H21" s="166"/>
      <x:c r="I21" s="166"/>
      <x:c r="J21" s="166"/>
      <x:c r="K21" s="166"/>
      <x:c r="L21" s="166"/>
      <x:c r="M21" s="166"/>
      <x:c r="N21" s="166"/>
      <x:c r="O21" s="166"/>
      <x:c r="P21" s="166"/>
      <x:c r="Q21" s="166"/>
      <x:c r="R21" s="166"/>
      <x:c r="S21" s="166"/>
      <x:c r="T21" s="166"/>
      <x:c r="U21" s="166"/>
      <x:c r="V21" s="166"/>
    </x:row>
    <x:row r="22">
      <x:c r="A22" s="166"/>
      <x:c r="B22" s="166"/>
      <x:c r="C22" s="166"/>
      <x:c r="D22" s="166"/>
      <x:c r="E22" s="166"/>
      <x:c r="F22" s="166"/>
      <x:c r="G22" s="166"/>
      <x:c r="H22" s="166"/>
      <x:c r="I22" s="166"/>
      <x:c r="J22" s="166"/>
      <x:c r="K22" s="166"/>
      <x:c r="L22" s="166"/>
      <x:c r="M22" s="166"/>
      <x:c r="N22" s="166"/>
      <x:c r="O22" s="166"/>
      <x:c r="P22" s="166"/>
      <x:c r="Q22" s="166"/>
      <x:c r="R22" s="166"/>
      <x:c r="S22" s="166"/>
      <x:c r="T22" s="166"/>
      <x:c r="U22" s="166"/>
      <x:c r="V22" s="166"/>
    </x:row>
    <x:row r="23">
      <x:c r="A23" s="166"/>
      <x:c r="B23" s="166"/>
      <x:c r="C23" s="166"/>
      <x:c r="D23" s="166"/>
      <x:c r="E23" s="166"/>
      <x:c r="F23" s="166"/>
      <x:c r="G23" s="166"/>
      <x:c r="H23" s="166"/>
      <x:c r="I23" s="166"/>
      <x:c r="J23" s="166"/>
      <x:c r="K23" s="166"/>
      <x:c r="L23" s="166"/>
      <x:c r="M23" s="166"/>
      <x:c r="N23" s="166"/>
      <x:c r="O23" s="166"/>
      <x:c r="P23" s="166"/>
      <x:c r="Q23" s="166"/>
      <x:c r="R23" s="166"/>
      <x:c r="S23" s="166"/>
      <x:c r="T23" s="166"/>
      <x:c r="U23" s="166"/>
      <x:c r="V23" s="166"/>
    </x:row>
    <x:row r="24">
      <x:c r="A24" s="166"/>
      <x:c r="B24" s="166"/>
      <x:c r="C24" s="166"/>
      <x:c r="D24" s="166"/>
      <x:c r="E24" s="166"/>
      <x:c r="F24" s="166"/>
      <x:c r="G24" s="166"/>
      <x:c r="H24" s="166"/>
      <x:c r="I24" s="166"/>
      <x:c r="J24" s="166"/>
      <x:c r="K24" s="166"/>
      <x:c r="L24" s="166"/>
      <x:c r="M24" s="166"/>
      <x:c r="N24" s="166"/>
      <x:c r="O24" s="166"/>
      <x:c r="P24" s="166"/>
      <x:c r="Q24" s="166"/>
      <x:c r="R24" s="166"/>
      <x:c r="S24" s="166"/>
      <x:c r="T24" s="166"/>
      <x:c r="U24" s="166"/>
      <x:c r="V24" s="166"/>
    </x:row>
    <x:row r="25">
      <x:c r="A25" s="166"/>
      <x:c r="B25" s="166"/>
      <x:c r="C25" s="166"/>
      <x:c r="D25" s="166"/>
      <x:c r="E25" s="166"/>
      <x:c r="F25" s="166"/>
      <x:c r="G25" s="166"/>
      <x:c r="H25" s="166"/>
      <x:c r="I25" s="166"/>
      <x:c r="J25" s="166"/>
      <x:c r="K25" s="166"/>
      <x:c r="L25" s="166"/>
      <x:c r="M25" s="166"/>
      <x:c r="N25" s="166"/>
      <x:c r="O25" s="166"/>
      <x:c r="P25" s="166"/>
      <x:c r="Q25" s="166"/>
      <x:c r="R25" s="166"/>
      <x:c r="S25" s="166"/>
      <x:c r="T25" s="166"/>
      <x:c r="U25" s="166"/>
      <x:c r="V25" s="166"/>
    </x:row>
    <x:row r="26">
      <x:c r="A26" s="166"/>
      <x:c r="B26" s="166"/>
      <x:c r="C26" s="166"/>
      <x:c r="D26" s="166"/>
      <x:c r="E26" s="166"/>
      <x:c r="F26" s="166"/>
      <x:c r="G26" s="166"/>
      <x:c r="H26" s="166"/>
      <x:c r="I26" s="166"/>
      <x:c r="J26" s="166"/>
      <x:c r="K26" s="166"/>
      <x:c r="L26" s="166"/>
      <x:c r="M26" s="166"/>
      <x:c r="N26" s="166"/>
      <x:c r="O26" s="166"/>
      <x:c r="P26" s="166"/>
      <x:c r="Q26" s="166"/>
      <x:c r="R26" s="166"/>
      <x:c r="S26" s="166"/>
      <x:c r="T26" s="166"/>
      <x:c r="U26" s="166"/>
      <x:c r="V26" s="166"/>
    </x:row>
    <x:row r="27">
      <x:c r="A27" s="166"/>
      <x:c r="B27" s="166"/>
      <x:c r="C27" s="166"/>
      <x:c r="D27" s="166"/>
      <x:c r="E27" s="166"/>
      <x:c r="F27" s="166"/>
      <x:c r="G27" s="166"/>
      <x:c r="H27" s="166"/>
      <x:c r="I27" s="166"/>
      <x:c r="J27" s="166"/>
      <x:c r="K27" s="166"/>
      <x:c r="L27" s="166"/>
      <x:c r="M27" s="166"/>
      <x:c r="N27" s="166"/>
      <x:c r="O27" s="166"/>
      <x:c r="P27" s="166"/>
      <x:c r="Q27" s="166"/>
      <x:c r="R27" s="166"/>
      <x:c r="S27" s="166"/>
      <x:c r="T27" s="166"/>
      <x:c r="U27" s="166"/>
      <x:c r="V27" s="166"/>
    </x:row>
    <x:row r="28">
      <x:c r="A28" s="166"/>
      <x:c r="B28" s="166"/>
      <x:c r="C28" s="166"/>
      <x:c r="D28" s="166"/>
      <x:c r="E28" s="166"/>
      <x:c r="F28" s="166"/>
      <x:c r="G28" s="166"/>
      <x:c r="H28" s="166"/>
      <x:c r="I28" s="166"/>
      <x:c r="J28" s="166"/>
      <x:c r="K28" s="166"/>
      <x:c r="L28" s="166"/>
      <x:c r="M28" s="166"/>
      <x:c r="N28" s="166"/>
      <x:c r="O28" s="166"/>
      <x:c r="P28" s="166"/>
      <x:c r="Q28" s="166"/>
      <x:c r="R28" s="166"/>
      <x:c r="S28" s="166"/>
      <x:c r="T28" s="166"/>
      <x:c r="U28" s="166"/>
      <x:c r="V28" s="166"/>
    </x:row>
    <x:row r="29">
      <x:c r="A29" s="166"/>
      <x:c r="B29" s="166"/>
      <x:c r="C29" s="166"/>
      <x:c r="D29" s="166"/>
      <x:c r="E29" s="166"/>
      <x:c r="F29" s="166"/>
      <x:c r="G29" s="166"/>
      <x:c r="H29" s="166"/>
      <x:c r="I29" s="166"/>
      <x:c r="J29" s="166"/>
      <x:c r="K29" s="166"/>
      <x:c r="L29" s="166"/>
      <x:c r="M29" s="166"/>
      <x:c r="N29" s="166"/>
      <x:c r="O29" s="166"/>
      <x:c r="P29" s="166"/>
      <x:c r="Q29" s="166"/>
      <x:c r="R29" s="166"/>
      <x:c r="S29" s="166"/>
      <x:c r="T29" s="166"/>
      <x:c r="U29" s="166"/>
      <x:c r="V29" s="166"/>
    </x:row>
    <x:row r="30">
      <x:c r="A30" s="166"/>
      <x:c r="B30" s="166"/>
      <x:c r="C30" s="166"/>
      <x:c r="D30" s="166"/>
      <x:c r="E30" s="166"/>
      <x:c r="F30" s="166"/>
      <x:c r="G30" s="166"/>
      <x:c r="H30" s="166"/>
      <x:c r="I30" s="166"/>
      <x:c r="J30" s="166"/>
      <x:c r="K30" s="166"/>
      <x:c r="L30" s="166"/>
      <x:c r="M30" s="166"/>
      <x:c r="N30" s="166"/>
      <x:c r="O30" s="166"/>
      <x:c r="P30" s="166"/>
      <x:c r="Q30" s="166"/>
      <x:c r="R30" s="166"/>
      <x:c r="S30" s="166"/>
      <x:c r="T30" s="166"/>
      <x:c r="U30" s="166"/>
      <x:c r="V30" s="166"/>
    </x:row>
    <x:row r="31">
      <x:c r="A31" s="166"/>
      <x:c r="B31" s="166"/>
      <x:c r="C31" s="166"/>
      <x:c r="D31" s="166"/>
      <x:c r="E31" s="166"/>
      <x:c r="F31" s="166"/>
      <x:c r="G31" s="166"/>
      <x:c r="H31" s="166"/>
      <x:c r="I31" s="166"/>
      <x:c r="J31" s="166"/>
      <x:c r="K31" s="166"/>
      <x:c r="L31" s="166"/>
      <x:c r="M31" s="166"/>
      <x:c r="N31" s="166"/>
      <x:c r="O31" s="166"/>
      <x:c r="P31" s="166"/>
      <x:c r="Q31" s="166"/>
      <x:c r="R31" s="166"/>
      <x:c r="S31" s="166"/>
      <x:c r="T31" s="166"/>
      <x:c r="U31" s="166"/>
      <x:c r="V31" s="166"/>
    </x:row>
    <x:row r="32">
      <x:c r="A32" s="166"/>
      <x:c r="B32" s="166"/>
      <x:c r="C32" s="166"/>
      <x:c r="D32" s="166"/>
      <x:c r="E32" s="166"/>
      <x:c r="F32" s="166"/>
      <x:c r="G32" s="166"/>
      <x:c r="H32" s="166"/>
      <x:c r="I32" s="166"/>
      <x:c r="J32" s="166"/>
      <x:c r="K32" s="166"/>
      <x:c r="L32" s="166"/>
      <x:c r="M32" s="166"/>
      <x:c r="N32" s="166"/>
      <x:c r="O32" s="166"/>
      <x:c r="P32" s="166"/>
      <x:c r="Q32" s="166"/>
      <x:c r="R32" s="166"/>
      <x:c r="S32" s="166"/>
      <x:c r="T32" s="166"/>
      <x:c r="U32" s="166"/>
      <x:c r="V32" s="166"/>
    </x:row>
    <x:row r="33">
      <x:c r="A33" s="166"/>
      <x:c r="B33" s="166"/>
      <x:c r="C33" s="166"/>
      <x:c r="D33" s="166"/>
      <x:c r="E33" s="166"/>
      <x:c r="F33" s="166"/>
      <x:c r="G33" s="166"/>
      <x:c r="H33" s="166"/>
      <x:c r="I33" s="166"/>
      <x:c r="J33" s="166"/>
      <x:c r="K33" s="166"/>
      <x:c r="L33" s="166"/>
      <x:c r="M33" s="166"/>
      <x:c r="N33" s="166"/>
      <x:c r="O33" s="166"/>
      <x:c r="P33" s="166"/>
      <x:c r="Q33" s="166"/>
      <x:c r="R33" s="166"/>
      <x:c r="S33" s="166"/>
      <x:c r="T33" s="166"/>
      <x:c r="U33" s="166"/>
      <x:c r="V33" s="166"/>
    </x:row>
    <x:row r="34">
      <x:c r="A34" s="166"/>
      <x:c r="B34" s="166"/>
      <x:c r="C34" s="166"/>
      <x:c r="D34" s="166"/>
      <x:c r="E34" s="166"/>
      <x:c r="F34" s="166"/>
      <x:c r="G34" s="166"/>
      <x:c r="H34" s="166"/>
      <x:c r="I34" s="166"/>
      <x:c r="J34" s="166"/>
      <x:c r="K34" s="166"/>
      <x:c r="L34" s="166"/>
      <x:c r="M34" s="166"/>
      <x:c r="N34" s="166"/>
      <x:c r="O34" s="166"/>
      <x:c r="P34" s="166"/>
      <x:c r="Q34" s="166"/>
      <x:c r="R34" s="166"/>
      <x:c r="S34" s="166"/>
      <x:c r="T34" s="166"/>
      <x:c r="U34" s="166"/>
      <x:c r="V34" s="166"/>
    </x:row>
    <x:row r="35">
      <x:c r="A35" s="166"/>
      <x:c r="B35" s="166"/>
      <x:c r="C35" s="166"/>
      <x:c r="D35" s="166"/>
      <x:c r="E35" s="166"/>
      <x:c r="F35" s="166"/>
      <x:c r="G35" s="166"/>
      <x:c r="H35" s="166"/>
      <x:c r="I35" s="166"/>
      <x:c r="J35" s="166"/>
      <x:c r="K35" s="166"/>
      <x:c r="L35" s="166"/>
      <x:c r="M35" s="166"/>
      <x:c r="N35" s="166"/>
      <x:c r="O35" s="166"/>
      <x:c r="P35" s="166"/>
      <x:c r="Q35" s="166"/>
      <x:c r="R35" s="166"/>
      <x:c r="S35" s="166"/>
      <x:c r="T35" s="166"/>
      <x:c r="U35" s="166"/>
      <x:c r="V35" s="166"/>
    </x:row>
  </x:sheetData>
  <x:mergeCells>
    <x:mergeCell ref="A1:V2"/>
    <x:mergeCell ref="A4:D4"/>
    <x:mergeCell ref="A5:D7"/>
    <x:mergeCell ref="E4:H4"/>
    <x:mergeCell ref="E5:H7"/>
    <x:mergeCell ref="I4:L4"/>
    <x:mergeCell ref="I5:L7"/>
    <x:mergeCell ref="M4:P4"/>
    <x:mergeCell ref="M5:P7"/>
    <x:mergeCell ref="Q4:T4"/>
    <x:mergeCell ref="Q5:T7"/>
    <x:mergeCell ref="U4:X4"/>
    <x:mergeCell ref="U5:X7"/>
  </x:mergeCells>
  <x:pageMargins left="0.7" right="0.7" top="0.75" bottom="0.75" header="0.3" footer="0.3"/>
  <x:drawing xmlns:r="http://schemas.openxmlformats.org/officeDocument/2006/relationships" r:id="R86c886e81d3b4e0d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38" hidden="0" customWidth="1"/>
    <x:col min="10" max="10" width="42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4" hidden="0" customWidth="1"/>
    <x:col min="16" max="16" width="14" hidden="0" customWidth="1"/>
    <x:col min="17" max="17" width="14" hidden="0" customWidth="1"/>
    <x:col min="18" max="18" width="14" hidden="0" customWidth="1"/>
  </x:cols>
  <x:sheetData>
    <x:row r="1" ht="36" customHeight="1">
      <x:c r="A1" s="18" t="str">
        <x:v>Risk ID</x:v>
      </x:c>
      <x:c r="B1" s="18" t="str">
        <x:v>Risk Description</x:v>
      </x:c>
      <x:c r="C1" s="18" t="str">
        <x:v>Category</x:v>
      </x:c>
      <x:c r="D1" s="18" t="str">
        <x:v>Owner</x:v>
      </x:c>
      <x:c r="E1" s="18" t="str">
        <x:v>Probability</x:v>
      </x:c>
      <x:c r="F1" s="18" t="str">
        <x:v>Impact</x:v>
      </x:c>
      <x:c r="G1" s="18" t="str">
        <x:v>Inherent Score</x:v>
      </x:c>
      <x:c r="H1" s="18" t="str">
        <x:v>Risk Level</x:v>
      </x:c>
      <x:c r="I1" s="18" t="str">
        <x:v>Response Strategy</x:v>
      </x:c>
      <x:c r="J1" s="18" t="str">
        <x:v>Mitigation Action</x:v>
      </x:c>
      <x:c r="K1" s="18" t="str">
        <x:v>Residual Probability</x:v>
      </x:c>
      <x:c r="L1" s="18" t="str">
        <x:v>Residual Impact</x:v>
      </x:c>
      <x:c r="M1" s="18" t="str">
        <x:v>Residual Score</x:v>
      </x:c>
      <x:c r="N1" s="18" t="str">
        <x:v>Residual Level</x:v>
      </x:c>
      <x:c r="O1" s="18" t="str">
        <x:v>Status</x:v>
      </x:c>
      <x:c r="P1" s="18" t="str">
        <x:v>Due Date</x:v>
      </x:c>
      <x:c r="Q1" s="18" t="str">
        <x:v>Incident Date</x:v>
      </x:c>
      <x:c r="R1" s="18" t="str">
        <x:v>Priority</x:v>
      </x:c>
    </x:row>
    <x:row r="2">
      <x:c r="A2" s="25" t="str">
        <x:v>R-001</x:v>
      </x:c>
      <x:c r="B2" s="25" t="str">
        <x:v>Cybersecurity breach affecting customer data</x:v>
      </x:c>
      <x:c r="C2" s="25" t="str">
        <x:v>Cybersecurity</x:v>
      </x:c>
      <x:c r="D2" s="25" t="str">
        <x:v>IT Security</x:v>
      </x:c>
      <x:c r="E2" s="25" t="n">
        <x:v>5</x:v>
      </x:c>
      <x:c r="F2" s="25" t="n">
        <x:v>5</x:v>
      </x:c>
      <x:c r="G2" s="25" t="n">
        <x:f>E2*F2</x:f>
        <x:v>25</x:v>
      </x:c>
      <x:c r="H2" s="25" t="str">
        <x:f>IF(G2&gt;=20,"Critical",IF(G2&gt;=12,"High",IF(G2&gt;=6,"Medium","Low")))</x:f>
        <x:v>Critical</x:v>
      </x:c>
      <x:c r="I2" s="25" t="str">
        <x:v>Reduce</x:v>
      </x:c>
      <x:c r="J2" s="25" t="str">
        <x:v>Deploy MFA, patch critical systems, run awareness sessions</x:v>
      </x:c>
      <x:c r="K2" s="25" t="n">
        <x:v>3</x:v>
      </x:c>
      <x:c r="L2" s="25" t="n">
        <x:v>4</x:v>
      </x:c>
      <x:c r="M2" s="25" t="n">
        <x:f>K2*L2</x:f>
        <x:v>12</x:v>
      </x:c>
      <x:c r="N2" s="25" t="str">
        <x:f>IF(M2&gt;=20,"Critical",IF(M2&gt;=12,"High",IF(M2&gt;=6,"Medium","Low")))</x:f>
        <x:v>High</x:v>
      </x:c>
      <x:c r="O2" s="25" t="str">
        <x:v>In Progress</x:v>
      </x:c>
      <x:c r="P2" s="28" t="n">
        <x:v>46068</x:v>
      </x:c>
      <x:c r="Q2" s="28" t="n">
        <x:v>46034</x:v>
      </x:c>
      <x:c r="R2" s="25" t="str">
        <x:f>IF(N2="Critical","Immediate",IF(N2="High","High",IF(N2="Medium","Medium","Low")))</x:f>
        <x:v>High</x:v>
      </x:c>
    </x:row>
    <x:row r="3">
      <x:c r="A3" s="25" t="str">
        <x:v>R-002</x:v>
      </x:c>
      <x:c r="B3" s="25" t="str">
        <x:v>Supplier delay affecting production continuity</x:v>
      </x:c>
      <x:c r="C3" s="25" t="str">
        <x:v>Supply Chain</x:v>
      </x:c>
      <x:c r="D3" s="25" t="str">
        <x:v>Operations Lead</x:v>
      </x:c>
      <x:c r="E3" s="25" t="n">
        <x:v>4</x:v>
      </x:c>
      <x:c r="F3" s="25" t="n">
        <x:v>4</x:v>
      </x:c>
      <x:c r="G3" s="25" t="n">
        <x:f>E3*F3</x:f>
        <x:v>16</x:v>
      </x:c>
      <x:c r="H3" s="25" t="str">
        <x:f>IF(G3&gt;=20,"Critical",IF(G3&gt;=12,"High",IF(G3&gt;=6,"Medium","Low")))</x:f>
        <x:v>High</x:v>
      </x:c>
      <x:c r="I3" s="25" t="str">
        <x:v>Transfer</x:v>
      </x:c>
      <x:c r="J3" s="25" t="str">
        <x:v>Activate secondary supplier and update safety stock</x:v>
      </x:c>
      <x:c r="K3" s="25" t="n">
        <x:v>3</x:v>
      </x:c>
      <x:c r="L3" s="25" t="n">
        <x:v>3</x:v>
      </x:c>
      <x:c r="M3" s="25" t="n">
        <x:f>K3*L3</x:f>
        <x:v>9</x:v>
      </x:c>
      <x:c r="N3" s="25" t="str">
        <x:f>IF(M3&gt;=20,"Critical",IF(M3&gt;=12,"High",IF(M3&gt;=6,"Medium","Low")))</x:f>
        <x:v>Medium</x:v>
      </x:c>
      <x:c r="O3" s="25" t="str">
        <x:v>Open</x:v>
      </x:c>
      <x:c r="P3" s="28" t="n">
        <x:v>46073</x:v>
      </x:c>
      <x:c r="Q3" s="28" t="n">
        <x:v>46038</x:v>
      </x:c>
      <x:c r="R3" s="25" t="str">
        <x:f>IF(N3="Critical","Immediate",IF(N3="High","High",IF(N3="Medium","Medium","Low")))</x:f>
        <x:v>Medium</x:v>
      </x:c>
    </x:row>
    <x:row r="4">
      <x:c r="A4" s="25" t="str">
        <x:v>R-003</x:v>
      </x:c>
      <x:c r="B4" s="25" t="str">
        <x:v>Regulatory non-compliance in reporting process</x:v>
      </x:c>
      <x:c r="C4" s="25" t="str">
        <x:v>Compliance</x:v>
      </x:c>
      <x:c r="D4" s="25" t="str">
        <x:v>Compliance Lead</x:v>
      </x:c>
      <x:c r="E4" s="25" t="n">
        <x:v>3</x:v>
      </x:c>
      <x:c r="F4" s="25" t="n">
        <x:v>5</x:v>
      </x:c>
      <x:c r="G4" s="25" t="n">
        <x:f>E4*F4</x:f>
        <x:v>15</x:v>
      </x:c>
      <x:c r="H4" s="25" t="str">
        <x:f>IF(G4&gt;=20,"Critical",IF(G4&gt;=12,"High",IF(G4&gt;=6,"Medium","Low")))</x:f>
        <x:v>High</x:v>
      </x:c>
      <x:c r="I4" s="25" t="str">
        <x:v>Avoid</x:v>
      </x:c>
      <x:c r="J4" s="25" t="str">
        <x:v>Review reporting controls and validate evidence trail</x:v>
      </x:c>
      <x:c r="K4" s="25" t="n">
        <x:v>2</x:v>
      </x:c>
      <x:c r="L4" s="25" t="n">
        <x:v>4</x:v>
      </x:c>
      <x:c r="M4" s="25" t="n">
        <x:f>K4*L4</x:f>
        <x:v>8</x:v>
      </x:c>
      <x:c r="N4" s="25" t="str">
        <x:f>IF(M4&gt;=20,"Critical",IF(M4&gt;=12,"High",IF(M4&gt;=6,"Medium","Low")))</x:f>
        <x:v>Medium</x:v>
      </x:c>
      <x:c r="O4" s="25" t="str">
        <x:v>Escalated</x:v>
      </x:c>
      <x:c r="P4" s="28" t="n">
        <x:v>46082</x:v>
      </x:c>
      <x:c r="Q4" s="28" t="n">
        <x:v>46045</x:v>
      </x:c>
      <x:c r="R4" s="25" t="str">
        <x:f>IF(N4="Critical","Immediate",IF(N4="High","High",IF(N4="Medium","Medium","Low")))</x:f>
        <x:v>Medium</x:v>
      </x:c>
    </x:row>
    <x:row r="5">
      <x:c r="A5" s="25" t="str">
        <x:v>R-004</x:v>
      </x:c>
      <x:c r="B5" s="25" t="str">
        <x:v>Budget overrun caused by scope expansion</x:v>
      </x:c>
      <x:c r="C5" s="25" t="str">
        <x:v>Financial</x:v>
      </x:c>
      <x:c r="D5" s="25" t="str">
        <x:v>Finance Lead</x:v>
      </x:c>
      <x:c r="E5" s="25" t="n">
        <x:v>4</x:v>
      </x:c>
      <x:c r="F5" s="25" t="n">
        <x:v>3</x:v>
      </x:c>
      <x:c r="G5" s="25" t="n">
        <x:f>E5*F5</x:f>
        <x:v>12</x:v>
      </x:c>
      <x:c r="H5" s="25" t="str">
        <x:f>IF(G5&gt;=20,"Critical",IF(G5&gt;=12,"High",IF(G5&gt;=6,"Medium","Low")))</x:f>
        <x:v>High</x:v>
      </x:c>
      <x:c r="I5" s="25" t="str">
        <x:v>Reduce</x:v>
      </x:c>
      <x:c r="J5" s="25" t="str">
        <x:v>Set budget gate reviews and approval thresholds</x:v>
      </x:c>
      <x:c r="K5" s="25" t="n">
        <x:v>3</x:v>
      </x:c>
      <x:c r="L5" s="25" t="n">
        <x:v>2</x:v>
      </x:c>
      <x:c r="M5" s="25" t="n">
        <x:f>K5*L5</x:f>
        <x:v>6</x:v>
      </x:c>
      <x:c r="N5" s="25" t="str">
        <x:f>IF(M5&gt;=20,"Critical",IF(M5&gt;=12,"High",IF(M5&gt;=6,"Medium","Low")))</x:f>
        <x:v>Medium</x:v>
      </x:c>
      <x:c r="O5" s="25" t="str">
        <x:v>Monitored</x:v>
      </x:c>
      <x:c r="P5" s="28" t="n">
        <x:v>46081</x:v>
      </x:c>
      <x:c r="Q5" s="28" t="n">
        <x:v>46049</x:v>
      </x:c>
      <x:c r="R5" s="25" t="str">
        <x:f>IF(N5="Critical","Immediate",IF(N5="High","High",IF(N5="Medium","Medium","Low")))</x:f>
        <x:v>Medium</x:v>
      </x:c>
    </x:row>
    <x:row r="6">
      <x:c r="A6" s="25" t="str">
        <x:v>R-005</x:v>
      </x:c>
      <x:c r="B6" s="25" t="str">
        <x:v>Key employee turnover on strategic project</x:v>
      </x:c>
      <x:c r="C6" s="25" t="str">
        <x:v>Project</x:v>
      </x:c>
      <x:c r="D6" s="25" t="str">
        <x:v>Project Manager</x:v>
      </x:c>
      <x:c r="E6" s="25" t="n">
        <x:v>3</x:v>
      </x:c>
      <x:c r="F6" s="25" t="n">
        <x:v>4</x:v>
      </x:c>
      <x:c r="G6" s="25" t="n">
        <x:f>E6*F6</x:f>
        <x:v>12</x:v>
      </x:c>
      <x:c r="H6" s="25" t="str">
        <x:f>IF(G6&gt;=20,"Critical",IF(G6&gt;=12,"High",IF(G6&gt;=6,"Medium","Low")))</x:f>
        <x:v>High</x:v>
      </x:c>
      <x:c r="I6" s="25" t="str">
        <x:v>Reduce</x:v>
      </x:c>
      <x:c r="J6" s="25" t="str">
        <x:v>Create knowledge transfer plan and backup ownership</x:v>
      </x:c>
      <x:c r="K6" s="25" t="n">
        <x:v>2</x:v>
      </x:c>
      <x:c r="L6" s="25" t="n">
        <x:v>3</x:v>
      </x:c>
      <x:c r="M6" s="25" t="n">
        <x:f>K6*L6</x:f>
        <x:v>6</x:v>
      </x:c>
      <x:c r="N6" s="25" t="str">
        <x:f>IF(M6&gt;=20,"Critical",IF(M6&gt;=12,"High",IF(M6&gt;=6,"Medium","Low")))</x:f>
        <x:v>Medium</x:v>
      </x:c>
      <x:c r="O6" s="25" t="str">
        <x:v>Open</x:v>
      </x:c>
      <x:c r="P6" s="28" t="n">
        <x:v>46091</x:v>
      </x:c>
      <x:c r="Q6" s="28" t="n">
        <x:v>46054</x:v>
      </x:c>
      <x:c r="R6" s="25" t="str">
        <x:f>IF(N6="Critical","Immediate",IF(N6="High","High",IF(N6="Medium","Medium","Low")))</x:f>
        <x:v>Medium</x:v>
      </x:c>
    </x:row>
    <x:row r="7">
      <x:c r="A7" s="25" t="str">
        <x:v>R-006</x:v>
      </x:c>
      <x:c r="B7" s="25" t="str">
        <x:v>Workplace safety incident in production area</x:v>
      </x:c>
      <x:c r="C7" s="25" t="str">
        <x:v>HSE</x:v>
      </x:c>
      <x:c r="D7" s="25" t="str">
        <x:v>HSE Manager</x:v>
      </x:c>
      <x:c r="E7" s="25" t="n">
        <x:v>2</x:v>
      </x:c>
      <x:c r="F7" s="25" t="n">
        <x:v>5</x:v>
      </x:c>
      <x:c r="G7" s="25" t="n">
        <x:f>E7*F7</x:f>
        <x:v>10</x:v>
      </x:c>
      <x:c r="H7" s="25" t="str">
        <x:f>IF(G7&gt;=20,"Critical",IF(G7&gt;=12,"High",IF(G7&gt;=6,"Medium","Low")))</x:f>
        <x:v>Medium</x:v>
      </x:c>
      <x:c r="I7" s="25" t="str">
        <x:v>Avoid</x:v>
      </x:c>
      <x:c r="J7" s="25" t="str">
        <x:v>Refresh PPE controls and inspection routines</x:v>
      </x:c>
      <x:c r="K7" s="25" t="n">
        <x:v>1</x:v>
      </x:c>
      <x:c r="L7" s="25" t="n">
        <x:v>4</x:v>
      </x:c>
      <x:c r="M7" s="25" t="n">
        <x:f>K7*L7</x:f>
        <x:v>4</x:v>
      </x:c>
      <x:c r="N7" s="25" t="str">
        <x:f>IF(M7&gt;=20,"Critical",IF(M7&gt;=12,"High",IF(M7&gt;=6,"Medium","Low")))</x:f>
        <x:v>Low</x:v>
      </x:c>
      <x:c r="O7" s="25" t="str">
        <x:v>In Progress</x:v>
      </x:c>
      <x:c r="P7" s="28" t="n">
        <x:v>46078</x:v>
      </x:c>
      <x:c r="Q7" s="28" t="n">
        <x:v>46056</x:v>
      </x:c>
      <x:c r="R7" s="25" t="str">
        <x:f>IF(N7="Critical","Immediate",IF(N7="High","High",IF(N7="Medium","Medium","Low")))</x:f>
        <x:v>Low</x:v>
      </x:c>
    </x:row>
    <x:row r="8">
      <x:c r="A8" s="25" t="str">
        <x:v>R-007</x:v>
      </x:c>
      <x:c r="B8" s="25" t="str">
        <x:v>Contract dispute with key service provider</x:v>
      </x:c>
      <x:c r="C8" s="25" t="str">
        <x:v>Legal</x:v>
      </x:c>
      <x:c r="D8" s="25" t="str">
        <x:v>Legal Counsel</x:v>
      </x:c>
      <x:c r="E8" s="25" t="n">
        <x:v>2</x:v>
      </x:c>
      <x:c r="F8" s="25" t="n">
        <x:v>4</x:v>
      </x:c>
      <x:c r="G8" s="25" t="n">
        <x:f>E8*F8</x:f>
        <x:v>8</x:v>
      </x:c>
      <x:c r="H8" s="25" t="str">
        <x:f>IF(G8&gt;=20,"Critical",IF(G8&gt;=12,"High",IF(G8&gt;=6,"Medium","Low")))</x:f>
        <x:v>Medium</x:v>
      </x:c>
      <x:c r="I8" s="25" t="str">
        <x:v>Transfer</x:v>
      </x:c>
      <x:c r="J8" s="25" t="str">
        <x:v>Review clauses and open mediation track</x:v>
      </x:c>
      <x:c r="K8" s="25" t="n">
        <x:v>1</x:v>
      </x:c>
      <x:c r="L8" s="25" t="n">
        <x:v>3</x:v>
      </x:c>
      <x:c r="M8" s="25" t="n">
        <x:f>K8*L8</x:f>
        <x:v>3</x:v>
      </x:c>
      <x:c r="N8" s="25" t="str">
        <x:f>IF(M8&gt;=20,"Critical",IF(M8&gt;=12,"High",IF(M8&gt;=6,"Medium","Low")))</x:f>
        <x:v>Low</x:v>
      </x:c>
      <x:c r="O8" s="25" t="str">
        <x:v>Monitored</x:v>
      </x:c>
      <x:c r="P8" s="28" t="n">
        <x:v>46086</x:v>
      </x:c>
      <x:c r="Q8" s="28" t="n">
        <x:v>46058</x:v>
      </x:c>
      <x:c r="R8" s="25" t="str">
        <x:f>IF(N8="Critical","Immediate",IF(N8="High","High",IF(N8="Medium","Medium","Low")))</x:f>
        <x:v>Low</x:v>
      </x:c>
    </x:row>
    <x:row r="9">
      <x:c r="A9" s="25" t="str">
        <x:v>R-008</x:v>
      </x:c>
      <x:c r="B9" s="25" t="str">
        <x:v>System downtime during critical business window</x:v>
      </x:c>
      <x:c r="C9" s="25" t="str">
        <x:v>Operational</x:v>
      </x:c>
      <x:c r="D9" s="25" t="str">
        <x:v>Risk Manager</x:v>
      </x:c>
      <x:c r="E9" s="25" t="n">
        <x:v>4</x:v>
      </x:c>
      <x:c r="F9" s="25" t="n">
        <x:v>5</x:v>
      </x:c>
      <x:c r="G9" s="25" t="n">
        <x:f>E9*F9</x:f>
        <x:v>20</x:v>
      </x:c>
      <x:c r="H9" s="25" t="str">
        <x:f>IF(G9&gt;=20,"Critical",IF(G9&gt;=12,"High",IF(G9&gt;=6,"Medium","Low")))</x:f>
        <x:v>Critical</x:v>
      </x:c>
      <x:c r="I9" s="25" t="str">
        <x:v>Reduce</x:v>
      </x:c>
      <x:c r="J9" s="25" t="str">
        <x:v>Improve redundancy and perform recovery test</x:v>
      </x:c>
      <x:c r="K9" s="25" t="n">
        <x:v>3</x:v>
      </x:c>
      <x:c r="L9" s="25" t="n">
        <x:v>4</x:v>
      </x:c>
      <x:c r="M9" s="25" t="n">
        <x:f>K9*L9</x:f>
        <x:v>12</x:v>
      </x:c>
      <x:c r="N9" s="25" t="str">
        <x:f>IF(M9&gt;=20,"Critical",IF(M9&gt;=12,"High",IF(M9&gt;=6,"Medium","Low")))</x:f>
        <x:v>High</x:v>
      </x:c>
      <x:c r="O9" s="25" t="str">
        <x:v>Escalated</x:v>
      </x:c>
      <x:c r="P9" s="28" t="n">
        <x:v>46071</x:v>
      </x:c>
      <x:c r="Q9" s="28" t="n">
        <x:v>46061</x:v>
      </x:c>
      <x:c r="R9" s="25" t="str">
        <x:f>IF(N9="Critical","Immediate",IF(N9="High","High",IF(N9="Medium","Medium","Low")))</x:f>
        <x:v>High</x:v>
      </x:c>
    </x:row>
    <x:row r="10">
      <x:c r="A10" s="25" t="str">
        <x:v>R-009</x:v>
      </x:c>
      <x:c r="B10" s="25" t="str">
        <x:v>Customer dissatisfaction due to service backlog</x:v>
      </x:c>
      <x:c r="C10" s="25" t="str">
        <x:v>Operational</x:v>
      </x:c>
      <x:c r="D10" s="25" t="str">
        <x:v>Operations Lead</x:v>
      </x:c>
      <x:c r="E10" s="25" t="n">
        <x:v>3</x:v>
      </x:c>
      <x:c r="F10" s="25" t="n">
        <x:v>3</x:v>
      </x:c>
      <x:c r="G10" s="25" t="n">
        <x:f>E10*F10</x:f>
        <x:v>9</x:v>
      </x:c>
      <x:c r="H10" s="25" t="str">
        <x:f>IF(G10&gt;=20,"Critical",IF(G10&gt;=12,"High",IF(G10&gt;=6,"Medium","Low")))</x:f>
        <x:v>Medium</x:v>
      </x:c>
      <x:c r="I10" s="25" t="str">
        <x:v>Reduce</x:v>
      </x:c>
      <x:c r="J10" s="25" t="str">
        <x:v>Add temporary support capacity and daily review</x:v>
      </x:c>
      <x:c r="K10" s="25" t="n">
        <x:v>2</x:v>
      </x:c>
      <x:c r="L10" s="25" t="n">
        <x:v>2</x:v>
      </x:c>
      <x:c r="M10" s="25" t="n">
        <x:f>K10*L10</x:f>
        <x:v>4</x:v>
      </x:c>
      <x:c r="N10" s="25" t="str">
        <x:f>IF(M10&gt;=20,"Critical",IF(M10&gt;=12,"High",IF(M10&gt;=6,"Medium","Low")))</x:f>
        <x:v>Low</x:v>
      </x:c>
      <x:c r="O10" s="25" t="str">
        <x:v>Open</x:v>
      </x:c>
      <x:c r="P10" s="28" t="n">
        <x:v>46093</x:v>
      </x:c>
      <x:c r="Q10" s="28" t="n">
        <x:v>46064</x:v>
      </x:c>
      <x:c r="R10" s="25" t="str">
        <x:f>IF(N10="Critical","Immediate",IF(N10="High","High",IF(N10="Medium","Medium","Low")))</x:f>
        <x:v>Low</x:v>
      </x:c>
    </x:row>
    <x:row r="11">
      <x:c r="A11" s="25" t="str">
        <x:v>R-010</x:v>
      </x:c>
      <x:c r="B11" s="25" t="str">
        <x:v>Strategic market entry uncertainty</x:v>
      </x:c>
      <x:c r="C11" s="25" t="str">
        <x:v>Strategic</x:v>
      </x:c>
      <x:c r="D11" s="25" t="str">
        <x:v>Executive Sponsor</x:v>
      </x:c>
      <x:c r="E11" s="25" t="n">
        <x:v>3</x:v>
      </x:c>
      <x:c r="F11" s="25" t="n">
        <x:v>4</x:v>
      </x:c>
      <x:c r="G11" s="25" t="n">
        <x:f>E11*F11</x:f>
        <x:v>12</x:v>
      </x:c>
      <x:c r="H11" s="25" t="str">
        <x:f>IF(G11&gt;=20,"Critical",IF(G11&gt;=12,"High",IF(G11&gt;=6,"Medium","Low")))</x:f>
        <x:v>High</x:v>
      </x:c>
      <x:c r="I11" s="25" t="str">
        <x:v>Accept</x:v>
      </x:c>
      <x:c r="J11" s="25" t="str">
        <x:v>Monitor market indicators and prepare phased entry</x:v>
      </x:c>
      <x:c r="K11" s="25" t="n">
        <x:v>2</x:v>
      </x:c>
      <x:c r="L11" s="25" t="n">
        <x:v>3</x:v>
      </x:c>
      <x:c r="M11" s="25" t="n">
        <x:f>K11*L11</x:f>
        <x:v>6</x:v>
      </x:c>
      <x:c r="N11" s="25" t="str">
        <x:f>IF(M11&gt;=20,"Critical",IF(M11&gt;=12,"High",IF(M11&gt;=6,"Medium","Low")))</x:f>
        <x:v>Medium</x:v>
      </x:c>
      <x:c r="O11" s="25" t="str">
        <x:v>Monitored</x:v>
      </x:c>
      <x:c r="P11" s="28" t="n">
        <x:v>46113</x:v>
      </x:c>
      <x:c r="Q11" s="28" t="n">
        <x:v>46067</x:v>
      </x:c>
      <x:c r="R11" s="25" t="str">
        <x:f>IF(N11="Critical","Immediate",IF(N11="High","High",IF(N11="Medium","Medium","Low")))</x:f>
        <x:v>Medium</x:v>
      </x:c>
    </x:row>
    <x:row r="12">
      <x:c r="A12" s="25" t="str">
        <x:v>R-011</x:v>
      </x:c>
      <x:c r="B12" s="25" t="str">
        <x:v>Fraud risk in payment approval workflow</x:v>
      </x:c>
      <x:c r="C12" s="25" t="str">
        <x:v>Financial</x:v>
      </x:c>
      <x:c r="D12" s="25" t="str">
        <x:v>Finance Lead</x:v>
      </x:c>
      <x:c r="E12" s="25" t="n">
        <x:v>4</x:v>
      </x:c>
      <x:c r="F12" s="25" t="n">
        <x:v>5</x:v>
      </x:c>
      <x:c r="G12" s="25" t="n">
        <x:f>E12*F12</x:f>
        <x:v>20</x:v>
      </x:c>
      <x:c r="H12" s="25" t="str">
        <x:f>IF(G12&gt;=20,"Critical",IF(G12&gt;=12,"High",IF(G12&gt;=6,"Medium","Low")))</x:f>
        <x:v>Critical</x:v>
      </x:c>
      <x:c r="I12" s="25" t="str">
        <x:v>Avoid</x:v>
      </x:c>
      <x:c r="J12" s="25" t="str">
        <x:v>Strengthen segregation of duties and audit logs</x:v>
      </x:c>
      <x:c r="K12" s="25" t="n">
        <x:v>2</x:v>
      </x:c>
      <x:c r="L12" s="25" t="n">
        <x:v>4</x:v>
      </x:c>
      <x:c r="M12" s="25" t="n">
        <x:f>K12*L12</x:f>
        <x:v>8</x:v>
      </x:c>
      <x:c r="N12" s="25" t="str">
        <x:f>IF(M12&gt;=20,"Critical",IF(M12&gt;=12,"High",IF(M12&gt;=6,"Medium","Low")))</x:f>
        <x:v>Medium</x:v>
      </x:c>
      <x:c r="O12" s="25" t="str">
        <x:v>In Progress</x:v>
      </x:c>
      <x:c r="P12" s="28" t="n">
        <x:v>46075</x:v>
      </x:c>
      <x:c r="Q12" s="28" t="n">
        <x:v>46068</x:v>
      </x:c>
      <x:c r="R12" s="25" t="str">
        <x:f>IF(N12="Critical","Immediate",IF(N12="High","High",IF(N12="Medium","Medium","Low")))</x:f>
        <x:v>Medium</x:v>
      </x:c>
    </x:row>
    <x:row r="13">
      <x:c r="A13" s="25" t="str">
        <x:v>R-012</x:v>
      </x:c>
      <x:c r="B13" s="25" t="str">
        <x:v>Data quality issues impacting dashboard reliability</x:v>
      </x:c>
      <x:c r="C13" s="25" t="str">
        <x:v>Operational</x:v>
      </x:c>
      <x:c r="D13" s="25" t="str">
        <x:v>Risk Manager</x:v>
      </x:c>
      <x:c r="E13" s="25" t="n">
        <x:v>3</x:v>
      </x:c>
      <x:c r="F13" s="25" t="n">
        <x:v>3</x:v>
      </x:c>
      <x:c r="G13" s="25" t="n">
        <x:f>E13*F13</x:f>
        <x:v>9</x:v>
      </x:c>
      <x:c r="H13" s="25" t="str">
        <x:f>IF(G13&gt;=20,"Critical",IF(G13&gt;=12,"High",IF(G13&gt;=6,"Medium","Low")))</x:f>
        <x:v>Medium</x:v>
      </x:c>
      <x:c r="I13" s="25" t="str">
        <x:v>Reduce</x:v>
      </x:c>
      <x:c r="J13" s="25" t="str">
        <x:v>Standardize definitions and validation checks</x:v>
      </x:c>
      <x:c r="K13" s="25" t="n">
        <x:v>2</x:v>
      </x:c>
      <x:c r="L13" s="25" t="n">
        <x:v>2</x:v>
      </x:c>
      <x:c r="M13" s="25" t="n">
        <x:f>K13*L13</x:f>
        <x:v>4</x:v>
      </x:c>
      <x:c r="N13" s="25" t="str">
        <x:f>IF(M13&gt;=20,"Critical",IF(M13&gt;=12,"High",IF(M13&gt;=6,"Medium","Low")))</x:f>
        <x:v>Low</x:v>
      </x:c>
      <x:c r="O13" s="25" t="str">
        <x:v>Closed</x:v>
      </x:c>
      <x:c r="P13" s="28" t="n">
        <x:v>46065</x:v>
      </x:c>
      <x:c r="Q13" s="28" t="n">
        <x:v>46051</x:v>
      </x:c>
      <x:c r="R13" s="25" t="str">
        <x:f>IF(N13="Critical","Immediate",IF(N13="High","High",IF(N13="Medium","Medium","Low")))</x:f>
        <x:v>Low</x:v>
      </x:c>
    </x:row>
    <x:row r="14">
      <x:c r="A14" s="25"/>
      <x:c r="B14" s="25"/>
      <x:c r="C14" s="25"/>
      <x:c r="D14" s="25"/>
      <x:c r="E14" s="25"/>
      <x:c r="F14" s="25"/>
      <x:c r="G14" s="25" t="n">
        <x:f>E14*F14</x:f>
        <x:v>0</x:v>
      </x:c>
      <x:c r="H14" s="25" t="str">
        <x:f>IF(G14&gt;=20,"Critical",IF(G14&gt;=12,"High",IF(G14&gt;=6,"Medium","Low")))</x:f>
        <x:v>Low</x:v>
      </x:c>
      <x:c r="I14" s="25"/>
      <x:c r="J14" s="25"/>
      <x:c r="K14" s="25"/>
      <x:c r="L14" s="25"/>
      <x:c r="M14" s="25" t="n">
        <x:f>K14*L14</x:f>
        <x:v>0</x:v>
      </x:c>
      <x:c r="N14" s="25" t="str">
        <x:f>IF(M14&gt;=20,"Critical",IF(M14&gt;=12,"High",IF(M14&gt;=6,"Medium","Low")))</x:f>
        <x:v>Low</x:v>
      </x:c>
      <x:c r="O14" s="25"/>
      <x:c r="P14" s="28"/>
      <x:c r="Q14" s="28"/>
      <x:c r="R14" s="25" t="str">
        <x:f>IF(N14="Critical","Immediate",IF(N14="High","High",IF(N14="Medium","Medium","Low")))</x:f>
        <x:v>Low</x:v>
      </x:c>
    </x:row>
    <x:row r="15">
      <x:c r="A15" s="25"/>
      <x:c r="B15" s="25"/>
      <x:c r="C15" s="25"/>
      <x:c r="D15" s="25"/>
      <x:c r="E15" s="25"/>
      <x:c r="F15" s="25"/>
      <x:c r="G15" s="25" t="n">
        <x:f>E15*F15</x:f>
        <x:v>0</x:v>
      </x:c>
      <x:c r="H15" s="25" t="str">
        <x:f>IF(G15&gt;=20,"Critical",IF(G15&gt;=12,"High",IF(G15&gt;=6,"Medium","Low")))</x:f>
        <x:v>Low</x:v>
      </x:c>
      <x:c r="I15" s="25"/>
      <x:c r="J15" s="25"/>
      <x:c r="K15" s="25"/>
      <x:c r="L15" s="25"/>
      <x:c r="M15" s="25" t="n">
        <x:f>K15*L15</x:f>
        <x:v>0</x:v>
      </x:c>
      <x:c r="N15" s="25" t="str">
        <x:f>IF(M15&gt;=20,"Critical",IF(M15&gt;=12,"High",IF(M15&gt;=6,"Medium","Low")))</x:f>
        <x:v>Low</x:v>
      </x:c>
      <x:c r="O15" s="25"/>
      <x:c r="P15" s="28"/>
      <x:c r="Q15" s="28"/>
      <x:c r="R15" s="25" t="str">
        <x:f>IF(N15="Critical","Immediate",IF(N15="High","High",IF(N15="Medium","Medium","Low")))</x:f>
        <x:v>Low</x:v>
      </x:c>
    </x:row>
    <x:row r="16">
      <x:c r="A16" s="25"/>
      <x:c r="B16" s="25"/>
      <x:c r="C16" s="25"/>
      <x:c r="D16" s="25"/>
      <x:c r="E16" s="25"/>
      <x:c r="F16" s="25"/>
      <x:c r="G16" s="25" t="n">
        <x:f>E16*F16</x:f>
        <x:v>0</x:v>
      </x:c>
      <x:c r="H16" s="25" t="str">
        <x:f>IF(G16&gt;=20,"Critical",IF(G16&gt;=12,"High",IF(G16&gt;=6,"Medium","Low")))</x:f>
        <x:v>Low</x:v>
      </x:c>
      <x:c r="I16" s="25"/>
      <x:c r="J16" s="25"/>
      <x:c r="K16" s="25"/>
      <x:c r="L16" s="25"/>
      <x:c r="M16" s="25" t="n">
        <x:f>K16*L16</x:f>
        <x:v>0</x:v>
      </x:c>
      <x:c r="N16" s="25" t="str">
        <x:f>IF(M16&gt;=20,"Critical",IF(M16&gt;=12,"High",IF(M16&gt;=6,"Medium","Low")))</x:f>
        <x:v>Low</x:v>
      </x:c>
      <x:c r="O16" s="25"/>
      <x:c r="P16" s="28"/>
      <x:c r="Q16" s="28"/>
      <x:c r="R16" s="25" t="str">
        <x:f>IF(N16="Critical","Immediate",IF(N16="High","High",IF(N16="Medium","Medium","Low")))</x:f>
        <x:v>Low</x:v>
      </x:c>
    </x:row>
    <x:row r="17">
      <x:c r="A17" s="25"/>
      <x:c r="B17" s="25"/>
      <x:c r="C17" s="25"/>
      <x:c r="D17" s="25"/>
      <x:c r="E17" s="25"/>
      <x:c r="F17" s="25"/>
      <x:c r="G17" s="25" t="n">
        <x:f>E17*F17</x:f>
        <x:v>0</x:v>
      </x:c>
      <x:c r="H17" s="25" t="str">
        <x:f>IF(G17&gt;=20,"Critical",IF(G17&gt;=12,"High",IF(G17&gt;=6,"Medium","Low")))</x:f>
        <x:v>Low</x:v>
      </x:c>
      <x:c r="I17" s="25"/>
      <x:c r="J17" s="25"/>
      <x:c r="K17" s="25"/>
      <x:c r="L17" s="25"/>
      <x:c r="M17" s="25" t="n">
        <x:f>K17*L17</x:f>
        <x:v>0</x:v>
      </x:c>
      <x:c r="N17" s="25" t="str">
        <x:f>IF(M17&gt;=20,"Critical",IF(M17&gt;=12,"High",IF(M17&gt;=6,"Medium","Low")))</x:f>
        <x:v>Low</x:v>
      </x:c>
      <x:c r="O17" s="25"/>
      <x:c r="P17" s="28"/>
      <x:c r="Q17" s="28"/>
      <x:c r="R17" s="25" t="str">
        <x:f>IF(N17="Critical","Immediate",IF(N17="High","High",IF(N17="Medium","Medium","Low")))</x:f>
        <x:v>Low</x:v>
      </x:c>
    </x:row>
    <x:row r="18">
      <x:c r="A18" s="25"/>
      <x:c r="B18" s="25"/>
      <x:c r="C18" s="25"/>
      <x:c r="D18" s="25"/>
      <x:c r="E18" s="25"/>
      <x:c r="F18" s="25"/>
      <x:c r="G18" s="25" t="n">
        <x:f>E18*F18</x:f>
        <x:v>0</x:v>
      </x:c>
      <x:c r="H18" s="25" t="str">
        <x:f>IF(G18&gt;=20,"Critical",IF(G18&gt;=12,"High",IF(G18&gt;=6,"Medium","Low")))</x:f>
        <x:v>Low</x:v>
      </x:c>
      <x:c r="I18" s="25"/>
      <x:c r="J18" s="25"/>
      <x:c r="K18" s="25"/>
      <x:c r="L18" s="25"/>
      <x:c r="M18" s="25" t="n">
        <x:f>K18*L18</x:f>
        <x:v>0</x:v>
      </x:c>
      <x:c r="N18" s="25" t="str">
        <x:f>IF(M18&gt;=20,"Critical",IF(M18&gt;=12,"High",IF(M18&gt;=6,"Medium","Low")))</x:f>
        <x:v>Low</x:v>
      </x:c>
      <x:c r="O18" s="25"/>
      <x:c r="P18" s="28"/>
      <x:c r="Q18" s="28"/>
      <x:c r="R18" s="25" t="str">
        <x:f>IF(N18="Critical","Immediate",IF(N18="High","High",IF(N18="Medium","Medium","Low")))</x:f>
        <x:v>Low</x:v>
      </x:c>
    </x:row>
    <x:row r="19">
      <x:c r="A19" s="25"/>
      <x:c r="B19" s="25"/>
      <x:c r="C19" s="25"/>
      <x:c r="D19" s="25"/>
      <x:c r="E19" s="25"/>
      <x:c r="F19" s="25"/>
      <x:c r="G19" s="25" t="n">
        <x:f>E19*F19</x:f>
        <x:v>0</x:v>
      </x:c>
      <x:c r="H19" s="25" t="str">
        <x:f>IF(G19&gt;=20,"Critical",IF(G19&gt;=12,"High",IF(G19&gt;=6,"Medium","Low")))</x:f>
        <x:v>Low</x:v>
      </x:c>
      <x:c r="I19" s="25"/>
      <x:c r="J19" s="25"/>
      <x:c r="K19" s="25"/>
      <x:c r="L19" s="25"/>
      <x:c r="M19" s="25" t="n">
        <x:f>K19*L19</x:f>
        <x:v>0</x:v>
      </x:c>
      <x:c r="N19" s="25" t="str">
        <x:f>IF(M19&gt;=20,"Critical",IF(M19&gt;=12,"High",IF(M19&gt;=6,"Medium","Low")))</x:f>
        <x:v>Low</x:v>
      </x:c>
      <x:c r="O19" s="25"/>
      <x:c r="P19" s="28"/>
      <x:c r="Q19" s="28"/>
      <x:c r="R19" s="25" t="str">
        <x:f>IF(N19="Critical","Immediate",IF(N19="High","High",IF(N19="Medium","Medium","Low")))</x:f>
        <x:v>Low</x:v>
      </x:c>
    </x:row>
    <x:row r="20">
      <x:c r="A20" s="25"/>
      <x:c r="B20" s="25"/>
      <x:c r="C20" s="25"/>
      <x:c r="D20" s="25"/>
      <x:c r="E20" s="25"/>
      <x:c r="F20" s="25"/>
      <x:c r="G20" s="25" t="n">
        <x:f>E20*F20</x:f>
        <x:v>0</x:v>
      </x:c>
      <x:c r="H20" s="25" t="str">
        <x:f>IF(G20&gt;=20,"Critical",IF(G20&gt;=12,"High",IF(G20&gt;=6,"Medium","Low")))</x:f>
        <x:v>Low</x:v>
      </x:c>
      <x:c r="I20" s="25"/>
      <x:c r="J20" s="25"/>
      <x:c r="K20" s="25"/>
      <x:c r="L20" s="25"/>
      <x:c r="M20" s="25" t="n">
        <x:f>K20*L20</x:f>
        <x:v>0</x:v>
      </x:c>
      <x:c r="N20" s="25" t="str">
        <x:f>IF(M20&gt;=20,"Critical",IF(M20&gt;=12,"High",IF(M20&gt;=6,"Medium","Low")))</x:f>
        <x:v>Low</x:v>
      </x:c>
      <x:c r="O20" s="25"/>
      <x:c r="P20" s="28"/>
      <x:c r="Q20" s="28"/>
      <x:c r="R20" s="25" t="str">
        <x:f>IF(N20="Critical","Immediate",IF(N20="High","High",IF(N20="Medium","Medium","Low")))</x:f>
        <x:v>Low</x:v>
      </x:c>
    </x:row>
    <x:row r="21">
      <x:c r="A21" s="25"/>
      <x:c r="B21" s="25"/>
      <x:c r="C21" s="25"/>
      <x:c r="D21" s="25"/>
      <x:c r="E21" s="25"/>
      <x:c r="F21" s="25"/>
      <x:c r="G21" s="25" t="n">
        <x:f>E21*F21</x:f>
        <x:v>0</x:v>
      </x:c>
      <x:c r="H21" s="25" t="str">
        <x:f>IF(G21&gt;=20,"Critical",IF(G21&gt;=12,"High",IF(G21&gt;=6,"Medium","Low")))</x:f>
        <x:v>Low</x:v>
      </x:c>
      <x:c r="I21" s="25"/>
      <x:c r="J21" s="25"/>
      <x:c r="K21" s="25"/>
      <x:c r="L21" s="25"/>
      <x:c r="M21" s="25" t="n">
        <x:f>K21*L21</x:f>
        <x:v>0</x:v>
      </x:c>
      <x:c r="N21" s="25" t="str">
        <x:f>IF(M21&gt;=20,"Critical",IF(M21&gt;=12,"High",IF(M21&gt;=6,"Medium","Low")))</x:f>
        <x:v>Low</x:v>
      </x:c>
      <x:c r="O21" s="25"/>
      <x:c r="P21" s="28"/>
      <x:c r="Q21" s="28"/>
      <x:c r="R21" s="25" t="str">
        <x:f>IF(N21="Critical","Immediate",IF(N21="High","High",IF(N21="Medium","Medium","Low")))</x:f>
        <x:v>Low</x:v>
      </x:c>
    </x:row>
    <x:row r="22">
      <x:c r="A22" s="25"/>
      <x:c r="B22" s="25"/>
      <x:c r="C22" s="25"/>
      <x:c r="D22" s="25"/>
      <x:c r="E22" s="25"/>
      <x:c r="F22" s="25"/>
      <x:c r="G22" s="25" t="n">
        <x:f>E22*F22</x:f>
        <x:v>0</x:v>
      </x:c>
      <x:c r="H22" s="25" t="str">
        <x:f>IF(G22&gt;=20,"Critical",IF(G22&gt;=12,"High",IF(G22&gt;=6,"Medium","Low")))</x:f>
        <x:v>Low</x:v>
      </x:c>
      <x:c r="I22" s="25"/>
      <x:c r="J22" s="25"/>
      <x:c r="K22" s="25"/>
      <x:c r="L22" s="25"/>
      <x:c r="M22" s="25" t="n">
        <x:f>K22*L22</x:f>
        <x:v>0</x:v>
      </x:c>
      <x:c r="N22" s="25" t="str">
        <x:f>IF(M22&gt;=20,"Critical",IF(M22&gt;=12,"High",IF(M22&gt;=6,"Medium","Low")))</x:f>
        <x:v>Low</x:v>
      </x:c>
      <x:c r="O22" s="25"/>
      <x:c r="P22" s="28"/>
      <x:c r="Q22" s="28"/>
      <x:c r="R22" s="25" t="str">
        <x:f>IF(N22="Critical","Immediate",IF(N22="High","High",IF(N22="Medium","Medium","Low")))</x:f>
        <x:v>Low</x:v>
      </x:c>
    </x:row>
    <x:row r="23">
      <x:c r="A23" s="25"/>
      <x:c r="B23" s="25"/>
      <x:c r="C23" s="25"/>
      <x:c r="D23" s="25"/>
      <x:c r="E23" s="25"/>
      <x:c r="F23" s="25"/>
      <x:c r="G23" s="25" t="n">
        <x:f>E23*F23</x:f>
        <x:v>0</x:v>
      </x:c>
      <x:c r="H23" s="25" t="str">
        <x:f>IF(G23&gt;=20,"Critical",IF(G23&gt;=12,"High",IF(G23&gt;=6,"Medium","Low")))</x:f>
        <x:v>Low</x:v>
      </x:c>
      <x:c r="I23" s="25"/>
      <x:c r="J23" s="25"/>
      <x:c r="K23" s="25"/>
      <x:c r="L23" s="25"/>
      <x:c r="M23" s="25" t="n">
        <x:f>K23*L23</x:f>
        <x:v>0</x:v>
      </x:c>
      <x:c r="N23" s="25" t="str">
        <x:f>IF(M23&gt;=20,"Critical",IF(M23&gt;=12,"High",IF(M23&gt;=6,"Medium","Low")))</x:f>
        <x:v>Low</x:v>
      </x:c>
      <x:c r="O23" s="25"/>
      <x:c r="P23" s="28"/>
      <x:c r="Q23" s="28"/>
      <x:c r="R23" s="25" t="str">
        <x:f>IF(N23="Critical","Immediate",IF(N23="High","High",IF(N23="Medium","Medium","Low")))</x:f>
        <x:v>Low</x:v>
      </x:c>
    </x:row>
    <x:row r="24">
      <x:c r="A24" s="25"/>
      <x:c r="B24" s="25"/>
      <x:c r="C24" s="25"/>
      <x:c r="D24" s="25"/>
      <x:c r="E24" s="25"/>
      <x:c r="F24" s="25"/>
      <x:c r="G24" s="25" t="n">
        <x:f>E24*F24</x:f>
        <x:v>0</x:v>
      </x:c>
      <x:c r="H24" s="25" t="str">
        <x:f>IF(G24&gt;=20,"Critical",IF(G24&gt;=12,"High",IF(G24&gt;=6,"Medium","Low")))</x:f>
        <x:v>Low</x:v>
      </x:c>
      <x:c r="I24" s="25"/>
      <x:c r="J24" s="25"/>
      <x:c r="K24" s="25"/>
      <x:c r="L24" s="25"/>
      <x:c r="M24" s="25" t="n">
        <x:f>K24*L24</x:f>
        <x:v>0</x:v>
      </x:c>
      <x:c r="N24" s="25" t="str">
        <x:f>IF(M24&gt;=20,"Critical",IF(M24&gt;=12,"High",IF(M24&gt;=6,"Medium","Low")))</x:f>
        <x:v>Low</x:v>
      </x:c>
      <x:c r="O24" s="25"/>
      <x:c r="P24" s="28"/>
      <x:c r="Q24" s="28"/>
      <x:c r="R24" s="25" t="str">
        <x:f>IF(N24="Critical","Immediate",IF(N24="High","High",IF(N24="Medium","Medium","Low")))</x:f>
        <x:v>Low</x:v>
      </x:c>
    </x:row>
    <x:row r="25">
      <x:c r="A25" s="25"/>
      <x:c r="B25" s="25"/>
      <x:c r="C25" s="25"/>
      <x:c r="D25" s="25"/>
      <x:c r="E25" s="25"/>
      <x:c r="F25" s="25"/>
      <x:c r="G25" s="25" t="n">
        <x:f>E25*F25</x:f>
        <x:v>0</x:v>
      </x:c>
      <x:c r="H25" s="25" t="str">
        <x:f>IF(G25&gt;=20,"Critical",IF(G25&gt;=12,"High",IF(G25&gt;=6,"Medium","Low")))</x:f>
        <x:v>Low</x:v>
      </x:c>
      <x:c r="I25" s="25"/>
      <x:c r="J25" s="25"/>
      <x:c r="K25" s="25"/>
      <x:c r="L25" s="25"/>
      <x:c r="M25" s="25" t="n">
        <x:f>K25*L25</x:f>
        <x:v>0</x:v>
      </x:c>
      <x:c r="N25" s="25" t="str">
        <x:f>IF(M25&gt;=20,"Critical",IF(M25&gt;=12,"High",IF(M25&gt;=6,"Medium","Low")))</x:f>
        <x:v>Low</x:v>
      </x:c>
      <x:c r="O25" s="25"/>
      <x:c r="P25" s="28"/>
      <x:c r="Q25" s="28"/>
      <x:c r="R25" s="25" t="str">
        <x:f>IF(N25="Critical","Immediate",IF(N25="High","High",IF(N25="Medium","Medium","Low")))</x:f>
        <x:v>Low</x:v>
      </x:c>
    </x:row>
    <x:row r="26">
      <x:c r="A26" s="25"/>
      <x:c r="B26" s="25"/>
      <x:c r="C26" s="25"/>
      <x:c r="D26" s="25"/>
      <x:c r="E26" s="25"/>
      <x:c r="F26" s="25"/>
      <x:c r="G26" s="25" t="n">
        <x:f>E26*F26</x:f>
        <x:v>0</x:v>
      </x:c>
      <x:c r="H26" s="25" t="str">
        <x:f>IF(G26&gt;=20,"Critical",IF(G26&gt;=12,"High",IF(G26&gt;=6,"Medium","Low")))</x:f>
        <x:v>Low</x:v>
      </x:c>
      <x:c r="I26" s="25"/>
      <x:c r="J26" s="25"/>
      <x:c r="K26" s="25"/>
      <x:c r="L26" s="25"/>
      <x:c r="M26" s="25" t="n">
        <x:f>K26*L26</x:f>
        <x:v>0</x:v>
      </x:c>
      <x:c r="N26" s="25" t="str">
        <x:f>IF(M26&gt;=20,"Critical",IF(M26&gt;=12,"High",IF(M26&gt;=6,"Medium","Low")))</x:f>
        <x:v>Low</x:v>
      </x:c>
      <x:c r="O26" s="25"/>
      <x:c r="P26" s="28"/>
      <x:c r="Q26" s="28"/>
      <x:c r="R26" s="25" t="str">
        <x:f>IF(N26="Critical","Immediate",IF(N26="High","High",IF(N26="Medium","Medium","Low")))</x:f>
        <x:v>Low</x:v>
      </x:c>
    </x:row>
    <x:row r="27">
      <x:c r="A27" s="25"/>
      <x:c r="B27" s="25"/>
      <x:c r="C27" s="25"/>
      <x:c r="D27" s="25"/>
      <x:c r="E27" s="25"/>
      <x:c r="F27" s="25"/>
      <x:c r="G27" s="25" t="n">
        <x:f>E27*F27</x:f>
        <x:v>0</x:v>
      </x:c>
      <x:c r="H27" s="25" t="str">
        <x:f>IF(G27&gt;=20,"Critical",IF(G27&gt;=12,"High",IF(G27&gt;=6,"Medium","Low")))</x:f>
        <x:v>Low</x:v>
      </x:c>
      <x:c r="I27" s="25"/>
      <x:c r="J27" s="25"/>
      <x:c r="K27" s="25"/>
      <x:c r="L27" s="25"/>
      <x:c r="M27" s="25" t="n">
        <x:f>K27*L27</x:f>
        <x:v>0</x:v>
      </x:c>
      <x:c r="N27" s="25" t="str">
        <x:f>IF(M27&gt;=20,"Critical",IF(M27&gt;=12,"High",IF(M27&gt;=6,"Medium","Low")))</x:f>
        <x:v>Low</x:v>
      </x:c>
      <x:c r="O27" s="25"/>
      <x:c r="P27" s="28"/>
      <x:c r="Q27" s="28"/>
      <x:c r="R27" s="25" t="str">
        <x:f>IF(N27="Critical","Immediate",IF(N27="High","High",IF(N27="Medium","Medium","Low")))</x:f>
        <x:v>Low</x:v>
      </x:c>
    </x:row>
    <x:row r="28">
      <x:c r="A28" s="25"/>
      <x:c r="B28" s="25"/>
      <x:c r="C28" s="25"/>
      <x:c r="D28" s="25"/>
      <x:c r="E28" s="25"/>
      <x:c r="F28" s="25"/>
      <x:c r="G28" s="25" t="n">
        <x:f>E28*F28</x:f>
        <x:v>0</x:v>
      </x:c>
      <x:c r="H28" s="25" t="str">
        <x:f>IF(G28&gt;=20,"Critical",IF(G28&gt;=12,"High",IF(G28&gt;=6,"Medium","Low")))</x:f>
        <x:v>Low</x:v>
      </x:c>
      <x:c r="I28" s="25"/>
      <x:c r="J28" s="25"/>
      <x:c r="K28" s="25"/>
      <x:c r="L28" s="25"/>
      <x:c r="M28" s="25" t="n">
        <x:f>K28*L28</x:f>
        <x:v>0</x:v>
      </x:c>
      <x:c r="N28" s="25" t="str">
        <x:f>IF(M28&gt;=20,"Critical",IF(M28&gt;=12,"High",IF(M28&gt;=6,"Medium","Low")))</x:f>
        <x:v>Low</x:v>
      </x:c>
      <x:c r="O28" s="25"/>
      <x:c r="P28" s="28"/>
      <x:c r="Q28" s="28"/>
      <x:c r="R28" s="25" t="str">
        <x:f>IF(N28="Critical","Immediate",IF(N28="High","High",IF(N28="Medium","Medium","Low")))</x:f>
        <x:v>Low</x:v>
      </x:c>
    </x:row>
    <x:row r="29">
      <x:c r="A29" s="25"/>
      <x:c r="B29" s="25"/>
      <x:c r="C29" s="25"/>
      <x:c r="D29" s="25"/>
      <x:c r="E29" s="25"/>
      <x:c r="F29" s="25"/>
      <x:c r="G29" s="25" t="n">
        <x:f>E29*F29</x:f>
        <x:v>0</x:v>
      </x:c>
      <x:c r="H29" s="25" t="str">
        <x:f>IF(G29&gt;=20,"Critical",IF(G29&gt;=12,"High",IF(G29&gt;=6,"Medium","Low")))</x:f>
        <x:v>Low</x:v>
      </x:c>
      <x:c r="I29" s="25"/>
      <x:c r="J29" s="25"/>
      <x:c r="K29" s="25"/>
      <x:c r="L29" s="25"/>
      <x:c r="M29" s="25" t="n">
        <x:f>K29*L29</x:f>
        <x:v>0</x:v>
      </x:c>
      <x:c r="N29" s="25" t="str">
        <x:f>IF(M29&gt;=20,"Critical",IF(M29&gt;=12,"High",IF(M29&gt;=6,"Medium","Low")))</x:f>
        <x:v>Low</x:v>
      </x:c>
      <x:c r="O29" s="25"/>
      <x:c r="P29" s="28"/>
      <x:c r="Q29" s="28"/>
      <x:c r="R29" s="25" t="str">
        <x:f>IF(N29="Critical","Immediate",IF(N29="High","High",IF(N29="Medium","Medium","Low")))</x:f>
        <x:v>Low</x:v>
      </x:c>
    </x:row>
    <x:row r="30">
      <x:c r="A30" s="25"/>
      <x:c r="B30" s="25"/>
      <x:c r="C30" s="25"/>
      <x:c r="D30" s="25"/>
      <x:c r="E30" s="25"/>
      <x:c r="F30" s="25"/>
      <x:c r="G30" s="25" t="n">
        <x:f>E30*F30</x:f>
        <x:v>0</x:v>
      </x:c>
      <x:c r="H30" s="25" t="str">
        <x:f>IF(G30&gt;=20,"Critical",IF(G30&gt;=12,"High",IF(G30&gt;=6,"Medium","Low")))</x:f>
        <x:v>Low</x:v>
      </x:c>
      <x:c r="I30" s="25"/>
      <x:c r="J30" s="25"/>
      <x:c r="K30" s="25"/>
      <x:c r="L30" s="25"/>
      <x:c r="M30" s="25" t="n">
        <x:f>K30*L30</x:f>
        <x:v>0</x:v>
      </x:c>
      <x:c r="N30" s="25" t="str">
        <x:f>IF(M30&gt;=20,"Critical",IF(M30&gt;=12,"High",IF(M30&gt;=6,"Medium","Low")))</x:f>
        <x:v>Low</x:v>
      </x:c>
      <x:c r="O30" s="25"/>
      <x:c r="P30" s="28"/>
      <x:c r="Q30" s="28"/>
      <x:c r="R30" s="25" t="str">
        <x:f>IF(N30="Critical","Immediate",IF(N30="High","High",IF(N30="Medium","Medium","Low")))</x:f>
        <x:v>Low</x:v>
      </x:c>
    </x:row>
    <x:row r="31">
      <x:c r="A31" s="25"/>
      <x:c r="B31" s="25"/>
      <x:c r="C31" s="25"/>
      <x:c r="D31" s="25"/>
      <x:c r="E31" s="25"/>
      <x:c r="F31" s="25"/>
      <x:c r="G31" s="25" t="n">
        <x:f>E31*F31</x:f>
        <x:v>0</x:v>
      </x:c>
      <x:c r="H31" s="25" t="str">
        <x:f>IF(G31&gt;=20,"Critical",IF(G31&gt;=12,"High",IF(G31&gt;=6,"Medium","Low")))</x:f>
        <x:v>Low</x:v>
      </x:c>
      <x:c r="I31" s="25"/>
      <x:c r="J31" s="25"/>
      <x:c r="K31" s="25"/>
      <x:c r="L31" s="25"/>
      <x:c r="M31" s="25" t="n">
        <x:f>K31*L31</x:f>
        <x:v>0</x:v>
      </x:c>
      <x:c r="N31" s="25" t="str">
        <x:f>IF(M31&gt;=20,"Critical",IF(M31&gt;=12,"High",IF(M31&gt;=6,"Medium","Low")))</x:f>
        <x:v>Low</x:v>
      </x:c>
      <x:c r="O31" s="25"/>
      <x:c r="P31" s="28"/>
      <x:c r="Q31" s="28"/>
      <x:c r="R31" s="25" t="str">
        <x:f>IF(N31="Critical","Immediate",IF(N31="High","High",IF(N31="Medium","Medium","Low")))</x:f>
        <x:v>Low</x:v>
      </x:c>
    </x:row>
    <x:row r="32">
      <x:c r="A32" s="25"/>
      <x:c r="B32" s="25"/>
      <x:c r="C32" s="25"/>
      <x:c r="D32" s="25"/>
      <x:c r="E32" s="25"/>
      <x:c r="F32" s="25"/>
      <x:c r="G32" s="25" t="n">
        <x:f>E32*F32</x:f>
        <x:v>0</x:v>
      </x:c>
      <x:c r="H32" s="25" t="str">
        <x:f>IF(G32&gt;=20,"Critical",IF(G32&gt;=12,"High",IF(G32&gt;=6,"Medium","Low")))</x:f>
        <x:v>Low</x:v>
      </x:c>
      <x:c r="I32" s="25"/>
      <x:c r="J32" s="25"/>
      <x:c r="K32" s="25"/>
      <x:c r="L32" s="25"/>
      <x:c r="M32" s="25" t="n">
        <x:f>K32*L32</x:f>
        <x:v>0</x:v>
      </x:c>
      <x:c r="N32" s="25" t="str">
        <x:f>IF(M32&gt;=20,"Critical",IF(M32&gt;=12,"High",IF(M32&gt;=6,"Medium","Low")))</x:f>
        <x:v>Low</x:v>
      </x:c>
      <x:c r="O32" s="25"/>
      <x:c r="P32" s="28"/>
      <x:c r="Q32" s="28"/>
      <x:c r="R32" s="25" t="str">
        <x:f>IF(N32="Critical","Immediate",IF(N32="High","High",IF(N32="Medium","Medium","Low")))</x:f>
        <x:v>Low</x:v>
      </x:c>
    </x:row>
    <x:row r="33">
      <x:c r="A33" s="25"/>
      <x:c r="B33" s="25"/>
      <x:c r="C33" s="25"/>
      <x:c r="D33" s="25"/>
      <x:c r="E33" s="25"/>
      <x:c r="F33" s="25"/>
      <x:c r="G33" s="25" t="n">
        <x:f>E33*F33</x:f>
        <x:v>0</x:v>
      </x:c>
      <x:c r="H33" s="25" t="str">
        <x:f>IF(G33&gt;=20,"Critical",IF(G33&gt;=12,"High",IF(G33&gt;=6,"Medium","Low")))</x:f>
        <x:v>Low</x:v>
      </x:c>
      <x:c r="I33" s="25"/>
      <x:c r="J33" s="25"/>
      <x:c r="K33" s="25"/>
      <x:c r="L33" s="25"/>
      <x:c r="M33" s="25" t="n">
        <x:f>K33*L33</x:f>
        <x:v>0</x:v>
      </x:c>
      <x:c r="N33" s="25" t="str">
        <x:f>IF(M33&gt;=20,"Critical",IF(M33&gt;=12,"High",IF(M33&gt;=6,"Medium","Low")))</x:f>
        <x:v>Low</x:v>
      </x:c>
      <x:c r="O33" s="25"/>
      <x:c r="P33" s="28"/>
      <x:c r="Q33" s="28"/>
      <x:c r="R33" s="25" t="str">
        <x:f>IF(N33="Critical","Immediate",IF(N33="High","High",IF(N33="Medium","Medium","Low")))</x:f>
        <x:v>Low</x:v>
      </x:c>
    </x:row>
    <x:row r="34">
      <x:c r="A34" s="25"/>
      <x:c r="B34" s="25"/>
      <x:c r="C34" s="25"/>
      <x:c r="D34" s="25"/>
      <x:c r="E34" s="25"/>
      <x:c r="F34" s="25"/>
      <x:c r="G34" s="25" t="n">
        <x:f>E34*F34</x:f>
        <x:v>0</x:v>
      </x:c>
      <x:c r="H34" s="25" t="str">
        <x:f>IF(G34&gt;=20,"Critical",IF(G34&gt;=12,"High",IF(G34&gt;=6,"Medium","Low")))</x:f>
        <x:v>Low</x:v>
      </x:c>
      <x:c r="I34" s="25"/>
      <x:c r="J34" s="25"/>
      <x:c r="K34" s="25"/>
      <x:c r="L34" s="25"/>
      <x:c r="M34" s="25" t="n">
        <x:f>K34*L34</x:f>
        <x:v>0</x:v>
      </x:c>
      <x:c r="N34" s="25" t="str">
        <x:f>IF(M34&gt;=20,"Critical",IF(M34&gt;=12,"High",IF(M34&gt;=6,"Medium","Low")))</x:f>
        <x:v>Low</x:v>
      </x:c>
      <x:c r="O34" s="25"/>
      <x:c r="P34" s="28"/>
      <x:c r="Q34" s="28"/>
      <x:c r="R34" s="25" t="str">
        <x:f>IF(N34="Critical","Immediate",IF(N34="High","High",IF(N34="Medium","Medium","Low")))</x:f>
        <x:v>Low</x:v>
      </x:c>
    </x:row>
    <x:row r="35">
      <x:c r="A35" s="25"/>
      <x:c r="B35" s="25"/>
      <x:c r="C35" s="25"/>
      <x:c r="D35" s="25"/>
      <x:c r="E35" s="25"/>
      <x:c r="F35" s="25"/>
      <x:c r="G35" s="25" t="n">
        <x:f>E35*F35</x:f>
        <x:v>0</x:v>
      </x:c>
      <x:c r="H35" s="25" t="str">
        <x:f>IF(G35&gt;=20,"Critical",IF(G35&gt;=12,"High",IF(G35&gt;=6,"Medium","Low")))</x:f>
        <x:v>Low</x:v>
      </x:c>
      <x:c r="I35" s="25"/>
      <x:c r="J35" s="25"/>
      <x:c r="K35" s="25"/>
      <x:c r="L35" s="25"/>
      <x:c r="M35" s="25" t="n">
        <x:f>K35*L35</x:f>
        <x:v>0</x:v>
      </x:c>
      <x:c r="N35" s="25" t="str">
        <x:f>IF(M35&gt;=20,"Critical",IF(M35&gt;=12,"High",IF(M35&gt;=6,"Medium","Low")))</x:f>
        <x:v>Low</x:v>
      </x:c>
      <x:c r="O35" s="25"/>
      <x:c r="P35" s="28"/>
      <x:c r="Q35" s="28"/>
      <x:c r="R35" s="25" t="str">
        <x:f>IF(N35="Critical","Immediate",IF(N35="High","High",IF(N35="Medium","Medium","Low")))</x:f>
        <x:v>Low</x:v>
      </x:c>
    </x:row>
    <x:row r="36">
      <x:c r="A36" s="25"/>
      <x:c r="B36" s="25"/>
      <x:c r="C36" s="25"/>
      <x:c r="D36" s="25"/>
      <x:c r="E36" s="25"/>
      <x:c r="F36" s="25"/>
      <x:c r="G36" s="25" t="n">
        <x:f>E36*F36</x:f>
        <x:v>0</x:v>
      </x:c>
      <x:c r="H36" s="25" t="str">
        <x:f>IF(G36&gt;=20,"Critical",IF(G36&gt;=12,"High",IF(G36&gt;=6,"Medium","Low")))</x:f>
        <x:v>Low</x:v>
      </x:c>
      <x:c r="I36" s="25"/>
      <x:c r="J36" s="25"/>
      <x:c r="K36" s="25"/>
      <x:c r="L36" s="25"/>
      <x:c r="M36" s="25" t="n">
        <x:f>K36*L36</x:f>
        <x:v>0</x:v>
      </x:c>
      <x:c r="N36" s="25" t="str">
        <x:f>IF(M36&gt;=20,"Critical",IF(M36&gt;=12,"High",IF(M36&gt;=6,"Medium","Low")))</x:f>
        <x:v>Low</x:v>
      </x:c>
      <x:c r="O36" s="25"/>
      <x:c r="P36" s="28"/>
      <x:c r="Q36" s="28"/>
      <x:c r="R36" s="25" t="str">
        <x:f>IF(N36="Critical","Immediate",IF(N36="High","High",IF(N36="Medium","Medium","Low")))</x:f>
        <x:v>Low</x:v>
      </x:c>
    </x:row>
    <x:row r="37">
      <x:c r="A37" s="25"/>
      <x:c r="B37" s="25"/>
      <x:c r="C37" s="25"/>
      <x:c r="D37" s="25"/>
      <x:c r="E37" s="25"/>
      <x:c r="F37" s="25"/>
      <x:c r="G37" s="25" t="n">
        <x:f>E37*F37</x:f>
        <x:v>0</x:v>
      </x:c>
      <x:c r="H37" s="25" t="str">
        <x:f>IF(G37&gt;=20,"Critical",IF(G37&gt;=12,"High",IF(G37&gt;=6,"Medium","Low")))</x:f>
        <x:v>Low</x:v>
      </x:c>
      <x:c r="I37" s="25"/>
      <x:c r="J37" s="25"/>
      <x:c r="K37" s="25"/>
      <x:c r="L37" s="25"/>
      <x:c r="M37" s="25" t="n">
        <x:f>K37*L37</x:f>
        <x:v>0</x:v>
      </x:c>
      <x:c r="N37" s="25" t="str">
        <x:f>IF(M37&gt;=20,"Critical",IF(M37&gt;=12,"High",IF(M37&gt;=6,"Medium","Low")))</x:f>
        <x:v>Low</x:v>
      </x:c>
      <x:c r="O37" s="25"/>
      <x:c r="P37" s="28"/>
      <x:c r="Q37" s="28"/>
      <x:c r="R37" s="25" t="str">
        <x:f>IF(N37="Critical","Immediate",IF(N37="High","High",IF(N37="Medium","Medium","Low")))</x:f>
        <x:v>Low</x:v>
      </x:c>
    </x:row>
    <x:row r="38">
      <x:c r="A38" s="25"/>
      <x:c r="B38" s="25"/>
      <x:c r="C38" s="25"/>
      <x:c r="D38" s="25"/>
      <x:c r="E38" s="25"/>
      <x:c r="F38" s="25"/>
      <x:c r="G38" s="25" t="n">
        <x:f>E38*F38</x:f>
        <x:v>0</x:v>
      </x:c>
      <x:c r="H38" s="25" t="str">
        <x:f>IF(G38&gt;=20,"Critical",IF(G38&gt;=12,"High",IF(G38&gt;=6,"Medium","Low")))</x:f>
        <x:v>Low</x:v>
      </x:c>
      <x:c r="I38" s="25"/>
      <x:c r="J38" s="25"/>
      <x:c r="K38" s="25"/>
      <x:c r="L38" s="25"/>
      <x:c r="M38" s="25" t="n">
        <x:f>K38*L38</x:f>
        <x:v>0</x:v>
      </x:c>
      <x:c r="N38" s="25" t="str">
        <x:f>IF(M38&gt;=20,"Critical",IF(M38&gt;=12,"High",IF(M38&gt;=6,"Medium","Low")))</x:f>
        <x:v>Low</x:v>
      </x:c>
      <x:c r="O38" s="25"/>
      <x:c r="P38" s="28"/>
      <x:c r="Q38" s="28"/>
      <x:c r="R38" s="25" t="str">
        <x:f>IF(N38="Critical","Immediate",IF(N38="High","High",IF(N38="Medium","Medium","Low")))</x:f>
        <x:v>Low</x:v>
      </x:c>
    </x:row>
    <x:row r="39">
      <x:c r="A39" s="25"/>
      <x:c r="B39" s="25"/>
      <x:c r="C39" s="25"/>
      <x:c r="D39" s="25"/>
      <x:c r="E39" s="25"/>
      <x:c r="F39" s="25"/>
      <x:c r="G39" s="25" t="n">
        <x:f>E39*F39</x:f>
        <x:v>0</x:v>
      </x:c>
      <x:c r="H39" s="25" t="str">
        <x:f>IF(G39&gt;=20,"Critical",IF(G39&gt;=12,"High",IF(G39&gt;=6,"Medium","Low")))</x:f>
        <x:v>Low</x:v>
      </x:c>
      <x:c r="I39" s="25"/>
      <x:c r="J39" s="25"/>
      <x:c r="K39" s="25"/>
      <x:c r="L39" s="25"/>
      <x:c r="M39" s="25" t="n">
        <x:f>K39*L39</x:f>
        <x:v>0</x:v>
      </x:c>
      <x:c r="N39" s="25" t="str">
        <x:f>IF(M39&gt;=20,"Critical",IF(M39&gt;=12,"High",IF(M39&gt;=6,"Medium","Low")))</x:f>
        <x:v>Low</x:v>
      </x:c>
      <x:c r="O39" s="25"/>
      <x:c r="P39" s="28"/>
      <x:c r="Q39" s="28"/>
      <x:c r="R39" s="25" t="str">
        <x:f>IF(N39="Critical","Immediate",IF(N39="High","High",IF(N39="Medium","Medium","Low")))</x:f>
        <x:v>Low</x:v>
      </x:c>
    </x:row>
    <x:row r="40">
      <x:c r="A40" s="25"/>
      <x:c r="B40" s="25"/>
      <x:c r="C40" s="25"/>
      <x:c r="D40" s="25"/>
      <x:c r="E40" s="25"/>
      <x:c r="F40" s="25"/>
      <x:c r="G40" s="25" t="n">
        <x:f>E40*F40</x:f>
        <x:v>0</x:v>
      </x:c>
      <x:c r="H40" s="25" t="str">
        <x:f>IF(G40&gt;=20,"Critical",IF(G40&gt;=12,"High",IF(G40&gt;=6,"Medium","Low")))</x:f>
        <x:v>Low</x:v>
      </x:c>
      <x:c r="I40" s="25"/>
      <x:c r="J40" s="25"/>
      <x:c r="K40" s="25"/>
      <x:c r="L40" s="25"/>
      <x:c r="M40" s="25" t="n">
        <x:f>K40*L40</x:f>
        <x:v>0</x:v>
      </x:c>
      <x:c r="N40" s="25" t="str">
        <x:f>IF(M40&gt;=20,"Critical",IF(M40&gt;=12,"High",IF(M40&gt;=6,"Medium","Low")))</x:f>
        <x:v>Low</x:v>
      </x:c>
      <x:c r="O40" s="25"/>
      <x:c r="P40" s="28"/>
      <x:c r="Q40" s="28"/>
      <x:c r="R40" s="25" t="str">
        <x:f>IF(N40="Critical","Immediate",IF(N40="High","High",IF(N40="Medium","Medium","Low")))</x:f>
        <x:v>Low</x:v>
      </x:c>
    </x:row>
    <x:row r="41">
      <x:c r="A41" s="25"/>
      <x:c r="B41" s="25"/>
      <x:c r="C41" s="25"/>
      <x:c r="D41" s="25"/>
      <x:c r="E41" s="25"/>
      <x:c r="F41" s="25"/>
      <x:c r="G41" s="25" t="n">
        <x:f>E41*F41</x:f>
        <x:v>0</x:v>
      </x:c>
      <x:c r="H41" s="25" t="str">
        <x:f>IF(G41&gt;=20,"Critical",IF(G41&gt;=12,"High",IF(G41&gt;=6,"Medium","Low")))</x:f>
        <x:v>Low</x:v>
      </x:c>
      <x:c r="I41" s="25"/>
      <x:c r="J41" s="25"/>
      <x:c r="K41" s="25"/>
      <x:c r="L41" s="25"/>
      <x:c r="M41" s="25" t="n">
        <x:f>K41*L41</x:f>
        <x:v>0</x:v>
      </x:c>
      <x:c r="N41" s="25" t="str">
        <x:f>IF(M41&gt;=20,"Critical",IF(M41&gt;=12,"High",IF(M41&gt;=6,"Medium","Low")))</x:f>
        <x:v>Low</x:v>
      </x:c>
      <x:c r="O41" s="25"/>
      <x:c r="P41" s="28"/>
      <x:c r="Q41" s="28"/>
      <x:c r="R41" s="25" t="str">
        <x:f>IF(N41="Critical","Immediate",IF(N41="High","High",IF(N41="Medium","Medium","Low")))</x:f>
        <x:v>Low</x:v>
      </x:c>
    </x:row>
    <x:row r="42">
      <x:c r="A42" s="25"/>
      <x:c r="B42" s="25"/>
      <x:c r="C42" s="25"/>
      <x:c r="D42" s="25"/>
      <x:c r="E42" s="25"/>
      <x:c r="F42" s="25"/>
      <x:c r="G42" s="25" t="n">
        <x:f>E42*F42</x:f>
        <x:v>0</x:v>
      </x:c>
      <x:c r="H42" s="25" t="str">
        <x:f>IF(G42&gt;=20,"Critical",IF(G42&gt;=12,"High",IF(G42&gt;=6,"Medium","Low")))</x:f>
        <x:v>Low</x:v>
      </x:c>
      <x:c r="I42" s="25"/>
      <x:c r="J42" s="25"/>
      <x:c r="K42" s="25"/>
      <x:c r="L42" s="25"/>
      <x:c r="M42" s="25" t="n">
        <x:f>K42*L42</x:f>
        <x:v>0</x:v>
      </x:c>
      <x:c r="N42" s="25" t="str">
        <x:f>IF(M42&gt;=20,"Critical",IF(M42&gt;=12,"High",IF(M42&gt;=6,"Medium","Low")))</x:f>
        <x:v>Low</x:v>
      </x:c>
      <x:c r="O42" s="25"/>
      <x:c r="P42" s="28"/>
      <x:c r="Q42" s="28"/>
      <x:c r="R42" s="25" t="str">
        <x:f>IF(N42="Critical","Immediate",IF(N42="High","High",IF(N42="Medium","Medium","Low")))</x:f>
        <x:v>Low</x:v>
      </x:c>
    </x:row>
    <x:row r="43">
      <x:c r="A43" s="25"/>
      <x:c r="B43" s="25"/>
      <x:c r="C43" s="25"/>
      <x:c r="D43" s="25"/>
      <x:c r="E43" s="25"/>
      <x:c r="F43" s="25"/>
      <x:c r="G43" s="25" t="n">
        <x:f>E43*F43</x:f>
        <x:v>0</x:v>
      </x:c>
      <x:c r="H43" s="25" t="str">
        <x:f>IF(G43&gt;=20,"Critical",IF(G43&gt;=12,"High",IF(G43&gt;=6,"Medium","Low")))</x:f>
        <x:v>Low</x:v>
      </x:c>
      <x:c r="I43" s="25"/>
      <x:c r="J43" s="25"/>
      <x:c r="K43" s="25"/>
      <x:c r="L43" s="25"/>
      <x:c r="M43" s="25" t="n">
        <x:f>K43*L43</x:f>
        <x:v>0</x:v>
      </x:c>
      <x:c r="N43" s="25" t="str">
        <x:f>IF(M43&gt;=20,"Critical",IF(M43&gt;=12,"High",IF(M43&gt;=6,"Medium","Low")))</x:f>
        <x:v>Low</x:v>
      </x:c>
      <x:c r="O43" s="25"/>
      <x:c r="P43" s="28"/>
      <x:c r="Q43" s="28"/>
      <x:c r="R43" s="25" t="str">
        <x:f>IF(N43="Critical","Immediate",IF(N43="High","High",IF(N43="Medium","Medium","Low")))</x:f>
        <x:v>Low</x:v>
      </x:c>
    </x:row>
    <x:row r="44">
      <x:c r="A44" s="25"/>
      <x:c r="B44" s="25"/>
      <x:c r="C44" s="25"/>
      <x:c r="D44" s="25"/>
      <x:c r="E44" s="25"/>
      <x:c r="F44" s="25"/>
      <x:c r="G44" s="25" t="n">
        <x:f>E44*F44</x:f>
        <x:v>0</x:v>
      </x:c>
      <x:c r="H44" s="25" t="str">
        <x:f>IF(G44&gt;=20,"Critical",IF(G44&gt;=12,"High",IF(G44&gt;=6,"Medium","Low")))</x:f>
        <x:v>Low</x:v>
      </x:c>
      <x:c r="I44" s="25"/>
      <x:c r="J44" s="25"/>
      <x:c r="K44" s="25"/>
      <x:c r="L44" s="25"/>
      <x:c r="M44" s="25" t="n">
        <x:f>K44*L44</x:f>
        <x:v>0</x:v>
      </x:c>
      <x:c r="N44" s="25" t="str">
        <x:f>IF(M44&gt;=20,"Critical",IF(M44&gt;=12,"High",IF(M44&gt;=6,"Medium","Low")))</x:f>
        <x:v>Low</x:v>
      </x:c>
      <x:c r="O44" s="25"/>
      <x:c r="P44" s="28"/>
      <x:c r="Q44" s="28"/>
      <x:c r="R44" s="25" t="str">
        <x:f>IF(N44="Critical","Immediate",IF(N44="High","High",IF(N44="Medium","Medium","Low")))</x:f>
        <x:v>Low</x:v>
      </x:c>
    </x:row>
    <x:row r="45">
      <x:c r="A45" s="25"/>
      <x:c r="B45" s="25"/>
      <x:c r="C45" s="25"/>
      <x:c r="D45" s="25"/>
      <x:c r="E45" s="25"/>
      <x:c r="F45" s="25"/>
      <x:c r="G45" s="25" t="n">
        <x:f>E45*F45</x:f>
        <x:v>0</x:v>
      </x:c>
      <x:c r="H45" s="25" t="str">
        <x:f>IF(G45&gt;=20,"Critical",IF(G45&gt;=12,"High",IF(G45&gt;=6,"Medium","Low")))</x:f>
        <x:v>Low</x:v>
      </x:c>
      <x:c r="I45" s="25"/>
      <x:c r="J45" s="25"/>
      <x:c r="K45" s="25"/>
      <x:c r="L45" s="25"/>
      <x:c r="M45" s="25" t="n">
        <x:f>K45*L45</x:f>
        <x:v>0</x:v>
      </x:c>
      <x:c r="N45" s="25" t="str">
        <x:f>IF(M45&gt;=20,"Critical",IF(M45&gt;=12,"High",IF(M45&gt;=6,"Medium","Low")))</x:f>
        <x:v>Low</x:v>
      </x:c>
      <x:c r="O45" s="25"/>
      <x:c r="P45" s="28"/>
      <x:c r="Q45" s="28"/>
      <x:c r="R45" s="25" t="str">
        <x:f>IF(N45="Critical","Immediate",IF(N45="High","High",IF(N45="Medium","Medium","Low")))</x:f>
        <x:v>Low</x:v>
      </x:c>
    </x:row>
    <x:row r="46">
      <x:c r="A46" s="25"/>
      <x:c r="B46" s="25"/>
      <x:c r="C46" s="25"/>
      <x:c r="D46" s="25"/>
      <x:c r="E46" s="25"/>
      <x:c r="F46" s="25"/>
      <x:c r="G46" s="25" t="n">
        <x:f>E46*F46</x:f>
        <x:v>0</x:v>
      </x:c>
      <x:c r="H46" s="25" t="str">
        <x:f>IF(G46&gt;=20,"Critical",IF(G46&gt;=12,"High",IF(G46&gt;=6,"Medium","Low")))</x:f>
        <x:v>Low</x:v>
      </x:c>
      <x:c r="I46" s="25"/>
      <x:c r="J46" s="25"/>
      <x:c r="K46" s="25"/>
      <x:c r="L46" s="25"/>
      <x:c r="M46" s="25" t="n">
        <x:f>K46*L46</x:f>
        <x:v>0</x:v>
      </x:c>
      <x:c r="N46" s="25" t="str">
        <x:f>IF(M46&gt;=20,"Critical",IF(M46&gt;=12,"High",IF(M46&gt;=6,"Medium","Low")))</x:f>
        <x:v>Low</x:v>
      </x:c>
      <x:c r="O46" s="25"/>
      <x:c r="P46" s="28"/>
      <x:c r="Q46" s="28"/>
      <x:c r="R46" s="25" t="str">
        <x:f>IF(N46="Critical","Immediate",IF(N46="High","High",IF(N46="Medium","Medium","Low")))</x:f>
        <x:v>Low</x:v>
      </x:c>
    </x:row>
    <x:row r="47">
      <x:c r="A47" s="25"/>
      <x:c r="B47" s="25"/>
      <x:c r="C47" s="25"/>
      <x:c r="D47" s="25"/>
      <x:c r="E47" s="25"/>
      <x:c r="F47" s="25"/>
      <x:c r="G47" s="25" t="n">
        <x:f>E47*F47</x:f>
        <x:v>0</x:v>
      </x:c>
      <x:c r="H47" s="25" t="str">
        <x:f>IF(G47&gt;=20,"Critical",IF(G47&gt;=12,"High",IF(G47&gt;=6,"Medium","Low")))</x:f>
        <x:v>Low</x:v>
      </x:c>
      <x:c r="I47" s="25"/>
      <x:c r="J47" s="25"/>
      <x:c r="K47" s="25"/>
      <x:c r="L47" s="25"/>
      <x:c r="M47" s="25" t="n">
        <x:f>K47*L47</x:f>
        <x:v>0</x:v>
      </x:c>
      <x:c r="N47" s="25" t="str">
        <x:f>IF(M47&gt;=20,"Critical",IF(M47&gt;=12,"High",IF(M47&gt;=6,"Medium","Low")))</x:f>
        <x:v>Low</x:v>
      </x:c>
      <x:c r="O47" s="25"/>
      <x:c r="P47" s="28"/>
      <x:c r="Q47" s="28"/>
      <x:c r="R47" s="25" t="str">
        <x:f>IF(N47="Critical","Immediate",IF(N47="High","High",IF(N47="Medium","Medium","Low")))</x:f>
        <x:v>Low</x:v>
      </x:c>
    </x:row>
    <x:row r="48">
      <x:c r="A48" s="25"/>
      <x:c r="B48" s="25"/>
      <x:c r="C48" s="25"/>
      <x:c r="D48" s="25"/>
      <x:c r="E48" s="25"/>
      <x:c r="F48" s="25"/>
      <x:c r="G48" s="25" t="n">
        <x:f>E48*F48</x:f>
        <x:v>0</x:v>
      </x:c>
      <x:c r="H48" s="25" t="str">
        <x:f>IF(G48&gt;=20,"Critical",IF(G48&gt;=12,"High",IF(G48&gt;=6,"Medium","Low")))</x:f>
        <x:v>Low</x:v>
      </x:c>
      <x:c r="I48" s="25"/>
      <x:c r="J48" s="25"/>
      <x:c r="K48" s="25"/>
      <x:c r="L48" s="25"/>
      <x:c r="M48" s="25" t="n">
        <x:f>K48*L48</x:f>
        <x:v>0</x:v>
      </x:c>
      <x:c r="N48" s="25" t="str">
        <x:f>IF(M48&gt;=20,"Critical",IF(M48&gt;=12,"High",IF(M48&gt;=6,"Medium","Low")))</x:f>
        <x:v>Low</x:v>
      </x:c>
      <x:c r="O48" s="25"/>
      <x:c r="P48" s="28"/>
      <x:c r="Q48" s="28"/>
      <x:c r="R48" s="25" t="str">
        <x:f>IF(N48="Critical","Immediate",IF(N48="High","High",IF(N48="Medium","Medium","Low")))</x:f>
        <x:v>Low</x:v>
      </x:c>
    </x:row>
    <x:row r="49">
      <x:c r="A49" s="25"/>
      <x:c r="B49" s="25"/>
      <x:c r="C49" s="25"/>
      <x:c r="D49" s="25"/>
      <x:c r="E49" s="25"/>
      <x:c r="F49" s="25"/>
      <x:c r="G49" s="25" t="n">
        <x:f>E49*F49</x:f>
        <x:v>0</x:v>
      </x:c>
      <x:c r="H49" s="25" t="str">
        <x:f>IF(G49&gt;=20,"Critical",IF(G49&gt;=12,"High",IF(G49&gt;=6,"Medium","Low")))</x:f>
        <x:v>Low</x:v>
      </x:c>
      <x:c r="I49" s="25"/>
      <x:c r="J49" s="25"/>
      <x:c r="K49" s="25"/>
      <x:c r="L49" s="25"/>
      <x:c r="M49" s="25" t="n">
        <x:f>K49*L49</x:f>
        <x:v>0</x:v>
      </x:c>
      <x:c r="N49" s="25" t="str">
        <x:f>IF(M49&gt;=20,"Critical",IF(M49&gt;=12,"High",IF(M49&gt;=6,"Medium","Low")))</x:f>
        <x:v>Low</x:v>
      </x:c>
      <x:c r="O49" s="25"/>
      <x:c r="P49" s="28"/>
      <x:c r="Q49" s="28"/>
      <x:c r="R49" s="25" t="str">
        <x:f>IF(N49="Critical","Immediate",IF(N49="High","High",IF(N49="Medium","Medium","Low")))</x:f>
        <x:v>Low</x:v>
      </x:c>
    </x:row>
    <x:row r="50">
      <x:c r="A50" s="25"/>
      <x:c r="B50" s="25"/>
      <x:c r="C50" s="25"/>
      <x:c r="D50" s="25"/>
      <x:c r="E50" s="25"/>
      <x:c r="F50" s="25"/>
      <x:c r="G50" s="25" t="n">
        <x:f>E50*F50</x:f>
        <x:v>0</x:v>
      </x:c>
      <x:c r="H50" s="25" t="str">
        <x:f>IF(G50&gt;=20,"Critical",IF(G50&gt;=12,"High",IF(G50&gt;=6,"Medium","Low")))</x:f>
        <x:v>Low</x:v>
      </x:c>
      <x:c r="I50" s="25"/>
      <x:c r="J50" s="25"/>
      <x:c r="K50" s="25"/>
      <x:c r="L50" s="25"/>
      <x:c r="M50" s="25" t="n">
        <x:f>K50*L50</x:f>
        <x:v>0</x:v>
      </x:c>
      <x:c r="N50" s="25" t="str">
        <x:f>IF(M50&gt;=20,"Critical",IF(M50&gt;=12,"High",IF(M50&gt;=6,"Medium","Low")))</x:f>
        <x:v>Low</x:v>
      </x:c>
      <x:c r="O50" s="25"/>
      <x:c r="P50" s="28"/>
      <x:c r="Q50" s="28"/>
      <x:c r="R50" s="25" t="str">
        <x:f>IF(N50="Critical","Immediate",IF(N50="High","High",IF(N50="Medium","Medium","Low")))</x:f>
        <x:v>Low</x:v>
      </x:c>
    </x:row>
    <x:row r="51">
      <x:c r="A51" s="25"/>
      <x:c r="B51" s="25"/>
      <x:c r="C51" s="25"/>
      <x:c r="D51" s="25"/>
      <x:c r="E51" s="25"/>
      <x:c r="F51" s="25"/>
      <x:c r="G51" s="25" t="n">
        <x:f>E51*F51</x:f>
        <x:v>0</x:v>
      </x:c>
      <x:c r="H51" s="25" t="str">
        <x:f>IF(G51&gt;=20,"Critical",IF(G51&gt;=12,"High",IF(G51&gt;=6,"Medium","Low")))</x:f>
        <x:v>Low</x:v>
      </x:c>
      <x:c r="I51" s="25"/>
      <x:c r="J51" s="25"/>
      <x:c r="K51" s="25"/>
      <x:c r="L51" s="25"/>
      <x:c r="M51" s="25" t="n">
        <x:f>K51*L51</x:f>
        <x:v>0</x:v>
      </x:c>
      <x:c r="N51" s="25" t="str">
        <x:f>IF(M51&gt;=20,"Critical",IF(M51&gt;=12,"High",IF(M51&gt;=6,"Medium","Low")))</x:f>
        <x:v>Low</x:v>
      </x:c>
      <x:c r="O51" s="25"/>
      <x:c r="P51" s="28"/>
      <x:c r="Q51" s="28"/>
      <x:c r="R51" s="25" t="str">
        <x:f>IF(N51="Critical","Immediate",IF(N51="High","High",IF(N51="Medium","Medium","Low")))</x:f>
        <x:v>Low</x:v>
      </x:c>
    </x:row>
    <x:row r="52">
      <x:c r="A52" s="25"/>
      <x:c r="B52" s="25"/>
      <x:c r="C52" s="25"/>
      <x:c r="D52" s="25"/>
      <x:c r="E52" s="25"/>
      <x:c r="F52" s="25"/>
      <x:c r="G52" s="25" t="n">
        <x:f>E52*F52</x:f>
        <x:v>0</x:v>
      </x:c>
      <x:c r="H52" s="25" t="str">
        <x:f>IF(G52&gt;=20,"Critical",IF(G52&gt;=12,"High",IF(G52&gt;=6,"Medium","Low")))</x:f>
        <x:v>Low</x:v>
      </x:c>
      <x:c r="I52" s="25"/>
      <x:c r="J52" s="25"/>
      <x:c r="K52" s="25"/>
      <x:c r="L52" s="25"/>
      <x:c r="M52" s="25" t="n">
        <x:f>K52*L52</x:f>
        <x:v>0</x:v>
      </x:c>
      <x:c r="N52" s="25" t="str">
        <x:f>IF(M52&gt;=20,"Critical",IF(M52&gt;=12,"High",IF(M52&gt;=6,"Medium","Low")))</x:f>
        <x:v>Low</x:v>
      </x:c>
      <x:c r="O52" s="25"/>
      <x:c r="P52" s="28"/>
      <x:c r="Q52" s="28"/>
      <x:c r="R52" s="25" t="str">
        <x:f>IF(N52="Critical","Immediate",IF(N52="High","High",IF(N52="Medium","Medium","Low")))</x:f>
        <x:v>Low</x:v>
      </x:c>
    </x:row>
    <x:row r="53">
      <x:c r="A53" s="25"/>
      <x:c r="B53" s="25"/>
      <x:c r="C53" s="25"/>
      <x:c r="D53" s="25"/>
      <x:c r="E53" s="25"/>
      <x:c r="F53" s="25"/>
      <x:c r="G53" s="25" t="n">
        <x:f>E53*F53</x:f>
        <x:v>0</x:v>
      </x:c>
      <x:c r="H53" s="25" t="str">
        <x:f>IF(G53&gt;=20,"Critical",IF(G53&gt;=12,"High",IF(G53&gt;=6,"Medium","Low")))</x:f>
        <x:v>Low</x:v>
      </x:c>
      <x:c r="I53" s="25"/>
      <x:c r="J53" s="25"/>
      <x:c r="K53" s="25"/>
      <x:c r="L53" s="25"/>
      <x:c r="M53" s="25" t="n">
        <x:f>K53*L53</x:f>
        <x:v>0</x:v>
      </x:c>
      <x:c r="N53" s="25" t="str">
        <x:f>IF(M53&gt;=20,"Critical",IF(M53&gt;=12,"High",IF(M53&gt;=6,"Medium","Low")))</x:f>
        <x:v>Low</x:v>
      </x:c>
      <x:c r="O53" s="25"/>
      <x:c r="P53" s="28"/>
      <x:c r="Q53" s="28"/>
      <x:c r="R53" s="25" t="str">
        <x:f>IF(N53="Critical","Immediate",IF(N53="High","High",IF(N53="Medium","Medium","Low")))</x:f>
        <x:v>Low</x:v>
      </x:c>
    </x:row>
    <x:row r="54">
      <x:c r="A54" s="25"/>
      <x:c r="B54" s="25"/>
      <x:c r="C54" s="25"/>
      <x:c r="D54" s="25"/>
      <x:c r="E54" s="25"/>
      <x:c r="F54" s="25"/>
      <x:c r="G54" s="25" t="n">
        <x:f>E54*F54</x:f>
        <x:v>0</x:v>
      </x:c>
      <x:c r="H54" s="25" t="str">
        <x:f>IF(G54&gt;=20,"Critical",IF(G54&gt;=12,"High",IF(G54&gt;=6,"Medium","Low")))</x:f>
        <x:v>Low</x:v>
      </x:c>
      <x:c r="I54" s="25"/>
      <x:c r="J54" s="25"/>
      <x:c r="K54" s="25"/>
      <x:c r="L54" s="25"/>
      <x:c r="M54" s="25" t="n">
        <x:f>K54*L54</x:f>
        <x:v>0</x:v>
      </x:c>
      <x:c r="N54" s="25" t="str">
        <x:f>IF(M54&gt;=20,"Critical",IF(M54&gt;=12,"High",IF(M54&gt;=6,"Medium","Low")))</x:f>
        <x:v>Low</x:v>
      </x:c>
      <x:c r="O54" s="25"/>
      <x:c r="P54" s="28"/>
      <x:c r="Q54" s="28"/>
      <x:c r="R54" s="25" t="str">
        <x:f>IF(N54="Critical","Immediate",IF(N54="High","High",IF(N54="Medium","Medium","Low")))</x:f>
        <x:v>Low</x:v>
      </x:c>
    </x:row>
    <x:row r="55">
      <x:c r="A55" s="25"/>
      <x:c r="B55" s="25"/>
      <x:c r="C55" s="25"/>
      <x:c r="D55" s="25"/>
      <x:c r="E55" s="25"/>
      <x:c r="F55" s="25"/>
      <x:c r="G55" s="25" t="n">
        <x:f>E55*F55</x:f>
        <x:v>0</x:v>
      </x:c>
      <x:c r="H55" s="25" t="str">
        <x:f>IF(G55&gt;=20,"Critical",IF(G55&gt;=12,"High",IF(G55&gt;=6,"Medium","Low")))</x:f>
        <x:v>Low</x:v>
      </x:c>
      <x:c r="I55" s="25"/>
      <x:c r="J55" s="25"/>
      <x:c r="K55" s="25"/>
      <x:c r="L55" s="25"/>
      <x:c r="M55" s="25" t="n">
        <x:f>K55*L55</x:f>
        <x:v>0</x:v>
      </x:c>
      <x:c r="N55" s="25" t="str">
        <x:f>IF(M55&gt;=20,"Critical",IF(M55&gt;=12,"High",IF(M55&gt;=6,"Medium","Low")))</x:f>
        <x:v>Low</x:v>
      </x:c>
      <x:c r="O55" s="25"/>
      <x:c r="P55" s="28"/>
      <x:c r="Q55" s="28"/>
      <x:c r="R55" s="25" t="str">
        <x:f>IF(N55="Critical","Immediate",IF(N55="High","High",IF(N55="Medium","Medium","Low")))</x:f>
        <x:v>Low</x:v>
      </x:c>
    </x:row>
    <x:row r="56">
      <x:c r="A56" s="25"/>
      <x:c r="B56" s="25"/>
      <x:c r="C56" s="25"/>
      <x:c r="D56" s="25"/>
      <x:c r="E56" s="25"/>
      <x:c r="F56" s="25"/>
      <x:c r="G56" s="25" t="n">
        <x:f>E56*F56</x:f>
        <x:v>0</x:v>
      </x:c>
      <x:c r="H56" s="25" t="str">
        <x:f>IF(G56&gt;=20,"Critical",IF(G56&gt;=12,"High",IF(G56&gt;=6,"Medium","Low")))</x:f>
        <x:v>Low</x:v>
      </x:c>
      <x:c r="I56" s="25"/>
      <x:c r="J56" s="25"/>
      <x:c r="K56" s="25"/>
      <x:c r="L56" s="25"/>
      <x:c r="M56" s="25" t="n">
        <x:f>K56*L56</x:f>
        <x:v>0</x:v>
      </x:c>
      <x:c r="N56" s="25" t="str">
        <x:f>IF(M56&gt;=20,"Critical",IF(M56&gt;=12,"High",IF(M56&gt;=6,"Medium","Low")))</x:f>
        <x:v>Low</x:v>
      </x:c>
      <x:c r="O56" s="25"/>
      <x:c r="P56" s="28"/>
      <x:c r="Q56" s="28"/>
      <x:c r="R56" s="25" t="str">
        <x:f>IF(N56="Critical","Immediate",IF(N56="High","High",IF(N56="Medium","Medium","Low")))</x:f>
        <x:v>Low</x:v>
      </x:c>
    </x:row>
    <x:row r="57">
      <x:c r="A57" s="25"/>
      <x:c r="B57" s="25"/>
      <x:c r="C57" s="25"/>
      <x:c r="D57" s="25"/>
      <x:c r="E57" s="25"/>
      <x:c r="F57" s="25"/>
      <x:c r="G57" s="25" t="n">
        <x:f>E57*F57</x:f>
        <x:v>0</x:v>
      </x:c>
      <x:c r="H57" s="25" t="str">
        <x:f>IF(G57&gt;=20,"Critical",IF(G57&gt;=12,"High",IF(G57&gt;=6,"Medium","Low")))</x:f>
        <x:v>Low</x:v>
      </x:c>
      <x:c r="I57" s="25"/>
      <x:c r="J57" s="25"/>
      <x:c r="K57" s="25"/>
      <x:c r="L57" s="25"/>
      <x:c r="M57" s="25" t="n">
        <x:f>K57*L57</x:f>
        <x:v>0</x:v>
      </x:c>
      <x:c r="N57" s="25" t="str">
        <x:f>IF(M57&gt;=20,"Critical",IF(M57&gt;=12,"High",IF(M57&gt;=6,"Medium","Low")))</x:f>
        <x:v>Low</x:v>
      </x:c>
      <x:c r="O57" s="25"/>
      <x:c r="P57" s="28"/>
      <x:c r="Q57" s="28"/>
      <x:c r="R57" s="25" t="str">
        <x:f>IF(N57="Critical","Immediate",IF(N57="High","High",IF(N57="Medium","Medium","Low")))</x:f>
        <x:v>Low</x:v>
      </x:c>
    </x:row>
    <x:row r="58">
      <x:c r="A58" s="25"/>
      <x:c r="B58" s="25"/>
      <x:c r="C58" s="25"/>
      <x:c r="D58" s="25"/>
      <x:c r="E58" s="25"/>
      <x:c r="F58" s="25"/>
      <x:c r="G58" s="25" t="n">
        <x:f>E58*F58</x:f>
        <x:v>0</x:v>
      </x:c>
      <x:c r="H58" s="25" t="str">
        <x:f>IF(G58&gt;=20,"Critical",IF(G58&gt;=12,"High",IF(G58&gt;=6,"Medium","Low")))</x:f>
        <x:v>Low</x:v>
      </x:c>
      <x:c r="I58" s="25"/>
      <x:c r="J58" s="25"/>
      <x:c r="K58" s="25"/>
      <x:c r="L58" s="25"/>
      <x:c r="M58" s="25" t="n">
        <x:f>K58*L58</x:f>
        <x:v>0</x:v>
      </x:c>
      <x:c r="N58" s="25" t="str">
        <x:f>IF(M58&gt;=20,"Critical",IF(M58&gt;=12,"High",IF(M58&gt;=6,"Medium","Low")))</x:f>
        <x:v>Low</x:v>
      </x:c>
      <x:c r="O58" s="25"/>
      <x:c r="P58" s="28"/>
      <x:c r="Q58" s="28"/>
      <x:c r="R58" s="25" t="str">
        <x:f>IF(N58="Critical","Immediate",IF(N58="High","High",IF(N58="Medium","Medium","Low")))</x:f>
        <x:v>Low</x:v>
      </x:c>
    </x:row>
    <x:row r="59">
      <x:c r="A59" s="25"/>
      <x:c r="B59" s="25"/>
      <x:c r="C59" s="25"/>
      <x:c r="D59" s="25"/>
      <x:c r="E59" s="25"/>
      <x:c r="F59" s="25"/>
      <x:c r="G59" s="25" t="n">
        <x:f>E59*F59</x:f>
        <x:v>0</x:v>
      </x:c>
      <x:c r="H59" s="25" t="str">
        <x:f>IF(G59&gt;=20,"Critical",IF(G59&gt;=12,"High",IF(G59&gt;=6,"Medium","Low")))</x:f>
        <x:v>Low</x:v>
      </x:c>
      <x:c r="I59" s="25"/>
      <x:c r="J59" s="25"/>
      <x:c r="K59" s="25"/>
      <x:c r="L59" s="25"/>
      <x:c r="M59" s="25" t="n">
        <x:f>K59*L59</x:f>
        <x:v>0</x:v>
      </x:c>
      <x:c r="N59" s="25" t="str">
        <x:f>IF(M59&gt;=20,"Critical",IF(M59&gt;=12,"High",IF(M59&gt;=6,"Medium","Low")))</x:f>
        <x:v>Low</x:v>
      </x:c>
      <x:c r="O59" s="25"/>
      <x:c r="P59" s="28"/>
      <x:c r="Q59" s="28"/>
      <x:c r="R59" s="25" t="str">
        <x:f>IF(N59="Critical","Immediate",IF(N59="High","High",IF(N59="Medium","Medium","Low")))</x:f>
        <x:v>Low</x:v>
      </x:c>
    </x:row>
    <x:row r="60">
      <x:c r="A60" s="25"/>
      <x:c r="B60" s="25"/>
      <x:c r="C60" s="25"/>
      <x:c r="D60" s="25"/>
      <x:c r="E60" s="25"/>
      <x:c r="F60" s="25"/>
      <x:c r="G60" s="25" t="n">
        <x:f>E60*F60</x:f>
        <x:v>0</x:v>
      </x:c>
      <x:c r="H60" s="25" t="str">
        <x:f>IF(G60&gt;=20,"Critical",IF(G60&gt;=12,"High",IF(G60&gt;=6,"Medium","Low")))</x:f>
        <x:v>Low</x:v>
      </x:c>
      <x:c r="I60" s="25"/>
      <x:c r="J60" s="25"/>
      <x:c r="K60" s="25"/>
      <x:c r="L60" s="25"/>
      <x:c r="M60" s="25" t="n">
        <x:f>K60*L60</x:f>
        <x:v>0</x:v>
      </x:c>
      <x:c r="N60" s="25" t="str">
        <x:f>IF(M60&gt;=20,"Critical",IF(M60&gt;=12,"High",IF(M60&gt;=6,"Medium","Low")))</x:f>
        <x:v>Low</x:v>
      </x:c>
      <x:c r="O60" s="25"/>
      <x:c r="P60" s="28"/>
      <x:c r="Q60" s="28"/>
      <x:c r="R60" s="25" t="str">
        <x:f>IF(N60="Critical","Immediate",IF(N60="High","High",IF(N60="Medium","Medium","Low")))</x:f>
        <x:v>Low</x:v>
      </x:c>
    </x:row>
  </x:sheetData>
  <x:conditionalFormatting sqref="G2:G60">
    <x:cfRule type="colorScale" priority="1">
      <x:colorScale>
        <x:cfvo type="min"/>
        <x:cfvo type="percentile" val="50"/>
        <x:cfvo type="max"/>
        <x:color rgb="10B981"/>
        <x:color rgb="FACC15"/>
        <x:color rgb="EF4444"/>
      </x:colorScale>
    </x:cfRule>
  </x:conditionalFormatting>
  <x:conditionalFormatting sqref="M2:M60">
    <x:cfRule type="colorScale" priority="2">
      <x:colorScale>
        <x:cfvo type="min"/>
        <x:cfvo type="percentile" val="50"/>
        <x:cfvo type="max"/>
        <x:color rgb="10B981"/>
        <x:color rgb="FACC15"/>
        <x:color rgb="EF4444"/>
      </x:colorScale>
    </x:cfRule>
  </x:conditionalFormatting>
  <x:conditionalFormatting sqref="H2:H60">
    <x:cfRule type="expression" dxfId="0" priority="3">
      <x:formula>$H2="Critical"</x:formula>
    </x:cfRule>
    <x:cfRule type="expression" dxfId="1" priority="4">
      <x:formula>$H2="High"</x:formula>
    </x:cfRule>
    <x:cfRule type="expression" dxfId="2" priority="5">
      <x:formula>$H2="Medium"</x:formula>
    </x:cfRule>
    <x:cfRule type="expression" dxfId="3" priority="6">
      <x:formula>$H2="Low"</x:formula>
    </x:cfRule>
  </x:conditionalFormatting>
  <x:conditionalFormatting sqref="N2:N60">
    <x:cfRule type="expression" dxfId="4" priority="7">
      <x:formula>$N2="Critical"</x:formula>
    </x:cfRule>
    <x:cfRule type="expression" dxfId="5" priority="8">
      <x:formula>$N2="High"</x:formula>
    </x:cfRule>
    <x:cfRule type="expression" dxfId="6" priority="9">
      <x:formula>$N2="Medium"</x:formula>
    </x:cfRule>
    <x:cfRule type="expression" dxfId="7" priority="10">
      <x:formula>$N2="Low"</x:formula>
    </x:cfRule>
  </x:conditionalFormatting>
  <x:dataValidations count="8">
    <x:dataValidation type="list" sqref="C2:C60">
      <x:formula1>Lists!$E$2:$E$10</x:formula1>
    </x:dataValidation>
    <x:dataValidation type="list" sqref="D2:D60">
      <x:formula1>Lists!$F$2:$F$10</x:formula1>
    </x:dataValidation>
    <x:dataValidation type="list" sqref="E2:E60">
      <x:formula1>Lists!$A$2:$A$6</x:formula1>
    </x:dataValidation>
    <x:dataValidation type="list" sqref="F2:F60">
      <x:formula1>Lists!$C$2:$C$6</x:formula1>
    </x:dataValidation>
    <x:dataValidation type="list" sqref="I2:I60">
      <x:formula1>Lists!$H$2:$H$6</x:formula1>
    </x:dataValidation>
    <x:dataValidation type="list" sqref="K2:K60">
      <x:formula1>Lists!$A$2:$A$6</x:formula1>
    </x:dataValidation>
    <x:dataValidation type="list" sqref="L2:L60">
      <x:formula1>Lists!$C$2:$C$6</x:formula1>
    </x:dataValidation>
    <x:dataValidation type="list" sqref="O2:O60">
      <x:formula1>Lists!$G$2:$G$6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202d55ece3d442e"/>
  </x:tableParts>
</x:worksheet>
</file>

<file path=xl/worksheets/sheet3.xml><?xml version="1.0" encoding="utf-8"?>
<x:worksheet xmlns:x="http://schemas.openxmlformats.org/spreadsheetml/2006/main">
  <x:sheetFormatPr defaultRowHeight="15"/>
  <x:cols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1" max="1" width="18" hidden="0" customWidth="1"/>
  </x:cols>
  <x:sheetData>
    <x:row r="1" ht="38" customHeight="1">
      <x:c r="A1" s="32" t="str">
        <x:v>DYNAMIC 5x5 RISK MATRIX — PROBABILITY × IMPACT</x:v>
      </x:c>
      <x:c r="B1" s="32"/>
      <x:c r="C1" s="32"/>
      <x:c r="D1" s="32"/>
      <x:c r="E1" s="32"/>
      <x:c r="F1" s="32"/>
      <x:c r="G1" s="32"/>
      <x:c r="H1" s="32"/>
    </x:row>
    <x:row r="2">
      <x:c r="A2" s="166"/>
      <x:c r="B2" s="166"/>
      <x:c r="C2" s="166"/>
      <x:c r="D2" s="166"/>
      <x:c r="E2" s="166"/>
      <x:c r="F2" s="166"/>
      <x:c r="G2" s="166"/>
      <x:c r="H2" s="166"/>
    </x:row>
    <x:row r="3">
      <x:c r="A3" s="166"/>
      <x:c r="B3" s="38" t="str">
        <x:v>Rare</x:v>
      </x:c>
      <x:c r="C3" s="38" t="str">
        <x:v>Unlikely</x:v>
      </x:c>
      <x:c r="D3" s="38" t="str">
        <x:v>Possible</x:v>
      </x:c>
      <x:c r="E3" s="38" t="str">
        <x:v>Likely</x:v>
      </x:c>
      <x:c r="F3" s="38" t="str">
        <x:v>Almost Certain</x:v>
      </x:c>
      <x:c r="G3" s="166"/>
      <x:c r="H3" s="166"/>
    </x:row>
    <x:row r="4" ht="44" customHeight="1">
      <x:c r="A4" s="38" t="str">
        <x:v>Catastrophic</x:v>
      </x:c>
      <x:c r="B4" s="45" t="n">
        <x:f>COUNTIFS('Risk Register'!$K:$K,1,'Risk Register'!$L:$L,5)</x:f>
        <x:v>0</x:v>
      </x:c>
      <x:c r="C4" s="53" t="n">
        <x:f>COUNTIFS('Risk Register'!$K:$K,2,'Risk Register'!$L:$L,5)</x:f>
        <x:v>0</x:v>
      </x:c>
      <x:c r="D4" s="61" t="n">
        <x:f>COUNTIFS('Risk Register'!$K:$K,3,'Risk Register'!$L:$L,5)</x:f>
        <x:v>0</x:v>
      </x:c>
      <x:c r="E4" s="69" t="n">
        <x:f>COUNTIFS('Risk Register'!$K:$K,4,'Risk Register'!$L:$L,5)</x:f>
        <x:v>0</x:v>
      </x:c>
      <x:c r="F4" s="69" t="n">
        <x:f>COUNTIFS('Risk Register'!$K:$K,5,'Risk Register'!$L:$L,5)</x:f>
        <x:v>0</x:v>
      </x:c>
      <x:c r="G4" s="166"/>
      <x:c r="H4" s="166"/>
    </x:row>
    <x:row r="5" ht="44" customHeight="1">
      <x:c r="A5" s="38" t="str">
        <x:v>Major</x:v>
      </x:c>
      <x:c r="B5" s="45" t="n">
        <x:f>COUNTIFS('Risk Register'!$K:$K,1,'Risk Register'!$L:$L,4)</x:f>
        <x:v>1</x:v>
      </x:c>
      <x:c r="C5" s="53" t="n">
        <x:f>COUNTIFS('Risk Register'!$K:$K,2,'Risk Register'!$L:$L,4)</x:f>
        <x:v>2</x:v>
      </x:c>
      <x:c r="D5" s="61" t="n">
        <x:f>COUNTIFS('Risk Register'!$K:$K,3,'Risk Register'!$L:$L,4)</x:f>
        <x:v>2</x:v>
      </x:c>
      <x:c r="E5" s="61" t="n">
        <x:f>COUNTIFS('Risk Register'!$K:$K,4,'Risk Register'!$L:$L,4)</x:f>
        <x:v>0</x:v>
      </x:c>
      <x:c r="F5" s="69" t="n">
        <x:f>COUNTIFS('Risk Register'!$K:$K,5,'Risk Register'!$L:$L,4)</x:f>
        <x:v>0</x:v>
      </x:c>
      <x:c r="G5" s="166"/>
      <x:c r="H5" s="166"/>
    </x:row>
    <x:row r="6" ht="44" customHeight="1">
      <x:c r="A6" s="38" t="str">
        <x:v>Moderate</x:v>
      </x:c>
      <x:c r="B6" s="45" t="n">
        <x:f>COUNTIFS('Risk Register'!$K:$K,1,'Risk Register'!$L:$L,3)</x:f>
        <x:v>1</x:v>
      </x:c>
      <x:c r="C6" s="53" t="n">
        <x:f>COUNTIFS('Risk Register'!$K:$K,2,'Risk Register'!$L:$L,3)</x:f>
        <x:v>2</x:v>
      </x:c>
      <x:c r="D6" s="53" t="n">
        <x:f>COUNTIFS('Risk Register'!$K:$K,3,'Risk Register'!$L:$L,3)</x:f>
        <x:v>1</x:v>
      </x:c>
      <x:c r="E6" s="61" t="n">
        <x:f>COUNTIFS('Risk Register'!$K:$K,4,'Risk Register'!$L:$L,3)</x:f>
        <x:v>0</x:v>
      </x:c>
      <x:c r="F6" s="61" t="n">
        <x:f>COUNTIFS('Risk Register'!$K:$K,5,'Risk Register'!$L:$L,3)</x:f>
        <x:v>0</x:v>
      </x:c>
      <x:c r="G6" s="166"/>
      <x:c r="H6" s="166"/>
    </x:row>
    <x:row r="7" ht="44" customHeight="1">
      <x:c r="A7" s="38" t="str">
        <x:v>Minor</x:v>
      </x:c>
      <x:c r="B7" s="45" t="n">
        <x:f>COUNTIFS('Risk Register'!$K:$K,1,'Risk Register'!$L:$L,2)</x:f>
        <x:v>0</x:v>
      </x:c>
      <x:c r="C7" s="45" t="n">
        <x:f>COUNTIFS('Risk Register'!$K:$K,2,'Risk Register'!$L:$L,2)</x:f>
        <x:v>2</x:v>
      </x:c>
      <x:c r="D7" s="53" t="n">
        <x:f>COUNTIFS('Risk Register'!$K:$K,3,'Risk Register'!$L:$L,2)</x:f>
        <x:v>1</x:v>
      </x:c>
      <x:c r="E7" s="53" t="n">
        <x:f>COUNTIFS('Risk Register'!$K:$K,4,'Risk Register'!$L:$L,2)</x:f>
        <x:v>0</x:v>
      </x:c>
      <x:c r="F7" s="53" t="n">
        <x:f>COUNTIFS('Risk Register'!$K:$K,5,'Risk Register'!$L:$L,2)</x:f>
        <x:v>0</x:v>
      </x:c>
      <x:c r="G7" s="166"/>
      <x:c r="H7" s="166"/>
    </x:row>
    <x:row r="8" ht="44" customHeight="1">
      <x:c r="A8" s="38" t="str">
        <x:v>Insignificant</x:v>
      </x:c>
      <x:c r="B8" s="45" t="n">
        <x:f>COUNTIFS('Risk Register'!$K:$K,1,'Risk Register'!$L:$L,1)</x:f>
        <x:v>0</x:v>
      </x:c>
      <x:c r="C8" s="45" t="n">
        <x:f>COUNTIFS('Risk Register'!$K:$K,2,'Risk Register'!$L:$L,1)</x:f>
        <x:v>0</x:v>
      </x:c>
      <x:c r="D8" s="45" t="n">
        <x:f>COUNTIFS('Risk Register'!$K:$K,3,'Risk Register'!$L:$L,1)</x:f>
        <x:v>0</x:v>
      </x:c>
      <x:c r="E8" s="45" t="n">
        <x:f>COUNTIFS('Risk Register'!$K:$K,4,'Risk Register'!$L:$L,1)</x:f>
        <x:v>0</x:v>
      </x:c>
      <x:c r="F8" s="45" t="n">
        <x:f>COUNTIFS('Risk Register'!$K:$K,5,'Risk Register'!$L:$L,1)</x:f>
        <x:v>0</x:v>
      </x:c>
      <x:c r="G8" s="166"/>
      <x:c r="H8" s="166"/>
    </x:row>
    <x:row r="9">
      <x:c r="A9" s="166"/>
      <x:c r="B9" s="166"/>
      <x:c r="C9" s="166"/>
      <x:c r="D9" s="166"/>
      <x:c r="E9" s="166"/>
      <x:c r="F9" s="166"/>
      <x:c r="G9" s="166"/>
      <x:c r="H9" s="166"/>
    </x:row>
    <x:row r="10">
      <x:c r="A10" s="77" t="str">
        <x:v>Cells count residual risks automatically from the Risk Register according to Residual Probability and Residual Impact.</x:v>
      </x:c>
      <x:c r="B10" s="77"/>
      <x:c r="C10" s="77"/>
      <x:c r="D10" s="77"/>
      <x:c r="E10" s="77"/>
      <x:c r="F10" s="77"/>
      <x:c r="G10" s="77"/>
      <x:c r="H10" s="77"/>
    </x:row>
    <x:row r="11">
      <x:c r="A11" s="166"/>
      <x:c r="B11" s="166"/>
      <x:c r="C11" s="166"/>
      <x:c r="D11" s="166"/>
      <x:c r="E11" s="166"/>
      <x:c r="F11" s="166"/>
      <x:c r="G11" s="166"/>
      <x:c r="H11" s="166"/>
    </x:row>
    <x:row r="12">
      <x:c r="A12" s="4" t="str">
        <x:v>Risk Level</x:v>
      </x:c>
      <x:c r="B12" s="4" t="str">
        <x:v>Score Range</x:v>
      </x:c>
      <x:c r="C12" s="4" t="str">
        <x:v>Decision Logic</x:v>
      </x:c>
      <x:c r="D12" s="4" t="str">
        <x:v>Color</x:v>
      </x:c>
      <x:c r="E12" s="166"/>
      <x:c r="F12" s="166"/>
      <x:c r="G12" s="166"/>
      <x:c r="H12" s="166"/>
    </x:row>
    <x:row r="13">
      <x:c r="A13" s="24" t="str">
        <x:v>Low</x:v>
      </x:c>
      <x:c r="B13" s="24" t="str">
        <x:v>1–5</x:v>
      </x:c>
      <x:c r="C13" s="24" t="str">
        <x:v>Acceptable exposure; monitor periodically</x:v>
      </x:c>
      <x:c r="D13" s="84" t="str">
        <x:v>Green</x:v>
      </x:c>
      <x:c r="E13" s="166"/>
      <x:c r="F13" s="166"/>
      <x:c r="G13" s="166"/>
      <x:c r="H13" s="166"/>
    </x:row>
    <x:row r="14">
      <x:c r="A14" s="24" t="str">
        <x:v>Medium</x:v>
      </x:c>
      <x:c r="B14" s="24" t="str">
        <x:v>6–11</x:v>
      </x:c>
      <x:c r="C14" s="24" t="str">
        <x:v>Requires planned mitigation and ownership</x:v>
      </x:c>
      <x:c r="D14" s="90" t="str">
        <x:v>Yellow</x:v>
      </x:c>
      <x:c r="E14" s="166"/>
      <x:c r="F14" s="166"/>
      <x:c r="G14" s="166"/>
      <x:c r="H14" s="166"/>
    </x:row>
    <x:row r="15">
      <x:c r="A15" s="24" t="str">
        <x:v>High</x:v>
      </x:c>
      <x:c r="B15" s="24" t="str">
        <x:v>12–19</x:v>
      </x:c>
      <x:c r="C15" s="24" t="str">
        <x:v>Management attention and active mitigation</x:v>
      </x:c>
      <x:c r="D15" s="96" t="str">
        <x:v>Orange</x:v>
      </x:c>
      <x:c r="E15" s="166"/>
      <x:c r="F15" s="166"/>
      <x:c r="G15" s="166"/>
      <x:c r="H15" s="166"/>
    </x:row>
    <x:row r="16">
      <x:c r="A16" s="24" t="str">
        <x:v>Critical</x:v>
      </x:c>
      <x:c r="B16" s="24" t="str">
        <x:v>20–25</x:v>
      </x:c>
      <x:c r="C16" s="24" t="str">
        <x:v>Immediate escalation and corrective action</x:v>
      </x:c>
      <x:c r="D16" s="102" t="str">
        <x:v>Red</x:v>
      </x:c>
      <x:c r="E16" s="166"/>
      <x:c r="F16" s="166"/>
      <x:c r="G16" s="166"/>
      <x:c r="H16" s="166"/>
    </x:row>
  </x:sheetData>
  <x:mergeCells>
    <x:mergeCell ref="A1:H1"/>
    <x:mergeCell ref="A10:H10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3.859999656677246" hidden="0" customWidth="1"/>
    <x:col min="2" max="2" width="13.729999542236328" hidden="0" customWidth="1"/>
    <x:col min="3" max="3" width="10.5" hidden="0" customWidth="1"/>
    <x:col min="4" max="4" width="10.359999656677246" hidden="0" customWidth="1"/>
    <x:col min="5" max="5" width="10.899999618530273" hidden="0" customWidth="1"/>
    <x:col min="6" max="6" width="14.399999618530273" hidden="0" customWidth="1"/>
    <x:col min="7" max="7" width="8.75" hidden="0" customWidth="1"/>
    <x:col min="8" max="8" width="14.9399995803833" hidden="0" customWidth="1"/>
  </x:cols>
  <x:sheetData>
    <x:row r="1">
      <x:c r="A1" s="4" t="str">
        <x:v>Probability Score</x:v>
      </x:c>
      <x:c r="B1" s="4" t="str">
        <x:v>Probability Label</x:v>
      </x:c>
      <x:c r="C1" s="4" t="str">
        <x:v>Impact Score</x:v>
      </x:c>
      <x:c r="D1" s="4" t="str">
        <x:v>Impact Label</x:v>
      </x:c>
      <x:c r="E1" s="4" t="str">
        <x:v>Category</x:v>
      </x:c>
      <x:c r="F1" s="4" t="str">
        <x:v>Owner</x:v>
      </x:c>
      <x:c r="G1" s="4" t="str">
        <x:v>Status</x:v>
      </x:c>
      <x:c r="H1" s="4" t="str">
        <x:v>Response Strategy</x:v>
      </x:c>
    </x:row>
    <x:row r="2">
      <x:c r="A2" s="10" t="n">
        <x:v>1</x:v>
      </x:c>
      <x:c r="B2" s="10" t="str">
        <x:v>Rare</x:v>
      </x:c>
      <x:c r="C2" s="10" t="n">
        <x:v>1</x:v>
      </x:c>
      <x:c r="D2" s="10" t="str">
        <x:v>Insignificant</x:v>
      </x:c>
      <x:c r="E2" s="10" t="str">
        <x:v>Operational</x:v>
      </x:c>
      <x:c r="F2" s="10" t="str">
        <x:v>Risk Manager</x:v>
      </x:c>
      <x:c r="G2" s="10" t="str">
        <x:v>Open</x:v>
      </x:c>
      <x:c r="H2" s="10" t="str">
        <x:v>Avoid</x:v>
      </x:c>
    </x:row>
    <x:row r="3">
      <x:c r="A3" s="10" t="n">
        <x:v>2</x:v>
      </x:c>
      <x:c r="B3" s="10" t="str">
        <x:v>Unlikely</x:v>
      </x:c>
      <x:c r="C3" s="10" t="n">
        <x:v>2</x:v>
      </x:c>
      <x:c r="D3" s="10" t="str">
        <x:v>Minor</x:v>
      </x:c>
      <x:c r="E3" s="10" t="str">
        <x:v>Financial</x:v>
      </x:c>
      <x:c r="F3" s="10" t="str">
        <x:v>Finance Lead</x:v>
      </x:c>
      <x:c r="G3" s="10" t="str">
        <x:v>In Progress</x:v>
      </x:c>
      <x:c r="H3" s="10" t="str">
        <x:v>Reduce</x:v>
      </x:c>
    </x:row>
    <x:row r="4">
      <x:c r="A4" s="10" t="n">
        <x:v>3</x:v>
      </x:c>
      <x:c r="B4" s="10" t="str">
        <x:v>Possible</x:v>
      </x:c>
      <x:c r="C4" s="10" t="n">
        <x:v>3</x:v>
      </x:c>
      <x:c r="D4" s="10" t="str">
        <x:v>Moderate</x:v>
      </x:c>
      <x:c r="E4" s="10" t="str">
        <x:v>Cybersecurity</x:v>
      </x:c>
      <x:c r="F4" s="10" t="str">
        <x:v>IT Security</x:v>
      </x:c>
      <x:c r="G4" s="10" t="str">
        <x:v>Monitored</x:v>
      </x:c>
      <x:c r="H4" s="10" t="str">
        <x:v>Transfer</x:v>
      </x:c>
    </x:row>
    <x:row r="5">
      <x:c r="A5" s="10" t="n">
        <x:v>4</x:v>
      </x:c>
      <x:c r="B5" s="10" t="str">
        <x:v>Likely</x:v>
      </x:c>
      <x:c r="C5" s="10" t="n">
        <x:v>4</x:v>
      </x:c>
      <x:c r="D5" s="10" t="str">
        <x:v>Major</x:v>
      </x:c>
      <x:c r="E5" s="10" t="str">
        <x:v>Compliance</x:v>
      </x:c>
      <x:c r="F5" s="10" t="str">
        <x:v>Compliance Lead</x:v>
      </x:c>
      <x:c r="G5" s="10" t="str">
        <x:v>Closed</x:v>
      </x:c>
      <x:c r="H5" s="10" t="str">
        <x:v>Accept</x:v>
      </x:c>
    </x:row>
    <x:row r="6">
      <x:c r="A6" s="10" t="n">
        <x:v>5</x:v>
      </x:c>
      <x:c r="B6" s="10" t="str">
        <x:v>Almost Certain</x:v>
      </x:c>
      <x:c r="C6" s="10" t="n">
        <x:v>5</x:v>
      </x:c>
      <x:c r="D6" s="10" t="str">
        <x:v>Catastrophic</x:v>
      </x:c>
      <x:c r="E6" s="10" t="str">
        <x:v>Project</x:v>
      </x:c>
      <x:c r="F6" s="10" t="str">
        <x:v>Project Manager</x:v>
      </x:c>
      <x:c r="G6" s="10" t="str">
        <x:v>Escalated</x:v>
      </x:c>
      <x:c r="H6" s="10" t="str">
        <x:v>Escalate</x:v>
      </x:c>
    </x:row>
    <x:row r="7">
      <x:c r="A7" s="10" t="str"/>
      <x:c r="B7" s="10" t="str"/>
      <x:c r="C7" s="10" t="str"/>
      <x:c r="D7" s="10" t="str"/>
      <x:c r="E7" s="10" t="str">
        <x:v>Supply Chain</x:v>
      </x:c>
      <x:c r="F7" s="10" t="str">
        <x:v>Operations Lead</x:v>
      </x:c>
      <x:c r="G7" s="10" t="str"/>
      <x:c r="H7" s="10" t="str"/>
    </x:row>
    <x:row r="8">
      <x:c r="A8" s="10" t="str"/>
      <x:c r="B8" s="10" t="str"/>
      <x:c r="C8" s="10" t="str"/>
      <x:c r="D8" s="10" t="str"/>
      <x:c r="E8" s="10" t="str">
        <x:v>HSE</x:v>
      </x:c>
      <x:c r="F8" s="10" t="str">
        <x:v>HSE Manager</x:v>
      </x:c>
      <x:c r="G8" s="10" t="str"/>
      <x:c r="H8" s="10" t="str"/>
    </x:row>
    <x:row r="9">
      <x:c r="A9" s="10" t="str"/>
      <x:c r="B9" s="10" t="str"/>
      <x:c r="C9" s="10" t="str"/>
      <x:c r="D9" s="10" t="str"/>
      <x:c r="E9" s="10" t="str">
        <x:v>Legal</x:v>
      </x:c>
      <x:c r="F9" s="10" t="str">
        <x:v>Legal Counsel</x:v>
      </x:c>
      <x:c r="G9" s="10" t="str"/>
      <x:c r="H9" s="10" t="str"/>
    </x:row>
    <x:row r="10">
      <x:c r="A10" s="10" t="str"/>
      <x:c r="B10" s="10" t="str"/>
      <x:c r="C10" s="10" t="str"/>
      <x:c r="D10" s="10" t="str"/>
      <x:c r="E10" s="10" t="str">
        <x:v>Strategic</x:v>
      </x:c>
      <x:c r="F10" s="10" t="str">
        <x:v>Executive Sponsor</x:v>
      </x:c>
      <x:c r="G10" s="10" t="str"/>
      <x:c r="H10" s="10" t="str"/>
    </x:row>
  </x:sheetData>
  <x:pageMargins left="0.7" right="0.7" top="0.75" bottom="0.75" header="0.3" footer="0.3"/>
</x:worksheet>
</file>