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5855346758464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0c9e035106f9496c"/>
    <x:sheet xmlns:r="http://schemas.openxmlformats.org/officeDocument/2006/relationships" name="Biens" sheetId="2" r:id="R619bb44233e14e99"/>
    <x:sheet xmlns:r="http://schemas.openxmlformats.org/officeDocument/2006/relationships" name="Flux mensuels" sheetId="3" r:id="R50bad5e3f095470a"/>
    <x:sheet xmlns:r="http://schemas.openxmlformats.org/officeDocument/2006/relationships" name="Emprunts" sheetId="4" r:id="Rbc666483b4d24674"/>
    <x:sheet xmlns:r="http://schemas.openxmlformats.org/officeDocument/2006/relationships" name="Travaux" sheetId="5" r:id="Re9f2843173c049bc"/>
    <x:sheet xmlns:r="http://schemas.openxmlformats.org/officeDocument/2006/relationships" name="Listes" sheetId="6" r:id="R6a196be0dbf8458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#,##0 €"/>
    <x:numFmt numFmtId="201" formatCode="0.0%"/>
    <x:numFmt numFmtId="202" formatCode="mmm yyyy"/>
    <x:numFmt numFmtId="203" formatCode="0%"/>
    <x:numFmt numFmtId="204" formatCode="0.00%"/>
    <x:numFmt numFmtId="205" formatCode="dd/mm/yyyy"/>
    <x:numFmt numFmtId="206" formatCode="mmm"/>
  </x:numFmts>
  <x:fonts count="8">
    <x:font>
      <x:sz val="11"/>
      <x:name val="Carlito"/>
    </x:font>
    <x:font>
      <x:b/>
      <x:sz val="10"/>
      <x:color rgb="FFFFFF"/>
      <x:name val="Carlito"/>
    </x:font>
    <x:font>
      <x:b/>
      <x:sz val="18"/>
      <x:color rgb="FFFFFF"/>
      <x:name val="Carlito"/>
    </x:font>
    <x:font>
      <x:b/>
      <x:sz val="20"/>
      <x:color rgb="FFFFFF"/>
      <x:name val="Carlito"/>
    </x:font>
    <x:font>
      <x:i/>
      <x:sz val="11"/>
      <x:color rgb="1E3A8A"/>
      <x:name val="Carlito"/>
    </x:font>
    <x:font>
      <x:b/>
      <x:sz val="10"/>
      <x:color rgb="0F172A"/>
      <x:name val="Carlito"/>
    </x:font>
    <x:font>
      <x:b/>
      <x:sz val="18"/>
      <x:color rgb="0F172A"/>
      <x:name val="Carlito"/>
    </x:font>
    <x:font>
      <x:i/>
      <x:sz val="10"/>
      <x:color rgb="334155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0B1F3A"/>
      </x:patternFill>
    </x:fill>
    <x:fill>
      <x:patternFill patternType="solid">
        <x:fgColor rgb="12355B"/>
      </x:patternFill>
    </x:fill>
    <x:fill>
      <x:patternFill patternType="solid">
        <x:fgColor rgb="155E75"/>
      </x:patternFill>
    </x:fill>
    <x:fill>
      <x:patternFill patternType="solid">
        <x:fgColor rgb="6D28D9"/>
      </x:patternFill>
    </x:fill>
    <x:fill>
      <x:patternFill patternType="solid">
        <x:fgColor rgb="C2410C"/>
      </x:patternFill>
    </x:fill>
    <x:fill>
      <x:patternFill patternType="solid">
        <x:fgColor rgb="DBEAFE"/>
      </x:patternFill>
    </x:fill>
    <x:fill>
      <x:patternFill patternType="solid">
        <x:fgColor rgb="E0F2FE"/>
      </x:patternFill>
    </x:fill>
    <x:fill>
      <x:patternFill patternType="solid">
        <x:fgColor rgb="DCFCE7"/>
      </x:patternFill>
    </x:fill>
    <x:fill>
      <x:patternFill patternType="solid">
        <x:fgColor rgb="FEF3C7"/>
      </x:patternFill>
    </x:fill>
    <x:fill>
      <x:patternFill patternType="solid">
        <x:fgColor rgb="EDE9FE"/>
      </x:patternFill>
    </x:fill>
    <x:fill>
      <x:patternFill patternType="solid">
        <x:fgColor rgb="CCFBF1"/>
      </x:patternFill>
    </x:fill>
    <x:fill>
      <x:patternFill patternType="solid">
        <x:fgColor rgb="FFEDD5"/>
      </x:patternFill>
    </x:fill>
    <x:fill>
      <x:patternFill patternType="solid">
        <x:fgColor rgb="0F766E"/>
      </x:patternFill>
    </x:fill>
    <x:fill>
      <x:patternFill patternType="solid">
        <x:fgColor rgb="334155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21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1" fillId="3" borderId="0" xfId="0" applyNumberFormat="1" applyFont="1" applyFill="1" applyBorder="1"/>
    <x:xf numFmtId="0" fontId="1" fillId="3" borderId="1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1" fillId="3" borderId="0" xfId="0" applyNumberFormat="1" applyFont="1" applyFill="1" applyBorder="1" applyAlignment="1">
      <x:alignment horizontal="center" vertical="center" wrapText="1"/>
    </x:xf>
    <x:xf numFmtId="0" fontId="1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2" fillId="2" borderId="0" xfId="0" applyNumberFormat="1" applyFont="1" applyFill="1" applyBorder="1" applyAlignment="1">
      <x:alignment horizontal="center" vertical="center"/>
    </x:xf>
    <x:xf numFmtId="200" fontId="2" fillId="2" borderId="1" xfId="0" applyNumberFormat="1" applyFont="1" applyFill="1" applyBorder="1" applyAlignment="1">
      <x:alignment horizontal="center" vertical="center"/>
    </x:xf>
    <x:xf numFmtId="201" fontId="2" fillId="2" borderId="0" xfId="0" applyNumberFormat="1" applyFont="1" applyFill="1" applyBorder="1" applyAlignment="1">
      <x:alignment horizontal="center" vertical="center"/>
    </x:xf>
    <x:xf numFmtId="201" fontId="2" fillId="2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1" fillId="4" borderId="0" xfId="0" applyNumberFormat="1" applyFont="1" applyFill="1" applyBorder="1"/>
    <x:xf numFmtId="0" fontId="1" fillId="4" borderId="1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202" fontId="2" fillId="2" borderId="0" xfId="0" applyNumberFormat="1" applyFont="1" applyFill="1" applyBorder="1" applyAlignment="1">
      <x:alignment horizontal="center" vertical="center"/>
    </x:xf>
    <x:xf numFmtId="202" fontId="2" fillId="2" borderId="1" xfId="0" applyNumberFormat="1" applyFont="1" applyFill="1" applyBorder="1" applyAlignment="1">
      <x:alignment horizontal="center" vertical="center"/>
    </x:xf>
    <x:xf numFmtId="203" fontId="2" fillId="2" borderId="0" xfId="0" applyNumberFormat="1" applyFont="1" applyFill="1" applyBorder="1" applyAlignment="1">
      <x:alignment horizontal="center" vertical="center"/>
    </x:xf>
    <x:xf numFmtId="203" fontId="2" fillId="2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1" fillId="5" borderId="0" xfId="0" applyNumberFormat="1" applyFont="1" applyFill="1" applyBorder="1"/>
    <x:xf numFmtId="0" fontId="1" fillId="5" borderId="1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204" fontId="2" fillId="2" borderId="0" xfId="0" applyNumberFormat="1" applyFont="1" applyFill="1" applyBorder="1" applyAlignment="1">
      <x:alignment horizontal="center" vertical="center"/>
    </x:xf>
    <x:xf numFmtId="204" fontId="2" fillId="2" borderId="1" xfId="0" applyNumberFormat="1" applyFont="1" applyFill="1" applyBorder="1" applyAlignment="1">
      <x:alignment horizontal="center" vertical="center"/>
    </x:xf>
    <x:xf numFmtId="205" fontId="2" fillId="2" borderId="0" xfId="0" applyNumberFormat="1" applyFont="1" applyFill="1" applyBorder="1" applyAlignment="1">
      <x:alignment horizontal="center" vertical="center"/>
    </x:xf>
    <x:xf numFmtId="205" fontId="2" fillId="2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1" fillId="6" borderId="0" xfId="0" applyNumberFormat="1" applyFont="1" applyFill="1" applyBorder="1"/>
    <x:xf numFmtId="0" fontId="1" fillId="6" borderId="1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4" fillId="7" borderId="0" xfId="0" applyNumberFormat="1" applyFont="1" applyFill="1" applyBorder="1"/>
    <x:xf numFmtId="0" fontId="4" fillId="7" borderId="1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5" fillId="8" borderId="0" xfId="0" applyNumberFormat="1" applyFont="1" applyFill="1" applyBorder="1"/>
    <x:xf numFmtId="0" fontId="5" fillId="8" borderId="1" xfId="0" applyNumberFormat="1" applyFont="1" applyFill="1" applyBorder="1"/>
    <x:xf numFmtId="0" fontId="6" fillId="8" borderId="0" xfId="0" applyNumberFormat="1" applyFont="1" applyFill="1" applyBorder="1"/>
    <x:xf numFmtId="0" fontId="6" fillId="8" borderId="1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/>
    </x:xf>
    <x:xf numFmtId="0" fontId="6" fillId="8" borderId="0" xfId="0" applyNumberFormat="1" applyFont="1" applyFill="1" applyBorder="1" applyAlignment="1">
      <x:alignment horizontal="center"/>
    </x:xf>
    <x:xf numFmtId="0" fontId="6" fillId="8" borderId="1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0" fillId="9" borderId="1" xfId="0" applyNumberFormat="1" applyFont="1" applyFill="1" applyBorder="1"/>
    <x:xf numFmtId="0" fontId="5" fillId="9" borderId="0" xfId="0" applyNumberFormat="1" applyFont="1" applyFill="1" applyBorder="1"/>
    <x:xf numFmtId="0" fontId="5" fillId="9" borderId="1" xfId="0" applyNumberFormat="1" applyFont="1" applyFill="1" applyBorder="1"/>
    <x:xf numFmtId="0" fontId="6" fillId="9" borderId="0" xfId="0" applyNumberFormat="1" applyFont="1" applyFill="1" applyBorder="1"/>
    <x:xf numFmtId="0" fontId="6" fillId="9" borderId="1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/>
    </x:xf>
    <x:xf numFmtId="0" fontId="6" fillId="9" borderId="0" xfId="0" applyNumberFormat="1" applyFont="1" applyFill="1" applyBorder="1" applyAlignment="1">
      <x:alignment horizontal="center"/>
    </x:xf>
    <x:xf numFmtId="0" fontId="6" fillId="9" borderId="1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0" fillId="10" borderId="1" xfId="0" applyNumberFormat="1" applyFont="1" applyFill="1" applyBorder="1"/>
    <x:xf numFmtId="0" fontId="5" fillId="10" borderId="0" xfId="0" applyNumberFormat="1" applyFont="1" applyFill="1" applyBorder="1"/>
    <x:xf numFmtId="0" fontId="5" fillId="10" borderId="1" xfId="0" applyNumberFormat="1" applyFont="1" applyFill="1" applyBorder="1"/>
    <x:xf numFmtId="0" fontId="6" fillId="10" borderId="0" xfId="0" applyNumberFormat="1" applyFont="1" applyFill="1" applyBorder="1"/>
    <x:xf numFmtId="0" fontId="6" fillId="10" borderId="1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/>
    </x:xf>
    <x:xf numFmtId="0" fontId="6" fillId="10" borderId="0" xfId="0" applyNumberFormat="1" applyFont="1" applyFill="1" applyBorder="1" applyAlignment="1">
      <x:alignment horizontal="center"/>
    </x:xf>
    <x:xf numFmtId="0" fontId="6" fillId="10" borderId="1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6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0" fillId="11" borderId="1" xfId="0" applyNumberFormat="1" applyFont="1" applyFill="1" applyBorder="1"/>
    <x:xf numFmtId="0" fontId="5" fillId="11" borderId="0" xfId="0" applyNumberFormat="1" applyFont="1" applyFill="1" applyBorder="1"/>
    <x:xf numFmtId="0" fontId="5" fillId="11" borderId="1" xfId="0" applyNumberFormat="1" applyFont="1" applyFill="1" applyBorder="1"/>
    <x:xf numFmtId="0" fontId="6" fillId="11" borderId="0" xfId="0" applyNumberFormat="1" applyFont="1" applyFill="1" applyBorder="1"/>
    <x:xf numFmtId="0" fontId="6" fillId="11" borderId="1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5" fillId="11" borderId="1" xfId="0" applyNumberFormat="1" applyFont="1" applyFill="1" applyBorder="1" applyAlignment="1">
      <x:alignment horizontal="center"/>
    </x:xf>
    <x:xf numFmtId="0" fontId="6" fillId="11" borderId="0" xfId="0" applyNumberFormat="1" applyFont="1" applyFill="1" applyBorder="1" applyAlignment="1">
      <x:alignment horizontal="center"/>
    </x:xf>
    <x:xf numFmtId="0" fontId="6" fillId="11" borderId="1" xfId="0" applyNumberFormat="1" applyFont="1" applyFill="1" applyBorder="1" applyAlignment="1">
      <x:alignment horizont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5" fillId="11" borderId="1" xfId="0" applyNumberFormat="1" applyFont="1" applyFill="1" applyBorder="1" applyAlignment="1">
      <x:alignment horizontal="center" vertical="center"/>
    </x:xf>
    <x:xf numFmtId="0" fontId="6" fillId="11" borderId="0" xfId="0" applyNumberFormat="1" applyFont="1" applyFill="1" applyBorder="1" applyAlignment="1">
      <x:alignment horizontal="center" vertical="center"/>
    </x:xf>
    <x:xf numFmtId="0" fontId="6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0" fillId="12" borderId="1" xfId="0" applyNumberFormat="1" applyFont="1" applyFill="1" applyBorder="1"/>
    <x:xf numFmtId="0" fontId="5" fillId="12" borderId="0" xfId="0" applyNumberFormat="1" applyFont="1" applyFill="1" applyBorder="1"/>
    <x:xf numFmtId="0" fontId="5" fillId="12" borderId="1" xfId="0" applyNumberFormat="1" applyFont="1" applyFill="1" applyBorder="1"/>
    <x:xf numFmtId="0" fontId="6" fillId="12" borderId="0" xfId="0" applyNumberFormat="1" applyFont="1" applyFill="1" applyBorder="1"/>
    <x:xf numFmtId="0" fontId="6" fillId="12" borderId="1" xfId="0" applyNumberFormat="1" applyFont="1" applyFill="1" applyBorder="1"/>
    <x:xf numFmtId="0" fontId="5" fillId="12" borderId="0" xfId="0" applyNumberFormat="1" applyFont="1" applyFill="1" applyBorder="1" applyAlignment="1">
      <x:alignment horizontal="center"/>
    </x:xf>
    <x:xf numFmtId="0" fontId="5" fillId="12" borderId="1" xfId="0" applyNumberFormat="1" applyFont="1" applyFill="1" applyBorder="1" applyAlignment="1">
      <x:alignment horizontal="center"/>
    </x:xf>
    <x:xf numFmtId="0" fontId="6" fillId="12" borderId="0" xfId="0" applyNumberFormat="1" applyFont="1" applyFill="1" applyBorder="1" applyAlignment="1">
      <x:alignment horizontal="center"/>
    </x:xf>
    <x:xf numFmtId="0" fontId="6" fillId="12" borderId="1" xfId="0" applyNumberFormat="1" applyFont="1" applyFill="1" applyBorder="1" applyAlignment="1">
      <x:alignment horizontal="center"/>
    </x:xf>
    <x:xf numFmtId="0" fontId="5" fillId="12" borderId="0" xfId="0" applyNumberFormat="1" applyFont="1" applyFill="1" applyBorder="1" applyAlignment="1">
      <x:alignment horizontal="center" vertical="center"/>
    </x:xf>
    <x:xf numFmtId="0" fontId="5" fillId="12" borderId="1" xfId="0" applyNumberFormat="1" applyFont="1" applyFill="1" applyBorder="1" applyAlignment="1">
      <x:alignment horizontal="center" vertical="center"/>
    </x:xf>
    <x:xf numFmtId="0" fontId="6" fillId="12" borderId="0" xfId="0" applyNumberFormat="1" applyFont="1" applyFill="1" applyBorder="1" applyAlignment="1">
      <x:alignment horizontal="center" vertical="center"/>
    </x:xf>
    <x:xf numFmtId="0" fontId="6" fillId="12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0" fillId="13" borderId="1" xfId="0" applyNumberFormat="1" applyFont="1" applyFill="1" applyBorder="1"/>
    <x:xf numFmtId="0" fontId="5" fillId="13" borderId="0" xfId="0" applyNumberFormat="1" applyFont="1" applyFill="1" applyBorder="1"/>
    <x:xf numFmtId="0" fontId="5" fillId="13" borderId="1" xfId="0" applyNumberFormat="1" applyFont="1" applyFill="1" applyBorder="1"/>
    <x:xf numFmtId="0" fontId="6" fillId="13" borderId="0" xfId="0" applyNumberFormat="1" applyFont="1" applyFill="1" applyBorder="1"/>
    <x:xf numFmtId="0" fontId="6" fillId="13" borderId="1" xfId="0" applyNumberFormat="1" applyFont="1" applyFill="1" applyBorder="1"/>
    <x:xf numFmtId="0" fontId="5" fillId="13" borderId="0" xfId="0" applyNumberFormat="1" applyFont="1" applyFill="1" applyBorder="1" applyAlignment="1">
      <x:alignment horizontal="center"/>
    </x:xf>
    <x:xf numFmtId="0" fontId="5" fillId="13" borderId="1" xfId="0" applyNumberFormat="1" applyFont="1" applyFill="1" applyBorder="1" applyAlignment="1">
      <x:alignment horizontal="center"/>
    </x:xf>
    <x:xf numFmtId="0" fontId="6" fillId="13" borderId="0" xfId="0" applyNumberFormat="1" applyFont="1" applyFill="1" applyBorder="1" applyAlignment="1">
      <x:alignment horizontal="center"/>
    </x:xf>
    <x:xf numFmtId="0" fontId="6" fillId="13" borderId="1" xfId="0" applyNumberFormat="1" applyFont="1" applyFill="1" applyBorder="1" applyAlignment="1">
      <x:alignment horizontal="center"/>
    </x:xf>
    <x:xf numFmtId="0" fontId="5" fillId="13" borderId="0" xfId="0" applyNumberFormat="1" applyFont="1" applyFill="1" applyBorder="1" applyAlignment="1">
      <x:alignment horizontal="center" vertical="center"/>
    </x:xf>
    <x:xf numFmtId="0" fontId="5" fillId="13" borderId="1" xfId="0" applyNumberFormat="1" applyFont="1" applyFill="1" applyBorder="1" applyAlignment="1">
      <x:alignment horizontal="center" vertical="center"/>
    </x:xf>
    <x:xf numFmtId="0" fontId="6" fillId="13" borderId="0" xfId="0" applyNumberFormat="1" applyFont="1" applyFill="1" applyBorder="1" applyAlignment="1">
      <x:alignment horizontal="center" vertical="center"/>
    </x:xf>
    <x:xf numFmtId="0" fontId="6" fillId="13" borderId="1" xfId="0" applyNumberFormat="1" applyFont="1" applyFill="1" applyBorder="1" applyAlignment="1">
      <x:alignment horizontal="center" vertical="center"/>
    </x:xf>
    <x:xf numFmtId="200" fontId="6" fillId="8" borderId="0" xfId="0" applyNumberFormat="1" applyFont="1" applyFill="1" applyBorder="1" applyAlignment="1">
      <x:alignment horizontal="center" vertical="center"/>
    </x:xf>
    <x:xf numFmtId="200" fontId="6" fillId="8" borderId="1" xfId="0" applyNumberFormat="1" applyFont="1" applyFill="1" applyBorder="1" applyAlignment="1">
      <x:alignment horizontal="center" vertical="center"/>
    </x:xf>
    <x:xf numFmtId="200" fontId="6" fillId="9" borderId="0" xfId="0" applyNumberFormat="1" applyFont="1" applyFill="1" applyBorder="1" applyAlignment="1">
      <x:alignment horizontal="center" vertical="center"/>
    </x:xf>
    <x:xf numFmtId="200" fontId="6" fillId="9" borderId="1" xfId="0" applyNumberFormat="1" applyFont="1" applyFill="1" applyBorder="1" applyAlignment="1">
      <x:alignment horizontal="center" vertical="center"/>
    </x:xf>
    <x:xf numFmtId="200" fontId="6" fillId="10" borderId="0" xfId="0" applyNumberFormat="1" applyFont="1" applyFill="1" applyBorder="1" applyAlignment="1">
      <x:alignment horizontal="center" vertical="center"/>
    </x:xf>
    <x:xf numFmtId="200" fontId="6" fillId="10" borderId="1" xfId="0" applyNumberFormat="1" applyFont="1" applyFill="1" applyBorder="1" applyAlignment="1">
      <x:alignment horizontal="center" vertical="center"/>
    </x:xf>
    <x:xf numFmtId="200" fontId="6" fillId="13" borderId="0" xfId="0" applyNumberFormat="1" applyFont="1" applyFill="1" applyBorder="1" applyAlignment="1">
      <x:alignment horizontal="center" vertical="center"/>
    </x:xf>
    <x:xf numFmtId="200" fontId="6" fillId="13" borderId="1" xfId="0" applyNumberFormat="1" applyFont="1" applyFill="1" applyBorder="1" applyAlignment="1">
      <x:alignment horizontal="center" vertical="center"/>
    </x:xf>
    <x:xf numFmtId="201" fontId="6" fillId="11" borderId="0" xfId="0" applyNumberFormat="1" applyFont="1" applyFill="1" applyBorder="1" applyAlignment="1">
      <x:alignment horizontal="center" vertical="center"/>
    </x:xf>
    <x:xf numFmtId="201" fontId="6" fillId="11" borderId="1" xfId="0" applyNumberFormat="1" applyFont="1" applyFill="1" applyBorder="1" applyAlignment="1">
      <x:alignment horizontal="center" vertical="center"/>
    </x:xf>
    <x:xf numFmtId="203" fontId="6" fillId="12" borderId="0" xfId="0" applyNumberFormat="1" applyFont="1" applyFill="1" applyBorder="1" applyAlignment="1">
      <x:alignment horizontal="center" vertical="center"/>
    </x:xf>
    <x:xf numFmtId="203" fontId="6" fillId="12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0" fillId="14" borderId="1" xfId="0" applyNumberFormat="1" applyFont="1" applyFill="1" applyBorder="1"/>
    <x:xf numFmtId="0" fontId="1" fillId="14" borderId="0" xfId="0" applyNumberFormat="1" applyFont="1" applyFill="1" applyBorder="1"/>
    <x:xf numFmtId="0" fontId="1" fillId="14" borderId="1" xfId="0" applyNumberFormat="1" applyFont="1" applyFill="1" applyBorder="1"/>
    <x:xf numFmtId="0" fontId="1" fillId="14" borderId="0" xfId="0" applyNumberFormat="1" applyFont="1" applyFill="1" applyBorder="1" applyAlignment="1">
      <x:alignment horizontal="center"/>
    </x:xf>
    <x:xf numFmtId="0" fontId="1" fillId="14" borderId="1" xfId="0" applyNumberFormat="1" applyFont="1" applyFill="1" applyBorder="1" applyAlignment="1">
      <x:alignment horizontal="center"/>
    </x:xf>
    <x:xf numFmtId="0" fontId="1" fillId="14" borderId="0" xfId="0" applyNumberFormat="1" applyFont="1" applyFill="1" applyBorder="1" applyAlignment="1">
      <x:alignment horizontal="center" vertical="center"/>
    </x:xf>
    <x:xf numFmtId="0" fontId="1" fillId="14" borderId="1" xfId="0" applyNumberFormat="1" applyFont="1" applyFill="1" applyBorder="1" applyAlignment="1">
      <x:alignment horizontal="center" vertical="center"/>
    </x:xf>
    <x:xf numFmtId="0" fontId="1" fillId="14" borderId="0" xfId="0" applyNumberFormat="1" applyFont="1" applyFill="1" applyBorder="1" applyAlignment="1">
      <x:alignment horizontal="center" vertical="center" wrapText="1"/>
    </x:xf>
    <x:xf numFmtId="0" fontId="1" fillId="1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15" borderId="0" xfId="0" applyNumberFormat="1" applyFont="1" applyFill="1" applyBorder="1"/>
    <x:xf numFmtId="0" fontId="0" fillId="15" borderId="1" xfId="0" applyNumberFormat="1" applyFont="1" applyFill="1" applyBorder="1"/>
    <x:xf numFmtId="0" fontId="1" fillId="15" borderId="0" xfId="0" applyNumberFormat="1" applyFont="1" applyFill="1" applyBorder="1"/>
    <x:xf numFmtId="0" fontId="1" fillId="15" borderId="1" xfId="0" applyNumberFormat="1" applyFont="1" applyFill="1" applyBorder="1"/>
    <x:xf numFmtId="0" fontId="1" fillId="15" borderId="0" xfId="0" applyNumberFormat="1" applyFont="1" applyFill="1" applyBorder="1" applyAlignment="1">
      <x:alignment horizontal="center"/>
    </x:xf>
    <x:xf numFmtId="0" fontId="1" fillId="15" borderId="1" xfId="0" applyNumberFormat="1" applyFont="1" applyFill="1" applyBorder="1" applyAlignment="1">
      <x:alignment horizontal="center"/>
    </x:xf>
    <x:xf numFmtId="0" fontId="1" fillId="15" borderId="0" xfId="0" applyNumberFormat="1" applyFont="1" applyFill="1" applyBorder="1" applyAlignment="1">
      <x:alignment horizontal="center" vertical="center"/>
    </x:xf>
    <x:xf numFmtId="0" fontId="1" fillId="15" borderId="1" xfId="0" applyNumberFormat="1" applyFont="1" applyFill="1" applyBorder="1" applyAlignment="1">
      <x:alignment horizontal="center" vertical="center"/>
    </x:xf>
    <x:xf numFmtId="0" fontId="1" fillId="15" borderId="0" xfId="0" applyNumberFormat="1" applyFont="1" applyFill="1" applyBorder="1" applyAlignment="1">
      <x:alignment horizontal="center" vertical="center" wrapText="1"/>
    </x:xf>
    <x:xf numFmtId="0" fontId="1" fillId="15" borderId="1" xfId="0" applyNumberFormat="1" applyFont="1" applyFill="1" applyBorder="1" applyAlignment="1">
      <x:alignment horizontal="center" vertical="center" wrapText="1"/>
    </x:xf>
    <x:xf numFmtId="206" fontId="0" fillId="0" borderId="0" xfId="0" applyNumberFormat="1" applyFont="1" applyFill="1" applyBorder="1"/>
    <x:xf numFmtId="206" fontId="0" fillId="0" borderId="1" xfId="0" applyNumberFormat="1" applyFont="1" applyFill="1" applyBorder="1"/>
    <x:xf numFmtId="200" fontId="3" fillId="2" borderId="0" xfId="0" applyNumberFormat="1" applyFont="1" applyFill="1" applyBorder="1" applyAlignment="1">
      <x:alignment horizontal="center" vertical="center"/>
    </x:xf>
    <x:xf numFmtId="200" fontId="3" fillId="2" borderId="1" xfId="0" applyNumberFormat="1" applyFont="1" applyFill="1" applyBorder="1" applyAlignment="1">
      <x:alignment horizontal="center" vertical="center"/>
    </x:xf>
    <x:xf numFmtId="203" fontId="3" fillId="2" borderId="0" xfId="0" applyNumberFormat="1" applyFont="1" applyFill="1" applyBorder="1" applyAlignment="1">
      <x:alignment horizontal="center" vertical="center"/>
    </x:xf>
    <x:xf numFmtId="203" fontId="3" fillId="2" borderId="1" xfId="0" applyNumberFormat="1" applyFont="1" applyFill="1" applyBorder="1" applyAlignment="1">
      <x:alignment horizontal="center" vertical="center"/>
    </x:xf>
    <x:xf numFmtId="0" fontId="0" fillId="16" borderId="0" xfId="0" applyNumberFormat="1" applyFont="1" applyFill="1" applyBorder="1"/>
    <x:xf numFmtId="0" fontId="7" fillId="16" borderId="0" xfId="0" applyNumberFormat="1" applyFont="1" applyFill="1" applyBorder="1"/>
    <x:xf numFmtId="0" fontId="7" fillId="16" borderId="0" xfId="0" applyNumberFormat="1" applyFont="1" applyFill="1" applyBorder="1" applyAlignment="1">
      <x:alignment wrapText="1"/>
    </x:xf>
    <x:xf numFmtId="0" fontId="7" fillId="16" xfId="0" applyNumberFormat="1" applyFont="1" applyFill="1" applyBorder="0" applyAlignment="1">
      <x:alignment wrapText="1"/>
    </x:xf>
  </x:cellXfs>
  <x:cellStyles count="1">
    <x:cellStyle name="Normal" xfId="0"/>
  </x:cellStyles>
  <x:dxfs count="10">
    <x:dxf>
      <x:fill>
        <x:patternFill>
          <x:bgColor rgb="DCFCE7"/>
        </x:patternFill>
      </x:fill>
    </x:dxf>
    <x:dxf>
      <x:fill>
        <x:patternFill>
          <x:bgColor rgb="FEE2E2"/>
        </x:patternFill>
      </x:fill>
    </x:dxf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  <x:dxf>
      <x:fill>
        <x:patternFill>
          <x:bgColor rgb="DCFCE7"/>
        </x:patternFill>
      </x:fill>
    </x:dxf>
    <x:dxf>
      <x:fill>
        <x:patternFill>
          <x:bgColor rgb="FEF3C7"/>
        </x:patternFill>
      </x:fill>
    </x:dxf>
    <x:dxf>
      <x:fill>
        <x:patternFill>
          <x:bgColor rgb="FEE2E2"/>
        </x:patternFill>
      </x:fill>
    </x:dxf>
    <x:dxf>
      <x:fill>
        <x:patternFill>
          <x:bgColor rgb="DCFCE7"/>
        </x:patternFill>
      </x:fill>
    </x:dxf>
    <x:dxf>
      <x:fill>
        <x:patternFill>
          <x:bgColor rgb="FEE2E2"/>
        </x:patternFill>
      </x:fill>
    </x:dxf>
    <x:dxf>
      <x:font>
        <x:color rgb="991B1B"/>
      </x:font>
      <x:fill>
        <x:patternFill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b15af0b81344395" /><Relationship Type="http://schemas.openxmlformats.org/officeDocument/2006/relationships/theme" Target="/xl/theme/theme1.xml" Id="R30b4f3f9f4ba4b01" /><Relationship Type="http://schemas.openxmlformats.org/officeDocument/2006/relationships/sharedStrings" Target="/xl/sharedStrings.xml" Id="R04d8007909db4313" /><Relationship Type="http://schemas.openxmlformats.org/officeDocument/2006/relationships/worksheet" Target="/xl/worksheets/sheet1.xml" Id="R0c9e035106f9496c" /><Relationship Type="http://schemas.openxmlformats.org/officeDocument/2006/relationships/worksheet" Target="/xl/worksheets/sheet2.xml" Id="R619bb44233e14e99" /><Relationship Type="http://schemas.openxmlformats.org/officeDocument/2006/relationships/worksheet" Target="/xl/worksheets/sheet3.xml" Id="R50bad5e3f095470a" /><Relationship Type="http://schemas.openxmlformats.org/officeDocument/2006/relationships/worksheet" Target="/xl/worksheets/sheet4.xml" Id="Rbc666483b4d24674" /><Relationship Type="http://schemas.openxmlformats.org/officeDocument/2006/relationships/worksheet" Target="/xl/worksheets/sheet5.xml" Id="Re9f2843173c049bc" /><Relationship Type="http://schemas.openxmlformats.org/officeDocument/2006/relationships/worksheet" Target="/xl/worksheets/sheet6.xml" Id="R6a196be0dbf8458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65801d3856d46d5" /><Relationship Type="http://schemas.openxmlformats.org/officeDocument/2006/relationships/chart" Target="/xl/drawings/charts/chart2.xml" Id="R0d7adaf487df408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Loyers, charges et cash-flow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Loyers</c:v>
          </c:tx>
          <c:cat>
            <c:strRef>
              <c:f>'Dashboard'!$H$13:$H$24</c:f>
              <c:strCache>
                <c:ptCount val="0"/>
              </c:strCache>
            </c:strRef>
          </c:cat>
          <c:val>
            <c:numRef>
              <c:f>'Dashboard'!$I$13:$I$24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Charges totales</c:v>
          </c:tx>
          <c:cat>
            <c:strRef>
              <c:f>'Dashboard'!$H$13:$H$24</c:f>
              <c:strCache>
                <c:ptCount val="0"/>
              </c:strCache>
            </c:strRef>
          </c:cat>
          <c:val>
            <c:numRef>
              <c:f>'Dashboard'!$J$13:$J$24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Cash-flow</c:v>
          </c:tx>
          <c:cat>
            <c:strRef>
              <c:f>'Dashboard'!$H$13:$H$24</c:f>
              <c:strCache>
                <c:ptCount val="0"/>
              </c:strCache>
            </c:strRef>
          </c:cat>
          <c:val>
            <c:numRef>
              <c:f>'Dashboard'!$K$13:$K$24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Cash-flow par bien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Valeur</c:v>
          </c:tx>
          <c:cat>
            <c:strRef>
              <c:f>'Dashboard'!$A$13:$A$18</c:f>
              <c:strCache>
                <c:ptCount val="0"/>
              </c:strCache>
            </c:strRef>
          </c:cat>
          <c:val>
            <c:numRef>
              <c:f>'Dashboard'!$B$13:$B$18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Loyer</c:v>
          </c:tx>
          <c:cat>
            <c:strRef>
              <c:f>'Dashboard'!$A$13:$A$18</c:f>
              <c:strCache>
                <c:ptCount val="0"/>
              </c:strCache>
            </c:strRef>
          </c:cat>
          <c:val>
            <c:numRef>
              <c:f>'Dashboard'!$C$13:$C$18</c:f>
              <c:numCache>
                <c:formatCode>#,##0 €</c:formatCode>
                <c:ptCount val="0"/>
              </c:numCache>
            </c:numRef>
          </c:val>
        </c:ser>
        <c:ser>
          <c:idx val="2"/>
          <c:order val="2"/>
          <c:tx>
            <c:v>Cash-flow</c:v>
          </c:tx>
          <c:cat>
            <c:strRef>
              <c:f>'Dashboard'!$A$13:$A$18</c:f>
              <c:strCache>
                <c:ptCount val="0"/>
              </c:strCache>
            </c:strRef>
          </c:cat>
          <c:val>
            <c:numRef>
              <c:f>'Dashboard'!$D$13:$D$18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25</xdr:row>
      <xdr:rowOff>0</xdr:rowOff>
    </xdr:from>
    <xdr:to>
      <xdr:col>14</xdr:col>
      <xdr:colOff>0</xdr:colOff>
      <xdr:row>42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65801d3856d46d5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6</xdr:col>
      <xdr:colOff>0</xdr:colOff>
      <xdr:row>42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d7adaf487df408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Biens" displayName="Table_Biens" ref="A3:S30" headerRowCount="1">
  <x:tableColumns count="19">
    <x:tableColumn id="1" name="ID"/>
    <x:tableColumn id="2" name="Bien"/>
    <x:tableColumn id="3" name="Ville"/>
    <x:tableColumn id="4" name="Type"/>
    <x:tableColumn id="5" name="Statut"/>
    <x:tableColumn id="6" name="Surface m²"/>
    <x:tableColumn id="7" name="Prix achat"/>
    <x:tableColumn id="8" name="Frais achat"/>
    <x:tableColumn id="9" name="Travaux initiaux"/>
    <x:tableColumn id="10" name="Valeur actuelle"/>
    <x:tableColumn id="11" name="Loyer mensuel"/>
    <x:tableColumn id="12" name="Charges mensuelles"/>
    <x:tableColumn id="13" name="Crédit mensuel"/>
    <x:tableColumn id="14" name="Taxe foncière annuelle"/>
    <x:tableColumn id="15" name="Assurance annuelle"/>
    <x:tableColumn id="16" name="Rendement brut"/>
    <x:tableColumn id="17" name="Rendement net"/>
    <x:tableColumn id="18" name="Cash-flow mensuel"/>
    <x:tableColumn id="19" name="Alerte"/>
  </x:tableColumns>
  <x:tableStyleInfo name="TableStyleMedium2" showRowStripes="1"/>
</x:table>
</file>

<file path=xl/tables/table2.xml><?xml version="1.0" encoding="utf-8"?>
<x:table xmlns:x="http://schemas.openxmlformats.org/spreadsheetml/2006/main" id="2" name="Table_Flux" displayName="Table_Flux" ref="A3:P75" headerRowCount="1">
  <x:tableColumns count="16">
    <x:tableColumn id="1" name="Mois"/>
    <x:tableColumn id="2" name="ID bien"/>
    <x:tableColumn id="3" name="Loyers encaissés"/>
    <x:tableColumn id="4" name="Charges"/>
    <x:tableColumn id="5" name="Crédit"/>
    <x:tableColumn id="6" name="Taxe/12"/>
    <x:tableColumn id="7" name="Assurance/12"/>
    <x:tableColumn id="8" name="Travaux"/>
    <x:tableColumn id="9" name="Frais gestion"/>
    <x:tableColumn id="10" name="Autres dépenses"/>
    <x:tableColumn id="11" name="Cash-flow"/>
    <x:tableColumn id="12" name="Taux occupation"/>
    <x:tableColumn id="13" name="Retard loyer"/>
    <x:tableColumn id="14" name="Commentaire"/>
    <x:tableColumn id="15" name="Signal"/>
    <x:tableColumn id="16" name="Marge nette"/>
  </x:tableColumns>
  <x:tableStyleInfo name="TableStyleMedium2" showRowStripes="1"/>
</x:table>
</file>

<file path=xl/tables/table3.xml><?xml version="1.0" encoding="utf-8"?>
<x:table xmlns:x="http://schemas.openxmlformats.org/spreadsheetml/2006/main" id="3" name="Table_Emprunts" displayName="Table_Emprunts" ref="A3:L30" headerRowCount="1">
  <x:tableColumns count="12">
    <x:tableColumn id="1" name="ID bien"/>
    <x:tableColumn id="2" name="Banque"/>
    <x:tableColumn id="3" name="Capital initial"/>
    <x:tableColumn id="4" name="Capital restant dû"/>
    <x:tableColumn id="5" name="Taux"/>
    <x:tableColumn id="6" name="Durée restante mois"/>
    <x:tableColumn id="7" name="Mensualité"/>
    <x:tableColumn id="8" name="Assurance prêt"/>
    <x:tableColumn id="9" name="Début"/>
    <x:tableColumn id="10" name="Fin estimée"/>
    <x:tableColumn id="11" name="Poids dette annuel"/>
    <x:tableColumn id="12" name="Signal"/>
  </x:tableColumns>
  <x:tableStyleInfo name="TableStyleMedium2" showRowStripes="1"/>
</x:table>
</file>

<file path=xl/tables/table4.xml><?xml version="1.0" encoding="utf-8"?>
<x:table xmlns:x="http://schemas.openxmlformats.org/spreadsheetml/2006/main" id="4" name="Table_Travaux" displayName="Table_Travaux" ref="A3:N30" headerRowCount="1">
  <x:tableColumns count="14">
    <x:tableColumn id="1" name="ID travaux"/>
    <x:tableColumn id="2" name="ID bien"/>
    <x:tableColumn id="3" name="Nature"/>
    <x:tableColumn id="4" name="Priorité"/>
    <x:tableColumn id="5" name="État"/>
    <x:tableColumn id="6" name="Budget prévu"/>
    <x:tableColumn id="7" name="Dépenses engagées"/>
    <x:tableColumn id="8" name="Écart"/>
    <x:tableColumn id="9" name="Date début"/>
    <x:tableColumn id="10" name="Date fin prévue"/>
    <x:tableColumn id="11" name="Avancement"/>
    <x:tableColumn id="12" name="Gain loyer estimé"/>
    <x:tableColumn id="13" name="Impact valeur estimé"/>
    <x:tableColumn id="14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d569e0ec6f54ed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59ccc8d0e4c488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95820b0b3f2e40a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c328e2c7c4cc4b6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2cd1eabcfa3e4e5b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2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15" hidden="0" customWidth="1"/>
  </x:cols>
  <x:sheetData>
    <x:row r="1" ht="36" customHeight="1">
      <x:c r="A1" s="77" t="str">
        <x:v>TABLEAU DE BORD GLOBAL — Patrimoine immobilier</x:v>
      </x:c>
      <x:c r="B1" s="77"/>
      <x:c r="C1" s="77"/>
      <x:c r="D1" s="77"/>
      <x:c r="E1" s="77"/>
      <x:c r="F1" s="77"/>
      <x:c r="G1" s="77"/>
      <x:c r="H1" s="77"/>
      <x:c r="I1" s="207"/>
      <x:c r="J1" s="207"/>
      <x:c r="K1" s="207"/>
      <x:c r="L1" s="207"/>
      <x:c r="M1" s="209"/>
      <x:c r="N1" s="77"/>
    </x:row>
    <x:row r="2" ht="22" customHeight="1">
      <x:c r="A2" s="83" t="str">
        <x:v>Vue de synthèse : rentabilité, cash-flow, occupation, charges, dette et alertes patrimoniales</x:v>
      </x:c>
      <x:c r="B2" s="83"/>
      <x:c r="C2" s="83"/>
      <x:c r="D2" s="83"/>
      <x:c r="E2" s="83"/>
      <x:c r="F2" s="83"/>
      <x:c r="G2" s="83"/>
      <x:c r="H2" s="83"/>
      <x:c r="I2" s="83"/>
      <x:c r="J2" s="83"/>
      <x:c r="K2" s="83"/>
      <x:c r="L2" s="83"/>
      <x:c r="M2" s="83"/>
      <x:c r="N2" s="83"/>
    </x:row>
    <x:row r="4">
      <x:c r="A4" s="95" t="str">
        <x:v>Valeur patrimoine</x:v>
      </x:c>
      <x:c r="B4" s="95"/>
      <x:c r="C4" s="95"/>
      <x:c r="D4" s="109" t="str">
        <x:v>Loyers mensuels</x:v>
      </x:c>
      <x:c r="E4" s="109"/>
      <x:c r="F4" s="109"/>
      <x:c r="G4" s="123" t="str">
        <x:v>Cash-flow mensuel</x:v>
      </x:c>
      <x:c r="H4" s="123"/>
      <x:c r="I4" s="123"/>
      <x:c r="J4" s="137" t="str">
        <x:v>Rendement net moyen</x:v>
      </x:c>
      <x:c r="K4" s="137"/>
      <x:c r="L4" s="137"/>
    </x:row>
    <x:row r="5">
      <x:c r="A5" s="169" t="n">
        <x:f>SUM(Biens!J4:J30)</x:f>
        <x:v>1742000</x:v>
      </x:c>
      <x:c r="B5" s="169"/>
      <x:c r="C5" s="169"/>
      <x:c r="D5" s="171" t="n">
        <x:f>SUM(Biens!K4:K30)</x:f>
        <x:v>6870</x:v>
      </x:c>
      <x:c r="E5" s="171"/>
      <x:c r="F5" s="171"/>
      <x:c r="G5" s="173" t="n">
        <x:f>SUM(Biens!R4:R30)</x:f>
        <x:v>-1124.5833333333333</x:v>
      </x:c>
      <x:c r="H5" s="173"/>
      <x:c r="I5" s="173"/>
      <x:c r="J5" s="177" t="n">
        <x:f>AVERAGEIF(Biens!Q4:Q30,"&gt;0",Biens!Q4:Q30)</x:f>
        <x:v>0.040337047389399736</x:v>
      </x:c>
      <x:c r="K5" s="177"/>
      <x:c r="L5" s="177"/>
    </x:row>
    <x:row r="6">
      <x:c r="A6" s="169"/>
      <x:c r="B6" s="169"/>
      <x:c r="C6" s="169"/>
      <x:c r="D6" s="171"/>
      <x:c r="E6" s="171"/>
      <x:c r="F6" s="171"/>
      <x:c r="G6" s="173"/>
      <x:c r="H6" s="173"/>
      <x:c r="I6" s="173"/>
      <x:c r="J6" s="177"/>
      <x:c r="K6" s="177"/>
      <x:c r="L6" s="177"/>
    </x:row>
    <x:row r="8">
      <x:c r="A8" s="151" t="str">
        <x:v>Taux occupation</x:v>
      </x:c>
      <x:c r="B8" s="151"/>
      <x:c r="C8" s="151"/>
      <x:c r="D8" s="165" t="str">
        <x:v>Capital restant dû</x:v>
      </x:c>
      <x:c r="E8" s="165"/>
      <x:c r="F8" s="165"/>
      <x:c r="G8" s="214" t="str">
        <x:v>Mode d’emploi — renseigner les biens, compléter les flux mensuels, suivre les alertes. Les indicateurs se recalculent automatiquement pour fournir une lecture immédiate du patrimoine.</x:v>
      </x:c>
      <x:c r="H8" s="214"/>
      <x:c r="I8" s="214"/>
      <x:c r="J8" s="214"/>
      <x:c r="K8" s="214"/>
      <x:c r="L8" s="214"/>
      <x:c r="M8" s="214"/>
      <x:c r="N8" s="214"/>
    </x:row>
    <x:row r="9">
      <x:c r="A9" s="179" t="n">
        <x:f>COUNTIF(Biens!E4:E30,"Loué")/COUNTA(Biens!A4:A30)</x:f>
        <x:v>0.6666666666666666</x:v>
      </x:c>
      <x:c r="B9" s="179"/>
      <x:c r="C9" s="179"/>
      <x:c r="D9" s="175" t="n">
        <x:f>SUM(Emprunts!D4:D30)</x:f>
        <x:v>1146700</x:v>
      </x:c>
      <x:c r="E9" s="175"/>
      <x:c r="F9" s="175"/>
      <x:c r="G9" s="214"/>
      <x:c r="H9" s="214"/>
      <x:c r="I9" s="214"/>
      <x:c r="J9" s="214"/>
      <x:c r="K9" s="214"/>
      <x:c r="L9" s="214"/>
      <x:c r="M9" s="214"/>
      <x:c r="N9" s="214"/>
    </x:row>
    <x:row r="10">
      <x:c r="A10" s="179"/>
      <x:c r="B10" s="179"/>
      <x:c r="C10" s="179"/>
      <x:c r="D10" s="175"/>
      <x:c r="E10" s="175"/>
      <x:c r="F10" s="175"/>
      <x:c r="G10" s="214"/>
      <x:c r="H10" s="214"/>
      <x:c r="I10" s="214"/>
      <x:c r="J10" s="214"/>
      <x:c r="K10" s="214"/>
      <x:c r="L10" s="214"/>
      <x:c r="M10" s="214"/>
      <x:c r="N10" s="214"/>
    </x:row>
    <x:row r="12" ht="28" customHeight="1">
      <x:c r="A12" s="189" t="str">
        <x:v>Bien</x:v>
      </x:c>
      <x:c r="B12" s="189" t="str">
        <x:v>Valeur</x:v>
      </x:c>
      <x:c r="C12" s="189" t="str">
        <x:v>Loyer</x:v>
      </x:c>
      <x:c r="D12" s="189" t="str">
        <x:v>Cash-flow</x:v>
      </x:c>
      <x:c r="E12" s="189" t="str">
        <x:v>Rendement net</x:v>
      </x:c>
      <x:c r="F12" s="189" t="str">
        <x:v>Signal</x:v>
      </x:c>
      <x:c r="H12" s="203" t="str">
        <x:v>Mois</x:v>
      </x:c>
      <x:c r="I12" s="203" t="str">
        <x:v>Loyers</x:v>
      </x:c>
      <x:c r="J12" s="203" t="str">
        <x:v>Charges totales</x:v>
      </x:c>
      <x:c r="K12" s="203" t="str">
        <x:v>Cash-flow</x:v>
      </x:c>
      <x:c r="L12" s="203" t="str">
        <x:v>Retards</x:v>
      </x:c>
      <x:c r="M12" s="203" t="str">
        <x:v>Occupation</x:v>
      </x:c>
    </x:row>
    <x:row r="13">
      <x:c r="A13" s="48" t="str">
        <x:f>Biens!B4</x:f>
        <x:v>Appartement T2 centre</x:v>
      </x:c>
      <x:c r="B13" s="191" t="n">
        <x:f>Biens!J4</x:f>
        <x:v>214000</x:v>
      </x:c>
      <x:c r="C13" s="191" t="n">
        <x:f>Biens!K4</x:f>
        <x:v>920</x:v>
      </x:c>
      <x:c r="D13" s="191" t="n">
        <x:f>Biens!R4</x:f>
        <x:v>-3.552713678800501e-15</x:v>
      </x:c>
      <x:c r="E13" s="193" t="n">
        <x:f>Biens!Q4</x:f>
        <x:v>0.03460992907801418</x:v>
      </x:c>
      <x:c r="F13" s="48" t="str">
        <x:f>Biens!S4</x:f>
        <x:v>OK</x:v>
      </x:c>
      <x:c r="H13" s="205" t="n">
        <x:v>46023</x:v>
      </x:c>
      <x:c r="I13" s="48" t="n">
        <x:f>SUMIFS('Flux mensuels'!C:C,'Flux mensuels'!A:A,H13)</x:f>
        <x:v>5768</x:v>
      </x:c>
      <x:c r="J13" s="48" t="n">
        <x:f>SUMIFS('Flux mensuels'!D:D,'Flux mensuels'!A:A,H13)+SUMIFS('Flux mensuels'!E:E,'Flux mensuels'!A:A,H13)+SUMIFS('Flux mensuels'!F:F,'Flux mensuels'!A:A,H13)+SUMIFS('Flux mensuels'!G:G,'Flux mensuels'!A:A,H13)+SUMIFS('Flux mensuels'!H:H,'Flux mensuels'!A:A,H13)+SUMIFS('Flux mensuels'!I:I,'Flux mensuels'!A:A,H13)+SUMIFS('Flux mensuels'!J:J,'Flux mensuels'!A:A,H13)</x:f>
        <x:v>8340.583333333334</x:v>
      </x:c>
      <x:c r="K13" s="48" t="n">
        <x:f>SUMIFS('Flux mensuels'!K:K,'Flux mensuels'!A:A,H13)</x:f>
        <x:v>-2572.583333333333</x:v>
      </x:c>
      <x:c r="L13" s="48" t="n">
        <x:f>SUMIFS('Flux mensuels'!M:M,'Flux mensuels'!A:A,H13)</x:f>
        <x:v>0</x:v>
      </x:c>
      <x:c r="M13" s="48" t="n">
        <x:f>IFERROR(SUMIFS('Flux mensuels'!L:L,'Flux mensuels'!A:A,H13)/COUNTIFS('Flux mensuels'!A:A,H13),0)</x:f>
        <x:v>0.775</x:v>
      </x:c>
    </x:row>
    <x:row r="14">
      <x:c r="A14" s="48" t="str">
        <x:f>Biens!B5</x:f>
        <x:v>Studio étudiant</x:v>
      </x:c>
      <x:c r="B14" s="191" t="n">
        <x:f>Biens!J5</x:f>
        <x:v>268000</x:v>
      </x:c>
      <x:c r="C14" s="191" t="n">
        <x:f>Biens!K5</x:f>
        <x:v>1120</x:v>
      </x:c>
      <x:c r="D14" s="191" t="n">
        <x:f>Biens!R5</x:f>
        <x:v>-3.3333333333333357</x:v>
      </x:c>
      <x:c r="E14" s="193" t="n">
        <x:f>Biens!Q5</x:f>
        <x:v>0.03395264116575592</x:v>
      </x:c>
      <x:c r="F14" s="48" t="str">
        <x:f>Biens!S5</x:f>
        <x:v>Cash-flow négatif</x:v>
      </x:c>
      <x:c r="H14" s="205" t="n">
        <x:v>46054</x:v>
      </x:c>
      <x:c r="I14" s="48" t="n">
        <x:f>SUMIFS('Flux mensuels'!C:C,'Flux mensuels'!A:A,H14)</x:f>
        <x:v>5768</x:v>
      </x:c>
      <x:c r="J14" s="48" t="n">
        <x:f>SUMIFS('Flux mensuels'!D:D,'Flux mensuels'!A:A,H14)+SUMIFS('Flux mensuels'!E:E,'Flux mensuels'!A:A,H14)+SUMIFS('Flux mensuels'!F:F,'Flux mensuels'!A:A,H14)+SUMIFS('Flux mensuels'!G:G,'Flux mensuels'!A:A,H14)+SUMIFS('Flux mensuels'!H:H,'Flux mensuels'!A:A,H14)+SUMIFS('Flux mensuels'!I:I,'Flux mensuels'!A:A,H14)+SUMIFS('Flux mensuels'!J:J,'Flux mensuels'!A:A,H14)</x:f>
        <x:v>14340.583333333334</x:v>
      </x:c>
      <x:c r="K14" s="48" t="n">
        <x:f>SUMIFS('Flux mensuels'!K:K,'Flux mensuels'!A:A,H14)</x:f>
        <x:v>-8572.583333333332</x:v>
      </x:c>
      <x:c r="L14" s="48" t="n">
        <x:f>SUMIFS('Flux mensuels'!M:M,'Flux mensuels'!A:A,H14)</x:f>
        <x:v>0</x:v>
      </x:c>
      <x:c r="M14" s="48" t="n">
        <x:f>IFERROR(SUMIFS('Flux mensuels'!L:L,'Flux mensuels'!A:A,H14)/COUNTIFS('Flux mensuels'!A:A,H14),0)</x:f>
        <x:v>0.775</x:v>
      </x:c>
    </x:row>
    <x:row r="15">
      <x:c r="A15" s="48" t="str">
        <x:f>Biens!B6</x:f>
        <x:v>Maison familiale</x:v>
      </x:c>
      <x:c r="B15" s="191" t="n">
        <x:f>Biens!J6</x:f>
        <x:v>315000</x:v>
      </x:c>
      <x:c r="C15" s="191" t="n">
        <x:f>Biens!K6</x:f>
        <x:v>0</x:v>
      </x:c>
      <x:c r="D15" s="191" t="n">
        <x:f>Biens!R6</x:f>
        <x:v>-1375</x:v>
      </x:c>
      <x:c r="E15" s="193" t="n">
        <x:f>Biens!Q6</x:f>
        <x:v>-0.01753012048192771</x:v>
      </x:c>
      <x:c r="F15" s="48" t="str">
        <x:f>Biens!S6</x:f>
        <x:v>Vacance locative</x:v>
      </x:c>
      <x:c r="H15" s="205" t="n">
        <x:v>46082</x:v>
      </x:c>
      <x:c r="I15" s="48" t="n">
        <x:f>SUMIFS('Flux mensuels'!C:C,'Flux mensuels'!A:A,H15)</x:f>
        <x:v>5768</x:v>
      </x:c>
      <x:c r="J15" s="48" t="n">
        <x:f>SUMIFS('Flux mensuels'!D:D,'Flux mensuels'!A:A,H15)+SUMIFS('Flux mensuels'!E:E,'Flux mensuels'!A:A,H15)+SUMIFS('Flux mensuels'!F:F,'Flux mensuels'!A:A,H15)+SUMIFS('Flux mensuels'!G:G,'Flux mensuels'!A:A,H15)+SUMIFS('Flux mensuels'!H:H,'Flux mensuels'!A:A,H15)+SUMIFS('Flux mensuels'!I:I,'Flux mensuels'!A:A,H15)+SUMIFS('Flux mensuels'!J:J,'Flux mensuels'!A:A,H15)</x:f>
        <x:v>14340.583333333334</x:v>
      </x:c>
      <x:c r="K15" s="48" t="n">
        <x:f>SUMIFS('Flux mensuels'!K:K,'Flux mensuels'!A:A,H15)</x:f>
        <x:v>-8572.583333333332</x:v>
      </x:c>
      <x:c r="L15" s="48" t="n">
        <x:f>SUMIFS('Flux mensuels'!M:M,'Flux mensuels'!A:A,H15)</x:f>
        <x:v>0</x:v>
      </x:c>
      <x:c r="M15" s="48" t="n">
        <x:f>IFERROR(SUMIFS('Flux mensuels'!L:L,'Flux mensuels'!A:A,H15)/COUNTIFS('Flux mensuels'!A:A,H15),0)</x:f>
        <x:v>0.775</x:v>
      </x:c>
    </x:row>
    <x:row r="16">
      <x:c r="A16" s="48" t="str">
        <x:f>Biens!B7</x:f>
        <x:v>Local commercial</x:v>
      </x:c>
      <x:c r="B16" s="191" t="n">
        <x:f>Biens!J7</x:f>
        <x:v>252000</x:v>
      </x:c>
      <x:c r="C16" s="191" t="n">
        <x:f>Biens!K7</x:f>
        <x:v>1450</x:v>
      </x:c>
      <x:c r="D16" s="191" t="n">
        <x:f>Biens!R7</x:f>
        <x:v>278.3333333333333</x:v>
      </x:c>
      <x:c r="E16" s="193" t="n">
        <x:f>Biens!Q7</x:f>
        <x:v>0.04792156862745098</x:v>
      </x:c>
      <x:c r="F16" s="48" t="str">
        <x:f>Biens!S7</x:f>
        <x:v>OK</x:v>
      </x:c>
      <x:c r="H16" s="205" t="n">
        <x:v>46113</x:v>
      </x:c>
      <x:c r="I16" s="48" t="n">
        <x:f>SUMIFS('Flux mensuels'!C:C,'Flux mensuels'!A:A,H16)</x:f>
        <x:v>5768</x:v>
      </x:c>
      <x:c r="J16" s="48" t="n">
        <x:f>SUMIFS('Flux mensuels'!D:D,'Flux mensuels'!A:A,H16)+SUMIFS('Flux mensuels'!E:E,'Flux mensuels'!A:A,H16)+SUMIFS('Flux mensuels'!F:F,'Flux mensuels'!A:A,H16)+SUMIFS('Flux mensuels'!G:G,'Flux mensuels'!A:A,H16)+SUMIFS('Flux mensuels'!H:H,'Flux mensuels'!A:A,H16)+SUMIFS('Flux mensuels'!I:I,'Flux mensuels'!A:A,H16)+SUMIFS('Flux mensuels'!J:J,'Flux mensuels'!A:A,H16)</x:f>
        <x:v>14340.583333333334</x:v>
      </x:c>
      <x:c r="K16" s="48" t="n">
        <x:f>SUMIFS('Flux mensuels'!K:K,'Flux mensuels'!A:A,H16)</x:f>
        <x:v>-8572.583333333332</x:v>
      </x:c>
      <x:c r="L16" s="48" t="n">
        <x:f>SUMIFS('Flux mensuels'!M:M,'Flux mensuels'!A:A,H16)</x:f>
        <x:v>0</x:v>
      </x:c>
      <x:c r="M16" s="48" t="n">
        <x:f>IFERROR(SUMIFS('Flux mensuels'!L:L,'Flux mensuels'!A:A,H16)/COUNTIFS('Flux mensuels'!A:A,H16),0)</x:f>
        <x:v>0.775</x:v>
      </x:c>
    </x:row>
    <x:row r="17">
      <x:c r="A17" s="48" t="str">
        <x:f>Biens!B8</x:f>
        <x:v>Parking double</x:v>
      </x:c>
      <x:c r="B17" s="191" t="n">
        <x:f>Biens!J8</x:f>
        <x:v>43000</x:v>
      </x:c>
      <x:c r="C17" s="191" t="n">
        <x:f>Biens!K8</x:f>
        <x:v>230</x:v>
      </x:c>
      <x:c r="D17" s="191" t="n">
        <x:f>Biens!R8</x:f>
        <x:v>172.08333333333334</x:v>
      </x:c>
      <x:c r="E17" s="193" t="n">
        <x:f>Biens!Q8</x:f>
        <x:v>0.04836065573770492</x:v>
      </x:c>
      <x:c r="F17" s="48" t="str">
        <x:f>Biens!S8</x:f>
        <x:v>OK</x:v>
      </x:c>
      <x:c r="H17" s="205" t="n">
        <x:v>46143</x:v>
      </x:c>
      <x:c r="I17" s="48" t="n">
        <x:f>SUMIFS('Flux mensuels'!C:C,'Flux mensuels'!A:A,H17)</x:f>
        <x:v>6870</x:v>
      </x:c>
      <x:c r="J17" s="48" t="n">
        <x:f>SUMIFS('Flux mensuels'!D:D,'Flux mensuels'!A:A,H17)+SUMIFS('Flux mensuels'!E:E,'Flux mensuels'!A:A,H17)+SUMIFS('Flux mensuels'!F:F,'Flux mensuels'!A:A,H17)+SUMIFS('Flux mensuels'!G:G,'Flux mensuels'!A:A,H17)+SUMIFS('Flux mensuels'!H:H,'Flux mensuels'!A:A,H17)+SUMIFS('Flux mensuels'!I:I,'Flux mensuels'!A:A,H17)+SUMIFS('Flux mensuels'!J:J,'Flux mensuels'!A:A,H17)</x:f>
        <x:v>8406.583333333334</x:v>
      </x:c>
      <x:c r="K17" s="48" t="n">
        <x:f>SUMIFS('Flux mensuels'!K:K,'Flux mensuels'!A:A,H17)</x:f>
        <x:v>-1536.5833333333333</x:v>
      </x:c>
      <x:c r="L17" s="48" t="n">
        <x:f>SUMIFS('Flux mensuels'!M:M,'Flux mensuels'!A:A,H17)</x:f>
        <x:v>0</x:v>
      </x:c>
      <x:c r="M17" s="48" t="n">
        <x:f>IFERROR(SUMIFS('Flux mensuels'!L:L,'Flux mensuels'!A:A,H17)/COUNTIFS('Flux mensuels'!A:A,H17),0)</x:f>
        <x:v>0.8333333333333334</x:v>
      </x:c>
    </x:row>
    <x:row r="18">
      <x:c r="A18" s="48" t="str">
        <x:f>Biens!B9</x:f>
        <x:v>Immeuble 4 lots</x:v>
      </x:c>
      <x:c r="B18" s="191" t="n">
        <x:f>Biens!J9</x:f>
        <x:v>650000</x:v>
      </x:c>
      <x:c r="C18" s="191" t="n">
        <x:f>Biens!K9</x:f>
        <x:v>3150</x:v>
      </x:c>
      <x:c r="D18" s="191" t="n">
        <x:f>Biens!R9</x:f>
        <x:v>-196.66666666666669</x:v>
      </x:c>
      <x:c r="E18" s="193" t="n">
        <x:f>Biens!Q9</x:f>
        <x:v>0.03684044233807267</x:v>
      </x:c>
      <x:c r="F18" s="48" t="str">
        <x:f>Biens!S9</x:f>
        <x:v>Cash-flow négatif</x:v>
      </x:c>
      <x:c r="H18" s="205" t="n">
        <x:v>46174</x:v>
      </x:c>
      <x:c r="I18" s="48" t="n">
        <x:f>SUMIFS('Flux mensuels'!C:C,'Flux mensuels'!A:A,H18)</x:f>
        <x:v>6870</x:v>
      </x:c>
      <x:c r="J18" s="48" t="n">
        <x:f>SUMIFS('Flux mensuels'!D:D,'Flux mensuels'!A:A,H18)+SUMIFS('Flux mensuels'!E:E,'Flux mensuels'!A:A,H18)+SUMIFS('Flux mensuels'!F:F,'Flux mensuels'!A:A,H18)+SUMIFS('Flux mensuels'!G:G,'Flux mensuels'!A:A,H18)+SUMIFS('Flux mensuels'!H:H,'Flux mensuels'!A:A,H18)+SUMIFS('Flux mensuels'!I:I,'Flux mensuels'!A:A,H18)+SUMIFS('Flux mensuels'!J:J,'Flux mensuels'!A:A,H18)</x:f>
        <x:v>8406.583333333334</x:v>
      </x:c>
      <x:c r="K18" s="48" t="n">
        <x:f>SUMIFS('Flux mensuels'!K:K,'Flux mensuels'!A:A,H18)</x:f>
        <x:v>-1536.5833333333333</x:v>
      </x:c>
      <x:c r="L18" s="48" t="n">
        <x:f>SUMIFS('Flux mensuels'!M:M,'Flux mensuels'!A:A,H18)</x:f>
        <x:v>0</x:v>
      </x:c>
      <x:c r="M18" s="48" t="n">
        <x:f>IFERROR(SUMIFS('Flux mensuels'!L:L,'Flux mensuels'!A:A,H18)/COUNTIFS('Flux mensuels'!A:A,H18),0)</x:f>
        <x:v>0.8333333333333334</x:v>
      </x:c>
    </x:row>
    <x:row r="19">
      <x:c r="H19" s="205" t="n">
        <x:v>46204</x:v>
      </x:c>
      <x:c r="I19" s="48" t="n">
        <x:f>SUMIFS('Flux mensuels'!C:C,'Flux mensuels'!A:A,H19)</x:f>
        <x:v>6870</x:v>
      </x:c>
      <x:c r="J19" s="48" t="n">
        <x:f>SUMIFS('Flux mensuels'!D:D,'Flux mensuels'!A:A,H19)+SUMIFS('Flux mensuels'!E:E,'Flux mensuels'!A:A,H19)+SUMIFS('Flux mensuels'!F:F,'Flux mensuels'!A:A,H19)+SUMIFS('Flux mensuels'!G:G,'Flux mensuels'!A:A,H19)+SUMIFS('Flux mensuels'!H:H,'Flux mensuels'!A:A,H19)+SUMIFS('Flux mensuels'!I:I,'Flux mensuels'!A:A,H19)+SUMIFS('Flux mensuels'!J:J,'Flux mensuels'!A:A,H19)</x:f>
        <x:v>10206.583333333334</x:v>
      </x:c>
      <x:c r="K19" s="48" t="n">
        <x:f>SUMIFS('Flux mensuels'!K:K,'Flux mensuels'!A:A,H19)</x:f>
        <x:v>-3336.583333333333</x:v>
      </x:c>
      <x:c r="L19" s="48" t="n">
        <x:f>SUMIFS('Flux mensuels'!M:M,'Flux mensuels'!A:A,H19)</x:f>
        <x:v>0</x:v>
      </x:c>
      <x:c r="M19" s="48" t="n">
        <x:f>IFERROR(SUMIFS('Flux mensuels'!L:L,'Flux mensuels'!A:A,H19)/COUNTIFS('Flux mensuels'!A:A,H19),0)</x:f>
        <x:v>0.8333333333333334</x:v>
      </x:c>
    </x:row>
    <x:row r="20">
      <x:c r="H20" s="205" t="n">
        <x:v>46235</x:v>
      </x:c>
      <x:c r="I20" s="48" t="n">
        <x:f>SUMIFS('Flux mensuels'!C:C,'Flux mensuels'!A:A,H20)</x:f>
        <x:v>6870</x:v>
      </x:c>
      <x:c r="J20" s="48" t="n">
        <x:f>SUMIFS('Flux mensuels'!D:D,'Flux mensuels'!A:A,H20)+SUMIFS('Flux mensuels'!E:E,'Flux mensuels'!A:A,H20)+SUMIFS('Flux mensuels'!F:F,'Flux mensuels'!A:A,H20)+SUMIFS('Flux mensuels'!G:G,'Flux mensuels'!A:A,H20)+SUMIFS('Flux mensuels'!H:H,'Flux mensuels'!A:A,H20)+SUMIFS('Flux mensuels'!I:I,'Flux mensuels'!A:A,H20)+SUMIFS('Flux mensuels'!J:J,'Flux mensuels'!A:A,H20)</x:f>
        <x:v>8406.583333333334</x:v>
      </x:c>
      <x:c r="K20" s="48" t="n">
        <x:f>SUMIFS('Flux mensuels'!K:K,'Flux mensuels'!A:A,H20)</x:f>
        <x:v>-1536.5833333333333</x:v>
      </x:c>
      <x:c r="L20" s="48" t="n">
        <x:f>SUMIFS('Flux mensuels'!M:M,'Flux mensuels'!A:A,H20)</x:f>
        <x:v>0</x:v>
      </x:c>
      <x:c r="M20" s="48" t="n">
        <x:f>IFERROR(SUMIFS('Flux mensuels'!L:L,'Flux mensuels'!A:A,H20)/COUNTIFS('Flux mensuels'!A:A,H20),0)</x:f>
        <x:v>0.8333333333333334</x:v>
      </x:c>
    </x:row>
    <x:row r="21">
      <x:c r="H21" s="205" t="n">
        <x:v>46266</x:v>
      </x:c>
      <x:c r="I21" s="48" t="n">
        <x:f>SUMIFS('Flux mensuels'!C:C,'Flux mensuels'!A:A,H21)</x:f>
        <x:v>6870</x:v>
      </x:c>
      <x:c r="J21" s="48" t="n">
        <x:f>SUMIFS('Flux mensuels'!D:D,'Flux mensuels'!A:A,H21)+SUMIFS('Flux mensuels'!E:E,'Flux mensuels'!A:A,H21)+SUMIFS('Flux mensuels'!F:F,'Flux mensuels'!A:A,H21)+SUMIFS('Flux mensuels'!G:G,'Flux mensuels'!A:A,H21)+SUMIFS('Flux mensuels'!H:H,'Flux mensuels'!A:A,H21)+SUMIFS('Flux mensuels'!I:I,'Flux mensuels'!A:A,H21)+SUMIFS('Flux mensuels'!J:J,'Flux mensuels'!A:A,H21)</x:f>
        <x:v>8406.583333333334</x:v>
      </x:c>
      <x:c r="K21" s="48" t="n">
        <x:f>SUMIFS('Flux mensuels'!K:K,'Flux mensuels'!A:A,H21)</x:f>
        <x:v>-1886.5833333333333</x:v>
      </x:c>
      <x:c r="L21" s="48" t="n">
        <x:f>SUMIFS('Flux mensuels'!M:M,'Flux mensuels'!A:A,H21)</x:f>
        <x:v>350</x:v>
      </x:c>
      <x:c r="M21" s="48" t="n">
        <x:f>IFERROR(SUMIFS('Flux mensuels'!L:L,'Flux mensuels'!A:A,H21)/COUNTIFS('Flux mensuels'!A:A,H21),0)</x:f>
        <x:v>0.8333333333333334</x:v>
      </x:c>
    </x:row>
    <x:row r="22">
      <x:c r="H22" s="205" t="n">
        <x:v>46296</x:v>
      </x:c>
      <x:c r="I22" s="48" t="n">
        <x:f>SUMIFS('Flux mensuels'!C:C,'Flux mensuels'!A:A,H22)</x:f>
        <x:v>6870</x:v>
      </x:c>
      <x:c r="J22" s="48" t="n">
        <x:f>SUMIFS('Flux mensuels'!D:D,'Flux mensuels'!A:A,H22)+SUMIFS('Flux mensuels'!E:E,'Flux mensuels'!A:A,H22)+SUMIFS('Flux mensuels'!F:F,'Flux mensuels'!A:A,H22)+SUMIFS('Flux mensuels'!G:G,'Flux mensuels'!A:A,H22)+SUMIFS('Flux mensuels'!H:H,'Flux mensuels'!A:A,H22)+SUMIFS('Flux mensuels'!I:I,'Flux mensuels'!A:A,H22)+SUMIFS('Flux mensuels'!J:J,'Flux mensuels'!A:A,H22)</x:f>
        <x:v>8406.583333333334</x:v>
      </x:c>
      <x:c r="K22" s="48" t="n">
        <x:f>SUMIFS('Flux mensuels'!K:K,'Flux mensuels'!A:A,H22)</x:f>
        <x:v>-1536.5833333333333</x:v>
      </x:c>
      <x:c r="L22" s="48" t="n">
        <x:f>SUMIFS('Flux mensuels'!M:M,'Flux mensuels'!A:A,H22)</x:f>
        <x:v>0</x:v>
      </x:c>
      <x:c r="M22" s="48" t="n">
        <x:f>IFERROR(SUMIFS('Flux mensuels'!L:L,'Flux mensuels'!A:A,H22)/COUNTIFS('Flux mensuels'!A:A,H22),0)</x:f>
        <x:v>0.8333333333333334</x:v>
      </x:c>
    </x:row>
    <x:row r="23">
      <x:c r="H23" s="205" t="n">
        <x:v>46327</x:v>
      </x:c>
      <x:c r="I23" s="48" t="n">
        <x:f>SUMIFS('Flux mensuels'!C:C,'Flux mensuels'!A:A,H23)</x:f>
        <x:v>6870</x:v>
      </x:c>
      <x:c r="J23" s="48" t="n">
        <x:f>SUMIFS('Flux mensuels'!D:D,'Flux mensuels'!A:A,H23)+SUMIFS('Flux mensuels'!E:E,'Flux mensuels'!A:A,H23)+SUMIFS('Flux mensuels'!F:F,'Flux mensuels'!A:A,H23)+SUMIFS('Flux mensuels'!G:G,'Flux mensuels'!A:A,H23)+SUMIFS('Flux mensuels'!H:H,'Flux mensuels'!A:A,H23)+SUMIFS('Flux mensuels'!I:I,'Flux mensuels'!A:A,H23)+SUMIFS('Flux mensuels'!J:J,'Flux mensuels'!A:A,H23)</x:f>
        <x:v>8406.583333333334</x:v>
      </x:c>
      <x:c r="K23" s="48" t="n">
        <x:f>SUMIFS('Flux mensuels'!K:K,'Flux mensuels'!A:A,H23)</x:f>
        <x:v>-1536.5833333333333</x:v>
      </x:c>
      <x:c r="L23" s="48" t="n">
        <x:f>SUMIFS('Flux mensuels'!M:M,'Flux mensuels'!A:A,H23)</x:f>
        <x:v>0</x:v>
      </x:c>
      <x:c r="M23" s="48" t="n">
        <x:f>IFERROR(SUMIFS('Flux mensuels'!L:L,'Flux mensuels'!A:A,H23)/COUNTIFS('Flux mensuels'!A:A,H23),0)</x:f>
        <x:v>0.8333333333333334</x:v>
      </x:c>
    </x:row>
    <x:row r="24">
      <x:c r="H24" s="205" t="n">
        <x:v>46357</x:v>
      </x:c>
      <x:c r="I24" s="48" t="n">
        <x:f>SUMIFS('Flux mensuels'!C:C,'Flux mensuels'!A:A,H24)</x:f>
        <x:v>6870</x:v>
      </x:c>
      <x:c r="J24" s="48" t="n">
        <x:f>SUMIFS('Flux mensuels'!D:D,'Flux mensuels'!A:A,H24)+SUMIFS('Flux mensuels'!E:E,'Flux mensuels'!A:A,H24)+SUMIFS('Flux mensuels'!F:F,'Flux mensuels'!A:A,H24)+SUMIFS('Flux mensuels'!G:G,'Flux mensuels'!A:A,H24)+SUMIFS('Flux mensuels'!H:H,'Flux mensuels'!A:A,H24)+SUMIFS('Flux mensuels'!I:I,'Flux mensuels'!A:A,H24)+SUMIFS('Flux mensuels'!J:J,'Flux mensuels'!A:A,H24)</x:f>
        <x:v>8406.583333333334</x:v>
      </x:c>
      <x:c r="K24" s="48" t="n">
        <x:f>SUMIFS('Flux mensuels'!K:K,'Flux mensuels'!A:A,H24)</x:f>
        <x:v>-1536.5833333333333</x:v>
      </x:c>
      <x:c r="L24" s="48" t="n">
        <x:f>SUMIFS('Flux mensuels'!M:M,'Flux mensuels'!A:A,H24)</x:f>
        <x:v>0</x:v>
      </x:c>
      <x:c r="M24" s="48" t="n">
        <x:f>IFERROR(SUMIFS('Flux mensuels'!L:L,'Flux mensuels'!A:A,H24)/COUNTIFS('Flux mensuels'!A:A,H24),0)</x:f>
        <x:v>0.8333333333333334</x:v>
      </x:c>
    </x:row>
  </x:sheetData>
  <x:mergeCells>
    <x:mergeCell ref="A1:N1"/>
    <x:mergeCell ref="A2:N2"/>
    <x:mergeCell ref="A4:C6"/>
    <x:mergeCell ref="D4:F6"/>
    <x:mergeCell ref="G4:I6"/>
    <x:mergeCell ref="J4:L6"/>
    <x:mergeCell ref="A8:C10"/>
    <x:mergeCell ref="D8:F10"/>
    <x:mergeCell ref="A4:C4"/>
    <x:mergeCell ref="A5:C6"/>
    <x:mergeCell ref="D4:F4"/>
    <x:mergeCell ref="D5:F6"/>
    <x:mergeCell ref="G4:I4"/>
    <x:mergeCell ref="G5:I6"/>
    <x:mergeCell ref="J4:L4"/>
    <x:mergeCell ref="J5:L6"/>
    <x:mergeCell ref="A8:C8"/>
    <x:mergeCell ref="A9:C10"/>
    <x:mergeCell ref="D8:F8"/>
    <x:mergeCell ref="D9:F10"/>
    <x:mergeCell ref="G8:N10"/>
  </x:mergeCells>
  <x:conditionalFormatting sqref="F13:F18">
    <x:cfRule type="expression" dxfId="7" priority="1">
      <x:formula>F13="OK"</x:formula>
    </x:cfRule>
    <x:cfRule type="expression" dxfId="8" priority="2">
      <x:formula>F13&lt;&gt;"OK"</x:formula>
    </x:cfRule>
  </x:conditionalFormatting>
  <x:conditionalFormatting sqref="D13:D18">
    <x:cfRule type="dataBar" priority="3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{169BE573-5479-287D-BE93-74B15E11EBFA}</x14:id>
        </x:ext>
      </x:extLst>
    </x:cfRule>
  </x:conditionalFormatting>
  <x:conditionalFormatting sqref="K13:K24">
    <x:cfRule type="cellIs" dxfId="9" priority="4" operator="lessThan">
      <x:formula>0</x:formula>
    </x:cfRule>
  </x:conditionalFormatting>
  <x:pageMargins left="0.7" right="0.7" top="0.75" bottom="0.75" header="0.3" footer="0.3"/>
  <x:drawing xmlns:r="http://schemas.openxmlformats.org/officeDocument/2006/relationships" r:id="R8d569e0ec6f54ed6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169BE573-5479-287D-BE93-74B15E11EBFA}">
            <x14:dataBar gradient="1">
              <x14:cfvo type="min"/>
              <x14:cfvo type="max"/>
              <x14:fillColor rgb="22C55E"/>
            </x14:dataBar>
          </x14:cfRule>
          <xm:sqref>D13:D18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24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15" hidden="0" customWidth="1"/>
    <x:col min="15" max="15" width="15" hidden="0" customWidth="1"/>
    <x:col min="16" max="16" width="15" hidden="0" customWidth="1"/>
    <x:col min="17" max="17" width="15" hidden="0" customWidth="1"/>
    <x:col min="18" max="18" width="15" hidden="0" customWidth="1"/>
    <x:col min="19" max="19" width="18" hidden="0" customWidth="1"/>
  </x:cols>
  <x:sheetData>
    <x:row r="1" ht="36" customHeight="1">
      <x:c r="A1" s="16" t="str">
        <x:v>PATRIMOINE IMMOBILIER — Registre des biens et indicateurs clés</x:v>
      </x:c>
      <x:c r="B1" s="16"/>
      <x:c r="C1" s="16"/>
      <x:c r="D1" s="16"/>
      <x:c r="E1" s="16"/>
      <x:c r="F1" s="16"/>
      <x:c r="G1" s="30"/>
      <x:c r="H1" s="30"/>
      <x:c r="I1" s="30"/>
      <x:c r="J1" s="30"/>
      <x:c r="K1" s="30"/>
      <x:c r="L1" s="30"/>
      <x:c r="M1" s="30"/>
      <x:c r="N1" s="30"/>
      <x:c r="O1" s="30"/>
      <x:c r="P1" s="32"/>
      <x:c r="Q1" s="32"/>
      <x:c r="R1" s="30"/>
      <x:c r="S1" s="16"/>
    </x:row>
    <x:row r="2" ht="22" customHeight="1"/>
    <x:row r="3" ht="28" customHeight="1">
      <x:c r="A3" s="26" t="str">
        <x:v>ID</x:v>
      </x:c>
      <x:c r="B3" s="26" t="str">
        <x:v>Bien</x:v>
      </x:c>
      <x:c r="C3" s="26" t="str">
        <x:v>Ville</x:v>
      </x:c>
      <x:c r="D3" s="26" t="str">
        <x:v>Type</x:v>
      </x:c>
      <x:c r="E3" s="26" t="str">
        <x:v>Statut</x:v>
      </x:c>
      <x:c r="F3" s="26" t="str">
        <x:v>Surface m²</x:v>
      </x:c>
      <x:c r="G3" s="26" t="str">
        <x:v>Prix achat</x:v>
      </x:c>
      <x:c r="H3" s="26" t="str">
        <x:v>Frais achat</x:v>
      </x:c>
      <x:c r="I3" s="26" t="str">
        <x:v>Travaux initiaux</x:v>
      </x:c>
      <x:c r="J3" s="26" t="str">
        <x:v>Valeur actuelle</x:v>
      </x:c>
      <x:c r="K3" s="26" t="str">
        <x:v>Loyer mensuel</x:v>
      </x:c>
      <x:c r="L3" s="26" t="str">
        <x:v>Charges mensuelles</x:v>
      </x:c>
      <x:c r="M3" s="26" t="str">
        <x:v>Crédit mensuel</x:v>
      </x:c>
      <x:c r="N3" s="26" t="str">
        <x:v>Taxe foncière annuelle</x:v>
      </x:c>
      <x:c r="O3" s="26" t="str">
        <x:v>Assurance annuelle</x:v>
      </x:c>
      <x:c r="P3" s="26" t="str">
        <x:v>Rendement brut</x:v>
      </x:c>
      <x:c r="Q3" s="26" t="str">
        <x:v>Rendement net</x:v>
      </x:c>
      <x:c r="R3" s="26" t="str">
        <x:v>Cash-flow mensuel</x:v>
      </x:c>
      <x:c r="S3" s="26" t="str">
        <x:v>Alerte</x:v>
      </x:c>
    </x:row>
    <x:row r="4">
      <x:c r="A4" s="28" t="str">
        <x:v>B-001</x:v>
      </x:c>
      <x:c r="B4" s="28" t="str">
        <x:v>Appartement T2 centre</x:v>
      </x:c>
      <x:c r="C4" s="28" t="str">
        <x:v>Lyon</x:v>
      </x:c>
      <x:c r="D4" s="28" t="str">
        <x:v>Appartement</x:v>
      </x:c>
      <x:c r="E4" s="28" t="str">
        <x:v>Loué</x:v>
      </x:c>
      <x:c r="F4" s="28" t="n">
        <x:v>45</x:v>
      </x:c>
      <x:c r="G4" s="28" t="n">
        <x:v>185000</x:v>
      </x:c>
      <x:c r="H4" s="28" t="n">
        <x:v>14500</x:v>
      </x:c>
      <x:c r="I4" s="28" t="n">
        <x:v>12000</x:v>
      </x:c>
      <x:c r="J4" s="28" t="n">
        <x:v>214000</x:v>
      </x:c>
      <x:c r="K4" s="28" t="n">
        <x:v>920</x:v>
      </x:c>
      <x:c r="L4" s="28" t="n">
        <x:v>210</x:v>
      </x:c>
      <x:c r="M4" s="28" t="n">
        <x:v>610</x:v>
      </x:c>
      <x:c r="N4" s="28" t="n">
        <x:v>920</x:v>
      </x:c>
      <x:c r="O4" s="28" t="n">
        <x:v>280</x:v>
      </x:c>
      <x:c r="P4" s="28" t="n">
        <x:f>IFERROR((K4*12)/(G4+H4+I4),0)</x:f>
        <x:v>0.05219858156028369</x:v>
      </x:c>
      <x:c r="Q4" s="28" t="n">
        <x:f>IFERROR(((K4-L4)*12-N4-O4)/(G4+H4+I4),0)</x:f>
        <x:v>0.03460992907801418</x:v>
      </x:c>
      <x:c r="R4" s="28" t="n">
        <x:f>K4-L4-M4-(N4/12)-(O4/12)</x:f>
        <x:v>-3.552713678800501e-15</x:v>
      </x:c>
      <x:c r="S4" s="28" t="str">
        <x:f>IF(E4="Vacant","Vacance locative",IF(R4&lt;0,"Cash-flow négatif",IF(Q4&lt;0.03,"Marge faible","OK")))</x:f>
        <x:v>OK</x:v>
      </x:c>
    </x:row>
    <x:row r="5">
      <x:c r="A5" s="28" t="str">
        <x:v>B-002</x:v>
      </x:c>
      <x:c r="B5" s="28" t="str">
        <x:v>Studio étudiant</x:v>
      </x:c>
      <x:c r="C5" s="28" t="str">
        <x:v>Paris</x:v>
      </x:c>
      <x:c r="D5" s="28" t="str">
        <x:v>Appartement</x:v>
      </x:c>
      <x:c r="E5" s="28" t="str">
        <x:v>Loué</x:v>
      </x:c>
      <x:c r="F5" s="28" t="n">
        <x:v>24</x:v>
      </x:c>
      <x:c r="G5" s="28" t="n">
        <x:v>248000</x:v>
      </x:c>
      <x:c r="H5" s="28" t="n">
        <x:v>18000</x:v>
      </x:c>
      <x:c r="I5" s="28" t="n">
        <x:v>8500</x:v>
      </x:c>
      <x:c r="J5" s="28" t="n">
        <x:v>268000</x:v>
      </x:c>
      <x:c r="K5" s="28" t="n">
        <x:v>1120</x:v>
      </x:c>
      <x:c r="L5" s="28" t="n">
        <x:v>260</x:v>
      </x:c>
      <x:c r="M5" s="28" t="n">
        <x:v>780</x:v>
      </x:c>
      <x:c r="N5" s="28" t="n">
        <x:v>760</x:v>
      </x:c>
      <x:c r="O5" s="28" t="n">
        <x:v>240</x:v>
      </x:c>
      <x:c r="P5" s="28" t="n">
        <x:f>IFERROR((K5*12)/(G5+H5+I5),0)</x:f>
        <x:v>0.04896174863387978</x:v>
      </x:c>
      <x:c r="Q5" s="28" t="n">
        <x:f>IFERROR(((K5-L5)*12-N5-O5)/(G5+H5+I5),0)</x:f>
        <x:v>0.03395264116575592</x:v>
      </x:c>
      <x:c r="R5" s="28" t="n">
        <x:f>K5-L5-M5-(N5/12)-(O5/12)</x:f>
        <x:v>-3.3333333333333357</x:v>
      </x:c>
      <x:c r="S5" s="28" t="str">
        <x:f>IF(E5="Vacant","Vacance locative",IF(R5&lt;0,"Cash-flow négatif",IF(Q5&lt;0.03,"Marge faible","OK")))</x:f>
        <x:v>Cash-flow négatif</x:v>
      </x:c>
    </x:row>
    <x:row r="6">
      <x:c r="A6" s="28" t="str">
        <x:v>B-003</x:v>
      </x:c>
      <x:c r="B6" s="28" t="str">
        <x:v>Maison familiale</x:v>
      </x:c>
      <x:c r="C6" s="28" t="str">
        <x:v>Nantes</x:v>
      </x:c>
      <x:c r="D6" s="28" t="str">
        <x:v>Maison</x:v>
      </x:c>
      <x:c r="E6" s="28" t="str">
        <x:v>Vacant</x:v>
      </x:c>
      <x:c r="F6" s="28" t="n">
        <x:v>92</x:v>
      </x:c>
      <x:c r="G6" s="28" t="n">
        <x:v>285000</x:v>
      </x:c>
      <x:c r="H6" s="28" t="n">
        <x:v>21000</x:v>
      </x:c>
      <x:c r="I6" s="28" t="n">
        <x:v>26000</x:v>
      </x:c>
      <x:c r="J6" s="28" t="n">
        <x:v>315000</x:v>
      </x:c>
      <x:c r="K6" s="28" t="n">
        <x:v>0</x:v>
      </x:c>
      <x:c r="L6" s="28" t="n">
        <x:v>340</x:v>
      </x:c>
      <x:c r="M6" s="28" t="n">
        <x:v>890</x:v>
      </x:c>
      <x:c r="N6" s="28" t="n">
        <x:v>1320</x:v>
      </x:c>
      <x:c r="O6" s="28" t="n">
        <x:v>420</x:v>
      </x:c>
      <x:c r="P6" s="28" t="n">
        <x:f>IFERROR((K6*12)/(G6+H6+I6),0)</x:f>
        <x:v>0</x:v>
      </x:c>
      <x:c r="Q6" s="28" t="n">
        <x:f>IFERROR(((K6-L6)*12-N6-O6)/(G6+H6+I6),0)</x:f>
        <x:v>-0.01753012048192771</x:v>
      </x:c>
      <x:c r="R6" s="28" t="n">
        <x:f>K6-L6-M6-(N6/12)-(O6/12)</x:f>
        <x:v>-1375</x:v>
      </x:c>
      <x:c r="S6" s="28" t="str">
        <x:f>IF(E6="Vacant","Vacance locative",IF(R6&lt;0,"Cash-flow négatif",IF(Q6&lt;0.03,"Marge faible","OK")))</x:f>
        <x:v>Vacance locative</x:v>
      </x:c>
    </x:row>
    <x:row r="7">
      <x:c r="A7" s="28" t="str">
        <x:v>B-004</x:v>
      </x:c>
      <x:c r="B7" s="28" t="str">
        <x:v>Local commercial</x:v>
      </x:c>
      <x:c r="C7" s="28" t="str">
        <x:v>Bordeaux</x:v>
      </x:c>
      <x:c r="D7" s="28" t="str">
        <x:v>Local commercial</x:v>
      </x:c>
      <x:c r="E7" s="28" t="str">
        <x:v>Loué</x:v>
      </x:c>
      <x:c r="F7" s="28" t="n">
        <x:v>68</x:v>
      </x:c>
      <x:c r="G7" s="28" t="n">
        <x:v>230000</x:v>
      </x:c>
      <x:c r="H7" s="28" t="n">
        <x:v>16000</x:v>
      </x:c>
      <x:c r="I7" s="28" t="n">
        <x:v>9000</x:v>
      </x:c>
      <x:c r="J7" s="28" t="n">
        <x:v>252000</x:v>
      </x:c>
      <x:c r="K7" s="28" t="n">
        <x:v>1450</x:v>
      </x:c>
      <x:c r="L7" s="28" t="n">
        <x:v>310</x:v>
      </x:c>
      <x:c r="M7" s="28" t="n">
        <x:v>740</x:v>
      </x:c>
      <x:c r="N7" s="28" t="n">
        <x:v>1100</x:v>
      </x:c>
      <x:c r="O7" s="28" t="n">
        <x:v>360</x:v>
      </x:c>
      <x:c r="P7" s="28" t="n">
        <x:f>IFERROR((K7*12)/(G7+H7+I7),0)</x:f>
        <x:v>0.06823529411764706</x:v>
      </x:c>
      <x:c r="Q7" s="28" t="n">
        <x:f>IFERROR(((K7-L7)*12-N7-O7)/(G7+H7+I7),0)</x:f>
        <x:v>0.04792156862745098</x:v>
      </x:c>
      <x:c r="R7" s="28" t="n">
        <x:f>K7-L7-M7-(N7/12)-(O7/12)</x:f>
        <x:v>278.3333333333333</x:v>
      </x:c>
      <x:c r="S7" s="28" t="str">
        <x:f>IF(E7="Vacant","Vacance locative",IF(R7&lt;0,"Cash-flow négatif",IF(Q7&lt;0.03,"Marge faible","OK")))</x:f>
        <x:v>OK</x:v>
      </x:c>
    </x:row>
    <x:row r="8">
      <x:c r="A8" s="28" t="str">
        <x:v>B-005</x:v>
      </x:c>
      <x:c r="B8" s="28" t="str">
        <x:v>Parking double</x:v>
      </x:c>
      <x:c r="C8" s="28" t="str">
        <x:v>Marseille</x:v>
      </x:c>
      <x:c r="D8" s="28" t="str">
        <x:v>Parking</x:v>
      </x:c>
      <x:c r="E8" s="28" t="str">
        <x:v>Loué</x:v>
      </x:c>
      <x:c r="F8" s="28" t="n">
        <x:v>26</x:v>
      </x:c>
      <x:c r="G8" s="28" t="n">
        <x:v>38000</x:v>
      </x:c>
      <x:c r="H8" s="28" t="n">
        <x:v>3500</x:v>
      </x:c>
      <x:c r="I8" s="28" t="n">
        <x:v>1200</x:v>
      </x:c>
      <x:c r="J8" s="28" t="n">
        <x:v>43000</x:v>
      </x:c>
      <x:c r="K8" s="28" t="n">
        <x:v>230</x:v>
      </x:c>
      <x:c r="L8" s="28" t="n">
        <x:v>35</x:v>
      </x:c>
      <x:c r="M8" s="28" t="n">
        <x:v>0</x:v>
      </x:c>
      <x:c r="N8" s="28" t="n">
        <x:v>180</x:v>
      </x:c>
      <x:c r="O8" s="28" t="n">
        <x:v>95</x:v>
      </x:c>
      <x:c r="P8" s="28" t="n">
        <x:f>IFERROR((K8*12)/(G8+H8+I8),0)</x:f>
        <x:v>0.06463700234192038</x:v>
      </x:c>
      <x:c r="Q8" s="28" t="n">
        <x:f>IFERROR(((K8-L8)*12-N8-O8)/(G8+H8+I8),0)</x:f>
        <x:v>0.04836065573770492</x:v>
      </x:c>
      <x:c r="R8" s="28" t="n">
        <x:f>K8-L8-M8-(N8/12)-(O8/12)</x:f>
        <x:v>172.08333333333334</x:v>
      </x:c>
      <x:c r="S8" s="28" t="str">
        <x:f>IF(E8="Vacant","Vacance locative",IF(R8&lt;0,"Cash-flow négatif",IF(Q8&lt;0.03,"Marge faible","OK")))</x:f>
        <x:v>OK</x:v>
      </x:c>
    </x:row>
    <x:row r="9">
      <x:c r="A9" s="28" t="str">
        <x:v>B-006</x:v>
      </x:c>
      <x:c r="B9" s="28" t="str">
        <x:v>Immeuble 4 lots</x:v>
      </x:c>
      <x:c r="C9" s="28" t="str">
        <x:v>Lille</x:v>
      </x:c>
      <x:c r="D9" s="28" t="str">
        <x:v>Immeuble</x:v>
      </x:c>
      <x:c r="E9" s="28" t="str">
        <x:v>Travaux</x:v>
      </x:c>
      <x:c r="F9" s="28" t="n">
        <x:v>210</x:v>
      </x:c>
      <x:c r="G9" s="28" t="n">
        <x:v>520000</x:v>
      </x:c>
      <x:c r="H9" s="28" t="n">
        <x:v>39000</x:v>
      </x:c>
      <x:c r="I9" s="28" t="n">
        <x:v>74000</x:v>
      </x:c>
      <x:c r="J9" s="28" t="n">
        <x:v>650000</x:v>
      </x:c>
      <x:c r="K9" s="28" t="n">
        <x:v>3150</x:v>
      </x:c>
      <x:c r="L9" s="28" t="n">
        <x:v>890</x:v>
      </x:c>
      <x:c r="M9" s="28" t="n">
        <x:v>2140</x:v>
      </x:c>
      <x:c r="N9" s="28" t="n">
        <x:v>2850</x:v>
      </x:c>
      <x:c r="O9" s="28" t="n">
        <x:v>950</x:v>
      </x:c>
      <x:c r="P9" s="28" t="n">
        <x:f>IFERROR((K9*12)/(G9+H9+I9),0)</x:f>
        <x:v>0.05971563981042654</x:v>
      </x:c>
      <x:c r="Q9" s="28" t="n">
        <x:f>IFERROR(((K9-L9)*12-N9-O9)/(G9+H9+I9),0)</x:f>
        <x:v>0.03684044233807267</x:v>
      </x:c>
      <x:c r="R9" s="28" t="n">
        <x:f>K9-L9-M9-(N9/12)-(O9/12)</x:f>
        <x:v>-196.66666666666669</x:v>
      </x:c>
      <x:c r="S9" s="28" t="str">
        <x:f>IF(E9="Vacant","Vacance locative",IF(R9&lt;0,"Cash-flow négatif",IF(Q9&lt;0.03,"Marge faible","OK")))</x:f>
        <x:v>Cash-flow négatif</x:v>
      </x:c>
    </x:row>
    <x:row r="10">
      <x:c r="A10" s="28"/>
      <x:c r="B10" s="28"/>
      <x:c r="C10" s="28"/>
      <x:c r="D10" s="28"/>
      <x:c r="E10" s="28"/>
      <x:c r="F10" s="28"/>
      <x:c r="G10" s="28"/>
      <x:c r="H10" s="28"/>
      <x:c r="I10" s="28"/>
      <x:c r="J10" s="28"/>
      <x:c r="K10" s="28"/>
      <x:c r="L10" s="28"/>
      <x:c r="M10" s="28"/>
      <x:c r="N10" s="28"/>
      <x:c r="O10" s="28"/>
      <x:c r="P10" s="28"/>
      <x:c r="Q10" s="28"/>
      <x:c r="R10" s="28"/>
      <x:c r="S10" s="28"/>
    </x:row>
    <x:row r="11">
      <x:c r="A11" s="28"/>
      <x:c r="B11" s="28"/>
      <x:c r="C11" s="28"/>
      <x:c r="D11" s="28"/>
      <x:c r="E11" s="28"/>
      <x:c r="F11" s="28"/>
      <x:c r="G11" s="28"/>
      <x:c r="H11" s="28"/>
      <x:c r="I11" s="28"/>
      <x:c r="J11" s="28"/>
      <x:c r="K11" s="28"/>
      <x:c r="L11" s="28"/>
      <x:c r="M11" s="28"/>
      <x:c r="N11" s="28"/>
      <x:c r="O11" s="28"/>
      <x:c r="P11" s="28"/>
      <x:c r="Q11" s="28"/>
      <x:c r="R11" s="28"/>
      <x:c r="S11" s="28"/>
    </x:row>
    <x:row r="12">
      <x:c r="A12" s="28"/>
      <x:c r="B12" s="28"/>
      <x:c r="C12" s="28"/>
      <x:c r="D12" s="28"/>
      <x:c r="E12" s="28"/>
      <x:c r="F12" s="28"/>
      <x:c r="G12" s="28"/>
      <x:c r="H12" s="28"/>
      <x:c r="I12" s="28"/>
      <x:c r="J12" s="28"/>
      <x:c r="K12" s="28"/>
      <x:c r="L12" s="28"/>
      <x:c r="M12" s="28"/>
      <x:c r="N12" s="28"/>
      <x:c r="O12" s="28"/>
      <x:c r="P12" s="28"/>
      <x:c r="Q12" s="28"/>
      <x:c r="R12" s="28"/>
      <x:c r="S12" s="28"/>
    </x:row>
    <x:row r="13">
      <x:c r="A13" s="28"/>
      <x:c r="B13" s="28"/>
      <x:c r="C13" s="28"/>
      <x:c r="D13" s="28"/>
      <x:c r="E13" s="28"/>
      <x:c r="F13" s="28"/>
      <x:c r="G13" s="28"/>
      <x:c r="H13" s="28"/>
      <x:c r="I13" s="28"/>
      <x:c r="J13" s="28"/>
      <x:c r="K13" s="28"/>
      <x:c r="L13" s="28"/>
      <x:c r="M13" s="28"/>
      <x:c r="N13" s="28"/>
      <x:c r="O13" s="28"/>
      <x:c r="P13" s="28"/>
      <x:c r="Q13" s="28"/>
      <x:c r="R13" s="28"/>
      <x:c r="S13" s="28"/>
    </x:row>
    <x:row r="14">
      <x:c r="A14" s="28"/>
      <x:c r="B14" s="28"/>
      <x:c r="C14" s="28"/>
      <x:c r="D14" s="28"/>
      <x:c r="E14" s="28"/>
      <x:c r="F14" s="28"/>
      <x:c r="G14" s="28"/>
      <x:c r="H14" s="28"/>
      <x:c r="I14" s="28"/>
      <x:c r="J14" s="28"/>
      <x:c r="K14" s="28"/>
      <x:c r="L14" s="28"/>
      <x:c r="M14" s="28"/>
      <x:c r="N14" s="28"/>
      <x:c r="O14" s="28"/>
      <x:c r="P14" s="28"/>
      <x:c r="Q14" s="28"/>
      <x:c r="R14" s="28"/>
      <x:c r="S14" s="28"/>
    </x:row>
    <x:row r="15">
      <x:c r="A15" s="28"/>
      <x:c r="B15" s="28"/>
      <x:c r="C15" s="28"/>
      <x:c r="D15" s="28"/>
      <x:c r="E15" s="28"/>
      <x:c r="F15" s="28"/>
      <x:c r="G15" s="28"/>
      <x:c r="H15" s="28"/>
      <x:c r="I15" s="28"/>
      <x:c r="J15" s="28"/>
      <x:c r="K15" s="28"/>
      <x:c r="L15" s="28"/>
      <x:c r="M15" s="28"/>
      <x:c r="N15" s="28"/>
      <x:c r="O15" s="28"/>
      <x:c r="P15" s="28"/>
      <x:c r="Q15" s="28"/>
      <x:c r="R15" s="28"/>
      <x:c r="S15" s="28"/>
    </x:row>
    <x:row r="16">
      <x:c r="A16" s="28"/>
      <x:c r="B16" s="28"/>
      <x:c r="C16" s="28"/>
      <x:c r="D16" s="28"/>
      <x:c r="E16" s="28"/>
      <x:c r="F16" s="28"/>
      <x:c r="G16" s="28"/>
      <x:c r="H16" s="28"/>
      <x:c r="I16" s="28"/>
      <x:c r="J16" s="28"/>
      <x:c r="K16" s="28"/>
      <x:c r="L16" s="28"/>
      <x:c r="M16" s="28"/>
      <x:c r="N16" s="28"/>
      <x:c r="O16" s="28"/>
      <x:c r="P16" s="28"/>
      <x:c r="Q16" s="28"/>
      <x:c r="R16" s="28"/>
      <x:c r="S16" s="28"/>
    </x:row>
    <x:row r="17">
      <x:c r="A17" s="28"/>
      <x:c r="B17" s="28"/>
      <x:c r="C17" s="28"/>
      <x:c r="D17" s="28"/>
      <x:c r="E17" s="28"/>
      <x:c r="F17" s="28"/>
      <x:c r="G17" s="28"/>
      <x:c r="H17" s="28"/>
      <x:c r="I17" s="28"/>
      <x:c r="J17" s="28"/>
      <x:c r="K17" s="28"/>
      <x:c r="L17" s="28"/>
      <x:c r="M17" s="28"/>
      <x:c r="N17" s="28"/>
      <x:c r="O17" s="28"/>
      <x:c r="P17" s="28"/>
      <x:c r="Q17" s="28"/>
      <x:c r="R17" s="28"/>
      <x:c r="S17" s="28"/>
    </x:row>
    <x:row r="18">
      <x:c r="A18" s="28"/>
      <x:c r="B18" s="28"/>
      <x:c r="C18" s="28"/>
      <x:c r="D18" s="28"/>
      <x:c r="E18" s="28"/>
      <x:c r="F18" s="28"/>
      <x:c r="G18" s="28"/>
      <x:c r="H18" s="28"/>
      <x:c r="I18" s="28"/>
      <x:c r="J18" s="28"/>
      <x:c r="K18" s="28"/>
      <x:c r="L18" s="28"/>
      <x:c r="M18" s="28"/>
      <x:c r="N18" s="28"/>
      <x:c r="O18" s="28"/>
      <x:c r="P18" s="28"/>
      <x:c r="Q18" s="28"/>
      <x:c r="R18" s="28"/>
      <x:c r="S18" s="28"/>
    </x:row>
    <x:row r="19">
      <x:c r="A19" s="28"/>
      <x:c r="B19" s="28"/>
      <x:c r="C19" s="28"/>
      <x:c r="D19" s="28"/>
      <x:c r="E19" s="28"/>
      <x:c r="F19" s="28"/>
      <x:c r="G19" s="28"/>
      <x:c r="H19" s="28"/>
      <x:c r="I19" s="28"/>
      <x:c r="J19" s="28"/>
      <x:c r="K19" s="28"/>
      <x:c r="L19" s="28"/>
      <x:c r="M19" s="28"/>
      <x:c r="N19" s="28"/>
      <x:c r="O19" s="28"/>
      <x:c r="P19" s="28"/>
      <x:c r="Q19" s="28"/>
      <x:c r="R19" s="28"/>
      <x:c r="S19" s="28"/>
    </x:row>
    <x:row r="20">
      <x:c r="A20" s="28"/>
      <x:c r="B20" s="28"/>
      <x:c r="C20" s="28"/>
      <x:c r="D20" s="28"/>
      <x:c r="E20" s="28"/>
      <x:c r="F20" s="28"/>
      <x:c r="G20" s="28"/>
      <x:c r="H20" s="28"/>
      <x:c r="I20" s="28"/>
      <x:c r="J20" s="28"/>
      <x:c r="K20" s="28"/>
      <x:c r="L20" s="28"/>
      <x:c r="M20" s="28"/>
      <x:c r="N20" s="28"/>
      <x:c r="O20" s="28"/>
      <x:c r="P20" s="28"/>
      <x:c r="Q20" s="28"/>
      <x:c r="R20" s="28"/>
      <x:c r="S20" s="28"/>
    </x:row>
    <x:row r="21">
      <x:c r="A21" s="28"/>
      <x:c r="B21" s="28"/>
      <x:c r="C21" s="28"/>
      <x:c r="D21" s="28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  <x:c r="O21" s="28"/>
      <x:c r="P21" s="28"/>
      <x:c r="Q21" s="28"/>
      <x:c r="R21" s="28"/>
      <x:c r="S21" s="28"/>
    </x:row>
    <x:row r="22">
      <x:c r="A22" s="28"/>
      <x:c r="B22" s="28"/>
      <x:c r="C22" s="28"/>
      <x:c r="D22" s="28"/>
      <x:c r="E22" s="28"/>
      <x:c r="F22" s="28"/>
      <x:c r="G22" s="28"/>
      <x:c r="H22" s="28"/>
      <x:c r="I22" s="28"/>
      <x:c r="J22" s="28"/>
      <x:c r="K22" s="28"/>
      <x:c r="L22" s="28"/>
      <x:c r="M22" s="28"/>
      <x:c r="N22" s="28"/>
      <x:c r="O22" s="28"/>
      <x:c r="P22" s="28"/>
      <x:c r="Q22" s="28"/>
      <x:c r="R22" s="28"/>
      <x:c r="S22" s="28"/>
    </x:row>
    <x:row r="23">
      <x:c r="A23" s="28"/>
      <x:c r="B23" s="28"/>
      <x:c r="C23" s="28"/>
      <x:c r="D23" s="28"/>
      <x:c r="E23" s="28"/>
      <x:c r="F23" s="28"/>
      <x:c r="G23" s="28"/>
      <x:c r="H23" s="28"/>
      <x:c r="I23" s="28"/>
      <x:c r="J23" s="28"/>
      <x:c r="K23" s="28"/>
      <x:c r="L23" s="28"/>
      <x:c r="M23" s="28"/>
      <x:c r="N23" s="28"/>
      <x:c r="O23" s="28"/>
      <x:c r="P23" s="28"/>
      <x:c r="Q23" s="28"/>
      <x:c r="R23" s="28"/>
      <x:c r="S23" s="28"/>
    </x:row>
    <x:row r="24">
      <x:c r="A24" s="28"/>
      <x:c r="B24" s="28"/>
      <x:c r="C24" s="28"/>
      <x:c r="D24" s="28"/>
      <x:c r="E24" s="28"/>
      <x:c r="F24" s="28"/>
      <x:c r="G24" s="28"/>
      <x:c r="H24" s="28"/>
      <x:c r="I24" s="28"/>
      <x:c r="J24" s="28"/>
      <x:c r="K24" s="28"/>
      <x:c r="L24" s="28"/>
      <x:c r="M24" s="28"/>
      <x:c r="N24" s="28"/>
      <x:c r="O24" s="28"/>
      <x:c r="P24" s="28"/>
      <x:c r="Q24" s="28"/>
      <x:c r="R24" s="28"/>
      <x:c r="S24" s="28"/>
    </x:row>
    <x:row r="25">
      <x:c r="A25" s="28"/>
      <x:c r="B25" s="28"/>
      <x:c r="C25" s="28"/>
      <x:c r="D25" s="28"/>
      <x:c r="E25" s="28"/>
      <x:c r="F25" s="28"/>
      <x:c r="G25" s="28"/>
      <x:c r="H25" s="28"/>
      <x:c r="I25" s="28"/>
      <x:c r="J25" s="28"/>
      <x:c r="K25" s="28"/>
      <x:c r="L25" s="28"/>
      <x:c r="M25" s="28"/>
      <x:c r="N25" s="28"/>
      <x:c r="O25" s="28"/>
      <x:c r="P25" s="28"/>
      <x:c r="Q25" s="28"/>
      <x:c r="R25" s="28"/>
      <x:c r="S25" s="28"/>
    </x:row>
    <x:row r="26">
      <x:c r="A26" s="28"/>
      <x:c r="B26" s="28"/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  <x:c r="O26" s="28"/>
      <x:c r="P26" s="28"/>
      <x:c r="Q26" s="28"/>
      <x:c r="R26" s="28"/>
      <x:c r="S26" s="28"/>
    </x:row>
    <x:row r="27">
      <x:c r="A27" s="28"/>
      <x:c r="B27" s="28"/>
      <x:c r="C27" s="28"/>
      <x:c r="D27" s="28"/>
      <x:c r="E27" s="28"/>
      <x:c r="F27" s="28"/>
      <x:c r="G27" s="28"/>
      <x:c r="H27" s="28"/>
      <x:c r="I27" s="28"/>
      <x:c r="J27" s="28"/>
      <x:c r="K27" s="28"/>
      <x:c r="L27" s="28"/>
      <x:c r="M27" s="28"/>
      <x:c r="N27" s="28"/>
      <x:c r="O27" s="28"/>
      <x:c r="P27" s="28"/>
      <x:c r="Q27" s="28"/>
      <x:c r="R27" s="28"/>
      <x:c r="S27" s="28"/>
    </x:row>
    <x:row r="28">
      <x:c r="A28" s="28"/>
      <x:c r="B28" s="28"/>
      <x:c r="C28" s="28"/>
      <x:c r="D28" s="28"/>
      <x:c r="E28" s="28"/>
      <x:c r="F28" s="28"/>
      <x:c r="G28" s="28"/>
      <x:c r="H28" s="28"/>
      <x:c r="I28" s="28"/>
      <x:c r="J28" s="28"/>
      <x:c r="K28" s="28"/>
      <x:c r="L28" s="28"/>
      <x:c r="M28" s="28"/>
      <x:c r="N28" s="28"/>
      <x:c r="O28" s="28"/>
      <x:c r="P28" s="28"/>
      <x:c r="Q28" s="28"/>
      <x:c r="R28" s="28"/>
      <x:c r="S28" s="28"/>
    </x:row>
    <x:row r="29">
      <x:c r="A29" s="28"/>
      <x:c r="B29" s="28"/>
      <x:c r="C29" s="28"/>
      <x:c r="D29" s="28"/>
      <x:c r="E29" s="28"/>
      <x:c r="F29" s="28"/>
      <x:c r="G29" s="28"/>
      <x:c r="H29" s="28"/>
      <x:c r="I29" s="28"/>
      <x:c r="J29" s="28"/>
      <x:c r="K29" s="28"/>
      <x:c r="L29" s="28"/>
      <x:c r="M29" s="28"/>
      <x:c r="N29" s="28"/>
      <x:c r="O29" s="28"/>
      <x:c r="P29" s="28"/>
      <x:c r="Q29" s="28"/>
      <x:c r="R29" s="28"/>
      <x:c r="S29" s="28"/>
    </x:row>
    <x:row r="30">
      <x:c r="A30" s="28"/>
      <x:c r="B30" s="28"/>
      <x:c r="C30" s="28"/>
      <x:c r="D30" s="28"/>
      <x:c r="E30" s="28"/>
      <x:c r="F30" s="28"/>
      <x:c r="G30" s="28"/>
      <x:c r="H30" s="28"/>
      <x:c r="I30" s="28"/>
      <x:c r="J30" s="28"/>
      <x:c r="K30" s="28"/>
      <x:c r="L30" s="28"/>
      <x:c r="M30" s="28"/>
      <x:c r="N30" s="28"/>
      <x:c r="O30" s="28"/>
      <x:c r="P30" s="28"/>
      <x:c r="Q30" s="28"/>
      <x:c r="R30" s="28"/>
      <x:c r="S30" s="28"/>
    </x:row>
  </x:sheetData>
  <x:mergeCells>
    <x:mergeCell ref="A1:S1"/>
  </x:mergeCells>
  <x:conditionalFormatting sqref="S4:S50">
    <x:cfRule type="expression" dxfId="0" priority="1">
      <x:formula>S4="OK"</x:formula>
    </x:cfRule>
    <x:cfRule type="expression" dxfId="1" priority="2">
      <x:formula>S4&lt;&gt;"OK"</x:formula>
    </x:cfRule>
  </x:conditionalFormatting>
  <x:dataValidations count="2">
    <x:dataValidation type="list" sqref="D4:D50">
      <x:formula1>Listes!$B$2:$B$8</x:formula1>
    </x:dataValidation>
    <x:dataValidation type="list" sqref="E4:E50">
      <x:formula1>Listes!$A$2:$A$7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59ccc8d0e4c488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26" hidden="0" customWidth="1"/>
    <x:col min="15" max="15" width="14" hidden="0" customWidth="1"/>
    <x:col min="16" max="16" width="14" hidden="0" customWidth="1"/>
  </x:cols>
  <x:sheetData>
    <x:row r="1" ht="36" customHeight="1">
      <x:c r="A1" s="44" t="str">
        <x:v>FLUX MENSUELS — Loyers, charges, trésorerie et suivi des écarts</x:v>
      </x:c>
      <x:c r="B1" s="16"/>
      <x:c r="C1" s="30"/>
      <x:c r="D1" s="30"/>
      <x:c r="E1" s="30"/>
      <x:c r="F1" s="30"/>
      <x:c r="G1" s="30"/>
      <x:c r="H1" s="30"/>
      <x:c r="I1" s="30"/>
      <x:c r="J1" s="30"/>
      <x:c r="K1" s="30"/>
      <x:c r="L1" s="46"/>
      <x:c r="M1" s="16"/>
      <x:c r="N1" s="16"/>
      <x:c r="O1" s="16"/>
      <x:c r="P1" s="32"/>
    </x:row>
    <x:row r="2" ht="22" customHeight="1"/>
    <x:row r="3" ht="28" customHeight="1">
      <x:c r="A3" s="42" t="str">
        <x:v>Mois</x:v>
      </x:c>
      <x:c r="B3" s="42" t="str">
        <x:v>ID bien</x:v>
      </x:c>
      <x:c r="C3" s="42" t="str">
        <x:v>Loyers encaissés</x:v>
      </x:c>
      <x:c r="D3" s="42" t="str">
        <x:v>Charges</x:v>
      </x:c>
      <x:c r="E3" s="42" t="str">
        <x:v>Crédit</x:v>
      </x:c>
      <x:c r="F3" s="42" t="str">
        <x:v>Taxe/12</x:v>
      </x:c>
      <x:c r="G3" s="42" t="str">
        <x:v>Assurance/12</x:v>
      </x:c>
      <x:c r="H3" s="42" t="str">
        <x:v>Travaux</x:v>
      </x:c>
      <x:c r="I3" s="42" t="str">
        <x:v>Frais gestion</x:v>
      </x:c>
      <x:c r="J3" s="42" t="str">
        <x:v>Autres dépenses</x:v>
      </x:c>
      <x:c r="K3" s="42" t="str">
        <x:v>Cash-flow</x:v>
      </x:c>
      <x:c r="L3" s="42" t="str">
        <x:v>Taux occupation</x:v>
      </x:c>
      <x:c r="M3" s="42" t="str">
        <x:v>Retard loyer</x:v>
      </x:c>
      <x:c r="N3" s="42" t="str">
        <x:v>Commentaire</x:v>
      </x:c>
      <x:c r="O3" s="42" t="str">
        <x:v>Signal</x:v>
      </x:c>
      <x:c r="P3" s="42" t="str">
        <x:v>Marge nette</x:v>
      </x:c>
    </x:row>
    <x:row r="4">
      <x:c r="A4" s="48" t="n">
        <x:v>46023</x:v>
      </x:c>
      <x:c r="B4" s="48" t="str">
        <x:v>B-001</x:v>
      </x:c>
      <x:c r="C4" s="48" t="n">
        <x:v>920</x:v>
      </x:c>
      <x:c r="D4" s="48" t="n">
        <x:v>210</x:v>
      </x:c>
      <x:c r="E4" s="48" t="n">
        <x:v>610</x:v>
      </x:c>
      <x:c r="F4" s="48" t="n">
        <x:v>76.66666666666667</x:v>
      </x:c>
      <x:c r="G4" s="48" t="n">
        <x:v>23.333333333333332</x:v>
      </x:c>
      <x:c r="H4" s="48" t="n">
        <x:v>0</x:v>
      </x:c>
      <x:c r="I4" s="48" t="n">
        <x:v>55</x:v>
      </x:c>
      <x:c r="J4" s="48" t="n">
        <x:v>0</x:v>
      </x:c>
      <x:c r="K4" s="48" t="n">
        <x:f>C4-SUM(D4:J4)-M4</x:f>
        <x:v>-55</x:v>
      </x:c>
      <x:c r="L4" s="48" t="n">
        <x:v>1</x:v>
      </x:c>
      <x:c r="M4" s="48" t="n">
        <x:v>0</x:v>
      </x:c>
      <x:c r="N4" s="48" t="str"/>
      <x:c r="O4" s="48" t="str">
        <x:f>IF(K4&lt;0,"À surveiller",IF(L4&lt;0.9,"Occupation faible","OK"))</x:f>
        <x:v>À surveiller</x:v>
      </x:c>
      <x:c r="P4" s="48" t="n">
        <x:f>IFERROR(K4/C4,0)</x:f>
        <x:v>-0.059782608695652176</x:v>
      </x:c>
    </x:row>
    <x:row r="5">
      <x:c r="A5" s="48" t="n">
        <x:v>46023</x:v>
      </x:c>
      <x:c r="B5" s="48" t="str">
        <x:v>B-002</x:v>
      </x:c>
      <x:c r="C5" s="48" t="n">
        <x:v>1120</x:v>
      </x:c>
      <x:c r="D5" s="48" t="n">
        <x:v>260</x:v>
      </x:c>
      <x:c r="E5" s="48" t="n">
        <x:v>780</x:v>
      </x:c>
      <x:c r="F5" s="48" t="n">
        <x:v>63.333333333333336</x:v>
      </x:c>
      <x:c r="G5" s="48" t="n">
        <x:v>20</x:v>
      </x:c>
      <x:c r="H5" s="48" t="n">
        <x:v>0</x:v>
      </x:c>
      <x:c r="I5" s="48" t="n">
        <x:v>67</x:v>
      </x:c>
      <x:c r="J5" s="48" t="n">
        <x:v>0</x:v>
      </x:c>
      <x:c r="K5" s="48" t="n">
        <x:f>C5-SUM(D5:J5)-M5</x:f>
        <x:v>-70.33333333333326</x:v>
      </x:c>
      <x:c r="L5" s="48" t="n">
        <x:v>1</x:v>
      </x:c>
      <x:c r="M5" s="48" t="n">
        <x:v>0</x:v>
      </x:c>
      <x:c r="N5" s="48" t="str"/>
      <x:c r="O5" s="48" t="str">
        <x:f>IF(K5&lt;0,"À surveiller",IF(L5&lt;0.9,"Occupation faible","OK"))</x:f>
        <x:v>À surveiller</x:v>
      </x:c>
      <x:c r="P5" s="48" t="n">
        <x:f>IFERROR(K5/C5,0)</x:f>
        <x:v>-0.06279761904761898</x:v>
      </x:c>
    </x:row>
    <x:row r="6">
      <x:c r="A6" s="48" t="n">
        <x:v>46023</x:v>
      </x:c>
      <x:c r="B6" s="48" t="str">
        <x:v>B-003</x:v>
      </x:c>
      <x:c r="C6" s="48" t="n">
        <x:v>0</x:v>
      </x:c>
      <x:c r="D6" s="48" t="n">
        <x:v>340</x:v>
      </x:c>
      <x:c r="E6" s="48" t="n">
        <x:v>890</x:v>
      </x:c>
      <x:c r="F6" s="48" t="n">
        <x:v>110</x:v>
      </x:c>
      <x:c r="G6" s="48" t="n">
        <x:v>35</x:v>
      </x:c>
      <x:c r="H6" s="48" t="n">
        <x:v>0</x:v>
      </x:c>
      <x:c r="I6" s="48" t="n">
        <x:v>0</x:v>
      </x:c>
      <x:c r="J6" s="48" t="n">
        <x:v>0</x:v>
      </x:c>
      <x:c r="K6" s="48" t="n">
        <x:f>C6-SUM(D6:J6)-M6</x:f>
        <x:v>-1375</x:v>
      </x:c>
      <x:c r="L6" s="48" t="n">
        <x:v>0</x:v>
      </x:c>
      <x:c r="M6" s="48" t="n">
        <x:v>0</x:v>
      </x:c>
      <x:c r="N6" s="48" t="str"/>
      <x:c r="O6" s="48" t="str">
        <x:f>IF(K6&lt;0,"À surveiller",IF(L6&lt;0.9,"Occupation faible","OK"))</x:f>
        <x:v>À surveiller</x:v>
      </x:c>
      <x:c r="P6" s="48" t="n">
        <x:f>IFERROR(K6/C6,0)</x:f>
        <x:v>0</x:v>
      </x:c>
    </x:row>
    <x:row r="7">
      <x:c r="A7" s="48" t="n">
        <x:v>46023</x:v>
      </x:c>
      <x:c r="B7" s="48" t="str">
        <x:v>B-004</x:v>
      </x:c>
      <x:c r="C7" s="48" t="n">
        <x:v>1450</x:v>
      </x:c>
      <x:c r="D7" s="48" t="n">
        <x:v>310</x:v>
      </x:c>
      <x:c r="E7" s="48" t="n">
        <x:v>740</x:v>
      </x:c>
      <x:c r="F7" s="48" t="n">
        <x:v>91.66666666666667</x:v>
      </x:c>
      <x:c r="G7" s="48" t="n">
        <x:v>30</x:v>
      </x:c>
      <x:c r="H7" s="48" t="n">
        <x:v>0</x:v>
      </x:c>
      <x:c r="I7" s="48" t="n">
        <x:v>87</x:v>
      </x:c>
      <x:c r="J7" s="48" t="n">
        <x:v>0</x:v>
      </x:c>
      <x:c r="K7" s="48" t="n">
        <x:f>C7-SUM(D7:J7)-M7</x:f>
        <x:v>191.33333333333326</x:v>
      </x:c>
      <x:c r="L7" s="48" t="n">
        <x:v>1</x:v>
      </x:c>
      <x:c r="M7" s="48" t="n">
        <x:v>0</x:v>
      </x:c>
      <x:c r="N7" s="48" t="str"/>
      <x:c r="O7" s="48" t="str">
        <x:f>IF(K7&lt;0,"À surveiller",IF(L7&lt;0.9,"Occupation faible","OK"))</x:f>
        <x:v>OK</x:v>
      </x:c>
      <x:c r="P7" s="48" t="n">
        <x:f>IFERROR(K7/C7,0)</x:f>
        <x:v>0.1319540229885057</x:v>
      </x:c>
    </x:row>
    <x:row r="8">
      <x:c r="A8" s="48" t="n">
        <x:v>46023</x:v>
      </x:c>
      <x:c r="B8" s="48" t="str">
        <x:v>B-005</x:v>
      </x:c>
      <x:c r="C8" s="48" t="n">
        <x:v>230</x:v>
      </x:c>
      <x:c r="D8" s="48" t="n">
        <x:v>35</x:v>
      </x:c>
      <x:c r="E8" s="48" t="n">
        <x:v>0</x:v>
      </x:c>
      <x:c r="F8" s="48" t="n">
        <x:v>15</x:v>
      </x:c>
      <x:c r="G8" s="48" t="n">
        <x:v>7.916666666666667</x:v>
      </x:c>
      <x:c r="H8" s="48" t="n">
        <x:v>0</x:v>
      </x:c>
      <x:c r="I8" s="48" t="n">
        <x:v>14</x:v>
      </x:c>
      <x:c r="J8" s="48" t="n">
        <x:v>0</x:v>
      </x:c>
      <x:c r="K8" s="48" t="n">
        <x:f>C8-SUM(D8:J8)-M8</x:f>
        <x:v>158.08333333333334</x:v>
      </x:c>
      <x:c r="L8" s="48" t="n">
        <x:v>1</x:v>
      </x:c>
      <x:c r="M8" s="48" t="n">
        <x:v>0</x:v>
      </x:c>
      <x:c r="N8" s="48" t="str"/>
      <x:c r="O8" s="48" t="str">
        <x:f>IF(K8&lt;0,"À surveiller",IF(L8&lt;0.9,"Occupation faible","OK"))</x:f>
        <x:v>OK</x:v>
      </x:c>
      <x:c r="P8" s="48" t="n">
        <x:f>IFERROR(K8/C8,0)</x:f>
        <x:v>0.6873188405797102</x:v>
      </x:c>
    </x:row>
    <x:row r="9">
      <x:c r="A9" s="48" t="n">
        <x:v>46023</x:v>
      </x:c>
      <x:c r="B9" s="48" t="str">
        <x:v>B-006</x:v>
      </x:c>
      <x:c r="C9" s="48" t="n">
        <x:v>2048</x:v>
      </x:c>
      <x:c r="D9" s="48" t="n">
        <x:v>890</x:v>
      </x:c>
      <x:c r="E9" s="48" t="n">
        <x:v>2140</x:v>
      </x:c>
      <x:c r="F9" s="48" t="n">
        <x:v>237.5</x:v>
      </x:c>
      <x:c r="G9" s="48" t="n">
        <x:v>79.16666666666667</x:v>
      </x:c>
      <x:c r="H9" s="48" t="n">
        <x:v>0</x:v>
      </x:c>
      <x:c r="I9" s="48" t="n">
        <x:v>123</x:v>
      </x:c>
      <x:c r="J9" s="48" t="n">
        <x:v>0</x:v>
      </x:c>
      <x:c r="K9" s="48" t="n">
        <x:f>C9-SUM(D9:J9)-M9</x:f>
        <x:v>-1421.6666666666665</x:v>
      </x:c>
      <x:c r="L9" s="48" t="n">
        <x:v>0.65</x:v>
      </x:c>
      <x:c r="M9" s="48" t="n">
        <x:v>0</x:v>
      </x:c>
      <x:c r="N9" s="48" t="str"/>
      <x:c r="O9" s="48" t="str">
        <x:f>IF(K9&lt;0,"À surveiller",IF(L9&lt;0.9,"Occupation faible","OK"))</x:f>
        <x:v>À surveiller</x:v>
      </x:c>
      <x:c r="P9" s="48" t="n">
        <x:f>IFERROR(K9/C9,0)</x:f>
        <x:v>-0.6941731770833333</x:v>
      </x:c>
    </x:row>
    <x:row r="10">
      <x:c r="A10" s="48" t="n">
        <x:v>46054</x:v>
      </x:c>
      <x:c r="B10" s="48" t="str">
        <x:v>B-001</x:v>
      </x:c>
      <x:c r="C10" s="48" t="n">
        <x:v>920</x:v>
      </x:c>
      <x:c r="D10" s="48" t="n">
        <x:v>210</x:v>
      </x:c>
      <x:c r="E10" s="48" t="n">
        <x:v>610</x:v>
      </x:c>
      <x:c r="F10" s="48" t="n">
        <x:v>76.66666666666667</x:v>
      </x:c>
      <x:c r="G10" s="48" t="n">
        <x:v>23.333333333333332</x:v>
      </x:c>
      <x:c r="H10" s="48" t="n">
        <x:v>0</x:v>
      </x:c>
      <x:c r="I10" s="48" t="n">
        <x:v>55</x:v>
      </x:c>
      <x:c r="J10" s="48" t="n">
        <x:v>0</x:v>
      </x:c>
      <x:c r="K10" s="48" t="n">
        <x:f>C10-SUM(D10:J10)-M10</x:f>
        <x:v>-55</x:v>
      </x:c>
      <x:c r="L10" s="48" t="n">
        <x:v>1</x:v>
      </x:c>
      <x:c r="M10" s="48" t="n">
        <x:v>0</x:v>
      </x:c>
      <x:c r="N10" s="48" t="str"/>
      <x:c r="O10" s="48" t="str">
        <x:f>IF(K10&lt;0,"À surveiller",IF(L10&lt;0.9,"Occupation faible","OK"))</x:f>
        <x:v>À surveiller</x:v>
      </x:c>
      <x:c r="P10" s="48" t="n">
        <x:f>IFERROR(K10/C10,0)</x:f>
        <x:v>-0.059782608695652176</x:v>
      </x:c>
    </x:row>
    <x:row r="11">
      <x:c r="A11" s="48" t="n">
        <x:v>46054</x:v>
      </x:c>
      <x:c r="B11" s="48" t="str">
        <x:v>B-002</x:v>
      </x:c>
      <x:c r="C11" s="48" t="n">
        <x:v>1120</x:v>
      </x:c>
      <x:c r="D11" s="48" t="n">
        <x:v>260</x:v>
      </x:c>
      <x:c r="E11" s="48" t="n">
        <x:v>780</x:v>
      </x:c>
      <x:c r="F11" s="48" t="n">
        <x:v>63.333333333333336</x:v>
      </x:c>
      <x:c r="G11" s="48" t="n">
        <x:v>20</x:v>
      </x:c>
      <x:c r="H11" s="48" t="n">
        <x:v>0</x:v>
      </x:c>
      <x:c r="I11" s="48" t="n">
        <x:v>67</x:v>
      </x:c>
      <x:c r="J11" s="48" t="n">
        <x:v>0</x:v>
      </x:c>
      <x:c r="K11" s="48" t="n">
        <x:f>C11-SUM(D11:J11)-M11</x:f>
        <x:v>-70.33333333333326</x:v>
      </x:c>
      <x:c r="L11" s="48" t="n">
        <x:v>1</x:v>
      </x:c>
      <x:c r="M11" s="48" t="n">
        <x:v>0</x:v>
      </x:c>
      <x:c r="N11" s="48" t="str"/>
      <x:c r="O11" s="48" t="str">
        <x:f>IF(K11&lt;0,"À surveiller",IF(L11&lt;0.9,"Occupation faible","OK"))</x:f>
        <x:v>À surveiller</x:v>
      </x:c>
      <x:c r="P11" s="48" t="n">
        <x:f>IFERROR(K11/C11,0)</x:f>
        <x:v>-0.06279761904761898</x:v>
      </x:c>
    </x:row>
    <x:row r="12">
      <x:c r="A12" s="48" t="n">
        <x:v>46054</x:v>
      </x:c>
      <x:c r="B12" s="48" t="str">
        <x:v>B-003</x:v>
      </x:c>
      <x:c r="C12" s="48" t="n">
        <x:v>0</x:v>
      </x:c>
      <x:c r="D12" s="48" t="n">
        <x:v>340</x:v>
      </x:c>
      <x:c r="E12" s="48" t="n">
        <x:v>890</x:v>
      </x:c>
      <x:c r="F12" s="48" t="n">
        <x:v>110</x:v>
      </x:c>
      <x:c r="G12" s="48" t="n">
        <x:v>35</x:v>
      </x:c>
      <x:c r="H12" s="48" t="n">
        <x:v>0</x:v>
      </x:c>
      <x:c r="I12" s="48" t="n">
        <x:v>0</x:v>
      </x:c>
      <x:c r="J12" s="48" t="n">
        <x:v>0</x:v>
      </x:c>
      <x:c r="K12" s="48" t="n">
        <x:f>C12-SUM(D12:J12)-M12</x:f>
        <x:v>-1375</x:v>
      </x:c>
      <x:c r="L12" s="48" t="n">
        <x:v>0</x:v>
      </x:c>
      <x:c r="M12" s="48" t="n">
        <x:v>0</x:v>
      </x:c>
      <x:c r="N12" s="48" t="str"/>
      <x:c r="O12" s="48" t="str">
        <x:f>IF(K12&lt;0,"À surveiller",IF(L12&lt;0.9,"Occupation faible","OK"))</x:f>
        <x:v>À surveiller</x:v>
      </x:c>
      <x:c r="P12" s="48" t="n">
        <x:f>IFERROR(K12/C12,0)</x:f>
        <x:v>0</x:v>
      </x:c>
    </x:row>
    <x:row r="13">
      <x:c r="A13" s="48" t="n">
        <x:v>46054</x:v>
      </x:c>
      <x:c r="B13" s="48" t="str">
        <x:v>B-004</x:v>
      </x:c>
      <x:c r="C13" s="48" t="n">
        <x:v>1450</x:v>
      </x:c>
      <x:c r="D13" s="48" t="n">
        <x:v>310</x:v>
      </x:c>
      <x:c r="E13" s="48" t="n">
        <x:v>740</x:v>
      </x:c>
      <x:c r="F13" s="48" t="n">
        <x:v>91.66666666666667</x:v>
      </x:c>
      <x:c r="G13" s="48" t="n">
        <x:v>30</x:v>
      </x:c>
      <x:c r="H13" s="48" t="n">
        <x:v>0</x:v>
      </x:c>
      <x:c r="I13" s="48" t="n">
        <x:v>87</x:v>
      </x:c>
      <x:c r="J13" s="48" t="n">
        <x:v>0</x:v>
      </x:c>
      <x:c r="K13" s="48" t="n">
        <x:f>C13-SUM(D13:J13)-M13</x:f>
        <x:v>191.33333333333326</x:v>
      </x:c>
      <x:c r="L13" s="48" t="n">
        <x:v>1</x:v>
      </x:c>
      <x:c r="M13" s="48" t="n">
        <x:v>0</x:v>
      </x:c>
      <x:c r="N13" s="48" t="str"/>
      <x:c r="O13" s="48" t="str">
        <x:f>IF(K13&lt;0,"À surveiller",IF(L13&lt;0.9,"Occupation faible","OK"))</x:f>
        <x:v>OK</x:v>
      </x:c>
      <x:c r="P13" s="48" t="n">
        <x:f>IFERROR(K13/C13,0)</x:f>
        <x:v>0.1319540229885057</x:v>
      </x:c>
    </x:row>
    <x:row r="14">
      <x:c r="A14" s="48" t="n">
        <x:v>46054</x:v>
      </x:c>
      <x:c r="B14" s="48" t="str">
        <x:v>B-005</x:v>
      </x:c>
      <x:c r="C14" s="48" t="n">
        <x:v>230</x:v>
      </x:c>
      <x:c r="D14" s="48" t="n">
        <x:v>35</x:v>
      </x:c>
      <x:c r="E14" s="48" t="n">
        <x:v>0</x:v>
      </x:c>
      <x:c r="F14" s="48" t="n">
        <x:v>15</x:v>
      </x:c>
      <x:c r="G14" s="48" t="n">
        <x:v>7.916666666666667</x:v>
      </x:c>
      <x:c r="H14" s="48" t="n">
        <x:v>0</x:v>
      </x:c>
      <x:c r="I14" s="48" t="n">
        <x:v>14</x:v>
      </x:c>
      <x:c r="J14" s="48" t="n">
        <x:v>0</x:v>
      </x:c>
      <x:c r="K14" s="48" t="n">
        <x:f>C14-SUM(D14:J14)-M14</x:f>
        <x:v>158.08333333333334</x:v>
      </x:c>
      <x:c r="L14" s="48" t="n">
        <x:v>1</x:v>
      </x:c>
      <x:c r="M14" s="48" t="n">
        <x:v>0</x:v>
      </x:c>
      <x:c r="N14" s="48" t="str"/>
      <x:c r="O14" s="48" t="str">
        <x:f>IF(K14&lt;0,"À surveiller",IF(L14&lt;0.9,"Occupation faible","OK"))</x:f>
        <x:v>OK</x:v>
      </x:c>
      <x:c r="P14" s="48" t="n">
        <x:f>IFERROR(K14/C14,0)</x:f>
        <x:v>0.6873188405797102</x:v>
      </x:c>
    </x:row>
    <x:row r="15">
      <x:c r="A15" s="48" t="n">
        <x:v>46054</x:v>
      </x:c>
      <x:c r="B15" s="48" t="str">
        <x:v>B-006</x:v>
      </x:c>
      <x:c r="C15" s="48" t="n">
        <x:v>2048</x:v>
      </x:c>
      <x:c r="D15" s="48" t="n">
        <x:v>890</x:v>
      </x:c>
      <x:c r="E15" s="48" t="n">
        <x:v>2140</x:v>
      </x:c>
      <x:c r="F15" s="48" t="n">
        <x:v>237.5</x:v>
      </x:c>
      <x:c r="G15" s="48" t="n">
        <x:v>79.16666666666667</x:v>
      </x:c>
      <x:c r="H15" s="48" t="n">
        <x:v>6000</x:v>
      </x:c>
      <x:c r="I15" s="48" t="n">
        <x:v>123</x:v>
      </x:c>
      <x:c r="J15" s="48" t="n">
        <x:v>0</x:v>
      </x:c>
      <x:c r="K15" s="48" t="n">
        <x:f>C15-SUM(D15:J15)-M15</x:f>
        <x:v>-7421.666666666666</x:v>
      </x:c>
      <x:c r="L15" s="48" t="n">
        <x:v>0.65</x:v>
      </x:c>
      <x:c r="M15" s="48" t="n">
        <x:v>0</x:v>
      </x:c>
      <x:c r="N15" s="48" t="str"/>
      <x:c r="O15" s="48" t="str">
        <x:f>IF(K15&lt;0,"À surveiller",IF(L15&lt;0.9,"Occupation faible","OK"))</x:f>
        <x:v>À surveiller</x:v>
      </x:c>
      <x:c r="P15" s="48" t="n">
        <x:f>IFERROR(K15/C15,0)</x:f>
        <x:v>-3.623860677083333</x:v>
      </x:c>
    </x:row>
    <x:row r="16">
      <x:c r="A16" s="48" t="n">
        <x:v>46082</x:v>
      </x:c>
      <x:c r="B16" s="48" t="str">
        <x:v>B-001</x:v>
      </x:c>
      <x:c r="C16" s="48" t="n">
        <x:v>920</x:v>
      </x:c>
      <x:c r="D16" s="48" t="n">
        <x:v>210</x:v>
      </x:c>
      <x:c r="E16" s="48" t="n">
        <x:v>610</x:v>
      </x:c>
      <x:c r="F16" s="48" t="n">
        <x:v>76.66666666666667</x:v>
      </x:c>
      <x:c r="G16" s="48" t="n">
        <x:v>23.333333333333332</x:v>
      </x:c>
      <x:c r="H16" s="48" t="n">
        <x:v>0</x:v>
      </x:c>
      <x:c r="I16" s="48" t="n">
        <x:v>55</x:v>
      </x:c>
      <x:c r="J16" s="48" t="n">
        <x:v>0</x:v>
      </x:c>
      <x:c r="K16" s="48" t="n">
        <x:f>C16-SUM(D16:J16)-M16</x:f>
        <x:v>-55</x:v>
      </x:c>
      <x:c r="L16" s="48" t="n">
        <x:v>1</x:v>
      </x:c>
      <x:c r="M16" s="48" t="n">
        <x:v>0</x:v>
      </x:c>
      <x:c r="N16" s="48" t="str"/>
      <x:c r="O16" s="48" t="str">
        <x:f>IF(K16&lt;0,"À surveiller",IF(L16&lt;0.9,"Occupation faible","OK"))</x:f>
        <x:v>À surveiller</x:v>
      </x:c>
      <x:c r="P16" s="48" t="n">
        <x:f>IFERROR(K16/C16,0)</x:f>
        <x:v>-0.059782608695652176</x:v>
      </x:c>
    </x:row>
    <x:row r="17">
      <x:c r="A17" s="48" t="n">
        <x:v>46082</x:v>
      </x:c>
      <x:c r="B17" s="48" t="str">
        <x:v>B-002</x:v>
      </x:c>
      <x:c r="C17" s="48" t="n">
        <x:v>1120</x:v>
      </x:c>
      <x:c r="D17" s="48" t="n">
        <x:v>260</x:v>
      </x:c>
      <x:c r="E17" s="48" t="n">
        <x:v>780</x:v>
      </x:c>
      <x:c r="F17" s="48" t="n">
        <x:v>63.333333333333336</x:v>
      </x:c>
      <x:c r="G17" s="48" t="n">
        <x:v>20</x:v>
      </x:c>
      <x:c r="H17" s="48" t="n">
        <x:v>0</x:v>
      </x:c>
      <x:c r="I17" s="48" t="n">
        <x:v>67</x:v>
      </x:c>
      <x:c r="J17" s="48" t="n">
        <x:v>0</x:v>
      </x:c>
      <x:c r="K17" s="48" t="n">
        <x:f>C17-SUM(D17:J17)-M17</x:f>
        <x:v>-70.33333333333326</x:v>
      </x:c>
      <x:c r="L17" s="48" t="n">
        <x:v>1</x:v>
      </x:c>
      <x:c r="M17" s="48" t="n">
        <x:v>0</x:v>
      </x:c>
      <x:c r="N17" s="48" t="str"/>
      <x:c r="O17" s="48" t="str">
        <x:f>IF(K17&lt;0,"À surveiller",IF(L17&lt;0.9,"Occupation faible","OK"))</x:f>
        <x:v>À surveiller</x:v>
      </x:c>
      <x:c r="P17" s="48" t="n">
        <x:f>IFERROR(K17/C17,0)</x:f>
        <x:v>-0.06279761904761898</x:v>
      </x:c>
    </x:row>
    <x:row r="18">
      <x:c r="A18" s="48" t="n">
        <x:v>46082</x:v>
      </x:c>
      <x:c r="B18" s="48" t="str">
        <x:v>B-003</x:v>
      </x:c>
      <x:c r="C18" s="48" t="n">
        <x:v>0</x:v>
      </x:c>
      <x:c r="D18" s="48" t="n">
        <x:v>340</x:v>
      </x:c>
      <x:c r="E18" s="48" t="n">
        <x:v>890</x:v>
      </x:c>
      <x:c r="F18" s="48" t="n">
        <x:v>110</x:v>
      </x:c>
      <x:c r="G18" s="48" t="n">
        <x:v>35</x:v>
      </x:c>
      <x:c r="H18" s="48" t="n">
        <x:v>0</x:v>
      </x:c>
      <x:c r="I18" s="48" t="n">
        <x:v>0</x:v>
      </x:c>
      <x:c r="J18" s="48" t="n">
        <x:v>0</x:v>
      </x:c>
      <x:c r="K18" s="48" t="n">
        <x:f>C18-SUM(D18:J18)-M18</x:f>
        <x:v>-1375</x:v>
      </x:c>
      <x:c r="L18" s="48" t="n">
        <x:v>0</x:v>
      </x:c>
      <x:c r="M18" s="48" t="n">
        <x:v>0</x:v>
      </x:c>
      <x:c r="N18" s="48" t="str"/>
      <x:c r="O18" s="48" t="str">
        <x:f>IF(K18&lt;0,"À surveiller",IF(L18&lt;0.9,"Occupation faible","OK"))</x:f>
        <x:v>À surveiller</x:v>
      </x:c>
      <x:c r="P18" s="48" t="n">
        <x:f>IFERROR(K18/C18,0)</x:f>
        <x:v>0</x:v>
      </x:c>
    </x:row>
    <x:row r="19">
      <x:c r="A19" s="48" t="n">
        <x:v>46082</x:v>
      </x:c>
      <x:c r="B19" s="48" t="str">
        <x:v>B-004</x:v>
      </x:c>
      <x:c r="C19" s="48" t="n">
        <x:v>1450</x:v>
      </x:c>
      <x:c r="D19" s="48" t="n">
        <x:v>310</x:v>
      </x:c>
      <x:c r="E19" s="48" t="n">
        <x:v>740</x:v>
      </x:c>
      <x:c r="F19" s="48" t="n">
        <x:v>91.66666666666667</x:v>
      </x:c>
      <x:c r="G19" s="48" t="n">
        <x:v>30</x:v>
      </x:c>
      <x:c r="H19" s="48" t="n">
        <x:v>0</x:v>
      </x:c>
      <x:c r="I19" s="48" t="n">
        <x:v>87</x:v>
      </x:c>
      <x:c r="J19" s="48" t="n">
        <x:v>0</x:v>
      </x:c>
      <x:c r="K19" s="48" t="n">
        <x:f>C19-SUM(D19:J19)-M19</x:f>
        <x:v>191.33333333333326</x:v>
      </x:c>
      <x:c r="L19" s="48" t="n">
        <x:v>1</x:v>
      </x:c>
      <x:c r="M19" s="48" t="n">
        <x:v>0</x:v>
      </x:c>
      <x:c r="N19" s="48" t="str"/>
      <x:c r="O19" s="48" t="str">
        <x:f>IF(K19&lt;0,"À surveiller",IF(L19&lt;0.9,"Occupation faible","OK"))</x:f>
        <x:v>OK</x:v>
      </x:c>
      <x:c r="P19" s="48" t="n">
        <x:f>IFERROR(K19/C19,0)</x:f>
        <x:v>0.1319540229885057</x:v>
      </x:c>
    </x:row>
    <x:row r="20">
      <x:c r="A20" s="48" t="n">
        <x:v>46082</x:v>
      </x:c>
      <x:c r="B20" s="48" t="str">
        <x:v>B-005</x:v>
      </x:c>
      <x:c r="C20" s="48" t="n">
        <x:v>230</x:v>
      </x:c>
      <x:c r="D20" s="48" t="n">
        <x:v>35</x:v>
      </x:c>
      <x:c r="E20" s="48" t="n">
        <x:v>0</x:v>
      </x:c>
      <x:c r="F20" s="48" t="n">
        <x:v>15</x:v>
      </x:c>
      <x:c r="G20" s="48" t="n">
        <x:v>7.916666666666667</x:v>
      </x:c>
      <x:c r="H20" s="48" t="n">
        <x:v>0</x:v>
      </x:c>
      <x:c r="I20" s="48" t="n">
        <x:v>14</x:v>
      </x:c>
      <x:c r="J20" s="48" t="n">
        <x:v>0</x:v>
      </x:c>
      <x:c r="K20" s="48" t="n">
        <x:f>C20-SUM(D20:J20)-M20</x:f>
        <x:v>158.08333333333334</x:v>
      </x:c>
      <x:c r="L20" s="48" t="n">
        <x:v>1</x:v>
      </x:c>
      <x:c r="M20" s="48" t="n">
        <x:v>0</x:v>
      </x:c>
      <x:c r="N20" s="48" t="str"/>
      <x:c r="O20" s="48" t="str">
        <x:f>IF(K20&lt;0,"À surveiller",IF(L20&lt;0.9,"Occupation faible","OK"))</x:f>
        <x:v>OK</x:v>
      </x:c>
      <x:c r="P20" s="48" t="n">
        <x:f>IFERROR(K20/C20,0)</x:f>
        <x:v>0.6873188405797102</x:v>
      </x:c>
    </x:row>
    <x:row r="21">
      <x:c r="A21" s="48" t="n">
        <x:v>46082</x:v>
      </x:c>
      <x:c r="B21" s="48" t="str">
        <x:v>B-006</x:v>
      </x:c>
      <x:c r="C21" s="48" t="n">
        <x:v>2048</x:v>
      </x:c>
      <x:c r="D21" s="48" t="n">
        <x:v>890</x:v>
      </x:c>
      <x:c r="E21" s="48" t="n">
        <x:v>2140</x:v>
      </x:c>
      <x:c r="F21" s="48" t="n">
        <x:v>237.5</x:v>
      </x:c>
      <x:c r="G21" s="48" t="n">
        <x:v>79.16666666666667</x:v>
      </x:c>
      <x:c r="H21" s="48" t="n">
        <x:v>6000</x:v>
      </x:c>
      <x:c r="I21" s="48" t="n">
        <x:v>123</x:v>
      </x:c>
      <x:c r="J21" s="48" t="n">
        <x:v>0</x:v>
      </x:c>
      <x:c r="K21" s="48" t="n">
        <x:f>C21-SUM(D21:J21)-M21</x:f>
        <x:v>-7421.666666666666</x:v>
      </x:c>
      <x:c r="L21" s="48" t="n">
        <x:v>0.65</x:v>
      </x:c>
      <x:c r="M21" s="48" t="n">
        <x:v>0</x:v>
      </x:c>
      <x:c r="N21" s="48" t="str"/>
      <x:c r="O21" s="48" t="str">
        <x:f>IF(K21&lt;0,"À surveiller",IF(L21&lt;0.9,"Occupation faible","OK"))</x:f>
        <x:v>À surveiller</x:v>
      </x:c>
      <x:c r="P21" s="48" t="n">
        <x:f>IFERROR(K21/C21,0)</x:f>
        <x:v>-3.623860677083333</x:v>
      </x:c>
    </x:row>
    <x:row r="22">
      <x:c r="A22" s="48" t="n">
        <x:v>46113</x:v>
      </x:c>
      <x:c r="B22" s="48" t="str">
        <x:v>B-001</x:v>
      </x:c>
      <x:c r="C22" s="48" t="n">
        <x:v>920</x:v>
      </x:c>
      <x:c r="D22" s="48" t="n">
        <x:v>210</x:v>
      </x:c>
      <x:c r="E22" s="48" t="n">
        <x:v>610</x:v>
      </x:c>
      <x:c r="F22" s="48" t="n">
        <x:v>76.66666666666667</x:v>
      </x:c>
      <x:c r="G22" s="48" t="n">
        <x:v>23.333333333333332</x:v>
      </x:c>
      <x:c r="H22" s="48" t="n">
        <x:v>0</x:v>
      </x:c>
      <x:c r="I22" s="48" t="n">
        <x:v>55</x:v>
      </x:c>
      <x:c r="J22" s="48" t="n">
        <x:v>0</x:v>
      </x:c>
      <x:c r="K22" s="48" t="n">
        <x:f>C22-SUM(D22:J22)-M22</x:f>
        <x:v>-55</x:v>
      </x:c>
      <x:c r="L22" s="48" t="n">
        <x:v>1</x:v>
      </x:c>
      <x:c r="M22" s="48" t="n">
        <x:v>0</x:v>
      </x:c>
      <x:c r="N22" s="48" t="str"/>
      <x:c r="O22" s="48" t="str">
        <x:f>IF(K22&lt;0,"À surveiller",IF(L22&lt;0.9,"Occupation faible","OK"))</x:f>
        <x:v>À surveiller</x:v>
      </x:c>
      <x:c r="P22" s="48" t="n">
        <x:f>IFERROR(K22/C22,0)</x:f>
        <x:v>-0.059782608695652176</x:v>
      </x:c>
    </x:row>
    <x:row r="23">
      <x:c r="A23" s="48" t="n">
        <x:v>46113</x:v>
      </x:c>
      <x:c r="B23" s="48" t="str">
        <x:v>B-002</x:v>
      </x:c>
      <x:c r="C23" s="48" t="n">
        <x:v>1120</x:v>
      </x:c>
      <x:c r="D23" s="48" t="n">
        <x:v>260</x:v>
      </x:c>
      <x:c r="E23" s="48" t="n">
        <x:v>780</x:v>
      </x:c>
      <x:c r="F23" s="48" t="n">
        <x:v>63.333333333333336</x:v>
      </x:c>
      <x:c r="G23" s="48" t="n">
        <x:v>20</x:v>
      </x:c>
      <x:c r="H23" s="48" t="n">
        <x:v>0</x:v>
      </x:c>
      <x:c r="I23" s="48" t="n">
        <x:v>67</x:v>
      </x:c>
      <x:c r="J23" s="48" t="n">
        <x:v>0</x:v>
      </x:c>
      <x:c r="K23" s="48" t="n">
        <x:f>C23-SUM(D23:J23)-M23</x:f>
        <x:v>-70.33333333333326</x:v>
      </x:c>
      <x:c r="L23" s="48" t="n">
        <x:v>1</x:v>
      </x:c>
      <x:c r="M23" s="48" t="n">
        <x:v>0</x:v>
      </x:c>
      <x:c r="N23" s="48" t="str"/>
      <x:c r="O23" s="48" t="str">
        <x:f>IF(K23&lt;0,"À surveiller",IF(L23&lt;0.9,"Occupation faible","OK"))</x:f>
        <x:v>À surveiller</x:v>
      </x:c>
      <x:c r="P23" s="48" t="n">
        <x:f>IFERROR(K23/C23,0)</x:f>
        <x:v>-0.06279761904761898</x:v>
      </x:c>
    </x:row>
    <x:row r="24">
      <x:c r="A24" s="48" t="n">
        <x:v>46113</x:v>
      </x:c>
      <x:c r="B24" s="48" t="str">
        <x:v>B-003</x:v>
      </x:c>
      <x:c r="C24" s="48" t="n">
        <x:v>0</x:v>
      </x:c>
      <x:c r="D24" s="48" t="n">
        <x:v>340</x:v>
      </x:c>
      <x:c r="E24" s="48" t="n">
        <x:v>890</x:v>
      </x:c>
      <x:c r="F24" s="48" t="n">
        <x:v>110</x:v>
      </x:c>
      <x:c r="G24" s="48" t="n">
        <x:v>35</x:v>
      </x:c>
      <x:c r="H24" s="48" t="n">
        <x:v>0</x:v>
      </x:c>
      <x:c r="I24" s="48" t="n">
        <x:v>0</x:v>
      </x:c>
      <x:c r="J24" s="48" t="n">
        <x:v>0</x:v>
      </x:c>
      <x:c r="K24" s="48" t="n">
        <x:f>C24-SUM(D24:J24)-M24</x:f>
        <x:v>-1375</x:v>
      </x:c>
      <x:c r="L24" s="48" t="n">
        <x:v>0</x:v>
      </x:c>
      <x:c r="M24" s="48" t="n">
        <x:v>0</x:v>
      </x:c>
      <x:c r="N24" s="48" t="str"/>
      <x:c r="O24" s="48" t="str">
        <x:f>IF(K24&lt;0,"À surveiller",IF(L24&lt;0.9,"Occupation faible","OK"))</x:f>
        <x:v>À surveiller</x:v>
      </x:c>
      <x:c r="P24" s="48" t="n">
        <x:f>IFERROR(K24/C24,0)</x:f>
        <x:v>0</x:v>
      </x:c>
    </x:row>
    <x:row r="25">
      <x:c r="A25" s="48" t="n">
        <x:v>46113</x:v>
      </x:c>
      <x:c r="B25" s="48" t="str">
        <x:v>B-004</x:v>
      </x:c>
      <x:c r="C25" s="48" t="n">
        <x:v>1450</x:v>
      </x:c>
      <x:c r="D25" s="48" t="n">
        <x:v>310</x:v>
      </x:c>
      <x:c r="E25" s="48" t="n">
        <x:v>740</x:v>
      </x:c>
      <x:c r="F25" s="48" t="n">
        <x:v>91.66666666666667</x:v>
      </x:c>
      <x:c r="G25" s="48" t="n">
        <x:v>30</x:v>
      </x:c>
      <x:c r="H25" s="48" t="n">
        <x:v>0</x:v>
      </x:c>
      <x:c r="I25" s="48" t="n">
        <x:v>87</x:v>
      </x:c>
      <x:c r="J25" s="48" t="n">
        <x:v>0</x:v>
      </x:c>
      <x:c r="K25" s="48" t="n">
        <x:f>C25-SUM(D25:J25)-M25</x:f>
        <x:v>191.33333333333326</x:v>
      </x:c>
      <x:c r="L25" s="48" t="n">
        <x:v>1</x:v>
      </x:c>
      <x:c r="M25" s="48" t="n">
        <x:v>0</x:v>
      </x:c>
      <x:c r="N25" s="48" t="str"/>
      <x:c r="O25" s="48" t="str">
        <x:f>IF(K25&lt;0,"À surveiller",IF(L25&lt;0.9,"Occupation faible","OK"))</x:f>
        <x:v>OK</x:v>
      </x:c>
      <x:c r="P25" s="48" t="n">
        <x:f>IFERROR(K25/C25,0)</x:f>
        <x:v>0.1319540229885057</x:v>
      </x:c>
    </x:row>
    <x:row r="26">
      <x:c r="A26" s="48" t="n">
        <x:v>46113</x:v>
      </x:c>
      <x:c r="B26" s="48" t="str">
        <x:v>B-005</x:v>
      </x:c>
      <x:c r="C26" s="48" t="n">
        <x:v>230</x:v>
      </x:c>
      <x:c r="D26" s="48" t="n">
        <x:v>35</x:v>
      </x:c>
      <x:c r="E26" s="48" t="n">
        <x:v>0</x:v>
      </x:c>
      <x:c r="F26" s="48" t="n">
        <x:v>15</x:v>
      </x:c>
      <x:c r="G26" s="48" t="n">
        <x:v>7.916666666666667</x:v>
      </x:c>
      <x:c r="H26" s="48" t="n">
        <x:v>0</x:v>
      </x:c>
      <x:c r="I26" s="48" t="n">
        <x:v>14</x:v>
      </x:c>
      <x:c r="J26" s="48" t="n">
        <x:v>0</x:v>
      </x:c>
      <x:c r="K26" s="48" t="n">
        <x:f>C26-SUM(D26:J26)-M26</x:f>
        <x:v>158.08333333333334</x:v>
      </x:c>
      <x:c r="L26" s="48" t="n">
        <x:v>1</x:v>
      </x:c>
      <x:c r="M26" s="48" t="n">
        <x:v>0</x:v>
      </x:c>
      <x:c r="N26" s="48" t="str"/>
      <x:c r="O26" s="48" t="str">
        <x:f>IF(K26&lt;0,"À surveiller",IF(L26&lt;0.9,"Occupation faible","OK"))</x:f>
        <x:v>OK</x:v>
      </x:c>
      <x:c r="P26" s="48" t="n">
        <x:f>IFERROR(K26/C26,0)</x:f>
        <x:v>0.6873188405797102</x:v>
      </x:c>
    </x:row>
    <x:row r="27">
      <x:c r="A27" s="48" t="n">
        <x:v>46113</x:v>
      </x:c>
      <x:c r="B27" s="48" t="str">
        <x:v>B-006</x:v>
      </x:c>
      <x:c r="C27" s="48" t="n">
        <x:v>2048</x:v>
      </x:c>
      <x:c r="D27" s="48" t="n">
        <x:v>890</x:v>
      </x:c>
      <x:c r="E27" s="48" t="n">
        <x:v>2140</x:v>
      </x:c>
      <x:c r="F27" s="48" t="n">
        <x:v>237.5</x:v>
      </x:c>
      <x:c r="G27" s="48" t="n">
        <x:v>79.16666666666667</x:v>
      </x:c>
      <x:c r="H27" s="48" t="n">
        <x:v>6000</x:v>
      </x:c>
      <x:c r="I27" s="48" t="n">
        <x:v>123</x:v>
      </x:c>
      <x:c r="J27" s="48" t="n">
        <x:v>0</x:v>
      </x:c>
      <x:c r="K27" s="48" t="n">
        <x:f>C27-SUM(D27:J27)-M27</x:f>
        <x:v>-7421.666666666666</x:v>
      </x:c>
      <x:c r="L27" s="48" t="n">
        <x:v>0.65</x:v>
      </x:c>
      <x:c r="M27" s="48" t="n">
        <x:v>0</x:v>
      </x:c>
      <x:c r="N27" s="48" t="str"/>
      <x:c r="O27" s="48" t="str">
        <x:f>IF(K27&lt;0,"À surveiller",IF(L27&lt;0.9,"Occupation faible","OK"))</x:f>
        <x:v>À surveiller</x:v>
      </x:c>
      <x:c r="P27" s="48" t="n">
        <x:f>IFERROR(K27/C27,0)</x:f>
        <x:v>-3.623860677083333</x:v>
      </x:c>
    </x:row>
    <x:row r="28">
      <x:c r="A28" s="48" t="n">
        <x:v>46143</x:v>
      </x:c>
      <x:c r="B28" s="48" t="str">
        <x:v>B-001</x:v>
      </x:c>
      <x:c r="C28" s="48" t="n">
        <x:v>920</x:v>
      </x:c>
      <x:c r="D28" s="48" t="n">
        <x:v>210</x:v>
      </x:c>
      <x:c r="E28" s="48" t="n">
        <x:v>610</x:v>
      </x:c>
      <x:c r="F28" s="48" t="n">
        <x:v>76.66666666666667</x:v>
      </x:c>
      <x:c r="G28" s="48" t="n">
        <x:v>23.333333333333332</x:v>
      </x:c>
      <x:c r="H28" s="48" t="n">
        <x:v>0</x:v>
      </x:c>
      <x:c r="I28" s="48" t="n">
        <x:v>55</x:v>
      </x:c>
      <x:c r="J28" s="48" t="n">
        <x:v>0</x:v>
      </x:c>
      <x:c r="K28" s="48" t="n">
        <x:f>C28-SUM(D28:J28)-M28</x:f>
        <x:v>-55</x:v>
      </x:c>
      <x:c r="L28" s="48" t="n">
        <x:v>1</x:v>
      </x:c>
      <x:c r="M28" s="48" t="n">
        <x:v>0</x:v>
      </x:c>
      <x:c r="N28" s="48" t="str"/>
      <x:c r="O28" s="48" t="str">
        <x:f>IF(K28&lt;0,"À surveiller",IF(L28&lt;0.9,"Occupation faible","OK"))</x:f>
        <x:v>À surveiller</x:v>
      </x:c>
      <x:c r="P28" s="48" t="n">
        <x:f>IFERROR(K28/C28,0)</x:f>
        <x:v>-0.059782608695652176</x:v>
      </x:c>
    </x:row>
    <x:row r="29">
      <x:c r="A29" s="48" t="n">
        <x:v>46143</x:v>
      </x:c>
      <x:c r="B29" s="48" t="str">
        <x:v>B-002</x:v>
      </x:c>
      <x:c r="C29" s="48" t="n">
        <x:v>1120</x:v>
      </x:c>
      <x:c r="D29" s="48" t="n">
        <x:v>260</x:v>
      </x:c>
      <x:c r="E29" s="48" t="n">
        <x:v>780</x:v>
      </x:c>
      <x:c r="F29" s="48" t="n">
        <x:v>63.333333333333336</x:v>
      </x:c>
      <x:c r="G29" s="48" t="n">
        <x:v>20</x:v>
      </x:c>
      <x:c r="H29" s="48" t="n">
        <x:v>0</x:v>
      </x:c>
      <x:c r="I29" s="48" t="n">
        <x:v>67</x:v>
      </x:c>
      <x:c r="J29" s="48" t="n">
        <x:v>0</x:v>
      </x:c>
      <x:c r="K29" s="48" t="n">
        <x:f>C29-SUM(D29:J29)-M29</x:f>
        <x:v>-70.33333333333326</x:v>
      </x:c>
      <x:c r="L29" s="48" t="n">
        <x:v>1</x:v>
      </x:c>
      <x:c r="M29" s="48" t="n">
        <x:v>0</x:v>
      </x:c>
      <x:c r="N29" s="48" t="str"/>
      <x:c r="O29" s="48" t="str">
        <x:f>IF(K29&lt;0,"À surveiller",IF(L29&lt;0.9,"Occupation faible","OK"))</x:f>
        <x:v>À surveiller</x:v>
      </x:c>
      <x:c r="P29" s="48" t="n">
        <x:f>IFERROR(K29/C29,0)</x:f>
        <x:v>-0.06279761904761898</x:v>
      </x:c>
    </x:row>
    <x:row r="30">
      <x:c r="A30" s="48" t="n">
        <x:v>46143</x:v>
      </x:c>
      <x:c r="B30" s="48" t="str">
        <x:v>B-003</x:v>
      </x:c>
      <x:c r="C30" s="48" t="n">
        <x:v>0</x:v>
      </x:c>
      <x:c r="D30" s="48" t="n">
        <x:v>340</x:v>
      </x:c>
      <x:c r="E30" s="48" t="n">
        <x:v>890</x:v>
      </x:c>
      <x:c r="F30" s="48" t="n">
        <x:v>110</x:v>
      </x:c>
      <x:c r="G30" s="48" t="n">
        <x:v>35</x:v>
      </x:c>
      <x:c r="H30" s="48" t="n">
        <x:v>0</x:v>
      </x:c>
      <x:c r="I30" s="48" t="n">
        <x:v>0</x:v>
      </x:c>
      <x:c r="J30" s="48" t="n">
        <x:v>0</x:v>
      </x:c>
      <x:c r="K30" s="48" t="n">
        <x:f>C30-SUM(D30:J30)-M30</x:f>
        <x:v>-1375</x:v>
      </x:c>
      <x:c r="L30" s="48" t="n">
        <x:v>0</x:v>
      </x:c>
      <x:c r="M30" s="48" t="n">
        <x:v>0</x:v>
      </x:c>
      <x:c r="N30" s="48" t="str"/>
      <x:c r="O30" s="48" t="str">
        <x:f>IF(K30&lt;0,"À surveiller",IF(L30&lt;0.9,"Occupation faible","OK"))</x:f>
        <x:v>À surveiller</x:v>
      </x:c>
      <x:c r="P30" s="48" t="n">
        <x:f>IFERROR(K30/C30,0)</x:f>
        <x:v>0</x:v>
      </x:c>
    </x:row>
    <x:row r="31">
      <x:c r="A31" s="48" t="n">
        <x:v>46143</x:v>
      </x:c>
      <x:c r="B31" s="48" t="str">
        <x:v>B-004</x:v>
      </x:c>
      <x:c r="C31" s="48" t="n">
        <x:v>1450</x:v>
      </x:c>
      <x:c r="D31" s="48" t="n">
        <x:v>310</x:v>
      </x:c>
      <x:c r="E31" s="48" t="n">
        <x:v>740</x:v>
      </x:c>
      <x:c r="F31" s="48" t="n">
        <x:v>91.66666666666667</x:v>
      </x:c>
      <x:c r="G31" s="48" t="n">
        <x:v>30</x:v>
      </x:c>
      <x:c r="H31" s="48" t="n">
        <x:v>0</x:v>
      </x:c>
      <x:c r="I31" s="48" t="n">
        <x:v>87</x:v>
      </x:c>
      <x:c r="J31" s="48" t="n">
        <x:v>0</x:v>
      </x:c>
      <x:c r="K31" s="48" t="n">
        <x:f>C31-SUM(D31:J31)-M31</x:f>
        <x:v>191.33333333333326</x:v>
      </x:c>
      <x:c r="L31" s="48" t="n">
        <x:v>1</x:v>
      </x:c>
      <x:c r="M31" s="48" t="n">
        <x:v>0</x:v>
      </x:c>
      <x:c r="N31" s="48" t="str"/>
      <x:c r="O31" s="48" t="str">
        <x:f>IF(K31&lt;0,"À surveiller",IF(L31&lt;0.9,"Occupation faible","OK"))</x:f>
        <x:v>OK</x:v>
      </x:c>
      <x:c r="P31" s="48" t="n">
        <x:f>IFERROR(K31/C31,0)</x:f>
        <x:v>0.1319540229885057</x:v>
      </x:c>
    </x:row>
    <x:row r="32">
      <x:c r="A32" s="48" t="n">
        <x:v>46143</x:v>
      </x:c>
      <x:c r="B32" s="48" t="str">
        <x:v>B-005</x:v>
      </x:c>
      <x:c r="C32" s="48" t="n">
        <x:v>230</x:v>
      </x:c>
      <x:c r="D32" s="48" t="n">
        <x:v>35</x:v>
      </x:c>
      <x:c r="E32" s="48" t="n">
        <x:v>0</x:v>
      </x:c>
      <x:c r="F32" s="48" t="n">
        <x:v>15</x:v>
      </x:c>
      <x:c r="G32" s="48" t="n">
        <x:v>7.916666666666667</x:v>
      </x:c>
      <x:c r="H32" s="48" t="n">
        <x:v>0</x:v>
      </x:c>
      <x:c r="I32" s="48" t="n">
        <x:v>14</x:v>
      </x:c>
      <x:c r="J32" s="48" t="n">
        <x:v>0</x:v>
      </x:c>
      <x:c r="K32" s="48" t="n">
        <x:f>C32-SUM(D32:J32)-M32</x:f>
        <x:v>158.08333333333334</x:v>
      </x:c>
      <x:c r="L32" s="48" t="n">
        <x:v>1</x:v>
      </x:c>
      <x:c r="M32" s="48" t="n">
        <x:v>0</x:v>
      </x:c>
      <x:c r="N32" s="48" t="str"/>
      <x:c r="O32" s="48" t="str">
        <x:f>IF(K32&lt;0,"À surveiller",IF(L32&lt;0.9,"Occupation faible","OK"))</x:f>
        <x:v>OK</x:v>
      </x:c>
      <x:c r="P32" s="48" t="n">
        <x:f>IFERROR(K32/C32,0)</x:f>
        <x:v>0.6873188405797102</x:v>
      </x:c>
    </x:row>
    <x:row r="33">
      <x:c r="A33" s="48" t="n">
        <x:v>46143</x:v>
      </x:c>
      <x:c r="B33" s="48" t="str">
        <x:v>B-006</x:v>
      </x:c>
      <x:c r="C33" s="48" t="n">
        <x:v>3150</x:v>
      </x:c>
      <x:c r="D33" s="48" t="n">
        <x:v>890</x:v>
      </x:c>
      <x:c r="E33" s="48" t="n">
        <x:v>2140</x:v>
      </x:c>
      <x:c r="F33" s="48" t="n">
        <x:v>237.5</x:v>
      </x:c>
      <x:c r="G33" s="48" t="n">
        <x:v>79.16666666666667</x:v>
      </x:c>
      <x:c r="H33" s="48" t="n">
        <x:v>0</x:v>
      </x:c>
      <x:c r="I33" s="48" t="n">
        <x:v>189</x:v>
      </x:c>
      <x:c r="J33" s="48" t="n">
        <x:v>0</x:v>
      </x:c>
      <x:c r="K33" s="48" t="n">
        <x:f>C33-SUM(D33:J33)-M33</x:f>
        <x:v>-385.6666666666665</x:v>
      </x:c>
      <x:c r="L33" s="48" t="n">
        <x:v>1</x:v>
      </x:c>
      <x:c r="M33" s="48" t="n">
        <x:v>0</x:v>
      </x:c>
      <x:c r="N33" s="48" t="str"/>
      <x:c r="O33" s="48" t="str">
        <x:f>IF(K33&lt;0,"À surveiller",IF(L33&lt;0.9,"Occupation faible","OK"))</x:f>
        <x:v>À surveiller</x:v>
      </x:c>
      <x:c r="P33" s="48" t="n">
        <x:f>IFERROR(K33/C33,0)</x:f>
        <x:v>-0.12243386243386238</x:v>
      </x:c>
    </x:row>
    <x:row r="34">
      <x:c r="A34" s="48" t="n">
        <x:v>46174</x:v>
      </x:c>
      <x:c r="B34" s="48" t="str">
        <x:v>B-001</x:v>
      </x:c>
      <x:c r="C34" s="48" t="n">
        <x:v>920</x:v>
      </x:c>
      <x:c r="D34" s="48" t="n">
        <x:v>210</x:v>
      </x:c>
      <x:c r="E34" s="48" t="n">
        <x:v>610</x:v>
      </x:c>
      <x:c r="F34" s="48" t="n">
        <x:v>76.66666666666667</x:v>
      </x:c>
      <x:c r="G34" s="48" t="n">
        <x:v>23.333333333333332</x:v>
      </x:c>
      <x:c r="H34" s="48" t="n">
        <x:v>0</x:v>
      </x:c>
      <x:c r="I34" s="48" t="n">
        <x:v>55</x:v>
      </x:c>
      <x:c r="J34" s="48" t="n">
        <x:v>0</x:v>
      </x:c>
      <x:c r="K34" s="48" t="n">
        <x:f>C34-SUM(D34:J34)-M34</x:f>
        <x:v>-55</x:v>
      </x:c>
      <x:c r="L34" s="48" t="n">
        <x:v>1</x:v>
      </x:c>
      <x:c r="M34" s="48" t="n">
        <x:v>0</x:v>
      </x:c>
      <x:c r="N34" s="48" t="str"/>
      <x:c r="O34" s="48" t="str">
        <x:f>IF(K34&lt;0,"À surveiller",IF(L34&lt;0.9,"Occupation faible","OK"))</x:f>
        <x:v>À surveiller</x:v>
      </x:c>
      <x:c r="P34" s="48" t="n">
        <x:f>IFERROR(K34/C34,0)</x:f>
        <x:v>-0.059782608695652176</x:v>
      </x:c>
    </x:row>
    <x:row r="35">
      <x:c r="A35" s="48" t="n">
        <x:v>46174</x:v>
      </x:c>
      <x:c r="B35" s="48" t="str">
        <x:v>B-002</x:v>
      </x:c>
      <x:c r="C35" s="48" t="n">
        <x:v>1120</x:v>
      </x:c>
      <x:c r="D35" s="48" t="n">
        <x:v>260</x:v>
      </x:c>
      <x:c r="E35" s="48" t="n">
        <x:v>780</x:v>
      </x:c>
      <x:c r="F35" s="48" t="n">
        <x:v>63.333333333333336</x:v>
      </x:c>
      <x:c r="G35" s="48" t="n">
        <x:v>20</x:v>
      </x:c>
      <x:c r="H35" s="48" t="n">
        <x:v>0</x:v>
      </x:c>
      <x:c r="I35" s="48" t="n">
        <x:v>67</x:v>
      </x:c>
      <x:c r="J35" s="48" t="n">
        <x:v>0</x:v>
      </x:c>
      <x:c r="K35" s="48" t="n">
        <x:f>C35-SUM(D35:J35)-M35</x:f>
        <x:v>-70.33333333333326</x:v>
      </x:c>
      <x:c r="L35" s="48" t="n">
        <x:v>1</x:v>
      </x:c>
      <x:c r="M35" s="48" t="n">
        <x:v>0</x:v>
      </x:c>
      <x:c r="N35" s="48" t="str"/>
      <x:c r="O35" s="48" t="str">
        <x:f>IF(K35&lt;0,"À surveiller",IF(L35&lt;0.9,"Occupation faible","OK"))</x:f>
        <x:v>À surveiller</x:v>
      </x:c>
      <x:c r="P35" s="48" t="n">
        <x:f>IFERROR(K35/C35,0)</x:f>
        <x:v>-0.06279761904761898</x:v>
      </x:c>
    </x:row>
    <x:row r="36">
      <x:c r="A36" s="48" t="n">
        <x:v>46174</x:v>
      </x:c>
      <x:c r="B36" s="48" t="str">
        <x:v>B-003</x:v>
      </x:c>
      <x:c r="C36" s="48" t="n">
        <x:v>0</x:v>
      </x:c>
      <x:c r="D36" s="48" t="n">
        <x:v>340</x:v>
      </x:c>
      <x:c r="E36" s="48" t="n">
        <x:v>890</x:v>
      </x:c>
      <x:c r="F36" s="48" t="n">
        <x:v>110</x:v>
      </x:c>
      <x:c r="G36" s="48" t="n">
        <x:v>35</x:v>
      </x:c>
      <x:c r="H36" s="48" t="n">
        <x:v>0</x:v>
      </x:c>
      <x:c r="I36" s="48" t="n">
        <x:v>0</x:v>
      </x:c>
      <x:c r="J36" s="48" t="n">
        <x:v>0</x:v>
      </x:c>
      <x:c r="K36" s="48" t="n">
        <x:f>C36-SUM(D36:J36)-M36</x:f>
        <x:v>-1375</x:v>
      </x:c>
      <x:c r="L36" s="48" t="n">
        <x:v>0</x:v>
      </x:c>
      <x:c r="M36" s="48" t="n">
        <x:v>0</x:v>
      </x:c>
      <x:c r="N36" s="48" t="str"/>
      <x:c r="O36" s="48" t="str">
        <x:f>IF(K36&lt;0,"À surveiller",IF(L36&lt;0.9,"Occupation faible","OK"))</x:f>
        <x:v>À surveiller</x:v>
      </x:c>
      <x:c r="P36" s="48" t="n">
        <x:f>IFERROR(K36/C36,0)</x:f>
        <x:v>0</x:v>
      </x:c>
    </x:row>
    <x:row r="37">
      <x:c r="A37" s="48" t="n">
        <x:v>46174</x:v>
      </x:c>
      <x:c r="B37" s="48" t="str">
        <x:v>B-004</x:v>
      </x:c>
      <x:c r="C37" s="48" t="n">
        <x:v>1450</x:v>
      </x:c>
      <x:c r="D37" s="48" t="n">
        <x:v>310</x:v>
      </x:c>
      <x:c r="E37" s="48" t="n">
        <x:v>740</x:v>
      </x:c>
      <x:c r="F37" s="48" t="n">
        <x:v>91.66666666666667</x:v>
      </x:c>
      <x:c r="G37" s="48" t="n">
        <x:v>30</x:v>
      </x:c>
      <x:c r="H37" s="48" t="n">
        <x:v>0</x:v>
      </x:c>
      <x:c r="I37" s="48" t="n">
        <x:v>87</x:v>
      </x:c>
      <x:c r="J37" s="48" t="n">
        <x:v>0</x:v>
      </x:c>
      <x:c r="K37" s="48" t="n">
        <x:f>C37-SUM(D37:J37)-M37</x:f>
        <x:v>191.33333333333326</x:v>
      </x:c>
      <x:c r="L37" s="48" t="n">
        <x:v>1</x:v>
      </x:c>
      <x:c r="M37" s="48" t="n">
        <x:v>0</x:v>
      </x:c>
      <x:c r="N37" s="48" t="str"/>
      <x:c r="O37" s="48" t="str">
        <x:f>IF(K37&lt;0,"À surveiller",IF(L37&lt;0.9,"Occupation faible","OK"))</x:f>
        <x:v>OK</x:v>
      </x:c>
      <x:c r="P37" s="48" t="n">
        <x:f>IFERROR(K37/C37,0)</x:f>
        <x:v>0.1319540229885057</x:v>
      </x:c>
    </x:row>
    <x:row r="38">
      <x:c r="A38" s="48" t="n">
        <x:v>46174</x:v>
      </x:c>
      <x:c r="B38" s="48" t="str">
        <x:v>B-005</x:v>
      </x:c>
      <x:c r="C38" s="48" t="n">
        <x:v>230</x:v>
      </x:c>
      <x:c r="D38" s="48" t="n">
        <x:v>35</x:v>
      </x:c>
      <x:c r="E38" s="48" t="n">
        <x:v>0</x:v>
      </x:c>
      <x:c r="F38" s="48" t="n">
        <x:v>15</x:v>
      </x:c>
      <x:c r="G38" s="48" t="n">
        <x:v>7.916666666666667</x:v>
      </x:c>
      <x:c r="H38" s="48" t="n">
        <x:v>0</x:v>
      </x:c>
      <x:c r="I38" s="48" t="n">
        <x:v>14</x:v>
      </x:c>
      <x:c r="J38" s="48" t="n">
        <x:v>0</x:v>
      </x:c>
      <x:c r="K38" s="48" t="n">
        <x:f>C38-SUM(D38:J38)-M38</x:f>
        <x:v>158.08333333333334</x:v>
      </x:c>
      <x:c r="L38" s="48" t="n">
        <x:v>1</x:v>
      </x:c>
      <x:c r="M38" s="48" t="n">
        <x:v>0</x:v>
      </x:c>
      <x:c r="N38" s="48" t="str"/>
      <x:c r="O38" s="48" t="str">
        <x:f>IF(K38&lt;0,"À surveiller",IF(L38&lt;0.9,"Occupation faible","OK"))</x:f>
        <x:v>OK</x:v>
      </x:c>
      <x:c r="P38" s="48" t="n">
        <x:f>IFERROR(K38/C38,0)</x:f>
        <x:v>0.6873188405797102</x:v>
      </x:c>
    </x:row>
    <x:row r="39">
      <x:c r="A39" s="48" t="n">
        <x:v>46174</x:v>
      </x:c>
      <x:c r="B39" s="48" t="str">
        <x:v>B-006</x:v>
      </x:c>
      <x:c r="C39" s="48" t="n">
        <x:v>3150</x:v>
      </x:c>
      <x:c r="D39" s="48" t="n">
        <x:v>890</x:v>
      </x:c>
      <x:c r="E39" s="48" t="n">
        <x:v>2140</x:v>
      </x:c>
      <x:c r="F39" s="48" t="n">
        <x:v>237.5</x:v>
      </x:c>
      <x:c r="G39" s="48" t="n">
        <x:v>79.16666666666667</x:v>
      </x:c>
      <x:c r="H39" s="48" t="n">
        <x:v>0</x:v>
      </x:c>
      <x:c r="I39" s="48" t="n">
        <x:v>189</x:v>
      </x:c>
      <x:c r="J39" s="48" t="n">
        <x:v>0</x:v>
      </x:c>
      <x:c r="K39" s="48" t="n">
        <x:f>C39-SUM(D39:J39)-M39</x:f>
        <x:v>-385.6666666666665</x:v>
      </x:c>
      <x:c r="L39" s="48" t="n">
        <x:v>1</x:v>
      </x:c>
      <x:c r="M39" s="48" t="n">
        <x:v>0</x:v>
      </x:c>
      <x:c r="N39" s="48" t="str"/>
      <x:c r="O39" s="48" t="str">
        <x:f>IF(K39&lt;0,"À surveiller",IF(L39&lt;0.9,"Occupation faible","OK"))</x:f>
        <x:v>À surveiller</x:v>
      </x:c>
      <x:c r="P39" s="48" t="n">
        <x:f>IFERROR(K39/C39,0)</x:f>
        <x:v>-0.12243386243386238</x:v>
      </x:c>
    </x:row>
    <x:row r="40">
      <x:c r="A40" s="48" t="n">
        <x:v>46204</x:v>
      </x:c>
      <x:c r="B40" s="48" t="str">
        <x:v>B-001</x:v>
      </x:c>
      <x:c r="C40" s="48" t="n">
        <x:v>920</x:v>
      </x:c>
      <x:c r="D40" s="48" t="n">
        <x:v>210</x:v>
      </x:c>
      <x:c r="E40" s="48" t="n">
        <x:v>610</x:v>
      </x:c>
      <x:c r="F40" s="48" t="n">
        <x:v>76.66666666666667</x:v>
      </x:c>
      <x:c r="G40" s="48" t="n">
        <x:v>23.333333333333332</x:v>
      </x:c>
      <x:c r="H40" s="48" t="n">
        <x:v>1800</x:v>
      </x:c>
      <x:c r="I40" s="48" t="n">
        <x:v>55</x:v>
      </x:c>
      <x:c r="J40" s="48" t="n">
        <x:v>0</x:v>
      </x:c>
      <x:c r="K40" s="48" t="n">
        <x:f>C40-SUM(D40:J40)-M40</x:f>
        <x:v>-1855</x:v>
      </x:c>
      <x:c r="L40" s="48" t="n">
        <x:v>1</x:v>
      </x:c>
      <x:c r="M40" s="48" t="n">
        <x:v>0</x:v>
      </x:c>
      <x:c r="N40" s="48" t="str"/>
      <x:c r="O40" s="48" t="str">
        <x:f>IF(K40&lt;0,"À surveiller",IF(L40&lt;0.9,"Occupation faible","OK"))</x:f>
        <x:v>À surveiller</x:v>
      </x:c>
      <x:c r="P40" s="48" t="n">
        <x:f>IFERROR(K40/C40,0)</x:f>
        <x:v>-2.016304347826087</x:v>
      </x:c>
    </x:row>
    <x:row r="41">
      <x:c r="A41" s="48" t="n">
        <x:v>46204</x:v>
      </x:c>
      <x:c r="B41" s="48" t="str">
        <x:v>B-002</x:v>
      </x:c>
      <x:c r="C41" s="48" t="n">
        <x:v>1120</x:v>
      </x:c>
      <x:c r="D41" s="48" t="n">
        <x:v>260</x:v>
      </x:c>
      <x:c r="E41" s="48" t="n">
        <x:v>780</x:v>
      </x:c>
      <x:c r="F41" s="48" t="n">
        <x:v>63.333333333333336</x:v>
      </x:c>
      <x:c r="G41" s="48" t="n">
        <x:v>20</x:v>
      </x:c>
      <x:c r="H41" s="48" t="n">
        <x:v>0</x:v>
      </x:c>
      <x:c r="I41" s="48" t="n">
        <x:v>67</x:v>
      </x:c>
      <x:c r="J41" s="48" t="n">
        <x:v>0</x:v>
      </x:c>
      <x:c r="K41" s="48" t="n">
        <x:f>C41-SUM(D41:J41)-M41</x:f>
        <x:v>-70.33333333333326</x:v>
      </x:c>
      <x:c r="L41" s="48" t="n">
        <x:v>1</x:v>
      </x:c>
      <x:c r="M41" s="48" t="n">
        <x:v>0</x:v>
      </x:c>
      <x:c r="N41" s="48" t="str"/>
      <x:c r="O41" s="48" t="str">
        <x:f>IF(K41&lt;0,"À surveiller",IF(L41&lt;0.9,"Occupation faible","OK"))</x:f>
        <x:v>À surveiller</x:v>
      </x:c>
      <x:c r="P41" s="48" t="n">
        <x:f>IFERROR(K41/C41,0)</x:f>
        <x:v>-0.06279761904761898</x:v>
      </x:c>
    </x:row>
    <x:row r="42">
      <x:c r="A42" s="48" t="n">
        <x:v>46204</x:v>
      </x:c>
      <x:c r="B42" s="48" t="str">
        <x:v>B-003</x:v>
      </x:c>
      <x:c r="C42" s="48" t="n">
        <x:v>0</x:v>
      </x:c>
      <x:c r="D42" s="48" t="n">
        <x:v>340</x:v>
      </x:c>
      <x:c r="E42" s="48" t="n">
        <x:v>890</x:v>
      </x:c>
      <x:c r="F42" s="48" t="n">
        <x:v>110</x:v>
      </x:c>
      <x:c r="G42" s="48" t="n">
        <x:v>35</x:v>
      </x:c>
      <x:c r="H42" s="48" t="n">
        <x:v>0</x:v>
      </x:c>
      <x:c r="I42" s="48" t="n">
        <x:v>0</x:v>
      </x:c>
      <x:c r="J42" s="48" t="n">
        <x:v>0</x:v>
      </x:c>
      <x:c r="K42" s="48" t="n">
        <x:f>C42-SUM(D42:J42)-M42</x:f>
        <x:v>-1375</x:v>
      </x:c>
      <x:c r="L42" s="48" t="n">
        <x:v>0</x:v>
      </x:c>
      <x:c r="M42" s="48" t="n">
        <x:v>0</x:v>
      </x:c>
      <x:c r="N42" s="48" t="str"/>
      <x:c r="O42" s="48" t="str">
        <x:f>IF(K42&lt;0,"À surveiller",IF(L42&lt;0.9,"Occupation faible","OK"))</x:f>
        <x:v>À surveiller</x:v>
      </x:c>
      <x:c r="P42" s="48" t="n">
        <x:f>IFERROR(K42/C42,0)</x:f>
        <x:v>0</x:v>
      </x:c>
    </x:row>
    <x:row r="43">
      <x:c r="A43" s="48" t="n">
        <x:v>46204</x:v>
      </x:c>
      <x:c r="B43" s="48" t="str">
        <x:v>B-004</x:v>
      </x:c>
      <x:c r="C43" s="48" t="n">
        <x:v>1450</x:v>
      </x:c>
      <x:c r="D43" s="48" t="n">
        <x:v>310</x:v>
      </x:c>
      <x:c r="E43" s="48" t="n">
        <x:v>740</x:v>
      </x:c>
      <x:c r="F43" s="48" t="n">
        <x:v>91.66666666666667</x:v>
      </x:c>
      <x:c r="G43" s="48" t="n">
        <x:v>30</x:v>
      </x:c>
      <x:c r="H43" s="48" t="n">
        <x:v>0</x:v>
      </x:c>
      <x:c r="I43" s="48" t="n">
        <x:v>87</x:v>
      </x:c>
      <x:c r="J43" s="48" t="n">
        <x:v>0</x:v>
      </x:c>
      <x:c r="K43" s="48" t="n">
        <x:f>C43-SUM(D43:J43)-M43</x:f>
        <x:v>191.33333333333326</x:v>
      </x:c>
      <x:c r="L43" s="48" t="n">
        <x:v>1</x:v>
      </x:c>
      <x:c r="M43" s="48" t="n">
        <x:v>0</x:v>
      </x:c>
      <x:c r="N43" s="48" t="str"/>
      <x:c r="O43" s="48" t="str">
        <x:f>IF(K43&lt;0,"À surveiller",IF(L43&lt;0.9,"Occupation faible","OK"))</x:f>
        <x:v>OK</x:v>
      </x:c>
      <x:c r="P43" s="48" t="n">
        <x:f>IFERROR(K43/C43,0)</x:f>
        <x:v>0.1319540229885057</x:v>
      </x:c>
    </x:row>
    <x:row r="44">
      <x:c r="A44" s="48" t="n">
        <x:v>46204</x:v>
      </x:c>
      <x:c r="B44" s="48" t="str">
        <x:v>B-005</x:v>
      </x:c>
      <x:c r="C44" s="48" t="n">
        <x:v>230</x:v>
      </x:c>
      <x:c r="D44" s="48" t="n">
        <x:v>35</x:v>
      </x:c>
      <x:c r="E44" s="48" t="n">
        <x:v>0</x:v>
      </x:c>
      <x:c r="F44" s="48" t="n">
        <x:v>15</x:v>
      </x:c>
      <x:c r="G44" s="48" t="n">
        <x:v>7.916666666666667</x:v>
      </x:c>
      <x:c r="H44" s="48" t="n">
        <x:v>0</x:v>
      </x:c>
      <x:c r="I44" s="48" t="n">
        <x:v>14</x:v>
      </x:c>
      <x:c r="J44" s="48" t="n">
        <x:v>0</x:v>
      </x:c>
      <x:c r="K44" s="48" t="n">
        <x:f>C44-SUM(D44:J44)-M44</x:f>
        <x:v>158.08333333333334</x:v>
      </x:c>
      <x:c r="L44" s="48" t="n">
        <x:v>1</x:v>
      </x:c>
      <x:c r="M44" s="48" t="n">
        <x:v>0</x:v>
      </x:c>
      <x:c r="N44" s="48" t="str"/>
      <x:c r="O44" s="48" t="str">
        <x:f>IF(K44&lt;0,"À surveiller",IF(L44&lt;0.9,"Occupation faible","OK"))</x:f>
        <x:v>OK</x:v>
      </x:c>
      <x:c r="P44" s="48" t="n">
        <x:f>IFERROR(K44/C44,0)</x:f>
        <x:v>0.6873188405797102</x:v>
      </x:c>
    </x:row>
    <x:row r="45">
      <x:c r="A45" s="48" t="n">
        <x:v>46204</x:v>
      </x:c>
      <x:c r="B45" s="48" t="str">
        <x:v>B-006</x:v>
      </x:c>
      <x:c r="C45" s="48" t="n">
        <x:v>3150</x:v>
      </x:c>
      <x:c r="D45" s="48" t="n">
        <x:v>890</x:v>
      </x:c>
      <x:c r="E45" s="48" t="n">
        <x:v>2140</x:v>
      </x:c>
      <x:c r="F45" s="48" t="n">
        <x:v>237.5</x:v>
      </x:c>
      <x:c r="G45" s="48" t="n">
        <x:v>79.16666666666667</x:v>
      </x:c>
      <x:c r="H45" s="48" t="n">
        <x:v>0</x:v>
      </x:c>
      <x:c r="I45" s="48" t="n">
        <x:v>189</x:v>
      </x:c>
      <x:c r="J45" s="48" t="n">
        <x:v>0</x:v>
      </x:c>
      <x:c r="K45" s="48" t="n">
        <x:f>C45-SUM(D45:J45)-M45</x:f>
        <x:v>-385.6666666666665</x:v>
      </x:c>
      <x:c r="L45" s="48" t="n">
        <x:v>1</x:v>
      </x:c>
      <x:c r="M45" s="48" t="n">
        <x:v>0</x:v>
      </x:c>
      <x:c r="N45" s="48" t="str"/>
      <x:c r="O45" s="48" t="str">
        <x:f>IF(K45&lt;0,"À surveiller",IF(L45&lt;0.9,"Occupation faible","OK"))</x:f>
        <x:v>À surveiller</x:v>
      </x:c>
      <x:c r="P45" s="48" t="n">
        <x:f>IFERROR(K45/C45,0)</x:f>
        <x:v>-0.12243386243386238</x:v>
      </x:c>
    </x:row>
    <x:row r="46">
      <x:c r="A46" s="48" t="n">
        <x:v>46235</x:v>
      </x:c>
      <x:c r="B46" s="48" t="str">
        <x:v>B-001</x:v>
      </x:c>
      <x:c r="C46" s="48" t="n">
        <x:v>920</x:v>
      </x:c>
      <x:c r="D46" s="48" t="n">
        <x:v>210</x:v>
      </x:c>
      <x:c r="E46" s="48" t="n">
        <x:v>610</x:v>
      </x:c>
      <x:c r="F46" s="48" t="n">
        <x:v>76.66666666666667</x:v>
      </x:c>
      <x:c r="G46" s="48" t="n">
        <x:v>23.333333333333332</x:v>
      </x:c>
      <x:c r="H46" s="48" t="n">
        <x:v>0</x:v>
      </x:c>
      <x:c r="I46" s="48" t="n">
        <x:v>55</x:v>
      </x:c>
      <x:c r="J46" s="48" t="n">
        <x:v>0</x:v>
      </x:c>
      <x:c r="K46" s="48" t="n">
        <x:f>C46-SUM(D46:J46)-M46</x:f>
        <x:v>-55</x:v>
      </x:c>
      <x:c r="L46" s="48" t="n">
        <x:v>1</x:v>
      </x:c>
      <x:c r="M46" s="48" t="n">
        <x:v>0</x:v>
      </x:c>
      <x:c r="N46" s="48" t="str"/>
      <x:c r="O46" s="48" t="str">
        <x:f>IF(K46&lt;0,"À surveiller",IF(L46&lt;0.9,"Occupation faible","OK"))</x:f>
        <x:v>À surveiller</x:v>
      </x:c>
      <x:c r="P46" s="48" t="n">
        <x:f>IFERROR(K46/C46,0)</x:f>
        <x:v>-0.059782608695652176</x:v>
      </x:c>
    </x:row>
    <x:row r="47">
      <x:c r="A47" s="48" t="n">
        <x:v>46235</x:v>
      </x:c>
      <x:c r="B47" s="48" t="str">
        <x:v>B-002</x:v>
      </x:c>
      <x:c r="C47" s="48" t="n">
        <x:v>1120</x:v>
      </x:c>
      <x:c r="D47" s="48" t="n">
        <x:v>260</x:v>
      </x:c>
      <x:c r="E47" s="48" t="n">
        <x:v>780</x:v>
      </x:c>
      <x:c r="F47" s="48" t="n">
        <x:v>63.333333333333336</x:v>
      </x:c>
      <x:c r="G47" s="48" t="n">
        <x:v>20</x:v>
      </x:c>
      <x:c r="H47" s="48" t="n">
        <x:v>0</x:v>
      </x:c>
      <x:c r="I47" s="48" t="n">
        <x:v>67</x:v>
      </x:c>
      <x:c r="J47" s="48" t="n">
        <x:v>0</x:v>
      </x:c>
      <x:c r="K47" s="48" t="n">
        <x:f>C47-SUM(D47:J47)-M47</x:f>
        <x:v>-70.33333333333326</x:v>
      </x:c>
      <x:c r="L47" s="48" t="n">
        <x:v>1</x:v>
      </x:c>
      <x:c r="M47" s="48" t="n">
        <x:v>0</x:v>
      </x:c>
      <x:c r="N47" s="48" t="str"/>
      <x:c r="O47" s="48" t="str">
        <x:f>IF(K47&lt;0,"À surveiller",IF(L47&lt;0.9,"Occupation faible","OK"))</x:f>
        <x:v>À surveiller</x:v>
      </x:c>
      <x:c r="P47" s="48" t="n">
        <x:f>IFERROR(K47/C47,0)</x:f>
        <x:v>-0.06279761904761898</x:v>
      </x:c>
    </x:row>
    <x:row r="48">
      <x:c r="A48" s="48" t="n">
        <x:v>46235</x:v>
      </x:c>
      <x:c r="B48" s="48" t="str">
        <x:v>B-003</x:v>
      </x:c>
      <x:c r="C48" s="48" t="n">
        <x:v>0</x:v>
      </x:c>
      <x:c r="D48" s="48" t="n">
        <x:v>340</x:v>
      </x:c>
      <x:c r="E48" s="48" t="n">
        <x:v>890</x:v>
      </x:c>
      <x:c r="F48" s="48" t="n">
        <x:v>110</x:v>
      </x:c>
      <x:c r="G48" s="48" t="n">
        <x:v>35</x:v>
      </x:c>
      <x:c r="H48" s="48" t="n">
        <x:v>0</x:v>
      </x:c>
      <x:c r="I48" s="48" t="n">
        <x:v>0</x:v>
      </x:c>
      <x:c r="J48" s="48" t="n">
        <x:v>0</x:v>
      </x:c>
      <x:c r="K48" s="48" t="n">
        <x:f>C48-SUM(D48:J48)-M48</x:f>
        <x:v>-1375</x:v>
      </x:c>
      <x:c r="L48" s="48" t="n">
        <x:v>0</x:v>
      </x:c>
      <x:c r="M48" s="48" t="n">
        <x:v>0</x:v>
      </x:c>
      <x:c r="N48" s="48" t="str"/>
      <x:c r="O48" s="48" t="str">
        <x:f>IF(K48&lt;0,"À surveiller",IF(L48&lt;0.9,"Occupation faible","OK"))</x:f>
        <x:v>À surveiller</x:v>
      </x:c>
      <x:c r="P48" s="48" t="n">
        <x:f>IFERROR(K48/C48,0)</x:f>
        <x:v>0</x:v>
      </x:c>
    </x:row>
    <x:row r="49">
      <x:c r="A49" s="48" t="n">
        <x:v>46235</x:v>
      </x:c>
      <x:c r="B49" s="48" t="str">
        <x:v>B-004</x:v>
      </x:c>
      <x:c r="C49" s="48" t="n">
        <x:v>1450</x:v>
      </x:c>
      <x:c r="D49" s="48" t="n">
        <x:v>310</x:v>
      </x:c>
      <x:c r="E49" s="48" t="n">
        <x:v>740</x:v>
      </x:c>
      <x:c r="F49" s="48" t="n">
        <x:v>91.66666666666667</x:v>
      </x:c>
      <x:c r="G49" s="48" t="n">
        <x:v>30</x:v>
      </x:c>
      <x:c r="H49" s="48" t="n">
        <x:v>0</x:v>
      </x:c>
      <x:c r="I49" s="48" t="n">
        <x:v>87</x:v>
      </x:c>
      <x:c r="J49" s="48" t="n">
        <x:v>0</x:v>
      </x:c>
      <x:c r="K49" s="48" t="n">
        <x:f>C49-SUM(D49:J49)-M49</x:f>
        <x:v>191.33333333333326</x:v>
      </x:c>
      <x:c r="L49" s="48" t="n">
        <x:v>1</x:v>
      </x:c>
      <x:c r="M49" s="48" t="n">
        <x:v>0</x:v>
      </x:c>
      <x:c r="N49" s="48" t="str"/>
      <x:c r="O49" s="48" t="str">
        <x:f>IF(K49&lt;0,"À surveiller",IF(L49&lt;0.9,"Occupation faible","OK"))</x:f>
        <x:v>OK</x:v>
      </x:c>
      <x:c r="P49" s="48" t="n">
        <x:f>IFERROR(K49/C49,0)</x:f>
        <x:v>0.1319540229885057</x:v>
      </x:c>
    </x:row>
    <x:row r="50">
      <x:c r="A50" s="48" t="n">
        <x:v>46235</x:v>
      </x:c>
      <x:c r="B50" s="48" t="str">
        <x:v>B-005</x:v>
      </x:c>
      <x:c r="C50" s="48" t="n">
        <x:v>230</x:v>
      </x:c>
      <x:c r="D50" s="48" t="n">
        <x:v>35</x:v>
      </x:c>
      <x:c r="E50" s="48" t="n">
        <x:v>0</x:v>
      </x:c>
      <x:c r="F50" s="48" t="n">
        <x:v>15</x:v>
      </x:c>
      <x:c r="G50" s="48" t="n">
        <x:v>7.916666666666667</x:v>
      </x:c>
      <x:c r="H50" s="48" t="n">
        <x:v>0</x:v>
      </x:c>
      <x:c r="I50" s="48" t="n">
        <x:v>14</x:v>
      </x:c>
      <x:c r="J50" s="48" t="n">
        <x:v>0</x:v>
      </x:c>
      <x:c r="K50" s="48" t="n">
        <x:f>C50-SUM(D50:J50)-M50</x:f>
        <x:v>158.08333333333334</x:v>
      </x:c>
      <x:c r="L50" s="48" t="n">
        <x:v>1</x:v>
      </x:c>
      <x:c r="M50" s="48" t="n">
        <x:v>0</x:v>
      </x:c>
      <x:c r="N50" s="48" t="str"/>
      <x:c r="O50" s="48" t="str">
        <x:f>IF(K50&lt;0,"À surveiller",IF(L50&lt;0.9,"Occupation faible","OK"))</x:f>
        <x:v>OK</x:v>
      </x:c>
      <x:c r="P50" s="48" t="n">
        <x:f>IFERROR(K50/C50,0)</x:f>
        <x:v>0.6873188405797102</x:v>
      </x:c>
    </x:row>
    <x:row r="51">
      <x:c r="A51" s="48" t="n">
        <x:v>46235</x:v>
      </x:c>
      <x:c r="B51" s="48" t="str">
        <x:v>B-006</x:v>
      </x:c>
      <x:c r="C51" s="48" t="n">
        <x:v>3150</x:v>
      </x:c>
      <x:c r="D51" s="48" t="n">
        <x:v>890</x:v>
      </x:c>
      <x:c r="E51" s="48" t="n">
        <x:v>2140</x:v>
      </x:c>
      <x:c r="F51" s="48" t="n">
        <x:v>237.5</x:v>
      </x:c>
      <x:c r="G51" s="48" t="n">
        <x:v>79.16666666666667</x:v>
      </x:c>
      <x:c r="H51" s="48" t="n">
        <x:v>0</x:v>
      </x:c>
      <x:c r="I51" s="48" t="n">
        <x:v>189</x:v>
      </x:c>
      <x:c r="J51" s="48" t="n">
        <x:v>0</x:v>
      </x:c>
      <x:c r="K51" s="48" t="n">
        <x:f>C51-SUM(D51:J51)-M51</x:f>
        <x:v>-385.6666666666665</x:v>
      </x:c>
      <x:c r="L51" s="48" t="n">
        <x:v>1</x:v>
      </x:c>
      <x:c r="M51" s="48" t="n">
        <x:v>0</x:v>
      </x:c>
      <x:c r="N51" s="48" t="str"/>
      <x:c r="O51" s="48" t="str">
        <x:f>IF(K51&lt;0,"À surveiller",IF(L51&lt;0.9,"Occupation faible","OK"))</x:f>
        <x:v>À surveiller</x:v>
      </x:c>
      <x:c r="P51" s="48" t="n">
        <x:f>IFERROR(K51/C51,0)</x:f>
        <x:v>-0.12243386243386238</x:v>
      </x:c>
    </x:row>
    <x:row r="52">
      <x:c r="A52" s="48" t="n">
        <x:v>46266</x:v>
      </x:c>
      <x:c r="B52" s="48" t="str">
        <x:v>B-001</x:v>
      </x:c>
      <x:c r="C52" s="48" t="n">
        <x:v>920</x:v>
      </x:c>
      <x:c r="D52" s="48" t="n">
        <x:v>210</x:v>
      </x:c>
      <x:c r="E52" s="48" t="n">
        <x:v>610</x:v>
      </x:c>
      <x:c r="F52" s="48" t="n">
        <x:v>76.66666666666667</x:v>
      </x:c>
      <x:c r="G52" s="48" t="n">
        <x:v>23.333333333333332</x:v>
      </x:c>
      <x:c r="H52" s="48" t="n">
        <x:v>0</x:v>
      </x:c>
      <x:c r="I52" s="48" t="n">
        <x:v>55</x:v>
      </x:c>
      <x:c r="J52" s="48" t="n">
        <x:v>0</x:v>
      </x:c>
      <x:c r="K52" s="48" t="n">
        <x:f>C52-SUM(D52:J52)-M52</x:f>
        <x:v>-55</x:v>
      </x:c>
      <x:c r="L52" s="48" t="n">
        <x:v>1</x:v>
      </x:c>
      <x:c r="M52" s="48" t="n">
        <x:v>0</x:v>
      </x:c>
      <x:c r="N52" s="48" t="str"/>
      <x:c r="O52" s="48" t="str">
        <x:f>IF(K52&lt;0,"À surveiller",IF(L52&lt;0.9,"Occupation faible","OK"))</x:f>
        <x:v>À surveiller</x:v>
      </x:c>
      <x:c r="P52" s="48" t="n">
        <x:f>IFERROR(K52/C52,0)</x:f>
        <x:v>-0.059782608695652176</x:v>
      </x:c>
    </x:row>
    <x:row r="53">
      <x:c r="A53" s="48" t="n">
        <x:v>46266</x:v>
      </x:c>
      <x:c r="B53" s="48" t="str">
        <x:v>B-002</x:v>
      </x:c>
      <x:c r="C53" s="48" t="n">
        <x:v>1120</x:v>
      </x:c>
      <x:c r="D53" s="48" t="n">
        <x:v>260</x:v>
      </x:c>
      <x:c r="E53" s="48" t="n">
        <x:v>780</x:v>
      </x:c>
      <x:c r="F53" s="48" t="n">
        <x:v>63.333333333333336</x:v>
      </x:c>
      <x:c r="G53" s="48" t="n">
        <x:v>20</x:v>
      </x:c>
      <x:c r="H53" s="48" t="n">
        <x:v>0</x:v>
      </x:c>
      <x:c r="I53" s="48" t="n">
        <x:v>67</x:v>
      </x:c>
      <x:c r="J53" s="48" t="n">
        <x:v>0</x:v>
      </x:c>
      <x:c r="K53" s="48" t="n">
        <x:f>C53-SUM(D53:J53)-M53</x:f>
        <x:v>-420.33333333333326</x:v>
      </x:c>
      <x:c r="L53" s="48" t="n">
        <x:v>1</x:v>
      </x:c>
      <x:c r="M53" s="48" t="n">
        <x:v>350</x:v>
      </x:c>
      <x:c r="N53" s="48" t="str"/>
      <x:c r="O53" s="48" t="str">
        <x:f>IF(K53&lt;0,"À surveiller",IF(L53&lt;0.9,"Occupation faible","OK"))</x:f>
        <x:v>À surveiller</x:v>
      </x:c>
      <x:c r="P53" s="48" t="n">
        <x:f>IFERROR(K53/C53,0)</x:f>
        <x:v>-0.375297619047619</x:v>
      </x:c>
    </x:row>
    <x:row r="54">
      <x:c r="A54" s="48" t="n">
        <x:v>46266</x:v>
      </x:c>
      <x:c r="B54" s="48" t="str">
        <x:v>B-003</x:v>
      </x:c>
      <x:c r="C54" s="48" t="n">
        <x:v>0</x:v>
      </x:c>
      <x:c r="D54" s="48" t="n">
        <x:v>340</x:v>
      </x:c>
      <x:c r="E54" s="48" t="n">
        <x:v>890</x:v>
      </x:c>
      <x:c r="F54" s="48" t="n">
        <x:v>110</x:v>
      </x:c>
      <x:c r="G54" s="48" t="n">
        <x:v>35</x:v>
      </x:c>
      <x:c r="H54" s="48" t="n">
        <x:v>0</x:v>
      </x:c>
      <x:c r="I54" s="48" t="n">
        <x:v>0</x:v>
      </x:c>
      <x:c r="J54" s="48" t="n">
        <x:v>0</x:v>
      </x:c>
      <x:c r="K54" s="48" t="n">
        <x:f>C54-SUM(D54:J54)-M54</x:f>
        <x:v>-1375</x:v>
      </x:c>
      <x:c r="L54" s="48" t="n">
        <x:v>0</x:v>
      </x:c>
      <x:c r="M54" s="48" t="n">
        <x:v>0</x:v>
      </x:c>
      <x:c r="N54" s="48" t="str"/>
      <x:c r="O54" s="48" t="str">
        <x:f>IF(K54&lt;0,"À surveiller",IF(L54&lt;0.9,"Occupation faible","OK"))</x:f>
        <x:v>À surveiller</x:v>
      </x:c>
      <x:c r="P54" s="48" t="n">
        <x:f>IFERROR(K54/C54,0)</x:f>
        <x:v>0</x:v>
      </x:c>
    </x:row>
    <x:row r="55">
      <x:c r="A55" s="48" t="n">
        <x:v>46266</x:v>
      </x:c>
      <x:c r="B55" s="48" t="str">
        <x:v>B-004</x:v>
      </x:c>
      <x:c r="C55" s="48" t="n">
        <x:v>1450</x:v>
      </x:c>
      <x:c r="D55" s="48" t="n">
        <x:v>310</x:v>
      </x:c>
      <x:c r="E55" s="48" t="n">
        <x:v>740</x:v>
      </x:c>
      <x:c r="F55" s="48" t="n">
        <x:v>91.66666666666667</x:v>
      </x:c>
      <x:c r="G55" s="48" t="n">
        <x:v>30</x:v>
      </x:c>
      <x:c r="H55" s="48" t="n">
        <x:v>0</x:v>
      </x:c>
      <x:c r="I55" s="48" t="n">
        <x:v>87</x:v>
      </x:c>
      <x:c r="J55" s="48" t="n">
        <x:v>0</x:v>
      </x:c>
      <x:c r="K55" s="48" t="n">
        <x:f>C55-SUM(D55:J55)-M55</x:f>
        <x:v>191.33333333333326</x:v>
      </x:c>
      <x:c r="L55" s="48" t="n">
        <x:v>1</x:v>
      </x:c>
      <x:c r="M55" s="48" t="n">
        <x:v>0</x:v>
      </x:c>
      <x:c r="N55" s="48" t="str"/>
      <x:c r="O55" s="48" t="str">
        <x:f>IF(K55&lt;0,"À surveiller",IF(L55&lt;0.9,"Occupation faible","OK"))</x:f>
        <x:v>OK</x:v>
      </x:c>
      <x:c r="P55" s="48" t="n">
        <x:f>IFERROR(K55/C55,0)</x:f>
        <x:v>0.1319540229885057</x:v>
      </x:c>
    </x:row>
    <x:row r="56">
      <x:c r="A56" s="48" t="n">
        <x:v>46266</x:v>
      </x:c>
      <x:c r="B56" s="48" t="str">
        <x:v>B-005</x:v>
      </x:c>
      <x:c r="C56" s="48" t="n">
        <x:v>230</x:v>
      </x:c>
      <x:c r="D56" s="48" t="n">
        <x:v>35</x:v>
      </x:c>
      <x:c r="E56" s="48" t="n">
        <x:v>0</x:v>
      </x:c>
      <x:c r="F56" s="48" t="n">
        <x:v>15</x:v>
      </x:c>
      <x:c r="G56" s="48" t="n">
        <x:v>7.916666666666667</x:v>
      </x:c>
      <x:c r="H56" s="48" t="n">
        <x:v>0</x:v>
      </x:c>
      <x:c r="I56" s="48" t="n">
        <x:v>14</x:v>
      </x:c>
      <x:c r="J56" s="48" t="n">
        <x:v>0</x:v>
      </x:c>
      <x:c r="K56" s="48" t="n">
        <x:f>C56-SUM(D56:J56)-M56</x:f>
        <x:v>158.08333333333334</x:v>
      </x:c>
      <x:c r="L56" s="48" t="n">
        <x:v>1</x:v>
      </x:c>
      <x:c r="M56" s="48" t="n">
        <x:v>0</x:v>
      </x:c>
      <x:c r="N56" s="48" t="str"/>
      <x:c r="O56" s="48" t="str">
        <x:f>IF(K56&lt;0,"À surveiller",IF(L56&lt;0.9,"Occupation faible","OK"))</x:f>
        <x:v>OK</x:v>
      </x:c>
      <x:c r="P56" s="48" t="n">
        <x:f>IFERROR(K56/C56,0)</x:f>
        <x:v>0.6873188405797102</x:v>
      </x:c>
    </x:row>
    <x:row r="57">
      <x:c r="A57" s="48" t="n">
        <x:v>46266</x:v>
      </x:c>
      <x:c r="B57" s="48" t="str">
        <x:v>B-006</x:v>
      </x:c>
      <x:c r="C57" s="48" t="n">
        <x:v>3150</x:v>
      </x:c>
      <x:c r="D57" s="48" t="n">
        <x:v>890</x:v>
      </x:c>
      <x:c r="E57" s="48" t="n">
        <x:v>2140</x:v>
      </x:c>
      <x:c r="F57" s="48" t="n">
        <x:v>237.5</x:v>
      </x:c>
      <x:c r="G57" s="48" t="n">
        <x:v>79.16666666666667</x:v>
      </x:c>
      <x:c r="H57" s="48" t="n">
        <x:v>0</x:v>
      </x:c>
      <x:c r="I57" s="48" t="n">
        <x:v>189</x:v>
      </x:c>
      <x:c r="J57" s="48" t="n">
        <x:v>0</x:v>
      </x:c>
      <x:c r="K57" s="48" t="n">
        <x:f>C57-SUM(D57:J57)-M57</x:f>
        <x:v>-385.6666666666665</x:v>
      </x:c>
      <x:c r="L57" s="48" t="n">
        <x:v>1</x:v>
      </x:c>
      <x:c r="M57" s="48" t="n">
        <x:v>0</x:v>
      </x:c>
      <x:c r="N57" s="48" t="str"/>
      <x:c r="O57" s="48" t="str">
        <x:f>IF(K57&lt;0,"À surveiller",IF(L57&lt;0.9,"Occupation faible","OK"))</x:f>
        <x:v>À surveiller</x:v>
      </x:c>
      <x:c r="P57" s="48" t="n">
        <x:f>IFERROR(K57/C57,0)</x:f>
        <x:v>-0.12243386243386238</x:v>
      </x:c>
    </x:row>
    <x:row r="58">
      <x:c r="A58" s="48" t="n">
        <x:v>46296</x:v>
      </x:c>
      <x:c r="B58" s="48" t="str">
        <x:v>B-001</x:v>
      </x:c>
      <x:c r="C58" s="48" t="n">
        <x:v>920</x:v>
      </x:c>
      <x:c r="D58" s="48" t="n">
        <x:v>210</x:v>
      </x:c>
      <x:c r="E58" s="48" t="n">
        <x:v>610</x:v>
      </x:c>
      <x:c r="F58" s="48" t="n">
        <x:v>76.66666666666667</x:v>
      </x:c>
      <x:c r="G58" s="48" t="n">
        <x:v>23.333333333333332</x:v>
      </x:c>
      <x:c r="H58" s="48" t="n">
        <x:v>0</x:v>
      </x:c>
      <x:c r="I58" s="48" t="n">
        <x:v>55</x:v>
      </x:c>
      <x:c r="J58" s="48" t="n">
        <x:v>0</x:v>
      </x:c>
      <x:c r="K58" s="48" t="n">
        <x:f>C58-SUM(D58:J58)-M58</x:f>
        <x:v>-55</x:v>
      </x:c>
      <x:c r="L58" s="48" t="n">
        <x:v>1</x:v>
      </x:c>
      <x:c r="M58" s="48" t="n">
        <x:v>0</x:v>
      </x:c>
      <x:c r="N58" s="48" t="str"/>
      <x:c r="O58" s="48" t="str">
        <x:f>IF(K58&lt;0,"À surveiller",IF(L58&lt;0.9,"Occupation faible","OK"))</x:f>
        <x:v>À surveiller</x:v>
      </x:c>
      <x:c r="P58" s="48" t="n">
        <x:f>IFERROR(K58/C58,0)</x:f>
        <x:v>-0.059782608695652176</x:v>
      </x:c>
    </x:row>
    <x:row r="59">
      <x:c r="A59" s="48" t="n">
        <x:v>46296</x:v>
      </x:c>
      <x:c r="B59" s="48" t="str">
        <x:v>B-002</x:v>
      </x:c>
      <x:c r="C59" s="48" t="n">
        <x:v>1120</x:v>
      </x:c>
      <x:c r="D59" s="48" t="n">
        <x:v>260</x:v>
      </x:c>
      <x:c r="E59" s="48" t="n">
        <x:v>780</x:v>
      </x:c>
      <x:c r="F59" s="48" t="n">
        <x:v>63.333333333333336</x:v>
      </x:c>
      <x:c r="G59" s="48" t="n">
        <x:v>20</x:v>
      </x:c>
      <x:c r="H59" s="48" t="n">
        <x:v>0</x:v>
      </x:c>
      <x:c r="I59" s="48" t="n">
        <x:v>67</x:v>
      </x:c>
      <x:c r="J59" s="48" t="n">
        <x:v>0</x:v>
      </x:c>
      <x:c r="K59" s="48" t="n">
        <x:f>C59-SUM(D59:J59)-M59</x:f>
        <x:v>-70.33333333333326</x:v>
      </x:c>
      <x:c r="L59" s="48" t="n">
        <x:v>1</x:v>
      </x:c>
      <x:c r="M59" s="48" t="n">
        <x:v>0</x:v>
      </x:c>
      <x:c r="N59" s="48" t="str"/>
      <x:c r="O59" s="48" t="str">
        <x:f>IF(K59&lt;0,"À surveiller",IF(L59&lt;0.9,"Occupation faible","OK"))</x:f>
        <x:v>À surveiller</x:v>
      </x:c>
      <x:c r="P59" s="48" t="n">
        <x:f>IFERROR(K59/C59,0)</x:f>
        <x:v>-0.06279761904761898</x:v>
      </x:c>
    </x:row>
    <x:row r="60">
      <x:c r="A60" s="48" t="n">
        <x:v>46296</x:v>
      </x:c>
      <x:c r="B60" s="48" t="str">
        <x:v>B-003</x:v>
      </x:c>
      <x:c r="C60" s="48" t="n">
        <x:v>0</x:v>
      </x:c>
      <x:c r="D60" s="48" t="n">
        <x:v>340</x:v>
      </x:c>
      <x:c r="E60" s="48" t="n">
        <x:v>890</x:v>
      </x:c>
      <x:c r="F60" s="48" t="n">
        <x:v>110</x:v>
      </x:c>
      <x:c r="G60" s="48" t="n">
        <x:v>35</x:v>
      </x:c>
      <x:c r="H60" s="48" t="n">
        <x:v>0</x:v>
      </x:c>
      <x:c r="I60" s="48" t="n">
        <x:v>0</x:v>
      </x:c>
      <x:c r="J60" s="48" t="n">
        <x:v>0</x:v>
      </x:c>
      <x:c r="K60" s="48" t="n">
        <x:f>C60-SUM(D60:J60)-M60</x:f>
        <x:v>-1375</x:v>
      </x:c>
      <x:c r="L60" s="48" t="n">
        <x:v>0</x:v>
      </x:c>
      <x:c r="M60" s="48" t="n">
        <x:v>0</x:v>
      </x:c>
      <x:c r="N60" s="48" t="str"/>
      <x:c r="O60" s="48" t="str">
        <x:f>IF(K60&lt;0,"À surveiller",IF(L60&lt;0.9,"Occupation faible","OK"))</x:f>
        <x:v>À surveiller</x:v>
      </x:c>
      <x:c r="P60" s="48" t="n">
        <x:f>IFERROR(K60/C60,0)</x:f>
        <x:v>0</x:v>
      </x:c>
    </x:row>
    <x:row r="61">
      <x:c r="A61" s="48" t="n">
        <x:v>46296</x:v>
      </x:c>
      <x:c r="B61" s="48" t="str">
        <x:v>B-004</x:v>
      </x:c>
      <x:c r="C61" s="48" t="n">
        <x:v>1450</x:v>
      </x:c>
      <x:c r="D61" s="48" t="n">
        <x:v>310</x:v>
      </x:c>
      <x:c r="E61" s="48" t="n">
        <x:v>740</x:v>
      </x:c>
      <x:c r="F61" s="48" t="n">
        <x:v>91.66666666666667</x:v>
      </x:c>
      <x:c r="G61" s="48" t="n">
        <x:v>30</x:v>
      </x:c>
      <x:c r="H61" s="48" t="n">
        <x:v>0</x:v>
      </x:c>
      <x:c r="I61" s="48" t="n">
        <x:v>87</x:v>
      </x:c>
      <x:c r="J61" s="48" t="n">
        <x:v>0</x:v>
      </x:c>
      <x:c r="K61" s="48" t="n">
        <x:f>C61-SUM(D61:J61)-M61</x:f>
        <x:v>191.33333333333326</x:v>
      </x:c>
      <x:c r="L61" s="48" t="n">
        <x:v>1</x:v>
      </x:c>
      <x:c r="M61" s="48" t="n">
        <x:v>0</x:v>
      </x:c>
      <x:c r="N61" s="48" t="str"/>
      <x:c r="O61" s="48" t="str">
        <x:f>IF(K61&lt;0,"À surveiller",IF(L61&lt;0.9,"Occupation faible","OK"))</x:f>
        <x:v>OK</x:v>
      </x:c>
      <x:c r="P61" s="48" t="n">
        <x:f>IFERROR(K61/C61,0)</x:f>
        <x:v>0.1319540229885057</x:v>
      </x:c>
    </x:row>
    <x:row r="62">
      <x:c r="A62" s="48" t="n">
        <x:v>46296</x:v>
      </x:c>
      <x:c r="B62" s="48" t="str">
        <x:v>B-005</x:v>
      </x:c>
      <x:c r="C62" s="48" t="n">
        <x:v>230</x:v>
      </x:c>
      <x:c r="D62" s="48" t="n">
        <x:v>35</x:v>
      </x:c>
      <x:c r="E62" s="48" t="n">
        <x:v>0</x:v>
      </x:c>
      <x:c r="F62" s="48" t="n">
        <x:v>15</x:v>
      </x:c>
      <x:c r="G62" s="48" t="n">
        <x:v>7.916666666666667</x:v>
      </x:c>
      <x:c r="H62" s="48" t="n">
        <x:v>0</x:v>
      </x:c>
      <x:c r="I62" s="48" t="n">
        <x:v>14</x:v>
      </x:c>
      <x:c r="J62" s="48" t="n">
        <x:v>0</x:v>
      </x:c>
      <x:c r="K62" s="48" t="n">
        <x:f>C62-SUM(D62:J62)-M62</x:f>
        <x:v>158.08333333333334</x:v>
      </x:c>
      <x:c r="L62" s="48" t="n">
        <x:v>1</x:v>
      </x:c>
      <x:c r="M62" s="48" t="n">
        <x:v>0</x:v>
      </x:c>
      <x:c r="N62" s="48" t="str"/>
      <x:c r="O62" s="48" t="str">
        <x:f>IF(K62&lt;0,"À surveiller",IF(L62&lt;0.9,"Occupation faible","OK"))</x:f>
        <x:v>OK</x:v>
      </x:c>
      <x:c r="P62" s="48" t="n">
        <x:f>IFERROR(K62/C62,0)</x:f>
        <x:v>0.6873188405797102</x:v>
      </x:c>
    </x:row>
    <x:row r="63">
      <x:c r="A63" s="48" t="n">
        <x:v>46296</x:v>
      </x:c>
      <x:c r="B63" s="48" t="str">
        <x:v>B-006</x:v>
      </x:c>
      <x:c r="C63" s="48" t="n">
        <x:v>3150</x:v>
      </x:c>
      <x:c r="D63" s="48" t="n">
        <x:v>890</x:v>
      </x:c>
      <x:c r="E63" s="48" t="n">
        <x:v>2140</x:v>
      </x:c>
      <x:c r="F63" s="48" t="n">
        <x:v>237.5</x:v>
      </x:c>
      <x:c r="G63" s="48" t="n">
        <x:v>79.16666666666667</x:v>
      </x:c>
      <x:c r="H63" s="48" t="n">
        <x:v>0</x:v>
      </x:c>
      <x:c r="I63" s="48" t="n">
        <x:v>189</x:v>
      </x:c>
      <x:c r="J63" s="48" t="n">
        <x:v>0</x:v>
      </x:c>
      <x:c r="K63" s="48" t="n">
        <x:f>C63-SUM(D63:J63)-M63</x:f>
        <x:v>-385.6666666666665</x:v>
      </x:c>
      <x:c r="L63" s="48" t="n">
        <x:v>1</x:v>
      </x:c>
      <x:c r="M63" s="48" t="n">
        <x:v>0</x:v>
      </x:c>
      <x:c r="N63" s="48" t="str"/>
      <x:c r="O63" s="48" t="str">
        <x:f>IF(K63&lt;0,"À surveiller",IF(L63&lt;0.9,"Occupation faible","OK"))</x:f>
        <x:v>À surveiller</x:v>
      </x:c>
      <x:c r="P63" s="48" t="n">
        <x:f>IFERROR(K63/C63,0)</x:f>
        <x:v>-0.12243386243386238</x:v>
      </x:c>
    </x:row>
    <x:row r="64">
      <x:c r="A64" s="48" t="n">
        <x:v>46327</x:v>
      </x:c>
      <x:c r="B64" s="48" t="str">
        <x:v>B-001</x:v>
      </x:c>
      <x:c r="C64" s="48" t="n">
        <x:v>920</x:v>
      </x:c>
      <x:c r="D64" s="48" t="n">
        <x:v>210</x:v>
      </x:c>
      <x:c r="E64" s="48" t="n">
        <x:v>610</x:v>
      </x:c>
      <x:c r="F64" s="48" t="n">
        <x:v>76.66666666666667</x:v>
      </x:c>
      <x:c r="G64" s="48" t="n">
        <x:v>23.333333333333332</x:v>
      </x:c>
      <x:c r="H64" s="48" t="n">
        <x:v>0</x:v>
      </x:c>
      <x:c r="I64" s="48" t="n">
        <x:v>55</x:v>
      </x:c>
      <x:c r="J64" s="48" t="n">
        <x:v>0</x:v>
      </x:c>
      <x:c r="K64" s="48" t="n">
        <x:f>C64-SUM(D64:J64)-M64</x:f>
        <x:v>-55</x:v>
      </x:c>
      <x:c r="L64" s="48" t="n">
        <x:v>1</x:v>
      </x:c>
      <x:c r="M64" s="48" t="n">
        <x:v>0</x:v>
      </x:c>
      <x:c r="N64" s="48" t="str"/>
      <x:c r="O64" s="48" t="str">
        <x:f>IF(K64&lt;0,"À surveiller",IF(L64&lt;0.9,"Occupation faible","OK"))</x:f>
        <x:v>À surveiller</x:v>
      </x:c>
      <x:c r="P64" s="48" t="n">
        <x:f>IFERROR(K64/C64,0)</x:f>
        <x:v>-0.059782608695652176</x:v>
      </x:c>
    </x:row>
    <x:row r="65">
      <x:c r="A65" s="48" t="n">
        <x:v>46327</x:v>
      </x:c>
      <x:c r="B65" s="48" t="str">
        <x:v>B-002</x:v>
      </x:c>
      <x:c r="C65" s="48" t="n">
        <x:v>1120</x:v>
      </x:c>
      <x:c r="D65" s="48" t="n">
        <x:v>260</x:v>
      </x:c>
      <x:c r="E65" s="48" t="n">
        <x:v>780</x:v>
      </x:c>
      <x:c r="F65" s="48" t="n">
        <x:v>63.333333333333336</x:v>
      </x:c>
      <x:c r="G65" s="48" t="n">
        <x:v>20</x:v>
      </x:c>
      <x:c r="H65" s="48" t="n">
        <x:v>0</x:v>
      </x:c>
      <x:c r="I65" s="48" t="n">
        <x:v>67</x:v>
      </x:c>
      <x:c r="J65" s="48" t="n">
        <x:v>0</x:v>
      </x:c>
      <x:c r="K65" s="48" t="n">
        <x:f>C65-SUM(D65:J65)-M65</x:f>
        <x:v>-70.33333333333326</x:v>
      </x:c>
      <x:c r="L65" s="48" t="n">
        <x:v>1</x:v>
      </x:c>
      <x:c r="M65" s="48" t="n">
        <x:v>0</x:v>
      </x:c>
      <x:c r="N65" s="48" t="str"/>
      <x:c r="O65" s="48" t="str">
        <x:f>IF(K65&lt;0,"À surveiller",IF(L65&lt;0.9,"Occupation faible","OK"))</x:f>
        <x:v>À surveiller</x:v>
      </x:c>
      <x:c r="P65" s="48" t="n">
        <x:f>IFERROR(K65/C65,0)</x:f>
        <x:v>-0.06279761904761898</x:v>
      </x:c>
    </x:row>
    <x:row r="66">
      <x:c r="A66" s="48" t="n">
        <x:v>46327</x:v>
      </x:c>
      <x:c r="B66" s="48" t="str">
        <x:v>B-003</x:v>
      </x:c>
      <x:c r="C66" s="48" t="n">
        <x:v>0</x:v>
      </x:c>
      <x:c r="D66" s="48" t="n">
        <x:v>340</x:v>
      </x:c>
      <x:c r="E66" s="48" t="n">
        <x:v>890</x:v>
      </x:c>
      <x:c r="F66" s="48" t="n">
        <x:v>110</x:v>
      </x:c>
      <x:c r="G66" s="48" t="n">
        <x:v>35</x:v>
      </x:c>
      <x:c r="H66" s="48" t="n">
        <x:v>0</x:v>
      </x:c>
      <x:c r="I66" s="48" t="n">
        <x:v>0</x:v>
      </x:c>
      <x:c r="J66" s="48" t="n">
        <x:v>0</x:v>
      </x:c>
      <x:c r="K66" s="48" t="n">
        <x:f>C66-SUM(D66:J66)-M66</x:f>
        <x:v>-1375</x:v>
      </x:c>
      <x:c r="L66" s="48" t="n">
        <x:v>0</x:v>
      </x:c>
      <x:c r="M66" s="48" t="n">
        <x:v>0</x:v>
      </x:c>
      <x:c r="N66" s="48" t="str"/>
      <x:c r="O66" s="48" t="str">
        <x:f>IF(K66&lt;0,"À surveiller",IF(L66&lt;0.9,"Occupation faible","OK"))</x:f>
        <x:v>À surveiller</x:v>
      </x:c>
      <x:c r="P66" s="48" t="n">
        <x:f>IFERROR(K66/C66,0)</x:f>
        <x:v>0</x:v>
      </x:c>
    </x:row>
    <x:row r="67">
      <x:c r="A67" s="48" t="n">
        <x:v>46327</x:v>
      </x:c>
      <x:c r="B67" s="48" t="str">
        <x:v>B-004</x:v>
      </x:c>
      <x:c r="C67" s="48" t="n">
        <x:v>1450</x:v>
      </x:c>
      <x:c r="D67" s="48" t="n">
        <x:v>310</x:v>
      </x:c>
      <x:c r="E67" s="48" t="n">
        <x:v>740</x:v>
      </x:c>
      <x:c r="F67" s="48" t="n">
        <x:v>91.66666666666667</x:v>
      </x:c>
      <x:c r="G67" s="48" t="n">
        <x:v>30</x:v>
      </x:c>
      <x:c r="H67" s="48" t="n">
        <x:v>0</x:v>
      </x:c>
      <x:c r="I67" s="48" t="n">
        <x:v>87</x:v>
      </x:c>
      <x:c r="J67" s="48" t="n">
        <x:v>0</x:v>
      </x:c>
      <x:c r="K67" s="48" t="n">
        <x:f>C67-SUM(D67:J67)-M67</x:f>
        <x:v>191.33333333333326</x:v>
      </x:c>
      <x:c r="L67" s="48" t="n">
        <x:v>1</x:v>
      </x:c>
      <x:c r="M67" s="48" t="n">
        <x:v>0</x:v>
      </x:c>
      <x:c r="N67" s="48" t="str"/>
      <x:c r="O67" s="48" t="str">
        <x:f>IF(K67&lt;0,"À surveiller",IF(L67&lt;0.9,"Occupation faible","OK"))</x:f>
        <x:v>OK</x:v>
      </x:c>
      <x:c r="P67" s="48" t="n">
        <x:f>IFERROR(K67/C67,0)</x:f>
        <x:v>0.1319540229885057</x:v>
      </x:c>
    </x:row>
    <x:row r="68">
      <x:c r="A68" s="48" t="n">
        <x:v>46327</x:v>
      </x:c>
      <x:c r="B68" s="48" t="str">
        <x:v>B-005</x:v>
      </x:c>
      <x:c r="C68" s="48" t="n">
        <x:v>230</x:v>
      </x:c>
      <x:c r="D68" s="48" t="n">
        <x:v>35</x:v>
      </x:c>
      <x:c r="E68" s="48" t="n">
        <x:v>0</x:v>
      </x:c>
      <x:c r="F68" s="48" t="n">
        <x:v>15</x:v>
      </x:c>
      <x:c r="G68" s="48" t="n">
        <x:v>7.916666666666667</x:v>
      </x:c>
      <x:c r="H68" s="48" t="n">
        <x:v>0</x:v>
      </x:c>
      <x:c r="I68" s="48" t="n">
        <x:v>14</x:v>
      </x:c>
      <x:c r="J68" s="48" t="n">
        <x:v>0</x:v>
      </x:c>
      <x:c r="K68" s="48" t="n">
        <x:f>C68-SUM(D68:J68)-M68</x:f>
        <x:v>158.08333333333334</x:v>
      </x:c>
      <x:c r="L68" s="48" t="n">
        <x:v>1</x:v>
      </x:c>
      <x:c r="M68" s="48" t="n">
        <x:v>0</x:v>
      </x:c>
      <x:c r="N68" s="48" t="str"/>
      <x:c r="O68" s="48" t="str">
        <x:f>IF(K68&lt;0,"À surveiller",IF(L68&lt;0.9,"Occupation faible","OK"))</x:f>
        <x:v>OK</x:v>
      </x:c>
      <x:c r="P68" s="48" t="n">
        <x:f>IFERROR(K68/C68,0)</x:f>
        <x:v>0.6873188405797102</x:v>
      </x:c>
    </x:row>
    <x:row r="69">
      <x:c r="A69" s="48" t="n">
        <x:v>46327</x:v>
      </x:c>
      <x:c r="B69" s="48" t="str">
        <x:v>B-006</x:v>
      </x:c>
      <x:c r="C69" s="48" t="n">
        <x:v>3150</x:v>
      </x:c>
      <x:c r="D69" s="48" t="n">
        <x:v>890</x:v>
      </x:c>
      <x:c r="E69" s="48" t="n">
        <x:v>2140</x:v>
      </x:c>
      <x:c r="F69" s="48" t="n">
        <x:v>237.5</x:v>
      </x:c>
      <x:c r="G69" s="48" t="n">
        <x:v>79.16666666666667</x:v>
      </x:c>
      <x:c r="H69" s="48" t="n">
        <x:v>0</x:v>
      </x:c>
      <x:c r="I69" s="48" t="n">
        <x:v>189</x:v>
      </x:c>
      <x:c r="J69" s="48" t="n">
        <x:v>0</x:v>
      </x:c>
      <x:c r="K69" s="48" t="n">
        <x:f>C69-SUM(D69:J69)-M69</x:f>
        <x:v>-385.6666666666665</x:v>
      </x:c>
      <x:c r="L69" s="48" t="n">
        <x:v>1</x:v>
      </x:c>
      <x:c r="M69" s="48" t="n">
        <x:v>0</x:v>
      </x:c>
      <x:c r="N69" s="48" t="str"/>
      <x:c r="O69" s="48" t="str">
        <x:f>IF(K69&lt;0,"À surveiller",IF(L69&lt;0.9,"Occupation faible","OK"))</x:f>
        <x:v>À surveiller</x:v>
      </x:c>
      <x:c r="P69" s="48" t="n">
        <x:f>IFERROR(K69/C69,0)</x:f>
        <x:v>-0.12243386243386238</x:v>
      </x:c>
    </x:row>
    <x:row r="70">
      <x:c r="A70" s="48" t="n">
        <x:v>46357</x:v>
      </x:c>
      <x:c r="B70" s="48" t="str">
        <x:v>B-001</x:v>
      </x:c>
      <x:c r="C70" s="48" t="n">
        <x:v>920</x:v>
      </x:c>
      <x:c r="D70" s="48" t="n">
        <x:v>210</x:v>
      </x:c>
      <x:c r="E70" s="48" t="n">
        <x:v>610</x:v>
      </x:c>
      <x:c r="F70" s="48" t="n">
        <x:v>76.66666666666667</x:v>
      </x:c>
      <x:c r="G70" s="48" t="n">
        <x:v>23.333333333333332</x:v>
      </x:c>
      <x:c r="H70" s="48" t="n">
        <x:v>0</x:v>
      </x:c>
      <x:c r="I70" s="48" t="n">
        <x:v>55</x:v>
      </x:c>
      <x:c r="J70" s="48" t="n">
        <x:v>0</x:v>
      </x:c>
      <x:c r="K70" s="48" t="n">
        <x:f>C70-SUM(D70:J70)-M70</x:f>
        <x:v>-55</x:v>
      </x:c>
      <x:c r="L70" s="48" t="n">
        <x:v>1</x:v>
      </x:c>
      <x:c r="M70" s="48" t="n">
        <x:v>0</x:v>
      </x:c>
      <x:c r="N70" s="48" t="str"/>
      <x:c r="O70" s="48" t="str">
        <x:f>IF(K70&lt;0,"À surveiller",IF(L70&lt;0.9,"Occupation faible","OK"))</x:f>
        <x:v>À surveiller</x:v>
      </x:c>
      <x:c r="P70" s="48" t="n">
        <x:f>IFERROR(K70/C70,0)</x:f>
        <x:v>-0.059782608695652176</x:v>
      </x:c>
    </x:row>
    <x:row r="71">
      <x:c r="A71" s="48" t="n">
        <x:v>46357</x:v>
      </x:c>
      <x:c r="B71" s="48" t="str">
        <x:v>B-002</x:v>
      </x:c>
      <x:c r="C71" s="48" t="n">
        <x:v>1120</x:v>
      </x:c>
      <x:c r="D71" s="48" t="n">
        <x:v>260</x:v>
      </x:c>
      <x:c r="E71" s="48" t="n">
        <x:v>780</x:v>
      </x:c>
      <x:c r="F71" s="48" t="n">
        <x:v>63.333333333333336</x:v>
      </x:c>
      <x:c r="G71" s="48" t="n">
        <x:v>20</x:v>
      </x:c>
      <x:c r="H71" s="48" t="n">
        <x:v>0</x:v>
      </x:c>
      <x:c r="I71" s="48" t="n">
        <x:v>67</x:v>
      </x:c>
      <x:c r="J71" s="48" t="n">
        <x:v>0</x:v>
      </x:c>
      <x:c r="K71" s="48" t="n">
        <x:f>C71-SUM(D71:J71)-M71</x:f>
        <x:v>-70.33333333333326</x:v>
      </x:c>
      <x:c r="L71" s="48" t="n">
        <x:v>1</x:v>
      </x:c>
      <x:c r="M71" s="48" t="n">
        <x:v>0</x:v>
      </x:c>
      <x:c r="N71" s="48" t="str"/>
      <x:c r="O71" s="48" t="str">
        <x:f>IF(K71&lt;0,"À surveiller",IF(L71&lt;0.9,"Occupation faible","OK"))</x:f>
        <x:v>À surveiller</x:v>
      </x:c>
      <x:c r="P71" s="48" t="n">
        <x:f>IFERROR(K71/C71,0)</x:f>
        <x:v>-0.06279761904761898</x:v>
      </x:c>
    </x:row>
    <x:row r="72">
      <x:c r="A72" s="48" t="n">
        <x:v>46357</x:v>
      </x:c>
      <x:c r="B72" s="48" t="str">
        <x:v>B-003</x:v>
      </x:c>
      <x:c r="C72" s="48" t="n">
        <x:v>0</x:v>
      </x:c>
      <x:c r="D72" s="48" t="n">
        <x:v>340</x:v>
      </x:c>
      <x:c r="E72" s="48" t="n">
        <x:v>890</x:v>
      </x:c>
      <x:c r="F72" s="48" t="n">
        <x:v>110</x:v>
      </x:c>
      <x:c r="G72" s="48" t="n">
        <x:v>35</x:v>
      </x:c>
      <x:c r="H72" s="48" t="n">
        <x:v>0</x:v>
      </x:c>
      <x:c r="I72" s="48" t="n">
        <x:v>0</x:v>
      </x:c>
      <x:c r="J72" s="48" t="n">
        <x:v>0</x:v>
      </x:c>
      <x:c r="K72" s="48" t="n">
        <x:f>C72-SUM(D72:J72)-M72</x:f>
        <x:v>-1375</x:v>
      </x:c>
      <x:c r="L72" s="48" t="n">
        <x:v>0</x:v>
      </x:c>
      <x:c r="M72" s="48" t="n">
        <x:v>0</x:v>
      </x:c>
      <x:c r="N72" s="48" t="str"/>
      <x:c r="O72" s="48" t="str">
        <x:f>IF(K72&lt;0,"À surveiller",IF(L72&lt;0.9,"Occupation faible","OK"))</x:f>
        <x:v>À surveiller</x:v>
      </x:c>
      <x:c r="P72" s="48" t="n">
        <x:f>IFERROR(K72/C72,0)</x:f>
        <x:v>0</x:v>
      </x:c>
    </x:row>
    <x:row r="73">
      <x:c r="A73" s="48" t="n">
        <x:v>46357</x:v>
      </x:c>
      <x:c r="B73" s="48" t="str">
        <x:v>B-004</x:v>
      </x:c>
      <x:c r="C73" s="48" t="n">
        <x:v>1450</x:v>
      </x:c>
      <x:c r="D73" s="48" t="n">
        <x:v>310</x:v>
      </x:c>
      <x:c r="E73" s="48" t="n">
        <x:v>740</x:v>
      </x:c>
      <x:c r="F73" s="48" t="n">
        <x:v>91.66666666666667</x:v>
      </x:c>
      <x:c r="G73" s="48" t="n">
        <x:v>30</x:v>
      </x:c>
      <x:c r="H73" s="48" t="n">
        <x:v>0</x:v>
      </x:c>
      <x:c r="I73" s="48" t="n">
        <x:v>87</x:v>
      </x:c>
      <x:c r="J73" s="48" t="n">
        <x:v>0</x:v>
      </x:c>
      <x:c r="K73" s="48" t="n">
        <x:f>C73-SUM(D73:J73)-M73</x:f>
        <x:v>191.33333333333326</x:v>
      </x:c>
      <x:c r="L73" s="48" t="n">
        <x:v>1</x:v>
      </x:c>
      <x:c r="M73" s="48" t="n">
        <x:v>0</x:v>
      </x:c>
      <x:c r="N73" s="48" t="str"/>
      <x:c r="O73" s="48" t="str">
        <x:f>IF(K73&lt;0,"À surveiller",IF(L73&lt;0.9,"Occupation faible","OK"))</x:f>
        <x:v>OK</x:v>
      </x:c>
      <x:c r="P73" s="48" t="n">
        <x:f>IFERROR(K73/C73,0)</x:f>
        <x:v>0.1319540229885057</x:v>
      </x:c>
    </x:row>
    <x:row r="74">
      <x:c r="A74" s="48" t="n">
        <x:v>46357</x:v>
      </x:c>
      <x:c r="B74" s="48" t="str">
        <x:v>B-005</x:v>
      </x:c>
      <x:c r="C74" s="48" t="n">
        <x:v>230</x:v>
      </x:c>
      <x:c r="D74" s="48" t="n">
        <x:v>35</x:v>
      </x:c>
      <x:c r="E74" s="48" t="n">
        <x:v>0</x:v>
      </x:c>
      <x:c r="F74" s="48" t="n">
        <x:v>15</x:v>
      </x:c>
      <x:c r="G74" s="48" t="n">
        <x:v>7.916666666666667</x:v>
      </x:c>
      <x:c r="H74" s="48" t="n">
        <x:v>0</x:v>
      </x:c>
      <x:c r="I74" s="48" t="n">
        <x:v>14</x:v>
      </x:c>
      <x:c r="J74" s="48" t="n">
        <x:v>0</x:v>
      </x:c>
      <x:c r="K74" s="48" t="n">
        <x:f>C74-SUM(D74:J74)-M74</x:f>
        <x:v>158.08333333333334</x:v>
      </x:c>
      <x:c r="L74" s="48" t="n">
        <x:v>1</x:v>
      </x:c>
      <x:c r="M74" s="48" t="n">
        <x:v>0</x:v>
      </x:c>
      <x:c r="N74" s="48" t="str"/>
      <x:c r="O74" s="48" t="str">
        <x:f>IF(K74&lt;0,"À surveiller",IF(L74&lt;0.9,"Occupation faible","OK"))</x:f>
        <x:v>OK</x:v>
      </x:c>
      <x:c r="P74" s="48" t="n">
        <x:f>IFERROR(K74/C74,0)</x:f>
        <x:v>0.6873188405797102</x:v>
      </x:c>
    </x:row>
    <x:row r="75">
      <x:c r="A75" s="48" t="n">
        <x:v>46357</x:v>
      </x:c>
      <x:c r="B75" s="48" t="str">
        <x:v>B-006</x:v>
      </x:c>
      <x:c r="C75" s="48" t="n">
        <x:v>3150</x:v>
      </x:c>
      <x:c r="D75" s="48" t="n">
        <x:v>890</x:v>
      </x:c>
      <x:c r="E75" s="48" t="n">
        <x:v>2140</x:v>
      </x:c>
      <x:c r="F75" s="48" t="n">
        <x:v>237.5</x:v>
      </x:c>
      <x:c r="G75" s="48" t="n">
        <x:v>79.16666666666667</x:v>
      </x:c>
      <x:c r="H75" s="48" t="n">
        <x:v>0</x:v>
      </x:c>
      <x:c r="I75" s="48" t="n">
        <x:v>189</x:v>
      </x:c>
      <x:c r="J75" s="48" t="n">
        <x:v>0</x:v>
      </x:c>
      <x:c r="K75" s="48" t="n">
        <x:f>C75-SUM(D75:J75)-M75</x:f>
        <x:v>-385.6666666666665</x:v>
      </x:c>
      <x:c r="L75" s="48" t="n">
        <x:v>1</x:v>
      </x:c>
      <x:c r="M75" s="48" t="n">
        <x:v>0</x:v>
      </x:c>
      <x:c r="N75" s="48" t="str"/>
      <x:c r="O75" s="48" t="str">
        <x:f>IF(K75&lt;0,"À surveiller",IF(L75&lt;0.9,"Occupation faible","OK"))</x:f>
        <x:v>À surveiller</x:v>
      </x:c>
      <x:c r="P75" s="48" t="n">
        <x:f>IFERROR(K75/C75,0)</x:f>
        <x:v>-0.12243386243386238</x:v>
      </x:c>
    </x:row>
  </x:sheetData>
  <x:mergeCells>
    <x:mergeCell ref="A1:P1"/>
  </x:mergeCells>
  <x:conditionalFormatting sqref="O4:O200">
    <x:cfRule type="expression" dxfId="2" priority="1">
      <x:formula>O4="OK"</x:formula>
    </x:cfRule>
    <x:cfRule type="expression" dxfId="3" priority="2">
      <x:formula>O4&lt;&gt;"OK"</x:formula>
    </x:cfRule>
  </x:conditionalFormatting>
  <x:dataValidations count="1">
    <x:dataValidation type="list" sqref="B4:B200">
      <x:formula1>Biens!$A$4:$A$30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5820b0b3f2e40a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</x:cols>
  <x:sheetData>
    <x:row r="1" ht="36" customHeight="1">
      <x:c r="A1" s="16" t="str">
        <x:v>EMPRUNTS — Dette, échéances et effort financier</x:v>
      </x:c>
      <x:c r="B1" s="16"/>
      <x:c r="C1" s="30"/>
      <x:c r="D1" s="30"/>
      <x:c r="E1" s="59"/>
      <x:c r="F1" s="16"/>
      <x:c r="G1" s="30"/>
      <x:c r="H1" s="30"/>
      <x:c r="I1" s="61"/>
      <x:c r="J1" s="61"/>
      <x:c r="K1" s="30"/>
      <x:c r="L1" s="16"/>
    </x:row>
    <x:row r="2" ht="22" customHeight="1"/>
    <x:row r="3" ht="28" customHeight="1">
      <x:c r="A3" s="57" t="str">
        <x:v>ID bien</x:v>
      </x:c>
      <x:c r="B3" s="57" t="str">
        <x:v>Banque</x:v>
      </x:c>
      <x:c r="C3" s="57" t="str">
        <x:v>Capital initial</x:v>
      </x:c>
      <x:c r="D3" s="57" t="str">
        <x:v>Capital restant dû</x:v>
      </x:c>
      <x:c r="E3" s="57" t="str">
        <x:v>Taux</x:v>
      </x:c>
      <x:c r="F3" s="57" t="str">
        <x:v>Durée restante mois</x:v>
      </x:c>
      <x:c r="G3" s="57" t="str">
        <x:v>Mensualité</x:v>
      </x:c>
      <x:c r="H3" s="57" t="str">
        <x:v>Assurance prêt</x:v>
      </x:c>
      <x:c r="I3" s="57" t="str">
        <x:v>Début</x:v>
      </x:c>
      <x:c r="J3" s="57" t="str">
        <x:v>Fin estimée</x:v>
      </x:c>
      <x:c r="K3" s="57" t="str">
        <x:v>Poids dette annuel</x:v>
      </x:c>
      <x:c r="L3" s="57" t="str">
        <x:v>Signal</x:v>
      </x:c>
    </x:row>
    <x:row r="4">
      <x:c r="A4" s="48" t="str">
        <x:v>B-001</x:v>
      </x:c>
      <x:c r="B4" s="48" t="str">
        <x:v>Banque A</x:v>
      </x:c>
      <x:c r="C4" s="48" t="n">
        <x:v>155000</x:v>
      </x:c>
      <x:c r="D4" s="48" t="n">
        <x:v>138500</x:v>
      </x:c>
      <x:c r="E4" s="48" t="n">
        <x:v>0.021</x:v>
      </x:c>
      <x:c r="F4" s="48" t="n">
        <x:v>204</x:v>
      </x:c>
      <x:c r="G4" s="48" t="n">
        <x:v>610</x:v>
      </x:c>
      <x:c r="H4" s="48" t="n">
        <x:v>32</x:v>
      </x:c>
      <x:c r="I4" s="48" t="n">
        <x:v>45292</x:v>
      </x:c>
      <x:c r="J4" s="48" t="n">
        <x:f>IF(F4&gt;0,EDATE(I4,F4),"")</x:f>
        <x:v>51502</x:v>
      </x:c>
      <x:c r="K4" s="48" t="n">
        <x:f>(G4+H4)*12</x:f>
        <x:v>7704</x:v>
      </x:c>
      <x:c r="L4" s="48" t="str">
        <x:f>IF(D4=0,"Sans dette",IF(E4&gt;0.027,"Taux à suivre","OK"))</x:f>
        <x:v>OK</x:v>
      </x:c>
    </x:row>
    <x:row r="5">
      <x:c r="A5" s="48" t="str">
        <x:v>B-002</x:v>
      </x:c>
      <x:c r="B5" s="48" t="str">
        <x:v>Banque B</x:v>
      </x:c>
      <x:c r="C5" s="48" t="n">
        <x:v>208000</x:v>
      </x:c>
      <x:c r="D5" s="48" t="n">
        <x:v>196200</x:v>
      </x:c>
      <x:c r="E5" s="48" t="n">
        <x:v>0.026</x:v>
      </x:c>
      <x:c r="F5" s="48" t="n">
        <x:v>230</x:v>
      </x:c>
      <x:c r="G5" s="48" t="n">
        <x:v>780</x:v>
      </x:c>
      <x:c r="H5" s="48" t="n">
        <x:v>42</x:v>
      </x:c>
      <x:c r="I5" s="48" t="n">
        <x:v>45717</x:v>
      </x:c>
      <x:c r="J5" s="48" t="n">
        <x:f>IF(F5&gt;0,EDATE(I5,F5),"")</x:f>
        <x:v>52718</x:v>
      </x:c>
      <x:c r="K5" s="48" t="n">
        <x:f>(G5+H5)*12</x:f>
        <x:v>9864</x:v>
      </x:c>
      <x:c r="L5" s="48" t="str">
        <x:f>IF(D5=0,"Sans dette",IF(E5&gt;0.027,"Taux à suivre","OK"))</x:f>
        <x:v>OK</x:v>
      </x:c>
    </x:row>
    <x:row r="6">
      <x:c r="A6" s="48" t="str">
        <x:v>B-003</x:v>
      </x:c>
      <x:c r="B6" s="48" t="str">
        <x:v>Banque C</x:v>
      </x:c>
      <x:c r="C6" s="48" t="n">
        <x:v>245000</x:v>
      </x:c>
      <x:c r="D6" s="48" t="n">
        <x:v>232000</x:v>
      </x:c>
      <x:c r="E6" s="48" t="n">
        <x:v>0.024</x:v>
      </x:c>
      <x:c r="F6" s="48" t="n">
        <x:v>238</x:v>
      </x:c>
      <x:c r="G6" s="48" t="n">
        <x:v>890</x:v>
      </x:c>
      <x:c r="H6" s="48" t="n">
        <x:v>50</x:v>
      </x:c>
      <x:c r="I6" s="48" t="n">
        <x:v>45658</x:v>
      </x:c>
      <x:c r="J6" s="48" t="n">
        <x:f>IF(F6&gt;0,EDATE(I6,F6),"")</x:f>
        <x:v>52902</x:v>
      </x:c>
      <x:c r="K6" s="48" t="n">
        <x:f>(G6+H6)*12</x:f>
        <x:v>11280</x:v>
      </x:c>
      <x:c r="L6" s="48" t="str">
        <x:f>IF(D6=0,"Sans dette",IF(E6&gt;0.027,"Taux à suivre","OK"))</x:f>
        <x:v>OK</x:v>
      </x:c>
    </x:row>
    <x:row r="7">
      <x:c r="A7" s="48" t="str">
        <x:v>B-004</x:v>
      </x:c>
      <x:c r="B7" s="48" t="str">
        <x:v>Banque A</x:v>
      </x:c>
      <x:c r="C7" s="48" t="n">
        <x:v>180000</x:v>
      </x:c>
      <x:c r="D7" s="48" t="n">
        <x:v>162000</x:v>
      </x:c>
      <x:c r="E7" s="48" t="n">
        <x:v>0.019</x:v>
      </x:c>
      <x:c r="F7" s="48" t="n">
        <x:v>190</x:v>
      </x:c>
      <x:c r="G7" s="48" t="n">
        <x:v>740</x:v>
      </x:c>
      <x:c r="H7" s="48" t="n">
        <x:v>36</x:v>
      </x:c>
      <x:c r="I7" s="48" t="n">
        <x:v>45170</x:v>
      </x:c>
      <x:c r="J7" s="48" t="n">
        <x:f>IF(F7&gt;0,EDATE(I7,F7),"")</x:f>
        <x:v>50952</x:v>
      </x:c>
      <x:c r="K7" s="48" t="n">
        <x:f>(G7+H7)*12</x:f>
        <x:v>9312</x:v>
      </x:c>
      <x:c r="L7" s="48" t="str">
        <x:f>IF(D7=0,"Sans dette",IF(E7&gt;0.027,"Taux à suivre","OK"))</x:f>
        <x:v>OK</x:v>
      </x:c>
    </x:row>
    <x:row r="8">
      <x:c r="A8" s="48" t="str">
        <x:v>B-005</x:v>
      </x:c>
      <x:c r="B8" s="48" t="str">
        <x:v>—</x:v>
      </x:c>
      <x:c r="C8" s="48" t="n">
        <x:v>0</x:v>
      </x:c>
      <x:c r="D8" s="48" t="n">
        <x:v>0</x:v>
      </x:c>
      <x:c r="E8" s="48" t="n">
        <x:v>0</x:v>
      </x:c>
      <x:c r="F8" s="48" t="n">
        <x:v>0</x:v>
      </x:c>
      <x:c r="G8" s="48" t="n">
        <x:v>0</x:v>
      </x:c>
      <x:c r="H8" s="48" t="n">
        <x:v>0</x:v>
      </x:c>
      <x:c r="I8" s="48"/>
      <x:c r="J8" s="48" t="str">
        <x:f>IF(F8&gt;0,EDATE(I8,F8),"")</x:f>
      </x:c>
      <x:c r="K8" s="48" t="n">
        <x:f>(G8+H8)*12</x:f>
        <x:v>0</x:v>
      </x:c>
      <x:c r="L8" s="48" t="str">
        <x:f>IF(D8=0,"Sans dette",IF(E8&gt;0.027,"Taux à suivre","OK"))</x:f>
        <x:v>Sans dette</x:v>
      </x:c>
    </x:row>
    <x:row r="9">
      <x:c r="A9" s="48" t="str">
        <x:v>B-006</x:v>
      </x:c>
      <x:c r="B9" s="48" t="str">
        <x:v>Banque D</x:v>
      </x:c>
      <x:c r="C9" s="48" t="n">
        <x:v>430000</x:v>
      </x:c>
      <x:c r="D9" s="48" t="n">
        <x:v>418000</x:v>
      </x:c>
      <x:c r="E9" s="48" t="n">
        <x:v>0.029</x:v>
      </x:c>
      <x:c r="F9" s="48" t="n">
        <x:v>276</x:v>
      </x:c>
      <x:c r="G9" s="48" t="n">
        <x:v>2140</x:v>
      </x:c>
      <x:c r="H9" s="48" t="n">
        <x:v>88</x:v>
      </x:c>
      <x:c r="I9" s="48" t="n">
        <x:v>45809</x:v>
      </x:c>
      <x:c r="J9" s="48" t="n">
        <x:f>IF(F9&gt;0,EDATE(I9,F9),"")</x:f>
        <x:v>54210</x:v>
      </x:c>
      <x:c r="K9" s="48" t="n">
        <x:f>(G9+H9)*12</x:f>
        <x:v>26736</x:v>
      </x:c>
      <x:c r="L9" s="48" t="str">
        <x:f>IF(D9=0,"Sans dette",IF(E9&gt;0.027,"Taux à suivre","OK"))</x:f>
        <x:v>Taux à suivre</x:v>
      </x:c>
    </x:row>
  </x:sheetData>
  <x:mergeCells>
    <x:mergeCell ref="A1:L1"/>
  </x:mergeCells>
  <x:conditionalFormatting sqref="L4:L30">
    <x:cfRule type="expression" dxfId="4" priority="1">
      <x:formula>L4="OK"</x:formula>
    </x:cfRule>
    <x:cfRule type="expression" dxfId="5" priority="2">
      <x:formula>L4&lt;&gt;"OK"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c328e2c7c4cc4b64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26" hidden="0" customWidth="1"/>
  </x:cols>
  <x:sheetData>
    <x:row r="1" ht="36" customHeight="1">
      <x:c r="A1" s="16" t="str">
        <x:v>TRAVAUX &amp; RÉNOVATION — Budget, avancement et impact patrimonial</x:v>
      </x:c>
      <x:c r="B1" s="16"/>
      <x:c r="C1" s="16"/>
      <x:c r="D1" s="16"/>
      <x:c r="E1" s="16"/>
      <x:c r="F1" s="30"/>
      <x:c r="G1" s="30"/>
      <x:c r="H1" s="30"/>
      <x:c r="I1" s="61"/>
      <x:c r="J1" s="61"/>
      <x:c r="K1" s="46"/>
      <x:c r="L1" s="30"/>
      <x:c r="M1" s="30"/>
      <x:c r="N1" s="16"/>
    </x:row>
    <x:row r="2" ht="22" customHeight="1"/>
    <x:row r="3" ht="28" customHeight="1">
      <x:c r="A3" s="71" t="str">
        <x:v>ID travaux</x:v>
      </x:c>
      <x:c r="B3" s="71" t="str">
        <x:v>ID bien</x:v>
      </x:c>
      <x:c r="C3" s="71" t="str">
        <x:v>Nature</x:v>
      </x:c>
      <x:c r="D3" s="71" t="str">
        <x:v>Priorité</x:v>
      </x:c>
      <x:c r="E3" s="71" t="str">
        <x:v>État</x:v>
      </x:c>
      <x:c r="F3" s="71" t="str">
        <x:v>Budget prévu</x:v>
      </x:c>
      <x:c r="G3" s="71" t="str">
        <x:v>Dépenses engagées</x:v>
      </x:c>
      <x:c r="H3" s="71" t="str">
        <x:v>Écart</x:v>
      </x:c>
      <x:c r="I3" s="71" t="str">
        <x:v>Date début</x:v>
      </x:c>
      <x:c r="J3" s="71" t="str">
        <x:v>Date fin prévue</x:v>
      </x:c>
      <x:c r="K3" s="71" t="str">
        <x:v>Avancement</x:v>
      </x:c>
      <x:c r="L3" s="71" t="str">
        <x:v>Gain loyer estimé</x:v>
      </x:c>
      <x:c r="M3" s="71" t="str">
        <x:v>Impact valeur estimé</x:v>
      </x:c>
      <x:c r="N3" s="71" t="str">
        <x:v>Commentaire</x:v>
      </x:c>
    </x:row>
    <x:row r="4">
      <x:c r="A4" s="48" t="str">
        <x:v>T-001</x:v>
      </x:c>
      <x:c r="B4" s="48" t="str">
        <x:v>B-006</x:v>
      </x:c>
      <x:c r="C4" s="48" t="str">
        <x:v>Rénovation énergétique</x:v>
      </x:c>
      <x:c r="D4" s="48" t="str">
        <x:v>Haute</x:v>
      </x:c>
      <x:c r="E4" s="48" t="str">
        <x:v>En cours</x:v>
      </x:c>
      <x:c r="F4" s="48" t="n">
        <x:v>24000</x:v>
      </x:c>
      <x:c r="G4" s="48" t="n">
        <x:v>12000</x:v>
      </x:c>
      <x:c r="H4" s="48" t="n">
        <x:f>G4-F4</x:f>
        <x:v>-12000</x:v>
      </x:c>
      <x:c r="I4" s="48" t="n">
        <x:v>46054</x:v>
      </x:c>
      <x:c r="J4" s="48" t="n">
        <x:v>46172</x:v>
      </x:c>
      <x:c r="K4" s="48" t="n">
        <x:v>0.5</x:v>
      </x:c>
      <x:c r="L4" s="48" t="n">
        <x:v>420</x:v>
      </x:c>
      <x:c r="M4" s="48" t="n">
        <x:v>38000</x:v>
      </x:c>
      <x:c r="N4" s="48" t="str">
        <x:v>Priorité DPE</x:v>
      </x:c>
    </x:row>
    <x:row r="5">
      <x:c r="A5" s="48" t="str">
        <x:v>T-002</x:v>
      </x:c>
      <x:c r="B5" s="48" t="str">
        <x:v>B-001</x:v>
      </x:c>
      <x:c r="C5" s="48" t="str">
        <x:v>Cuisine et peinture</x:v>
      </x:c>
      <x:c r="D5" s="48" t="str">
        <x:v>Moyenne</x:v>
      </x:c>
      <x:c r="E5" s="48" t="str">
        <x:v>Prévu</x:v>
      </x:c>
      <x:c r="F5" s="48" t="n">
        <x:v>3200</x:v>
      </x:c>
      <x:c r="G5" s="48" t="n">
        <x:v>0</x:v>
      </x:c>
      <x:c r="H5" s="48" t="n">
        <x:f>G5-F5</x:f>
        <x:v>-3200</x:v>
      </x:c>
      <x:c r="I5" s="48" t="n">
        <x:v>46204</x:v>
      </x:c>
      <x:c r="J5" s="48" t="n">
        <x:v>46223</x:v>
      </x:c>
      <x:c r="K5" s="48" t="n">
        <x:v>0</x:v>
      </x:c>
      <x:c r="L5" s="48" t="n">
        <x:v>80</x:v>
      </x:c>
      <x:c r="M5" s="48" t="n">
        <x:v>6500</x:v>
      </x:c>
      <x:c r="N5" s="48" t="str">
        <x:v>Relocation ciblée</x:v>
      </x:c>
    </x:row>
    <x:row r="6">
      <x:c r="A6" s="48" t="str">
        <x:v>T-003</x:v>
      </x:c>
      <x:c r="B6" s="48" t="str">
        <x:v>B-003</x:v>
      </x:c>
      <x:c r="C6" s="48" t="str">
        <x:v>Remise en location</x:v>
      </x:c>
      <x:c r="D6" s="48" t="str">
        <x:v>Haute</x:v>
      </x:c>
      <x:c r="E6" s="48" t="str">
        <x:v>Bloqué</x:v>
      </x:c>
      <x:c r="F6" s="48" t="n">
        <x:v>8500</x:v>
      </x:c>
      <x:c r="G6" s="48" t="n">
        <x:v>1800</x:v>
      </x:c>
      <x:c r="H6" s="48" t="n">
        <x:f>G6-F6</x:f>
        <x:v>-6700</x:v>
      </x:c>
      <x:c r="I6" s="48" t="n">
        <x:v>46096</x:v>
      </x:c>
      <x:c r="J6" s="48" t="n">
        <x:v>46188</x:v>
      </x:c>
      <x:c r="K6" s="48" t="n">
        <x:v>0.22</x:v>
      </x:c>
      <x:c r="L6" s="48" t="n">
        <x:v>980</x:v>
      </x:c>
      <x:c r="M6" s="48" t="n">
        <x:v>12000</x:v>
      </x:c>
      <x:c r="N6" s="48" t="str">
        <x:v>Devis à valider</x:v>
      </x:c>
    </x:row>
    <x:row r="7">
      <x:c r="A7" s="48" t="str">
        <x:v>T-004</x:v>
      </x:c>
      <x:c r="B7" s="48" t="str">
        <x:v>B-004</x:v>
      </x:c>
      <x:c r="C7" s="48" t="str">
        <x:v>Vitrine et conformité</x:v>
      </x:c>
      <x:c r="D7" s="48" t="str">
        <x:v>Moyenne</x:v>
      </x:c>
      <x:c r="E7" s="48" t="str">
        <x:v>Terminé</x:v>
      </x:c>
      <x:c r="F7" s="48" t="n">
        <x:v>6000</x:v>
      </x:c>
      <x:c r="G7" s="48" t="n">
        <x:v>5900</x:v>
      </x:c>
      <x:c r="H7" s="48" t="n">
        <x:f>G7-F7</x:f>
        <x:v>-100</x:v>
      </x:c>
      <x:c r="I7" s="48" t="n">
        <x:v>46032</x:v>
      </x:c>
      <x:c r="J7" s="48" t="n">
        <x:v>46068</x:v>
      </x:c>
      <x:c r="K7" s="48" t="n">
        <x:v>1</x:v>
      </x:c>
      <x:c r="L7" s="48" t="n">
        <x:v>150</x:v>
      </x:c>
      <x:c r="M7" s="48" t="n">
        <x:v>9000</x:v>
      </x:c>
      <x:c r="N7" s="48" t="str">
        <x:v>Terminé</x:v>
      </x:c>
    </x:row>
    <x:row r="8">
      <x:c r="A8" s="48"/>
      <x:c r="B8" s="48"/>
      <x:c r="C8" s="48"/>
      <x:c r="D8" s="48"/>
      <x:c r="E8" s="48"/>
      <x:c r="F8" s="48"/>
      <x:c r="G8" s="48"/>
      <x:c r="H8" s="48"/>
      <x:c r="I8" s="48"/>
      <x:c r="J8" s="48"/>
      <x:c r="K8" s="48"/>
      <x:c r="L8" s="48"/>
      <x:c r="M8" s="48"/>
      <x:c r="N8" s="48"/>
    </x:row>
    <x:row r="9">
      <x:c r="A9" s="48"/>
      <x:c r="B9" s="48"/>
      <x:c r="C9" s="48"/>
      <x:c r="D9" s="48"/>
      <x:c r="E9" s="48"/>
      <x:c r="F9" s="48"/>
      <x:c r="G9" s="48"/>
      <x:c r="H9" s="48"/>
      <x:c r="I9" s="48"/>
      <x:c r="J9" s="48"/>
      <x:c r="K9" s="48"/>
      <x:c r="L9" s="48"/>
      <x:c r="M9" s="48"/>
      <x:c r="N9" s="48"/>
    </x:row>
    <x:row r="10">
      <x:c r="A10" s="48"/>
      <x:c r="B10" s="48"/>
      <x:c r="C10" s="48"/>
      <x:c r="D10" s="48"/>
      <x:c r="E10" s="48"/>
      <x:c r="F10" s="48"/>
      <x:c r="G10" s="48"/>
      <x:c r="H10" s="48"/>
      <x:c r="I10" s="48"/>
      <x:c r="J10" s="48"/>
      <x:c r="K10" s="48"/>
      <x:c r="L10" s="48"/>
      <x:c r="M10" s="48"/>
      <x:c r="N10" s="48"/>
    </x:row>
    <x:row r="11">
      <x:c r="A11" s="48"/>
      <x:c r="B11" s="48"/>
      <x:c r="C11" s="48"/>
      <x:c r="D11" s="48"/>
      <x:c r="E11" s="48"/>
      <x:c r="F11" s="48"/>
      <x:c r="G11" s="48"/>
      <x:c r="H11" s="48"/>
      <x:c r="I11" s="48"/>
      <x:c r="J11" s="48"/>
      <x:c r="K11" s="48"/>
      <x:c r="L11" s="48"/>
      <x:c r="M11" s="48"/>
      <x:c r="N11" s="48"/>
    </x:row>
    <x:row r="12">
      <x:c r="A12" s="48"/>
      <x:c r="B12" s="48"/>
      <x:c r="C12" s="48"/>
      <x:c r="D12" s="48"/>
      <x:c r="E12" s="48"/>
      <x:c r="F12" s="48"/>
      <x:c r="G12" s="48"/>
      <x:c r="H12" s="48"/>
      <x:c r="I12" s="48"/>
      <x:c r="J12" s="48"/>
      <x:c r="K12" s="48"/>
      <x:c r="L12" s="48"/>
      <x:c r="M12" s="48"/>
      <x:c r="N12" s="48"/>
    </x:row>
    <x:row r="13">
      <x:c r="A13" s="48"/>
      <x:c r="B13" s="48"/>
      <x:c r="C13" s="48"/>
      <x:c r="D13" s="48"/>
      <x:c r="E13" s="48"/>
      <x:c r="F13" s="48"/>
      <x:c r="G13" s="48"/>
      <x:c r="H13" s="48"/>
      <x:c r="I13" s="48"/>
      <x:c r="J13" s="48"/>
      <x:c r="K13" s="48"/>
      <x:c r="L13" s="48"/>
      <x:c r="M13" s="48"/>
      <x:c r="N13" s="48"/>
    </x:row>
    <x:row r="14">
      <x:c r="A14" s="48"/>
      <x:c r="B14" s="48"/>
      <x:c r="C14" s="48"/>
      <x:c r="D14" s="48"/>
      <x:c r="E14" s="48"/>
      <x:c r="F14" s="48"/>
      <x:c r="G14" s="48"/>
      <x:c r="H14" s="48"/>
      <x:c r="I14" s="48"/>
      <x:c r="J14" s="48"/>
      <x:c r="K14" s="48"/>
      <x:c r="L14" s="48"/>
      <x:c r="M14" s="48"/>
      <x:c r="N14" s="48"/>
    </x:row>
    <x:row r="15">
      <x:c r="A15" s="48"/>
      <x:c r="B15" s="48"/>
      <x:c r="C15" s="48"/>
      <x:c r="D15" s="48"/>
      <x:c r="E15" s="48"/>
      <x:c r="F15" s="48"/>
      <x:c r="G15" s="48"/>
      <x:c r="H15" s="48"/>
      <x:c r="I15" s="48"/>
      <x:c r="J15" s="48"/>
      <x:c r="K15" s="48"/>
      <x:c r="L15" s="48"/>
      <x:c r="M15" s="48"/>
      <x:c r="N15" s="48"/>
    </x:row>
    <x:row r="16">
      <x:c r="A16" s="48"/>
      <x:c r="B16" s="48"/>
      <x:c r="C16" s="48"/>
      <x:c r="D16" s="48"/>
      <x:c r="E16" s="48"/>
      <x:c r="F16" s="48"/>
      <x:c r="G16" s="48"/>
      <x:c r="H16" s="48"/>
      <x:c r="I16" s="48"/>
      <x:c r="J16" s="48"/>
      <x:c r="K16" s="48"/>
      <x:c r="L16" s="48"/>
      <x:c r="M16" s="48"/>
      <x:c r="N16" s="48"/>
    </x:row>
    <x:row r="17">
      <x:c r="A17" s="48"/>
      <x:c r="B17" s="48"/>
      <x:c r="C17" s="48"/>
      <x:c r="D17" s="48"/>
      <x:c r="E17" s="48"/>
      <x:c r="F17" s="48"/>
      <x:c r="G17" s="48"/>
      <x:c r="H17" s="48"/>
      <x:c r="I17" s="48"/>
      <x:c r="J17" s="48"/>
      <x:c r="K17" s="48"/>
      <x:c r="L17" s="48"/>
      <x:c r="M17" s="48"/>
      <x:c r="N17" s="48"/>
    </x:row>
    <x:row r="18">
      <x:c r="A18" s="48"/>
      <x:c r="B18" s="48"/>
      <x:c r="C18" s="48"/>
      <x:c r="D18" s="48"/>
      <x:c r="E18" s="48"/>
      <x:c r="F18" s="48"/>
      <x:c r="G18" s="48"/>
      <x:c r="H18" s="48"/>
      <x:c r="I18" s="48"/>
      <x:c r="J18" s="48"/>
      <x:c r="K18" s="48"/>
      <x:c r="L18" s="48"/>
      <x:c r="M18" s="48"/>
      <x:c r="N18" s="48"/>
    </x:row>
    <x:row r="19">
      <x:c r="A19" s="48"/>
      <x:c r="B19" s="48"/>
      <x:c r="C19" s="48"/>
      <x:c r="D19" s="48"/>
      <x:c r="E19" s="48"/>
      <x:c r="F19" s="48"/>
      <x:c r="G19" s="48"/>
      <x:c r="H19" s="48"/>
      <x:c r="I19" s="48"/>
      <x:c r="J19" s="48"/>
      <x:c r="K19" s="48"/>
      <x:c r="L19" s="48"/>
      <x:c r="M19" s="48"/>
      <x:c r="N19" s="48"/>
    </x:row>
    <x:row r="20">
      <x:c r="A20" s="48"/>
      <x:c r="B20" s="48"/>
      <x:c r="C20" s="48"/>
      <x:c r="D20" s="48"/>
      <x:c r="E20" s="48"/>
      <x:c r="F20" s="48"/>
      <x:c r="G20" s="48"/>
      <x:c r="H20" s="48"/>
      <x:c r="I20" s="48"/>
      <x:c r="J20" s="48"/>
      <x:c r="K20" s="48"/>
      <x:c r="L20" s="48"/>
      <x:c r="M20" s="48"/>
      <x:c r="N20" s="48"/>
    </x:row>
    <x:row r="21">
      <x:c r="A21" s="48"/>
      <x:c r="B21" s="48"/>
      <x:c r="C21" s="48"/>
      <x:c r="D21" s="48"/>
      <x:c r="E21" s="48"/>
      <x:c r="F21" s="48"/>
      <x:c r="G21" s="48"/>
      <x:c r="H21" s="48"/>
      <x:c r="I21" s="48"/>
      <x:c r="J21" s="48"/>
      <x:c r="K21" s="48"/>
      <x:c r="L21" s="48"/>
      <x:c r="M21" s="48"/>
      <x:c r="N21" s="48"/>
    </x:row>
    <x:row r="22">
      <x:c r="A22" s="48"/>
      <x:c r="B22" s="48"/>
      <x:c r="C22" s="48"/>
      <x:c r="D22" s="48"/>
      <x:c r="E22" s="48"/>
      <x:c r="F22" s="48"/>
      <x:c r="G22" s="48"/>
      <x:c r="H22" s="48"/>
      <x:c r="I22" s="48"/>
      <x:c r="J22" s="48"/>
      <x:c r="K22" s="48"/>
      <x:c r="L22" s="48"/>
      <x:c r="M22" s="48"/>
      <x:c r="N22" s="48"/>
    </x:row>
    <x:row r="23">
      <x:c r="A23" s="48"/>
      <x:c r="B23" s="48"/>
      <x:c r="C23" s="48"/>
      <x:c r="D23" s="48"/>
      <x:c r="E23" s="48"/>
      <x:c r="F23" s="48"/>
      <x:c r="G23" s="48"/>
      <x:c r="H23" s="48"/>
      <x:c r="I23" s="48"/>
      <x:c r="J23" s="48"/>
      <x:c r="K23" s="48"/>
      <x:c r="L23" s="48"/>
      <x:c r="M23" s="48"/>
      <x:c r="N23" s="48"/>
    </x:row>
    <x:row r="24">
      <x:c r="A24" s="48"/>
      <x:c r="B24" s="48"/>
      <x:c r="C24" s="48"/>
      <x:c r="D24" s="48"/>
      <x:c r="E24" s="48"/>
      <x:c r="F24" s="48"/>
      <x:c r="G24" s="48"/>
      <x:c r="H24" s="48"/>
      <x:c r="I24" s="48"/>
      <x:c r="J24" s="48"/>
      <x:c r="K24" s="48"/>
      <x:c r="L24" s="48"/>
      <x:c r="M24" s="48"/>
      <x:c r="N24" s="48"/>
    </x:row>
    <x:row r="25">
      <x:c r="A25" s="48"/>
      <x:c r="B25" s="48"/>
      <x:c r="C25" s="48"/>
      <x:c r="D25" s="48"/>
      <x:c r="E25" s="48"/>
      <x:c r="F25" s="48"/>
      <x:c r="G25" s="48"/>
      <x:c r="H25" s="48"/>
      <x:c r="I25" s="48"/>
      <x:c r="J25" s="48"/>
      <x:c r="K25" s="48"/>
      <x:c r="L25" s="48"/>
      <x:c r="M25" s="48"/>
      <x:c r="N25" s="48"/>
    </x:row>
    <x:row r="26">
      <x:c r="A26" s="48"/>
      <x:c r="B26" s="48"/>
      <x:c r="C26" s="48"/>
      <x:c r="D26" s="48"/>
      <x:c r="E26" s="48"/>
      <x:c r="F26" s="48"/>
      <x:c r="G26" s="48"/>
      <x:c r="H26" s="48"/>
      <x:c r="I26" s="48"/>
      <x:c r="J26" s="48"/>
      <x:c r="K26" s="48"/>
      <x:c r="L26" s="48"/>
      <x:c r="M26" s="48"/>
      <x:c r="N26" s="48"/>
    </x:row>
    <x:row r="27">
      <x:c r="A27" s="48"/>
      <x:c r="B27" s="48"/>
      <x:c r="C27" s="48"/>
      <x:c r="D27" s="48"/>
      <x:c r="E27" s="48"/>
      <x:c r="F27" s="48"/>
      <x:c r="G27" s="48"/>
      <x:c r="H27" s="48"/>
      <x:c r="I27" s="48"/>
      <x:c r="J27" s="48"/>
      <x:c r="K27" s="48"/>
      <x:c r="L27" s="48"/>
      <x:c r="M27" s="48"/>
      <x:c r="N27" s="48"/>
    </x:row>
    <x:row r="28">
      <x:c r="A28" s="48"/>
      <x:c r="B28" s="48"/>
      <x:c r="C28" s="48"/>
      <x:c r="D28" s="48"/>
      <x:c r="E28" s="48"/>
      <x:c r="F28" s="48"/>
      <x:c r="G28" s="48"/>
      <x:c r="H28" s="48"/>
      <x:c r="I28" s="48"/>
      <x:c r="J28" s="48"/>
      <x:c r="K28" s="48"/>
      <x:c r="L28" s="48"/>
      <x:c r="M28" s="48"/>
      <x:c r="N28" s="48"/>
    </x:row>
    <x:row r="29">
      <x:c r="A29" s="48"/>
      <x:c r="B29" s="48"/>
      <x:c r="C29" s="48"/>
      <x:c r="D29" s="48"/>
      <x:c r="E29" s="48"/>
      <x:c r="F29" s="48"/>
      <x:c r="G29" s="48"/>
      <x:c r="H29" s="48"/>
      <x:c r="I29" s="48"/>
      <x:c r="J29" s="48"/>
      <x:c r="K29" s="48"/>
      <x:c r="L29" s="48"/>
      <x:c r="M29" s="48"/>
      <x:c r="N29" s="48"/>
    </x:row>
    <x:row r="30">
      <x:c r="A30" s="48"/>
      <x:c r="B30" s="48"/>
      <x:c r="C30" s="48"/>
      <x:c r="D30" s="48"/>
      <x:c r="E30" s="48"/>
      <x:c r="F30" s="48"/>
      <x:c r="G30" s="48"/>
      <x:c r="H30" s="48"/>
      <x:c r="I30" s="48"/>
      <x:c r="J30" s="48"/>
      <x:c r="K30" s="48"/>
      <x:c r="L30" s="48"/>
      <x:c r="M30" s="48"/>
      <x:c r="N30" s="48"/>
    </x:row>
  </x:sheetData>
  <x:mergeCells>
    <x:mergeCell ref="A1:N1"/>
  </x:mergeCells>
  <x:conditionalFormatting sqref="H4:H50">
    <x:cfRule type="cellIs" dxfId="6" priority="1" operator="greaterThan">
      <x:formula>0</x:formula>
    </x:cfRule>
  </x:conditionalFormatting>
  <x:conditionalFormatting sqref="K4:K50">
    <x:cfRule type="dataBar" priority="2">
      <x:dataBar>
        <x:cfvo type="min"/>
        <x:cfvo type="max"/>
        <x:color rgb="F97316"/>
      </x:dataBar>
      <x:extLst>
        <x:ext xmlns:x14="http://schemas.microsoft.com/office/spreadsheetml/2009/9/main" uri="{B025F937-C7B1-47D3-B67F-A62EFF666E3E}">
          <x14:id>{0F8D46CB-6256-F6E6-9EAF-63E79BF602E6}</x14:id>
        </x:ext>
      </x:extLst>
    </x:cfRule>
  </x:conditionalFormatting>
  <x:dataValidations count="3">
    <x:dataValidation type="list" sqref="B4:B50">
      <x:formula1>Biens!$A$4:$A$30</x:formula1>
    </x:dataValidation>
    <x:dataValidation type="list" sqref="D4:D50">
      <x:formula1>Listes!$C$2:$C$5</x:formula1>
    </x:dataValidation>
    <x:dataValidation type="list" sqref="E4:E50">
      <x:formula1>Listes!$D$2:$D$6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cd1eabcfa3e4e5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0F8D46CB-6256-F6E6-9EAF-63E79BF602E6}">
            <x14:dataBar gradient="1">
              <x14:cfvo type="min"/>
              <x14:cfvo type="max"/>
              <x14:fillColor rgb="F97316"/>
            </x14:dataBar>
          </x14:cfRule>
          <xm:sqref>K4:K50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</x:cols>
  <x:sheetData>
    <x:row r="1" ht="36" customHeight="1">
      <x:c r="A1" s="10" t="str">
        <x:v>Statut</x:v>
      </x:c>
      <x:c r="B1" s="10" t="str">
        <x:v>Type de bien</x:v>
      </x:c>
      <x:c r="C1" s="10" t="str">
        <x:v>Priorité</x:v>
      </x:c>
      <x:c r="D1" s="10" t="str">
        <x:v>État travaux</x:v>
      </x:c>
    </x:row>
    <x:row r="2" ht="22" customHeight="1">
      <x:c r="A2" t="str">
        <x:v>Loué</x:v>
      </x:c>
      <x:c r="B2" t="str">
        <x:v>Appartement</x:v>
      </x:c>
      <x:c r="C2" t="str">
        <x:v>Haute</x:v>
      </x:c>
      <x:c r="D2" t="str">
        <x:v>Prévu</x:v>
      </x:c>
    </x:row>
    <x:row r="3">
      <x:c r="A3" t="str">
        <x:v>Vacant</x:v>
      </x:c>
      <x:c r="B3" t="str">
        <x:v>Maison</x:v>
      </x:c>
      <x:c r="C3" t="str">
        <x:v>Moyenne</x:v>
      </x:c>
      <x:c r="D3" t="str">
        <x:v>En cours</x:v>
      </x:c>
    </x:row>
    <x:row r="4">
      <x:c r="A4" t="str">
        <x:v>Travaux</x:v>
      </x:c>
      <x:c r="B4" t="str">
        <x:v>Immeuble</x:v>
      </x:c>
      <x:c r="C4" t="str">
        <x:v>Basse</x:v>
      </x:c>
      <x:c r="D4" t="str">
        <x:v>Terminé</x:v>
      </x:c>
    </x:row>
    <x:row r="5">
      <x:c r="A5" t="str">
        <x:v>À arbitrer</x:v>
      </x:c>
      <x:c r="B5" t="str">
        <x:v>Local commercial</x:v>
      </x:c>
      <x:c r="C5" t="str">
        <x:v>Surveillance</x:v>
      </x:c>
      <x:c r="D5" t="str">
        <x:v>Bloqué</x:v>
      </x:c>
    </x:row>
    <x:row r="6">
      <x:c r="A6" t="str">
        <x:v>Vendu</x:v>
      </x:c>
      <x:c r="B6" t="str">
        <x:v>Bureau</x:v>
      </x:c>
      <x:c r="D6" t="str">
        <x:v>Reporté</x:v>
      </x:c>
    </x:row>
    <x:row r="7">
      <x:c r="A7" t="str">
        <x:v>Projet</x:v>
      </x:c>
      <x:c r="B7" t="str">
        <x:v>Parking</x:v>
      </x:c>
    </x:row>
    <x:row r="8">
      <x:c r="B8" t="str">
        <x:v>Terrain</x:v>
      </x:c>
    </x:row>
  </x:sheetData>
  <x:pageMargins left="0.7" right="0.7" top="0.75" bottom="0.75" header="0.3" footer="0.3"/>
</x:worksheet>
</file>