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a23c611a5243b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e562575ed2004c88"/>
    <x:sheet xmlns:r="http://schemas.openxmlformats.org/officeDocument/2006/relationships" name="Inputs" sheetId="2" r:id="R2c290fb316824981"/>
    <x:sheet xmlns:r="http://schemas.openxmlformats.org/officeDocument/2006/relationships" name="Credit" sheetId="3" r:id="Rcb93e32174c4403a"/>
    <x:sheet xmlns:r="http://schemas.openxmlformats.org/officeDocument/2006/relationships" name="Projection" sheetId="4" r:id="R9b513134124148b9"/>
    <x:sheet xmlns:r="http://schemas.openxmlformats.org/officeDocument/2006/relationships" name="Scenarios" sheetId="5" r:id="R17dfa0d617ab4cbb"/>
    <x:sheet xmlns:r="http://schemas.openxmlformats.org/officeDocument/2006/relationships" name="Lists" sheetId="6" r:id="R206247d0af4a413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 €"/>
    <x:numFmt numFmtId="201" formatCode="0.00%"/>
    <x:numFmt numFmtId="202" formatCode="0"/>
    <x:numFmt numFmtId="203" formatCode="0.0%"/>
  </x:numFmts>
  <x:fonts count="6">
    <x:font>
      <x:sz val="11"/>
      <x:name val="Carlito"/>
    </x:font>
    <x:font>
      <x:b/>
      <x:sz val="16"/>
      <x:color rgb="FFFFFF"/>
      <x:name val="Carlito"/>
    </x:font>
    <x:font>
      <x:b/>
      <x:sz val="11"/>
      <x:color rgb="FFFFFF"/>
      <x:name val="Carlito"/>
    </x:font>
    <x:font>
      <x:b/>
      <x:sz val="11"/>
      <x:name val="Carlito"/>
    </x:font>
    <x:font>
      <x:b/>
      <x:sz val="18"/>
      <x:color rgb="FFFFFF"/>
      <x:name val="Carlito"/>
    </x:font>
    <x:font>
      <x:b/>
      <x:sz val="12"/>
      <x:color rgb="FFFFFF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102A43"/>
      </x:patternFill>
    </x:fill>
    <x:fill>
      <x:patternFill patternType="solid">
        <x:fgColor rgb="0F766E"/>
      </x:patternFill>
    </x:fill>
    <x:fill>
      <x:patternFill patternType="solid">
        <x:fgColor rgb="F8FAFC"/>
      </x:patternFill>
    </x:fill>
    <x:fill>
      <x:patternFill patternType="solid">
        <x:fgColor rgb="F4EFE6"/>
      </x:patternFill>
    </x:fill>
    <x:fill>
      <x:patternFill patternType="solid">
        <x:fgColor rgb="C8A951"/>
      </x:patternFill>
    </x:fill>
  </x:fills>
  <x:borders count="2">
    <x:border/>
    <x:border/>
  </x:borders>
  <x:cellStyleXfs count="1">
    <x:xf numFmtId="0" fontId="0" fillId="0" borderId="0"/>
  </x:cellStyleXfs>
  <x:cellXfs count="8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0" fillId="4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 applyAlignment="1">
      <x:alignment horizontal="left" wrapText="1"/>
    </x:xf>
    <x:xf numFmtId="0" fontId="0" fillId="4" borderId="0" xfId="0" applyNumberFormat="1" applyFont="1" applyFill="1" applyBorder="1" applyAlignment="1">
      <x:alignment horizontal="left" vertical="center" wrapText="1"/>
    </x:xf>
    <x:xf numFmtId="0" fontId="0" fillId="4" borderId="1" xfId="0" applyNumberFormat="1" applyFont="1" applyFill="1" applyBorder="1"/>
    <x:xf numFmtId="0" fontId="0" fillId="4" borderId="1" xfId="0" applyNumberFormat="1" applyFont="1" applyFill="1" applyBorder="1" applyAlignment="1">
      <x:alignment wrapText="1"/>
    </x:xf>
    <x:xf numFmtId="0" fontId="0" fillId="4" borderId="1" xfId="0" applyNumberFormat="1" applyFont="1" applyFill="1" applyBorder="1" applyAlignment="1">
      <x:alignment horizontal="left" wrapText="1"/>
    </x:xf>
    <x:xf numFmtId="0" fontId="0" fillId="4" borderId="1" xfId="0" applyNumberFormat="1" applyFont="1" applyFill="1" applyBorder="1" applyAlignment="1">
      <x:alignment horizontal="left" vertical="center" wrapText="1"/>
    </x:xf>
    <x:xf numFmtId="0" fontId="2" fillId="3" borderId="0" xfId="0" applyNumberFormat="1" applyFont="1" applyFill="1" applyBorder="1" applyAlignment="1">
      <x:alignment horizontal="left" wrapText="1"/>
    </x:xf>
    <x:xf numFmtId="0" fontId="2" fillId="3" borderId="0" xfId="0" applyNumberFormat="1" applyFont="1" applyFill="1" applyBorder="1" applyAlignment="1">
      <x:alignment horizontal="left" vertical="center" wrapText="1"/>
    </x:xf>
    <x:xf numFmtId="0" fontId="2" fillId="3" borderId="1" xfId="0" applyNumberFormat="1" applyFont="1" applyFill="1" applyBorder="1" applyAlignment="1">
      <x:alignment horizontal="left" wrapText="1"/>
    </x:xf>
    <x:xf numFmtId="0" fontId="2" fillId="3" borderId="1" xfId="0" applyNumberFormat="1" applyFont="1" applyFill="1" applyBorder="1" applyAlignment="1">
      <x:alignment horizontal="left" vertical="center" wrapText="1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horizontal="right" wrapText="1"/>
    </x:xf>
    <x:xf numFmtId="0" fontId="3" fillId="5" borderId="0" xfId="0" applyNumberFormat="1" applyFont="1" applyFill="1" applyBorder="1" applyAlignment="1">
      <x:alignment horizontal="right" vertical="center" wrapText="1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horizontal="right" wrapText="1"/>
    </x:xf>
    <x:xf numFmtId="0" fontId="3" fillId="5" borderId="1" xfId="0" applyNumberFormat="1" applyFont="1" applyFill="1" applyBorder="1" applyAlignment="1">
      <x:alignment horizontal="right" vertical="center" wrapText="1"/>
    </x:xf>
    <x:xf numFmtId="200" fontId="3" fillId="5" borderId="0" xfId="0" applyNumberFormat="1" applyFont="1" applyFill="1" applyBorder="1" applyAlignment="1">
      <x:alignment horizontal="right" vertical="center" wrapText="1"/>
    </x:xf>
    <x:xf numFmtId="200" fontId="3" fillId="5" borderId="1" xfId="0" applyNumberFormat="1" applyFont="1" applyFill="1" applyBorder="1" applyAlignment="1">
      <x:alignment horizontal="right" vertical="center" wrapText="1"/>
    </x:xf>
    <x:xf numFmtId="201" fontId="3" fillId="5" borderId="0" xfId="0" applyNumberFormat="1" applyFont="1" applyFill="1" applyBorder="1" applyAlignment="1">
      <x:alignment horizontal="right" vertical="center" wrapText="1"/>
    </x:xf>
    <x:xf numFmtId="201" fontId="3" fillId="5" borderId="1" xfId="0" applyNumberFormat="1" applyFont="1" applyFill="1" applyBorder="1" applyAlignment="1">
      <x:alignment horizontal="right" vertical="center" wrapText="1"/>
    </x:xf>
    <x:xf numFmtId="202" fontId="3" fillId="5" borderId="0" xfId="0" applyNumberFormat="1" applyFont="1" applyFill="1" applyBorder="1" applyAlignment="1">
      <x:alignment horizontal="right" vertical="center" wrapText="1"/>
    </x:xf>
    <x:xf numFmtId="202" fontId="3" fillId="5" borderId="1" xfId="0" applyNumberFormat="1" applyFont="1" applyFill="1" applyBorder="1" applyAlignment="1">
      <x:alignment horizontal="right" vertical="center" wrapText="1"/>
    </x:xf>
    <x:xf numFmtId="203" fontId="3" fillId="5" borderId="0" xfId="0" applyNumberFormat="1" applyFont="1" applyFill="1" applyBorder="1" applyAlignment="1">
      <x:alignment horizontal="right" vertical="center" wrapText="1"/>
    </x:xf>
    <x:xf numFmtId="203" fontId="3" fillId="5" borderId="1" xfId="0" applyNumberFormat="1" applyFont="1" applyFill="1" applyBorder="1" applyAlignment="1">
      <x:alignment horizontal="right" vertical="center" wrapText="1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wrapText="1"/>
    </x:xf>
    <x:xf numFmtId="0" fontId="5" fillId="6" borderId="0" xfId="0" applyNumberFormat="1" applyFont="1" applyFill="1" applyBorder="1" applyAlignment="1">
      <x:alignment horizontal="center" wrapText="1"/>
    </x:xf>
    <x:xf numFmtId="0" fontId="5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wrapText="1"/>
    </x:xf>
    <x:xf numFmtId="0" fontId="5" fillId="6" borderId="1" xfId="0" applyNumberFormat="1" applyFont="1" applyFill="1" applyBorder="1" applyAlignment="1">
      <x:alignment horizontal="center" wrapText="1"/>
    </x:xf>
    <x:xf numFmtId="0" fontId="5" fillId="6" borderId="1" xfId="0" applyNumberFormat="1" applyFont="1" applyFill="1" applyBorder="1" applyAlignment="1">
      <x:alignment horizontal="center" vertical="center" wrapText="1"/>
    </x:xf>
    <x:xf numFmtId="200" fontId="5" fillId="6" borderId="0" xfId="0" applyNumberFormat="1" applyFont="1" applyFill="1" applyBorder="1" applyAlignment="1">
      <x:alignment horizontal="center" vertical="center" wrapText="1"/>
    </x:xf>
    <x:xf numFmtId="200" fontId="5" fillId="6" borderId="1" xfId="0" applyNumberFormat="1" applyFont="1" applyFill="1" applyBorder="1" applyAlignment="1">
      <x:alignment horizontal="center" vertical="center" wrapText="1"/>
    </x:xf>
    <x:xf numFmtId="201" fontId="5" fillId="6" borderId="0" xfId="0" applyNumberFormat="1" applyFont="1" applyFill="1" applyBorder="1" applyAlignment="1">
      <x:alignment horizontal="center" vertical="center" wrapText="1"/>
    </x:xf>
    <x:xf numFmtId="201" fontId="5" fillId="6" borderId="1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4">
    <x:dxf>
      <x:font>
        <x:b/>
        <x:color rgb="B91C1C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B91C1C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6e12bfeb5a74496" /><Relationship Type="http://schemas.openxmlformats.org/officeDocument/2006/relationships/theme" Target="/xl/theme/theme1.xml" Id="Ra5e214fb38ed4c9f" /><Relationship Type="http://schemas.openxmlformats.org/officeDocument/2006/relationships/sharedStrings" Target="/xl/sharedStrings.xml" Id="R1d1579ee3d2a4b35" /><Relationship Type="http://schemas.openxmlformats.org/officeDocument/2006/relationships/worksheet" Target="/xl/worksheets/sheet1.xml" Id="Re562575ed2004c88" /><Relationship Type="http://schemas.openxmlformats.org/officeDocument/2006/relationships/worksheet" Target="/xl/worksheets/sheet2.xml" Id="R2c290fb316824981" /><Relationship Type="http://schemas.openxmlformats.org/officeDocument/2006/relationships/worksheet" Target="/xl/worksheets/sheet3.xml" Id="Rcb93e32174c4403a" /><Relationship Type="http://schemas.openxmlformats.org/officeDocument/2006/relationships/worksheet" Target="/xl/worksheets/sheet4.xml" Id="R9b513134124148b9" /><Relationship Type="http://schemas.openxmlformats.org/officeDocument/2006/relationships/worksheet" Target="/xl/worksheets/sheet5.xml" Id="R17dfa0d617ab4cbb" /><Relationship Type="http://schemas.openxmlformats.org/officeDocument/2006/relationships/worksheet" Target="/xl/worksheets/sheet6.xml" Id="R206247d0af4a413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3f5e30086e854b21" /><Relationship Type="http://schemas.openxmlformats.org/officeDocument/2006/relationships/chart" Target="/xl/drawings/charts/chart2.xml" Id="R32a58fd736404285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Projection cash-flow et rendement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Loyers nets</c:v>
          </c:tx>
          <c:cat>
            <c:strRef>
              <c:f>'Dashboard'!$A$10:$A$19</c:f>
              <c:strCache>
                <c:ptCount val="0"/>
              </c:strCache>
            </c:strRef>
          </c:cat>
          <c:val>
            <c:numRef>
              <c:f>'Dashboard'!$B$10:$B$19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1"/>
          <c:order val="1"/>
          <c:tx>
            <c:v>Cash-flow net</c:v>
          </c:tx>
          <c:cat>
            <c:strRef>
              <c:f>'Dashboard'!$A$10:$A$19</c:f>
              <c:strCache>
                <c:ptCount val="0"/>
              </c:strCache>
            </c:strRef>
          </c:cat>
          <c:val>
            <c:numRef>
              <c:f>'Dashboard'!$C$10:$C$19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2"/>
          <c:order val="2"/>
          <c:tx>
            <c:v>Cumul</c:v>
          </c:tx>
          <c:cat>
            <c:strRef>
              <c:f>'Dashboard'!$A$10:$A$19</c:f>
              <c:strCache>
                <c:ptCount val="0"/>
              </c:strCache>
            </c:strRef>
          </c:cat>
          <c:val>
            <c:numRef>
              <c:f>'Dashboard'!$D$10:$D$19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3"/>
          <c:order val="3"/>
          <c:tx>
            <c:v>Rendement net</c:v>
          </c:tx>
          <c:cat>
            <c:strRef>
              <c:f>'Dashboard'!$A$10:$A$19</c:f>
              <c:strCache>
                <c:ptCount val="0"/>
              </c:strCache>
            </c:strRef>
          </c:cat>
          <c:val>
            <c:numRef>
              <c:f>'Dashboard'!$E$10:$E$19</c:f>
              <c:numCache>
                <c:formatCode>0.00%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Investissement</c:v>
          </c:tx>
          <c:cat>
            <c:strRef>
              <c:f>'Dashboard'!$H$10:$H$12</c:f>
              <c:strCache>
                <c:ptCount val="0"/>
              </c:strCache>
            </c:strRef>
          </c:cat>
          <c:val>
            <c:numRef>
              <c:f>'Dashboard'!$I$10:$I$12</c:f>
              <c:numCache>
                <c:formatCode>#,##0 €</c:formatCode>
                <c:ptCount val="0"/>
              </c:numCache>
            </c:numRef>
          </c:val>
        </c:ser>
        <c:ser>
          <c:idx val="1"/>
          <c:order val="1"/>
          <c:tx>
            <c:v>Loyer</c:v>
          </c:tx>
          <c:cat>
            <c:strRef>
              <c:f>'Dashboard'!$H$10:$H$12</c:f>
              <c:strCache>
                <c:ptCount val="0"/>
              </c:strCache>
            </c:strRef>
          </c:cat>
          <c:val>
            <c:numRef>
              <c:f>'Dashboard'!$J$10:$J$12</c:f>
              <c:numCache>
                <c:formatCode>#,##0 €</c:formatCode>
                <c:ptCount val="0"/>
              </c:numCache>
            </c:numRef>
          </c:val>
        </c:ser>
        <c:ser>
          <c:idx val="2"/>
          <c:order val="2"/>
          <c:tx>
            <c:v>Charges</c:v>
          </c:tx>
          <c:cat>
            <c:strRef>
              <c:f>'Dashboard'!$H$10:$H$12</c:f>
              <c:strCache>
                <c:ptCount val="0"/>
              </c:strCache>
            </c:strRef>
          </c:cat>
          <c:val>
            <c:numRef>
              <c:f>'Dashboard'!$K$10:$K$12</c:f>
              <c:numCache>
                <c:formatCode>#,##0 €</c:formatCode>
                <c:ptCount val="0"/>
              </c:numCache>
            </c:numRef>
          </c:val>
        </c:ser>
        <c:ser>
          <c:idx val="3"/>
          <c:order val="3"/>
          <c:tx>
            <c:v>Cash-flow mensuel</c:v>
          </c:tx>
          <c:cat>
            <c:strRef>
              <c:f>'Dashboard'!$H$10:$H$12</c:f>
              <c:strCache>
                <c:ptCount val="0"/>
              </c:strCache>
            </c:strRef>
          </c:cat>
          <c:val>
            <c:numRef>
              <c:f>'Dashboard'!$L$10:$L$12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21</xdr:row>
      <xdr:rowOff>0</xdr:rowOff>
    </xdr:from>
    <xdr:to>
      <xdr:col>7</xdr:col>
      <xdr:colOff>0</xdr:colOff>
      <xdr:row>39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f5e30086e854b21"/>
        </a:graphicData>
      </a:graphic>
    </xdr:graphicFrame>
    <xdr:clientData/>
  </xdr:twoCellAnchor>
  <xdr:twoCellAnchor>
    <xdr:from>
      <xdr:col>7</xdr:col>
      <xdr:colOff>0</xdr:colOff>
      <xdr:row>21</xdr:row>
      <xdr:rowOff>0</xdr:rowOff>
    </xdr:from>
    <xdr:to>
      <xdr:col>14</xdr:col>
      <xdr:colOff>0</xdr:colOff>
      <xdr:row>39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2a58fd736404285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InputsTable" displayName="InputsTable" ref="A4:H19" headerRowCount="1">
  <x:tableColumns count="8">
    <x:tableColumn id="1" name="Paramètre"/>
    <x:tableColumn id="2" name="Valeur"/>
    <x:tableColumn id="3" name="Unité"/>
    <x:tableColumn id="4" name="Commentaire"/>
    <x:tableColumn id="5" name="Prudent"/>
    <x:tableColumn id="6" name="Central"/>
    <x:tableColumn id="7" name="Optimiste"/>
    <x:tableColumn id="8" name="Notes"/>
  </x:tableColumns>
  <x:tableStyleInfo name="TableStyleMedium2" showRowStripes="1"/>
</x:table>
</file>

<file path=xl/tables/table2.xml><?xml version="1.0" encoding="utf-8"?>
<x:table xmlns:x="http://schemas.openxmlformats.org/spreadsheetml/2006/main" id="2" name="ProjectionTable" displayName="ProjectionTable" ref="A4:L14" headerRowCount="1">
  <x:tableColumns count="12">
    <x:tableColumn id="1" name="Année"/>
    <x:tableColumn id="2" name="Loyers bruts"/>
    <x:tableColumn id="3" name="Vacance"/>
    <x:tableColumn id="4" name="Loyers nets"/>
    <x:tableColumn id="5" name="Charges"/>
    <x:tableColumn id="6" name="Taxe foncière"/>
    <x:tableColumn id="7" name="Crédit annuel"/>
    <x:tableColumn id="8" name="Cash-flow avant impôt"/>
    <x:tableColumn id="9" name="Impôt estimé"/>
    <x:tableColumn id="10" name="Cash-flow net"/>
    <x:tableColumn id="11" name="Cumul cash-flow"/>
    <x:tableColumn id="12" name="Rendement net"/>
  </x:tableColumns>
  <x:tableStyleInfo name="TableStyleMedium2" showRowStripes="1"/>
</x:table>
</file>

<file path=xl/tables/table3.xml><?xml version="1.0" encoding="utf-8"?>
<x:table xmlns:x="http://schemas.openxmlformats.org/spreadsheetml/2006/main" id="3" name="ScenariosTable" displayName="ScenariosTable" ref="A4:K7" headerRowCount="1">
  <x:tableColumns count="11">
    <x:tableColumn id="1" name="Scénario"/>
    <x:tableColumn id="2" name="Prix total"/>
    <x:tableColumn id="3" name="Loyer mensuel"/>
    <x:tableColumn id="4" name="Charges mensuelles"/>
    <x:tableColumn id="5" name="Vacance"/>
    <x:tableColumn id="6" name="Taux crédit"/>
    <x:tableColumn id="7" name="Mensualité estimée"/>
    <x:tableColumn id="8" name="Cash-flow mensuel"/>
    <x:tableColumn id="9" name="Rentabilité brute"/>
    <x:tableColumn id="10" name="Rentabilité nette"/>
    <x:tableColumn id="11" name="Statu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85e05e3f13414253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dbe8e1c0cace481a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2.xml" Id="R82b223f9db3f49cf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667cbf96a88a4757" /></Relationships>
</file>

<file path=xl/worksheets/sheet1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  <x:col min="9" max="9" width="17" hidden="0" customWidth="1"/>
    <x:col min="10" max="10" width="17" hidden="0" customWidth="1"/>
    <x:col min="11" max="11" width="17" hidden="0" customWidth="1"/>
    <x:col min="12" max="12" width="17" hidden="0" customWidth="1"/>
    <x:col min="13" max="13" width="17" hidden="0" customWidth="1"/>
    <x:col min="14" max="14" width="17" hidden="0" customWidth="1"/>
  </x:cols>
  <x:sheetData>
    <x:row r="1" ht="38" customHeight="1">
      <x:c r="A1" s="67" t="str">
        <x:v>RENTABILITÉ LOCATIVE COMPLÈTE — VISION ONE PAGE PREMIUM</x:v>
      </x:c>
    </x:row>
    <x:row r="4">
      <x:c r="A4" s="76" t="str">
        <x:v>Investissement total</x:v>
      </x:c>
      <x:c r="B4" s="76" t="str"/>
      <x:c r="C4" s="76" t="str">
        <x:v>Cash-flow net A1</x:v>
      </x:c>
      <x:c r="D4" s="76" t="str"/>
      <x:c r="E4" s="76" t="str">
        <x:v>Rendement net A1</x:v>
      </x:c>
      <x:c r="F4" s="76" t="str"/>
      <x:c r="G4" s="76" t="str">
        <x:v>Mensualité totale</x:v>
      </x:c>
      <x:c r="H4" s="76" t="str"/>
      <x:c r="I4" s="76" t="str">
        <x:v>Cumul cash-flow 10 ans</x:v>
      </x:c>
      <x:c r="J4" s="76" t="str"/>
      <x:c r="K4" s="76" t="str">
        <x:v>Statut projet</x:v>
      </x:c>
      <x:c r="L4" s="76" t="str"/>
    </x:row>
    <x:row r="5">
      <x:c r="A5" s="82" t="n">
        <x:f>Credit!B4</x:f>
        <x:v>304500</x:v>
      </x:c>
      <x:c r="B5" s="82"/>
      <x:c r="C5" s="82" t="n">
        <x:f>Projection!J5</x:f>
        <x:v>-157853.0329390673</x:v>
      </x:c>
      <x:c r="D5" s="82"/>
      <x:c r="E5" s="84" t="n">
        <x:f>Projection!L5</x:f>
        <x:v>-0.5184007649887268</x:v>
      </x:c>
      <x:c r="F5" s="82"/>
      <x:c r="G5" s="82" t="n">
        <x:f>Credit!B11</x:f>
        <x:v>14354.419411588942</x:v>
      </x:c>
      <x:c r="H5" s="82"/>
      <x:c r="I5" s="82" t="n">
        <x:f>Projection!K14</x:f>
        <x:v>-1570736.946240131</x:v>
      </x:c>
      <x:c r="J5" s="76"/>
      <x:c r="K5" s="76" t="str">
        <x:f>IF(Projection!J5&gt;2400,"Solide",IF(Projection!J5&gt;=0,"À surveiller","Risque"))</x:f>
        <x:v>Risque</x:v>
      </x:c>
      <x:c r="L5" s="76"/>
    </x:row>
    <x:row r="6">
      <x:c r="A6" s="76"/>
      <x:c r="B6" s="76"/>
      <x:c r="C6" s="76"/>
      <x:c r="D6" s="76"/>
      <x:c r="E6" s="76"/>
      <x:c r="F6" s="76"/>
      <x:c r="G6" s="76"/>
      <x:c r="H6" s="76"/>
      <x:c r="I6" s="76"/>
      <x:c r="J6" s="76"/>
      <x:c r="K6" s="76"/>
      <x:c r="L6" s="76"/>
    </x:row>
    <x:row r="9">
      <x:c r="A9" s="16" t="str">
        <x:v>Projection 10 ans</x:v>
      </x:c>
      <x:c r="B9" s="16" t="str">
        <x:v>Loyers nets</x:v>
      </x:c>
      <x:c r="C9" s="16" t="str">
        <x:v>Cash-flow net</x:v>
      </x:c>
      <x:c r="D9" s="16" t="str">
        <x:v>Cumul</x:v>
      </x:c>
      <x:c r="E9" s="16" t="str">
        <x:v>Rendement net</x:v>
      </x:c>
      <x:c r="F9" s="16" t="str">
        <x:v>Lecture</x:v>
      </x:c>
      <x:c r="H9" s="55" t="str">
        <x:v>Scénario</x:v>
      </x:c>
      <x:c r="I9" s="55" t="str">
        <x:v>Investissement</x:v>
      </x:c>
      <x:c r="J9" s="55" t="str">
        <x:v>Loyer</x:v>
      </x:c>
      <x:c r="K9" s="55" t="str">
        <x:v>Charges</x:v>
      </x:c>
      <x:c r="L9" s="55" t="str">
        <x:v>Cash-flow mensuel</x:v>
      </x:c>
      <x:c r="M9" s="55" t="str">
        <x:v>Rentabilité nette</x:v>
      </x:c>
      <x:c r="N9" s="55" t="str">
        <x:v>Statut</x:v>
      </x:c>
    </x:row>
    <x:row r="10">
      <x:c r="A10" t="n">
        <x:f>Projection!A5</x:f>
        <x:v>2026</x:v>
      </x:c>
      <x:c r="B10" s="60" t="n">
        <x:f>Projection!D5</x:f>
        <x:v>21090</x:v>
      </x:c>
      <x:c r="C10" s="60" t="n">
        <x:f>Projection!J5</x:f>
        <x:v>-157853.0329390673</x:v>
      </x:c>
      <x:c r="D10" s="60" t="n">
        <x:f>Projection!K5</x:f>
        <x:v>-157853.0329390673</x:v>
      </x:c>
      <x:c r="E10" s="62" t="n">
        <x:f>Projection!L5</x:f>
        <x:v>-0.5184007649887268</x:v>
      </x:c>
      <x:c r="F10" t="str">
        <x:f>IF(C10&gt;0,"Excédent","Déficit")</x:f>
        <x:v>Déficit</x:v>
      </x:c>
      <x:c r="H10" t="str">
        <x:f>Scenarios!A5</x:f>
        <x:v>Prudent</x:v>
      </x:c>
      <x:c r="I10" s="60" t="n">
        <x:f>Scenarios!B5</x:f>
        <x:v>311500</x:v>
      </x:c>
      <x:c r="J10" s="60" t="n">
        <x:f>Scenarios!C5</x:f>
        <x:v>1650</x:v>
      </x:c>
      <x:c r="K10" s="60" t="n">
        <x:f>Scenarios!D5</x:f>
        <x:v>520</x:v>
      </x:c>
      <x:c r="L10" s="60" t="n">
        <x:f>Scenarios!H5</x:f>
        <x:v>-14804.418838513584</x:v>
      </x:c>
      <x:c r="M10" s="62" t="n">
        <x:f>Scenarios!J5</x:f>
        <x:v>-0.5703146904082279</x:v>
      </x:c>
      <x:c r="N10" t="str">
        <x:f>Scenarios!K5</x:f>
        <x:v>Risque</x:v>
      </x:c>
    </x:row>
    <x:row r="11">
      <x:c r="A11" t="n">
        <x:f>Projection!A6</x:f>
        <x:v>2027</x:v>
      </x:c>
      <x:c r="B11" s="60" t="n">
        <x:f>Projection!D6</x:f>
        <x:v>21406.349999999995</x:v>
      </x:c>
      <x:c r="C11" s="60" t="n">
        <x:f>Projection!J6</x:f>
        <x:v>-157683.86293906733</x:v>
      </x:c>
      <x:c r="D11" s="60" t="n">
        <x:f>Projection!K6</x:f>
        <x:v>-315536.89587813464</x:v>
      </x:c>
      <x:c r="E11" s="62" t="n">
        <x:f>Projection!L6</x:f>
        <x:v>-0.5178451984862638</x:v>
      </x:c>
      <x:c r="F11" t="str">
        <x:f>IF(C11&gt;0,"Excédent","Déficit")</x:f>
        <x:v>Déficit</x:v>
      </x:c>
      <x:c r="H11" t="str">
        <x:f>Scenarios!A6</x:f>
        <x:v>Central</x:v>
      </x:c>
      <x:c r="I11" s="60" t="n">
        <x:f>Scenarios!B6</x:f>
        <x:v>304500</x:v>
      </x:c>
      <x:c r="J11" s="60" t="n">
        <x:f>Scenarios!C6</x:f>
        <x:v>1850</x:v>
      </x:c>
      <x:c r="K11" s="60" t="n">
        <x:f>Scenarios!D6</x:f>
        <x:v>420</x:v>
      </x:c>
      <x:c r="L11" s="60" t="n">
        <x:f>Scenarios!H6</x:f>
        <x:v>-13154.419411588942</x:v>
      </x:c>
      <x:c r="M11" s="62" t="n">
        <x:f>Scenarios!J6</x:f>
        <x:v>-0.5184007649887268</x:v>
      </x:c>
      <x:c r="N11" t="str">
        <x:f>Scenarios!K6</x:f>
        <x:v>Risque</x:v>
      </x:c>
    </x:row>
    <x:row r="12">
      <x:c r="A12" t="n">
        <x:f>Projection!A7</x:f>
        <x:v>2028</x:v>
      </x:c>
      <x:c r="B12" s="60" t="n">
        <x:f>Projection!D7</x:f>
        <x:v>21727.445249999997</x:v>
      </x:c>
      <x:c r="C12" s="60" t="n">
        <x:f>Projection!J7</x:f>
        <x:v>-157513.1856490673</x:v>
      </x:c>
      <x:c r="D12" s="60" t="n">
        <x:f>Projection!K7</x:f>
        <x:v>-473050.0815272019</x:v>
      </x:c>
      <x:c r="E12" s="62" t="n">
        <x:f>Projection!L7</x:f>
        <x:v>-0.5172846819345396</x:v>
      </x:c>
      <x:c r="F12" t="str">
        <x:f>IF(C12&gt;0,"Excédent","Déficit")</x:f>
        <x:v>Déficit</x:v>
      </x:c>
      <x:c r="H12" t="str">
        <x:f>Scenarios!A7</x:f>
        <x:v>Optimiste</x:v>
      </x:c>
      <x:c r="I12" s="60" t="n">
        <x:f>Scenarios!B7</x:f>
        <x:v>297000</x:v>
      </x:c>
      <x:c r="J12" s="60" t="n">
        <x:f>Scenarios!C7</x:f>
        <x:v>2050</x:v>
      </x:c>
      <x:c r="K12" s="60" t="n">
        <x:f>Scenarios!D7</x:f>
        <x:v>350</x:v>
      </x:c>
      <x:c r="L12" s="60" t="n">
        <x:f>Scenarios!H7</x:f>
        <x:v>-11577.739688628708</x:v>
      </x:c>
      <x:c r="M12" s="62" t="n">
        <x:f>Scenarios!J7</x:f>
        <x:v>-0.46778746216681644</x:v>
      </x:c>
      <x:c r="N12" t="str">
        <x:f>Scenarios!K7</x:f>
        <x:v>À surveiller</x:v>
      </x:c>
    </x:row>
    <x:row r="13">
      <x:c r="A13" t="n">
        <x:f>Projection!A8</x:f>
        <x:v>2029</x:v>
      </x:c>
      <x:c r="B13" s="60" t="n">
        <x:f>Projection!D8</x:f>
        <x:v>22053.356928749992</x:v>
      </x:c>
      <x:c r="C13" s="60" t="n">
        <x:f>Projection!J8</x:f>
        <x:v>-157341.00112543732</x:v>
      </x:c>
      <x:c r="D13" s="60" t="n">
        <x:f>Projection!K8</x:f>
        <x:v>-630391.0826526392</x:v>
      </x:c>
      <x:c r="E13" s="62" t="n">
        <x:f>Projection!L8</x:f>
        <x:v>-0.5167192155186776</x:v>
      </x:c>
      <x:c r="F13" t="str">
        <x:f>IF(C13&gt;0,"Excédent","Déficit")</x:f>
        <x:v>Déficit</x:v>
      </x:c>
    </x:row>
    <x:row r="14">
      <x:c r="A14" t="n">
        <x:f>Projection!A9</x:f>
        <x:v>2030</x:v>
      </x:c>
      <x:c r="B14" s="60" t="n">
        <x:f>Projection!D9</x:f>
        <x:v>22384.157282681237</x:v>
      </x:c>
      <x:c r="C14" s="60" t="n">
        <x:f>Projection!J9</x:f>
        <x:v>-157167.3099240387</x:v>
      </x:c>
      <x:c r="D14" s="60" t="n">
        <x:f>Projection!K9</x:f>
        <x:v>-787558.392576678</x:v>
      </x:c>
      <x:c r="E14" s="62" t="n">
        <x:f>Projection!L9</x:f>
        <x:v>-0.5161488010641665</x:v>
      </x:c>
      <x:c r="F14" t="str">
        <x:f>IF(C14&gt;0,"Excédent","Déficit")</x:f>
        <x:v>Déficit</x:v>
      </x:c>
    </x:row>
    <x:row r="15">
      <x:c r="A15" t="n">
        <x:f>Projection!A10</x:f>
        <x:v>2031</x:v>
      </x:c>
      <x:c r="B15" s="60" t="n">
        <x:f>Projection!D10</x:f>
        <x:v>22719.919641921453</x:v>
      </x:c>
      <x:c r="C15" s="60" t="n">
        <x:f>Projection!J10</x:f>
        <x:v>-156992.11311868686</x:v>
      </x:c>
      <x:c r="D15" s="60" t="n">
        <x:f>Projection!K10</x:f>
        <x:v>-944550.5056953648</x:v>
      </x:c>
      <x:c r="E15" s="62" t="n">
        <x:f>Projection!L10</x:f>
        <x:v>-0.5155734420974938</x:v>
      </x:c>
      <x:c r="F15" t="str">
        <x:f>IF(C15&gt;0,"Excédent","Déficit")</x:f>
        <x:v>Déficit</x:v>
      </x:c>
    </x:row>
    <x:row r="16">
      <x:c r="A16" t="n">
        <x:f>Projection!A11</x:f>
        <x:v>2032</x:v>
      </x:c>
      <x:c r="B16" s="60" t="n">
        <x:f>Projection!D11</x:f>
        <x:v>23060.718436550273</x:v>
      </x:c>
      <x:c r="C16" s="60" t="n">
        <x:f>Projection!J11</x:f>
        <x:v>-156815.41232013193</x:v>
      </x:c>
      <x:c r="D16" s="60" t="n">
        <x:f>Projection!K11</x:f>
        <x:v>-1101365.9180154968</x:v>
      </x:c>
      <x:c r="E16" s="62" t="n">
        <x:f>Projection!L11</x:f>
        <x:v>-0.5149931439084793</x:v>
      </x:c>
      <x:c r="F16" t="str">
        <x:f>IF(C16&gt;0,"Excédent","Déficit")</x:f>
        <x:v>Déficit</x:v>
      </x:c>
    </x:row>
    <x:row r="17">
      <x:c r="A17" t="n">
        <x:f>Projection!A12</x:f>
        <x:v>2033</x:v>
      </x:c>
      <x:c r="B17" s="60" t="n">
        <x:f>Projection!D12</x:f>
        <x:v>23406.62921309852</x:v>
      </x:c>
      <x:c r="C17" s="60" t="n">
        <x:f>Projection!J12</x:f>
        <x:v>-156637.20969557122</x:v>
      </x:c>
      <x:c r="D17" s="60" t="n">
        <x:f>Projection!K12</x:f>
        <x:v>-1258003.127711068</x:v>
      </x:c>
      <x:c r="E17" s="62" t="n">
        <x:f>Projection!L12</x:f>
        <x:v>-0.5144079136143554</x:v>
      </x:c>
      <x:c r="F17" t="str">
        <x:f>IF(C17&gt;0,"Excédent","Déficit")</x:f>
        <x:v>Déficit</x:v>
      </x:c>
    </x:row>
    <x:row r="18">
      <x:c r="A18" t="n">
        <x:f>Projection!A13</x:f>
        <x:v>2034</x:v>
      </x:c>
      <x:c r="B18" s="60" t="n">
        <x:f>Projection!D13</x:f>
        <x:v>23757.728651294998</x:v>
      </x:c>
      <x:c r="C18" s="60" t="n">
        <x:f>Projection!J13</x:f>
        <x:v>-156457.507988706</x:v>
      </x:c>
      <x:c r="D18" s="60" t="n">
        <x:f>Projection!K13</x:f>
        <x:v>-1414460.635699774</x:v>
      </x:c>
      <x:c r="E18" s="62" t="n">
        <x:f>Projection!L13</x:f>
        <x:v>-0.5138177602256354</x:v>
      </x:c>
      <x:c r="F18" t="str">
        <x:f>IF(C18&gt;0,"Excédent","Déficit")</x:f>
        <x:v>Déficit</x:v>
      </x:c>
    </x:row>
    <x:row r="19">
      <x:c r="A19" t="n">
        <x:f>Projection!A14</x:f>
        <x:v>2035</x:v>
      </x:c>
      <x:c r="B19" s="60" t="n">
        <x:f>Projection!D14</x:f>
        <x:v>24114.09458106442</x:v>
      </x:c>
      <x:c r="C19" s="60" t="n">
        <x:f>Projection!J14</x:f>
        <x:v>-156276.3105403571</x:v>
      </x:c>
      <x:c r="D19" s="60" t="n">
        <x:f>Projection!K14</x:f>
        <x:v>-1570736.946240131</x:v>
      </x:c>
      <x:c r="E19" s="62" t="n">
        <x:f>Projection!L14</x:f>
        <x:v>-0.5132226947138164</x:v>
      </x:c>
      <x:c r="F19" t="str">
        <x:f>IF(C19&gt;0,"Excédent","Déficit")</x:f>
        <x:v>Déficit</x:v>
      </x:c>
    </x:row>
  </x:sheetData>
  <x:mergeCells>
    <x:mergeCell ref="A1:N2"/>
    <x:mergeCell ref="A4:B6"/>
    <x:mergeCell ref="C4:D6"/>
    <x:mergeCell ref="E4:F6"/>
    <x:mergeCell ref="G4:H6"/>
    <x:mergeCell ref="I4:J6"/>
    <x:mergeCell ref="K4:L6"/>
  </x:mergeCells>
  <x:conditionalFormatting sqref="C10:C19">
    <x:cfRule type="expression" dxfId="0" priority="1">
      <x:formula>C10&lt;0</x:formula>
    </x:cfRule>
    <x:cfRule type="expression" dxfId="1" priority="2">
      <x:formula>C10&gt;=0</x:formula>
    </x:cfRule>
  </x:conditionalFormatting>
  <x:pageMargins left="0.7" right="0.7" top="0.75" bottom="0.75" header="0.3" footer="0.3"/>
  <x:drawing xmlns:r="http://schemas.openxmlformats.org/officeDocument/2006/relationships" r:id="R85e05e3f13414253"/>
</x:worksheet>
</file>

<file path=xl/worksheets/sheet2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  <x:col min="9" max="9" width="17" hidden="0" customWidth="1"/>
    <x:col min="10" max="10" width="17" hidden="0" customWidth="1"/>
    <x:col min="11" max="11" width="17" hidden="0" customWidth="1"/>
    <x:col min="12" max="12" width="17" hidden="0" customWidth="1"/>
    <x:col min="13" max="13" width="17" hidden="0" customWidth="1"/>
    <x:col min="14" max="14" width="17" hidden="0" customWidth="1"/>
  </x:cols>
  <x:sheetData>
    <x:row r="1" ht="34" customHeight="1">
      <x:c r="A1" s="6" t="str">
        <x:v>RENTABILITÉ LOCATIVE COMPLÈTE — HYPOTHÈSES ET PARAMÈTRES</x:v>
      </x:c>
    </x:row>
    <x:row r="4">
      <x:c r="A4" s="16" t="str">
        <x:v>Paramètre</x:v>
      </x:c>
      <x:c r="B4" s="16" t="str">
        <x:v>Valeur</x:v>
      </x:c>
      <x:c r="C4" s="16" t="str">
        <x:v>Unité</x:v>
      </x:c>
      <x:c r="D4" s="16" t="str">
        <x:v>Commentaire</x:v>
      </x:c>
      <x:c r="E4" s="16" t="str">
        <x:v>Prudent</x:v>
      </x:c>
      <x:c r="F4" s="16" t="str">
        <x:v>Central</x:v>
      </x:c>
      <x:c r="G4" s="16" t="str">
        <x:v>Optimiste</x:v>
      </x:c>
      <x:c r="H4" s="16" t="str">
        <x:v>Notes</x:v>
      </x:c>
    </x:row>
    <x:row r="5">
      <x:c r="A5" s="25" t="str">
        <x:v>Prix d'achat</x:v>
      </x:c>
      <x:c r="B5" s="25" t="n">
        <x:v>245000</x:v>
      </x:c>
      <x:c r="C5" s="25" t="str">
        <x:v>€</x:v>
      </x:c>
      <x:c r="D5" s="25" t="str">
        <x:v>Prix du bien</x:v>
      </x:c>
      <x:c r="E5" s="25" t="n">
        <x:v>245000</x:v>
      </x:c>
      <x:c r="F5" s="25" t="n">
        <x:v>245000</x:v>
      </x:c>
      <x:c r="G5" s="25" t="n">
        <x:v>245000</x:v>
      </x:c>
      <x:c r="H5" s="25" t="str">
        <x:v>Base acquisition</x:v>
      </x:c>
    </x:row>
    <x:row r="6">
      <x:c r="A6" s="25" t="str">
        <x:v>Frais de notaire</x:v>
      </x:c>
      <x:c r="B6" s="25" t="n">
        <x:v>19000</x:v>
      </x:c>
      <x:c r="C6" s="25" t="str">
        <x:v>€</x:v>
      </x:c>
      <x:c r="D6" s="25" t="str">
        <x:v>Frais estimés</x:v>
      </x:c>
      <x:c r="E6" s="25" t="n">
        <x:v>19000</x:v>
      </x:c>
      <x:c r="F6" s="25" t="n">
        <x:v>19000</x:v>
      </x:c>
      <x:c r="G6" s="25" t="n">
        <x:v>19000</x:v>
      </x:c>
      <x:c r="H6" s="25" t="str">
        <x:v>À adapter</x:v>
      </x:c>
    </x:row>
    <x:row r="7">
      <x:c r="A7" s="25" t="str">
        <x:v>Travaux initiaux</x:v>
      </x:c>
      <x:c r="B7" s="25" t="n">
        <x:v>32000</x:v>
      </x:c>
      <x:c r="C7" s="25" t="str">
        <x:v>€</x:v>
      </x:c>
      <x:c r="D7" s="25" t="str">
        <x:v>Rénovation avant location</x:v>
      </x:c>
      <x:c r="E7" s="25" t="n">
        <x:v>38000</x:v>
      </x:c>
      <x:c r="F7" s="25" t="n">
        <x:v>32000</x:v>
      </x:c>
      <x:c r="G7" s="25" t="n">
        <x:v>26000</x:v>
      </x:c>
      <x:c r="H7" s="25" t="str">
        <x:v>Sensibilité forte</x:v>
      </x:c>
    </x:row>
    <x:row r="8">
      <x:c r="A8" s="25" t="str">
        <x:v>Mobilier / équipement</x:v>
      </x:c>
      <x:c r="B8" s="25" t="n">
        <x:v>8500</x:v>
      </x:c>
      <x:c r="C8" s="25" t="str">
        <x:v>€</x:v>
      </x:c>
      <x:c r="D8" s="25" t="str">
        <x:v>Équipement éventuel</x:v>
      </x:c>
      <x:c r="E8" s="25" t="n">
        <x:v>9500</x:v>
      </x:c>
      <x:c r="F8" s="25" t="n">
        <x:v>8500</x:v>
      </x:c>
      <x:c r="G8" s="25" t="n">
        <x:v>7000</x:v>
      </x:c>
      <x:c r="H8" s="25" t="str">
        <x:v>Variable</x:v>
      </x:c>
    </x:row>
    <x:row r="9">
      <x:c r="A9" s="25" t="str">
        <x:v>Loyer mensuel</x:v>
      </x:c>
      <x:c r="B9" s="25" t="n">
        <x:v>1850</x:v>
      </x:c>
      <x:c r="C9" s="25" t="str">
        <x:v>€</x:v>
      </x:c>
      <x:c r="D9" s="25" t="str">
        <x:v>Loyer estimé</x:v>
      </x:c>
      <x:c r="E9" s="25" t="n">
        <x:v>1650</x:v>
      </x:c>
      <x:c r="F9" s="25" t="n">
        <x:v>1850</x:v>
      </x:c>
      <x:c r="G9" s="25" t="n">
        <x:v>2050</x:v>
      </x:c>
      <x:c r="H9" s="25" t="str">
        <x:v>Entrée principale</x:v>
      </x:c>
    </x:row>
    <x:row r="10">
      <x:c r="A10" s="25" t="str">
        <x:v>Charges mensuelles</x:v>
      </x:c>
      <x:c r="B10" s="25" t="n">
        <x:v>420</x:v>
      </x:c>
      <x:c r="C10" s="25" t="str">
        <x:v>€</x:v>
      </x:c>
      <x:c r="D10" s="25" t="str">
        <x:v>Syndic, assurance, entretien</x:v>
      </x:c>
      <x:c r="E10" s="25" t="n">
        <x:v>520</x:v>
      </x:c>
      <x:c r="F10" s="25" t="n">
        <x:v>420</x:v>
      </x:c>
      <x:c r="G10" s="25" t="n">
        <x:v>350</x:v>
      </x:c>
      <x:c r="H10" s="25" t="str">
        <x:v>À surveiller</x:v>
      </x:c>
    </x:row>
    <x:row r="11">
      <x:c r="A11" s="25" t="str">
        <x:v>Taxe foncière annuelle</x:v>
      </x:c>
      <x:c r="B11" s="25" t="n">
        <x:v>1650</x:v>
      </x:c>
      <x:c r="C11" s="25" t="str">
        <x:v>€</x:v>
      </x:c>
      <x:c r="D11" s="25" t="str">
        <x:v>Impôt local</x:v>
      </x:c>
      <x:c r="E11" s="25" t="n">
        <x:v>1850</x:v>
      </x:c>
      <x:c r="F11" s="25" t="n">
        <x:v>1650</x:v>
      </x:c>
      <x:c r="G11" s="25" t="n">
        <x:v>1450</x:v>
      </x:c>
      <x:c r="H11" s="25" t="str">
        <x:v>Actualiser</x:v>
      </x:c>
    </x:row>
    <x:row r="12">
      <x:c r="A12" s="25" t="str">
        <x:v>Vacance locative</x:v>
      </x:c>
      <x:c r="B12" s="25" t="n">
        <x:v>5</x:v>
      </x:c>
      <x:c r="C12" s="25" t="str">
        <x:v>%</x:v>
      </x:c>
      <x:c r="D12" s="25" t="str">
        <x:v>Part annuelle non louée</x:v>
      </x:c>
      <x:c r="E12" s="25" t="n">
        <x:v>10</x:v>
      </x:c>
      <x:c r="F12" s="25" t="n">
        <x:v>5</x:v>
      </x:c>
      <x:c r="G12" s="25" t="n">
        <x:v>2</x:v>
      </x:c>
      <x:c r="H12" s="25" t="str">
        <x:v>Risque locatif</x:v>
      </x:c>
    </x:row>
    <x:row r="13">
      <x:c r="A13" s="25" t="str">
        <x:v>Taux impôt</x:v>
      </x:c>
      <x:c r="B13" s="25" t="n">
        <x:v>30</x:v>
      </x:c>
      <x:c r="C13" s="25" t="str">
        <x:v>%</x:v>
      </x:c>
      <x:c r="D13" s="25" t="str">
        <x:v>Taux global simplifié</x:v>
      </x:c>
      <x:c r="E13" s="25" t="n">
        <x:v>35</x:v>
      </x:c>
      <x:c r="F13" s="25" t="n">
        <x:v>30</x:v>
      </x:c>
      <x:c r="G13" s="25" t="n">
        <x:v>25</x:v>
      </x:c>
      <x:c r="H13" s="25" t="str">
        <x:v>Approximation</x:v>
      </x:c>
    </x:row>
    <x:row r="14">
      <x:c r="A14" s="25" t="str">
        <x:v>Apport personnel</x:v>
      </x:c>
      <x:c r="B14" s="25" t="n">
        <x:v>50000</x:v>
      </x:c>
      <x:c r="C14" s="25" t="str">
        <x:v>€</x:v>
      </x:c>
      <x:c r="D14" s="25" t="str">
        <x:v>Capital investi</x:v>
      </x:c>
      <x:c r="E14" s="25" t="n">
        <x:v>50000</x:v>
      </x:c>
      <x:c r="F14" s="25" t="n">
        <x:v>50000</x:v>
      </x:c>
      <x:c r="G14" s="25" t="n">
        <x:v>50000</x:v>
      </x:c>
      <x:c r="H14" s="25" t="str">
        <x:v>Cash investi</x:v>
      </x:c>
    </x:row>
    <x:row r="15">
      <x:c r="A15" s="25" t="str">
        <x:v>Durée crédit</x:v>
      </x:c>
      <x:c r="B15" s="25" t="n">
        <x:v>20</x:v>
      </x:c>
      <x:c r="C15" s="25" t="str">
        <x:v>années</x:v>
      </x:c>
      <x:c r="D15" s="25" t="str">
        <x:v>Durée d'emprunt</x:v>
      </x:c>
      <x:c r="E15" s="25" t="n">
        <x:v>20</x:v>
      </x:c>
      <x:c r="F15" s="25" t="n">
        <x:v>20</x:v>
      </x:c>
      <x:c r="G15" s="25" t="n">
        <x:v>20</x:v>
      </x:c>
      <x:c r="H15" s="25" t="str">
        <x:v>Base</x:v>
      </x:c>
    </x:row>
    <x:row r="16">
      <x:c r="A16" s="25" t="str">
        <x:v>Taux crédit annuel</x:v>
      </x:c>
      <x:c r="B16" s="25" t="n">
        <x:v>4.1</x:v>
      </x:c>
      <x:c r="C16" s="25" t="str">
        <x:v>%</x:v>
      </x:c>
      <x:c r="D16" s="25" t="str">
        <x:v>Taux nominal</x:v>
      </x:c>
      <x:c r="E16" s="25" t="n">
        <x:v>4.5</x:v>
      </x:c>
      <x:c r="F16" s="25" t="n">
        <x:v>4.1</x:v>
      </x:c>
      <x:c r="G16" s="25" t="n">
        <x:v>3.7</x:v>
      </x:c>
      <x:c r="H16" s="25" t="str">
        <x:v>Sensibilité</x:v>
      </x:c>
    </x:row>
    <x:row r="17">
      <x:c r="A17" s="25" t="str">
        <x:v>Assurance prêt mensuelle</x:v>
      </x:c>
      <x:c r="B17" s="25" t="n">
        <x:v>62</x:v>
      </x:c>
      <x:c r="C17" s="25" t="str">
        <x:v>€</x:v>
      </x:c>
      <x:c r="D17" s="25" t="str">
        <x:v>Assurance emprunteur</x:v>
      </x:c>
      <x:c r="E17" s="25" t="n">
        <x:v>68</x:v>
      </x:c>
      <x:c r="F17" s="25" t="n">
        <x:v>62</x:v>
      </x:c>
      <x:c r="G17" s="25" t="n">
        <x:v>55</x:v>
      </x:c>
      <x:c r="H17" s="25" t="str">
        <x:v>Mensuel</x:v>
      </x:c>
    </x:row>
    <x:row r="18">
      <x:c r="A18" s="25" t="str">
        <x:v>Revalorisation loyer</x:v>
      </x:c>
      <x:c r="B18" s="25" t="n">
        <x:v>1.5</x:v>
      </x:c>
      <x:c r="C18" s="25" t="str">
        <x:v>%/an</x:v>
      </x:c>
      <x:c r="D18" s="25" t="str">
        <x:v>Hypothèse annuelle</x:v>
      </x:c>
      <x:c r="E18" s="25" t="n">
        <x:v>1</x:v>
      </x:c>
      <x:c r="F18" s="25" t="n">
        <x:v>1.5</x:v>
      </x:c>
      <x:c r="G18" s="25" t="n">
        <x:v>2</x:v>
      </x:c>
      <x:c r="H18" s="25" t="str">
        <x:v>Projection</x:v>
      </x:c>
    </x:row>
    <x:row r="19">
      <x:c r="A19" s="25" t="str">
        <x:v>Inflation charges</x:v>
      </x:c>
      <x:c r="B19" s="25" t="n">
        <x:v>2.2</x:v>
      </x:c>
      <x:c r="C19" s="25" t="str">
        <x:v>%/an</x:v>
      </x:c>
      <x:c r="D19" s="25" t="str">
        <x:v>Hypothèse annuelle</x:v>
      </x:c>
      <x:c r="E19" s="25" t="n">
        <x:v>3</x:v>
      </x:c>
      <x:c r="F19" s="25" t="n">
        <x:v>2.2</x:v>
      </x:c>
      <x:c r="G19" s="25" t="n">
        <x:v>1.8</x:v>
      </x:c>
      <x:c r="H19" s="25" t="str">
        <x:v>Projection</x:v>
      </x:c>
    </x:row>
  </x:sheetData>
  <x:mergeCells>
    <x:mergeCell ref="A1:H2"/>
  </x:mergeCells>
  <x:pageMargins left="0.7" right="0.7" top="0.75" bottom="0.75" header="0.3" footer="0.3"/>
  <x:tableParts count="1">
    <x:tablePart xmlns:r="http://schemas.openxmlformats.org/officeDocument/2006/relationships" r:id="Rdbe8e1c0cace481a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  <x:col min="9" max="9" width="17" hidden="0" customWidth="1"/>
    <x:col min="10" max="10" width="17" hidden="0" customWidth="1"/>
    <x:col min="11" max="11" width="17" hidden="0" customWidth="1"/>
    <x:col min="12" max="12" width="17" hidden="0" customWidth="1"/>
    <x:col min="13" max="13" width="17" hidden="0" customWidth="1"/>
    <x:col min="14" max="14" width="17" hidden="0" customWidth="1"/>
  </x:cols>
  <x:sheetData>
    <x:row r="1" ht="34" customHeight="1">
      <x:c r="A1" s="6" t="str">
        <x:v>PLAN DE FINANCEMENT ET CRÉDIT</x:v>
      </x:c>
    </x:row>
    <x:row r="4">
      <x:c r="A4" s="31" t="str">
        <x:v>Investissement total</x:v>
      </x:c>
      <x:c r="B4" s="44" t="n">
        <x:f>Inputs!B5+Inputs!B6+Inputs!B7+Inputs!B8</x:f>
        <x:v>304500</x:v>
      </x:c>
      <x:c r="D4" s="55" t="str">
        <x:v>Mois</x:v>
      </x:c>
      <x:c r="E4" s="55" t="str">
        <x:v>Capital début</x:v>
      </x:c>
      <x:c r="F4" s="55" t="str">
        <x:v>Intérêts</x:v>
      </x:c>
      <x:c r="G4" s="55" t="str">
        <x:v>Capital remboursé</x:v>
      </x:c>
      <x:c r="H4" s="55" t="str">
        <x:v>Capital restant</x:v>
      </x:c>
    </x:row>
    <x:row r="5">
      <x:c r="A5" s="31" t="str">
        <x:v>Apport personnel</x:v>
      </x:c>
      <x:c r="B5" s="44" t="n">
        <x:f>Inputs!B14</x:f>
        <x:v>50000</x:v>
      </x:c>
      <x:c r="D5" t="n">
        <x:v>1</x:v>
      </x:c>
      <x:c r="E5" s="60" t="n">
        <x:f>IF(D5=1,$B$6,H4)</x:f>
        <x:v>254500</x:v>
      </x:c>
      <x:c r="F5" s="60" t="n">
        <x:f>E5*$B$7/12</x:f>
        <x:v>13149.166666666666</x:v>
      </x:c>
      <x:c r="G5" s="60" t="n">
        <x:f>$B$9-F5</x:f>
        <x:v>1203.7527449222762</x:v>
      </x:c>
      <x:c r="H5" s="60" t="n">
        <x:f>MAX(0,E5-G5)</x:f>
        <x:v>253296.24725507773</x:v>
      </x:c>
    </x:row>
    <x:row r="6">
      <x:c r="A6" s="31" t="str">
        <x:v>Montant emprunté</x:v>
      </x:c>
      <x:c r="B6" s="44" t="n">
        <x:f>B4-B5</x:f>
        <x:v>254500</x:v>
      </x:c>
      <x:c r="D6" t="n">
        <x:v>2</x:v>
      </x:c>
      <x:c r="E6" s="60" t="n">
        <x:f>IF(D6=1,$B$6,H5)</x:f>
        <x:v>253296.24725507773</x:v>
      </x:c>
      <x:c r="F6" s="60" t="n">
        <x:f>E6*$B$7/12</x:f>
        <x:v>13086.972774845684</x:v>
      </x:c>
      <x:c r="G6" s="60" t="n">
        <x:f>$B$9-F6</x:f>
        <x:v>1265.9466367432578</x:v>
      </x:c>
      <x:c r="H6" s="60" t="n">
        <x:f>MAX(0,E6-G6)</x:f>
        <x:v>252030.30061833447</x:v>
      </x:c>
    </x:row>
    <x:row r="7">
      <x:c r="A7" s="31" t="str">
        <x:v>Taux annuel</x:v>
      </x:c>
      <x:c r="B7" s="46" t="n">
        <x:f>Inputs!B17/100</x:f>
        <x:v>0.62</x:v>
      </x:c>
      <x:c r="D7" t="n">
        <x:v>3</x:v>
      </x:c>
      <x:c r="E7" s="60" t="n">
        <x:f>IF(D7=1,$B$6,H6)</x:f>
        <x:v>252030.30061833447</x:v>
      </x:c>
      <x:c r="F7" s="60" t="n">
        <x:f>E7*$B$7/12</x:f>
        <x:v>13021.56553194728</x:v>
      </x:c>
      <x:c r="G7" s="60" t="n">
        <x:f>$B$9-F7</x:f>
        <x:v>1331.3538796416615</x:v>
      </x:c>
      <x:c r="H7" s="60" t="n">
        <x:f>MAX(0,E7-G7)</x:f>
        <x:v>250698.94673869282</x:v>
      </x:c>
    </x:row>
    <x:row r="8">
      <x:c r="A8" s="31" t="str">
        <x:v>Durée en mois</x:v>
      </x:c>
      <x:c r="B8" s="48" t="n">
        <x:f>Inputs!B16*12</x:f>
        <x:v>49.199999999999996</x:v>
      </x:c>
      <x:c r="D8" t="n">
        <x:v>4</x:v>
      </x:c>
      <x:c r="E8" s="60" t="n">
        <x:f>IF(D8=1,$B$6,H7)</x:f>
        <x:v>250698.94673869282</x:v>
      </x:c>
      <x:c r="F8" s="60" t="n">
        <x:f>E8*$B$7/12</x:f>
        <x:v>12952.778914832461</x:v>
      </x:c>
      <x:c r="G8" s="60" t="n">
        <x:f>$B$9-F8</x:f>
        <x:v>1400.1404967564813</x:v>
      </x:c>
      <x:c r="H8" s="60" t="n">
        <x:f>MAX(0,E8-G8)</x:f>
        <x:v>249298.80624193634</x:v>
      </x:c>
    </x:row>
    <x:row r="9">
      <x:c r="A9" s="31" t="str">
        <x:v>Mensualité hors assurance</x:v>
      </x:c>
      <x:c r="B9" s="44" t="n">
        <x:f>-PMT(B7/12,B8,B6)</x:f>
        <x:v>14352.919411588942</x:v>
      </x:c>
      <x:c r="D9" t="n">
        <x:v>5</x:v>
      </x:c>
      <x:c r="E9" s="60" t="n">
        <x:f>IF(D9=1,$B$6,H8)</x:f>
        <x:v>249298.80624193634</x:v>
      </x:c>
      <x:c r="F9" s="60" t="n">
        <x:f>E9*$B$7/12</x:f>
        <x:v>12880.438322500044</x:v>
      </x:c>
      <x:c r="G9" s="60" t="n">
        <x:f>$B$9-F9</x:f>
        <x:v>1472.4810890888984</x:v>
      </x:c>
      <x:c r="H9" s="60" t="n">
        <x:f>MAX(0,E9-G9)</x:f>
        <x:v>247826.32515284745</x:v>
      </x:c>
    </x:row>
    <x:row r="10">
      <x:c r="A10" s="31" t="str">
        <x:v>Assurance mensuelle</x:v>
      </x:c>
      <x:c r="B10" s="44" t="n">
        <x:f>Inputs!B18</x:f>
        <x:v>1.5</x:v>
      </x:c>
      <x:c r="D10" t="n">
        <x:v>6</x:v>
      </x:c>
      <x:c r="E10" s="60" t="n">
        <x:f>IF(D10=1,$B$6,H9)</x:f>
        <x:v>247826.32515284745</x:v>
      </x:c>
      <x:c r="F10" s="60" t="n">
        <x:f>E10*$B$7/12</x:f>
        <x:v>12804.360132897118</x:v>
      </x:c>
      <x:c r="G10" s="60" t="n">
        <x:f>$B$9-F10</x:f>
        <x:v>1548.5592786918241</x:v>
      </x:c>
      <x:c r="H10" s="60" t="n">
        <x:f>MAX(0,E10-G10)</x:f>
        <x:v>246277.76587415562</x:v>
      </x:c>
    </x:row>
    <x:row r="11">
      <x:c r="A11" s="31" t="str">
        <x:v>Mensualité totale</x:v>
      </x:c>
      <x:c r="B11" s="44" t="n">
        <x:f>B9+B10</x:f>
        <x:v>14354.419411588942</x:v>
      </x:c>
      <x:c r="D11" t="n">
        <x:v>7</x:v>
      </x:c>
      <x:c r="E11" s="60" t="n">
        <x:f>IF(D11=1,$B$6,H10)</x:f>
        <x:v>246277.76587415562</x:v>
      </x:c>
      <x:c r="F11" s="60" t="n">
        <x:f>E11*$B$7/12</x:f>
        <x:v>12724.351236831373</x:v>
      </x:c>
      <x:c r="G11" s="60" t="n">
        <x:f>$B$9-F11</x:f>
        <x:v>1628.568174757569</x:v>
      </x:c>
      <x:c r="H11" s="60" t="n">
        <x:f>MAX(0,E11-G11)</x:f>
        <x:v>244649.19769939806</x:v>
      </x:c>
    </x:row>
    <x:row r="12">
      <x:c r="A12" s="31" t="str">
        <x:v>Coût total crédit</x:v>
      </x:c>
      <x:c r="B12" s="44" t="n">
        <x:f>B11*B8-B6</x:f>
        <x:v>451737.4350501759</x:v>
      </x:c>
      <x:c r="D12" t="n">
        <x:v>8</x:v>
      </x:c>
      <x:c r="E12" s="60" t="n">
        <x:f>IF(D12=1,$B$6,H11)</x:f>
        <x:v>244649.19769939806</x:v>
      </x:c>
      <x:c r="F12" s="60" t="n">
        <x:f>E12*$B$7/12</x:f>
        <x:v>12640.208547802233</x:v>
      </x:c>
      <x:c r="G12" s="60" t="n">
        <x:f>$B$9-F12</x:f>
        <x:v>1712.7108637867095</x:v>
      </x:c>
      <x:c r="H12" s="60" t="n">
        <x:f>MAX(0,E12-G12)</x:f>
        <x:v>242936.48683561134</x:v>
      </x:c>
    </x:row>
    <x:row r="13">
      <x:c r="A13" s="31" t="str">
        <x:v>Ratio apport / projet</x:v>
      </x:c>
      <x:c r="B13" s="50" t="n">
        <x:f>B5/B4</x:f>
        <x:v>0.16420361247947454</x:v>
      </x:c>
      <x:c r="D13" t="n">
        <x:v>9</x:v>
      </x:c>
      <x:c r="E13" s="60" t="n">
        <x:f>IF(D13=1,$B$6,H12)</x:f>
        <x:v>242936.48683561134</x:v>
      </x:c>
      <x:c r="F13" s="60" t="n">
        <x:f>E13*$B$7/12</x:f>
        <x:v>12551.718486506586</x:v>
      </x:c>
      <x:c r="G13" s="60" t="n">
        <x:f>$B$9-F13</x:f>
        <x:v>1801.2009250823558</x:v>
      </x:c>
      <x:c r="H13" s="60" t="n">
        <x:f>MAX(0,E13-G13)</x:f>
        <x:v>241135.285910529</x:v>
      </x:c>
    </x:row>
    <x:row r="14">
      <x:c r="D14" t="n">
        <x:v>10</x:v>
      </x:c>
      <x:c r="E14" s="60" t="n">
        <x:f>IF(D14=1,$B$6,H13)</x:f>
        <x:v>241135.285910529</x:v>
      </x:c>
      <x:c r="F14" s="60" t="n">
        <x:f>E14*$B$7/12</x:f>
        <x:v>12458.656438710665</x:v>
      </x:c>
      <x:c r="G14" s="60" t="n">
        <x:f>$B$9-F14</x:f>
        <x:v>1894.2629728782777</x:v>
      </x:c>
      <x:c r="H14" s="60" t="n">
        <x:f>MAX(0,E14-G14)</x:f>
        <x:v>239241.02293765073</x:v>
      </x:c>
    </x:row>
    <x:row r="15">
      <x:c r="D15" t="n">
        <x:v>11</x:v>
      </x:c>
      <x:c r="E15" s="60" t="n">
        <x:f>IF(D15=1,$B$6,H14)</x:f>
        <x:v>239241.02293765073</x:v>
      </x:c>
      <x:c r="F15" s="60" t="n">
        <x:f>E15*$B$7/12</x:f>
        <x:v>12360.786185111954</x:v>
      </x:c>
      <x:c r="G15" s="60" t="n">
        <x:f>$B$9-F15</x:f>
        <x:v>1992.133226476988</x:v>
      </x:c>
      <x:c r="H15" s="60" t="n">
        <x:f>MAX(0,E15-G15)</x:f>
        <x:v>237248.88971117375</x:v>
      </x:c>
    </x:row>
    <x:row r="16">
      <x:c r="D16" t="n">
        <x:v>12</x:v>
      </x:c>
      <x:c r="E16" s="60" t="n">
        <x:f>IF(D16=1,$B$6,H15)</x:f>
        <x:v>237248.88971117375</x:v>
      </x:c>
      <x:c r="F16" s="60" t="n">
        <x:f>E16*$B$7/12</x:f>
        <x:v>12257.859301743978</x:v>
      </x:c>
      <x:c r="G16" s="60" t="n">
        <x:f>$B$9-F16</x:f>
        <x:v>2095.0601098449642</x:v>
      </x:c>
      <x:c r="H16" s="60" t="n">
        <x:f>MAX(0,E16-G16)</x:f>
        <x:v>235153.8296013288</x:v>
      </x:c>
    </x:row>
    <x:row r="17">
      <x:c r="D17" t="n">
        <x:v>13</x:v>
      </x:c>
      <x:c r="E17" s="60" t="n">
        <x:f>IF(D17=1,$B$6,H16)</x:f>
        <x:v>235153.8296013288</x:v>
      </x:c>
      <x:c r="F17" s="60" t="n">
        <x:f>E17*$B$7/12</x:f>
        <x:v>12149.614529401988</x:v>
      </x:c>
      <x:c r="G17" s="60" t="n">
        <x:f>$B$9-F17</x:f>
        <x:v>2203.3048821869543</x:v>
      </x:c>
      <x:c r="H17" s="60" t="n">
        <x:f>MAX(0,E17-G17)</x:f>
        <x:v>232950.52471914183</x:v>
      </x:c>
    </x:row>
    <x:row r="18">
      <x:c r="D18" t="n">
        <x:v>14</x:v>
      </x:c>
      <x:c r="E18" s="60" t="n">
        <x:f>IF(D18=1,$B$6,H17)</x:f>
        <x:v>232950.52471914183</x:v>
      </x:c>
      <x:c r="F18" s="60" t="n">
        <x:f>E18*$B$7/12</x:f>
        <x:v>12035.777110488996</x:v>
      </x:c>
      <x:c r="G18" s="60" t="n">
        <x:f>$B$9-F18</x:f>
        <x:v>2317.142301099946</x:v>
      </x:c>
      <x:c r="H18" s="60" t="n">
        <x:f>MAX(0,E18-G18)</x:f>
        <x:v>230633.38241804187</x:v>
      </x:c>
    </x:row>
    <x:row r="19">
      <x:c r="D19" t="n">
        <x:v>15</x:v>
      </x:c>
      <x:c r="E19" s="60" t="n">
        <x:f>IF(D19=1,$B$6,H18)</x:f>
        <x:v>230633.38241804187</x:v>
      </x:c>
      <x:c r="F19" s="60" t="n">
        <x:f>E19*$B$7/12</x:f>
        <x:v>11916.05809159883</x:v>
      </x:c>
      <x:c r="G19" s="60" t="n">
        <x:f>$B$9-F19</x:f>
        <x:v>2436.861319990112</x:v>
      </x:c>
      <x:c r="H19" s="60" t="n">
        <x:f>MAX(0,E19-G19)</x:f>
        <x:v>228196.52109805177</x:v>
      </x:c>
    </x:row>
    <x:row r="20">
      <x:c r="D20" t="n">
        <x:v>16</x:v>
      </x:c>
      <x:c r="E20" s="60" t="n">
        <x:f>IF(D20=1,$B$6,H19)</x:f>
        <x:v>228196.52109805177</x:v>
      </x:c>
      <x:c r="F20" s="60" t="n">
        <x:f>E20*$B$7/12</x:f>
        <x:v>11790.15359006601</x:v>
      </x:c>
      <x:c r="G20" s="60" t="n">
        <x:f>$B$9-F20</x:f>
        <x:v>2562.765821522933</x:v>
      </x:c>
      <x:c r="H20" s="60" t="n">
        <x:f>MAX(0,E20-G20)</x:f>
        <x:v>225633.75527652883</x:v>
      </x:c>
    </x:row>
    <x:row r="21">
      <x:c r="D21" t="n">
        <x:v>17</x:v>
      </x:c>
      <x:c r="E21" s="60" t="n">
        <x:f>IF(D21=1,$B$6,H20)</x:f>
        <x:v>225633.75527652883</x:v>
      </x:c>
      <x:c r="F21" s="60" t="n">
        <x:f>E21*$B$7/12</x:f>
        <x:v>11657.744022620655</x:v>
      </x:c>
      <x:c r="G21" s="60" t="n">
        <x:f>$B$9-F21</x:f>
        <x:v>2695.1753889682877</x:v>
      </x:c>
      <x:c r="H21" s="60" t="n">
        <x:f>MAX(0,E21-G21)</x:f>
        <x:v>222938.57988756054</x:v>
      </x:c>
    </x:row>
    <x:row r="22">
      <x:c r="D22" t="n">
        <x:v>18</x:v>
      </x:c>
      <x:c r="E22" s="60" t="n">
        <x:f>IF(D22=1,$B$6,H21)</x:f>
        <x:v>222938.57988756054</x:v>
      </x:c>
      <x:c r="F22" s="60" t="n">
        <x:f>E22*$B$7/12</x:f>
        <x:v>11518.493294190628</x:v>
      </x:c>
      <x:c r="G22" s="60" t="n">
        <x:f>$B$9-F22</x:f>
        <x:v>2834.426117398314</x:v>
      </x:c>
      <x:c r="H22" s="60" t="n">
        <x:f>MAX(0,E22-G22)</x:f>
        <x:v>220104.15377016223</x:v>
      </x:c>
    </x:row>
    <x:row r="23">
      <x:c r="D23" t="n">
        <x:v>19</x:v>
      </x:c>
      <x:c r="E23" s="60" t="n">
        <x:f>IF(D23=1,$B$6,H22)</x:f>
        <x:v>220104.15377016223</x:v>
      </x:c>
      <x:c r="F23" s="60" t="n">
        <x:f>E23*$B$7/12</x:f>
        <x:v>11372.047944791715</x:v>
      </x:c>
      <x:c r="G23" s="60" t="n">
        <x:f>$B$9-F23</x:f>
        <x:v>2980.871466797227</x:v>
      </x:c>
      <x:c r="H23" s="60" t="n">
        <x:f>MAX(0,E23-G23)</x:f>
        <x:v>217123.282303365</x:v>
      </x:c>
    </x:row>
    <x:row r="24">
      <x:c r="D24" t="n">
        <x:v>20</x:v>
      </x:c>
      <x:c r="E24" s="60" t="n">
        <x:f>IF(D24=1,$B$6,H23)</x:f>
        <x:v>217123.282303365</x:v>
      </x:c>
      <x:c r="F24" s="60" t="n">
        <x:f>E24*$B$7/12</x:f>
        <x:v>11218.036252340526</x:v>
      </x:c>
      <x:c r="G24" s="60" t="n">
        <x:f>$B$9-F24</x:f>
        <x:v>3134.8831592484166</x:v>
      </x:c>
      <x:c r="H24" s="60" t="n">
        <x:f>MAX(0,E24-G24)</x:f>
        <x:v>213988.39914411659</x:v>
      </x:c>
    </x:row>
    <x:row r="25">
      <x:c r="D25" t="n">
        <x:v>21</x:v>
      </x:c>
      <x:c r="E25" s="60" t="n">
        <x:f>IF(D25=1,$B$6,H24)</x:f>
        <x:v>213988.39914411659</x:v>
      </x:c>
      <x:c r="F25" s="60" t="n">
        <x:f>E25*$B$7/12</x:f>
        <x:v>11056.06728911269</x:v>
      </x:c>
      <x:c r="G25" s="60" t="n">
        <x:f>$B$9-F25</x:f>
        <x:v>3296.8521224762517</x:v>
      </x:c>
      <x:c r="H25" s="60" t="n">
        <x:f>MAX(0,E25-G25)</x:f>
        <x:v>210691.54702164035</x:v>
      </x:c>
    </x:row>
    <x:row r="26">
      <x:c r="D26" t="n">
        <x:v>22</x:v>
      </x:c>
      <x:c r="E26" s="60" t="n">
        <x:f>IF(D26=1,$B$6,H25)</x:f>
        <x:v>210691.54702164035</x:v>
      </x:c>
      <x:c r="F26" s="60" t="n">
        <x:f>E26*$B$7/12</x:f>
        <x:v>10885.729929451418</x:v>
      </x:c>
      <x:c r="G26" s="60" t="n">
        <x:f>$B$9-F26</x:f>
        <x:v>3467.1894821375245</x:v>
      </x:c>
      <x:c r="H26" s="60" t="n">
        <x:f>MAX(0,E26-G26)</x:f>
        <x:v>207224.35753950282</x:v>
      </x:c>
    </x:row>
    <x:row r="27">
      <x:c r="D27" t="n">
        <x:v>23</x:v>
      </x:c>
      <x:c r="E27" s="60" t="n">
        <x:f>IF(D27=1,$B$6,H26)</x:f>
        <x:v>207224.35753950282</x:v>
      </x:c>
      <x:c r="F27" s="60" t="n">
        <x:f>E27*$B$7/12</x:f>
        <x:v>10706.591806207645</x:v>
      </x:c>
      <x:c r="G27" s="60" t="n">
        <x:f>$B$9-F27</x:f>
        <x:v>3646.327605381297</x:v>
      </x:c>
      <x:c r="H27" s="60" t="n">
        <x:f>MAX(0,E27-G27)</x:f>
        <x:v>203578.02993412153</x:v>
      </x:c>
    </x:row>
    <x:row r="28">
      <x:c r="D28" t="n">
        <x:v>24</x:v>
      </x:c>
      <x:c r="E28" s="60" t="n">
        <x:f>IF(D28=1,$B$6,H27)</x:f>
        <x:v>203578.02993412153</x:v>
      </x:c>
      <x:c r="F28" s="60" t="n">
        <x:f>E28*$B$7/12</x:f>
        <x:v>10518.198213262946</x:v>
      </x:c>
      <x:c r="G28" s="60" t="n">
        <x:f>$B$9-F28</x:f>
        <x:v>3834.7211983259967</x:v>
      </x:c>
      <x:c r="H28" s="60" t="n">
        <x:f>MAX(0,E28-G28)</x:f>
        <x:v>199743.30873579552</x:v>
      </x:c>
    </x:row>
    <x:row r="29">
      <x:c r="D29" t="n">
        <x:v>25</x:v>
      </x:c>
      <x:c r="E29" s="60" t="n">
        <x:f>IF(D29=1,$B$6,H28)</x:f>
        <x:v>199743.30873579552</x:v>
      </x:c>
      <x:c r="F29" s="60" t="n">
        <x:f>E29*$B$7/12</x:f>
        <x:v>10320.070951349435</x:v>
      </x:c>
      <x:c r="G29" s="60" t="n">
        <x:f>$B$9-F29</x:f>
        <x:v>4032.8484602395074</x:v>
      </x:c>
      <x:c r="H29" s="60" t="n">
        <x:f>MAX(0,E29-G29)</x:f>
        <x:v>195710.46027555602</x:v>
      </x:c>
    </x:row>
    <x:row r="30">
      <x:c r="D30" t="n">
        <x:v>26</x:v>
      </x:c>
      <x:c r="E30" s="60" t="n">
        <x:f>IF(D30=1,$B$6,H29)</x:f>
        <x:v>195710.46027555602</x:v>
      </x:c>
      <x:c r="F30" s="60" t="n">
        <x:f>E30*$B$7/12</x:f>
        <x:v>10111.70711423706</x:v>
      </x:c>
      <x:c r="G30" s="60" t="n">
        <x:f>$B$9-F30</x:f>
        <x:v>4241.212297351882</x:v>
      </x:c>
      <x:c r="H30" s="60" t="n">
        <x:f>MAX(0,E30-G30)</x:f>
        <x:v>191469.24797820413</x:v>
      </x:c>
    </x:row>
    <x:row r="31">
      <x:c r="D31" t="n">
        <x:v>27</x:v>
      </x:c>
      <x:c r="E31" s="60" t="n">
        <x:f>IF(D31=1,$B$6,H30)</x:f>
        <x:v>191469.24797820413</x:v>
      </x:c>
      <x:c r="F31" s="60" t="n">
        <x:f>E31*$B$7/12</x:f>
        <x:v>9892.577812207213</x:v>
      </x:c>
      <x:c r="G31" s="60" t="n">
        <x:f>$B$9-F31</x:f>
        <x:v>4460.341599381729</x:v>
      </x:c>
      <x:c r="H31" s="60" t="n">
        <x:f>MAX(0,E31-G31)</x:f>
        <x:v>187008.9063788224</x:v>
      </x:c>
    </x:row>
    <x:row r="32">
      <x:c r="D32" t="n">
        <x:v>28</x:v>
      </x:c>
      <x:c r="E32" s="60" t="n">
        <x:f>IF(D32=1,$B$6,H31)</x:f>
        <x:v>187008.9063788224</x:v>
      </x:c>
      <x:c r="F32" s="60" t="n">
        <x:f>E32*$B$7/12</x:f>
        <x:v>9662.126829572491</x:v>
      </x:c>
      <x:c r="G32" s="60" t="n">
        <x:f>$B$9-F32</x:f>
        <x:v>4690.792582016451</x:v>
      </x:c>
      <x:c r="H32" s="60" t="n">
        <x:f>MAX(0,E32-G32)</x:f>
        <x:v>182318.11379680596</x:v>
      </x:c>
    </x:row>
    <x:row r="33">
      <x:c r="D33" t="n">
        <x:v>29</x:v>
      </x:c>
      <x:c r="E33" s="60" t="n">
        <x:f>IF(D33=1,$B$6,H32)</x:f>
        <x:v>182318.11379680596</x:v>
      </x:c>
      <x:c r="F33" s="60" t="n">
        <x:f>E33*$B$7/12</x:f>
        <x:v>9419.769212834975</x:v>
      </x:c>
      <x:c r="G33" s="60" t="n">
        <x:f>$B$9-F33</x:f>
        <x:v>4933.150198753967</x:v>
      </x:c>
      <x:c r="H33" s="60" t="n">
        <x:f>MAX(0,E33-G33)</x:f>
        <x:v>177384.96359805198</x:v>
      </x:c>
    </x:row>
    <x:row r="34">
      <x:c r="D34" t="n">
        <x:v>30</x:v>
      </x:c>
      <x:c r="E34" s="60" t="n">
        <x:f>IF(D34=1,$B$6,H33)</x:f>
        <x:v>177384.96359805198</x:v>
      </x:c>
      <x:c r="F34" s="60" t="n">
        <x:f>E34*$B$7/12</x:f>
        <x:v>9164.889785899353</x:v>
      </x:c>
      <x:c r="G34" s="60" t="n">
        <x:f>$B$9-F34</x:f>
        <x:v>5188.029625689589</x:v>
      </x:c>
      <x:c r="H34" s="60" t="n">
        <x:f>MAX(0,E34-G34)</x:f>
        <x:v>172196.9339723624</x:v>
      </x:c>
    </x:row>
    <x:row r="35">
      <x:c r="D35" t="n">
        <x:v>31</x:v>
      </x:c>
      <x:c r="E35" s="60" t="n">
        <x:f>IF(D35=1,$B$6,H34)</x:f>
        <x:v>172196.9339723624</x:v>
      </x:c>
      <x:c r="F35" s="60" t="n">
        <x:f>E35*$B$7/12</x:f>
        <x:v>8896.841588572057</x:v>
      </x:c>
      <x:c r="G35" s="60" t="n">
        <x:f>$B$9-F35</x:f>
        <x:v>5456.077823016885</x:v>
      </x:c>
      <x:c r="H35" s="60" t="n">
        <x:f>MAX(0,E35-G35)</x:f>
        <x:v>166740.85614934552</x:v>
      </x:c>
    </x:row>
    <x:row r="36">
      <x:c r="D36" t="n">
        <x:v>32</x:v>
      </x:c>
      <x:c r="E36" s="60" t="n">
        <x:f>IF(D36=1,$B$6,H35)</x:f>
        <x:v>166740.85614934552</x:v>
      </x:c>
      <x:c r="F36" s="60" t="n">
        <x:f>E36*$B$7/12</x:f>
        <x:v>8614.944234382852</x:v>
      </x:c>
      <x:c r="G36" s="60" t="n">
        <x:f>$B$9-F36</x:f>
        <x:v>5737.97517720609</x:v>
      </x:c>
      <x:c r="H36" s="60" t="n">
        <x:f>MAX(0,E36-G36)</x:f>
        <x:v>161002.88097213942</x:v>
      </x:c>
    </x:row>
    <x:row r="37">
      <x:c r="D37" t="n">
        <x:v>33</x:v>
      </x:c>
      <x:c r="E37" s="60" t="n">
        <x:f>IF(D37=1,$B$6,H36)</x:f>
        <x:v>161002.88097213942</x:v>
      </x:c>
      <x:c r="F37" s="60" t="n">
        <x:f>E37*$B$7/12</x:f>
        <x:v>8318.482183560536</x:v>
      </x:c>
      <x:c r="G37" s="60" t="n">
        <x:f>$B$9-F37</x:f>
        <x:v>6034.437228028406</x:v>
      </x:c>
      <x:c r="H37" s="60" t="n">
        <x:f>MAX(0,E37-G37)</x:f>
        <x:v>154968.44374411102</x:v>
      </x:c>
    </x:row>
    <x:row r="38">
      <x:c r="D38" t="n">
        <x:v>34</x:v>
      </x:c>
      <x:c r="E38" s="60" t="n">
        <x:f>IF(D38=1,$B$6,H37)</x:f>
        <x:v>154968.44374411102</x:v>
      </x:c>
      <x:c r="F38" s="60" t="n">
        <x:f>E38*$B$7/12</x:f>
        <x:v>8006.702926779069</x:v>
      </x:c>
      <x:c r="G38" s="60" t="n">
        <x:f>$B$9-F38</x:f>
        <x:v>6346.216484809874</x:v>
      </x:c>
      <x:c r="H38" s="60" t="n">
        <x:f>MAX(0,E38-G38)</x:f>
        <x:v>148622.22725930114</x:v>
      </x:c>
    </x:row>
    <x:row r="39">
      <x:c r="D39" t="n">
        <x:v>35</x:v>
      </x:c>
      <x:c r="E39" s="60" t="n">
        <x:f>IF(D39=1,$B$6,H38)</x:f>
        <x:v>148622.22725930114</x:v>
      </x:c>
      <x:c r="F39" s="60" t="n">
        <x:f>E39*$B$7/12</x:f>
        <x:v>7678.815075063892</x:v>
      </x:c>
      <x:c r="G39" s="60" t="n">
        <x:f>$B$9-F39</x:f>
        <x:v>6674.10433652505</x:v>
      </x:c>
      <x:c r="H39" s="60" t="n">
        <x:f>MAX(0,E39-G39)</x:f>
        <x:v>141948.1229227761</x:v>
      </x:c>
    </x:row>
    <x:row r="40">
      <x:c r="D40" t="n">
        <x:v>36</x:v>
      </x:c>
      <x:c r="E40" s="60" t="n">
        <x:f>IF(D40=1,$B$6,H39)</x:f>
        <x:v>141948.1229227761</x:v>
      </x:c>
      <x:c r="F40" s="60" t="n">
        <x:f>E40*$B$7/12</x:f>
        <x:v>7333.986351010099</x:v>
      </x:c>
      <x:c r="G40" s="60" t="n">
        <x:f>$B$9-F40</x:f>
        <x:v>7018.933060578844</x:v>
      </x:c>
      <x:c r="H40" s="60" t="n">
        <x:f>MAX(0,E40-G40)</x:f>
        <x:v>134929.18986219724</x:v>
      </x:c>
    </x:row>
    <x:row r="41">
      <x:c r="D41" t="n">
        <x:v>37</x:v>
      </x:c>
      <x:c r="E41" s="60" t="n">
        <x:f>IF(D41=1,$B$6,H40)</x:f>
        <x:v>134929.18986219724</x:v>
      </x:c>
      <x:c r="F41" s="60" t="n">
        <x:f>E41*$B$7/12</x:f>
        <x:v>6971.341476213524</x:v>
      </x:c>
      <x:c r="G41" s="60" t="n">
        <x:f>$B$9-F41</x:f>
        <x:v>7381.577935375418</x:v>
      </x:c>
      <x:c r="H41" s="60" t="n">
        <x:f>MAX(0,E41-G41)</x:f>
        <x:v>127547.61192682182</x:v>
      </x:c>
    </x:row>
    <x:row r="42">
      <x:c r="D42" t="n">
        <x:v>38</x:v>
      </x:c>
      <x:c r="E42" s="60" t="n">
        <x:f>IF(D42=1,$B$6,H41)</x:f>
        <x:v>127547.61192682182</x:v>
      </x:c>
      <x:c r="F42" s="60" t="n">
        <x:f>E42*$B$7/12</x:f>
        <x:v>6589.959949552461</x:v>
      </x:c>
      <x:c r="G42" s="60" t="n">
        <x:f>$B$9-F42</x:f>
        <x:v>7762.959462036481</x:v>
      </x:c>
      <x:c r="H42" s="60" t="n">
        <x:f>MAX(0,E42-G42)</x:f>
        <x:v>119784.65246478534</x:v>
      </x:c>
    </x:row>
    <x:row r="43">
      <x:c r="D43" t="n">
        <x:v>39</x:v>
      </x:c>
      <x:c r="E43" s="60" t="n">
        <x:f>IF(D43=1,$B$6,H42)</x:f>
        <x:v>119784.65246478534</x:v>
      </x:c>
      <x:c r="F43" s="60" t="n">
        <x:f>E43*$B$7/12</x:f>
        <x:v>6188.873710680576</x:v>
      </x:c>
      <x:c r="G43" s="60" t="n">
        <x:f>$B$9-F43</x:f>
        <x:v>8164.045700908367</x:v>
      </x:c>
      <x:c r="H43" s="60" t="n">
        <x:f>MAX(0,E43-G43)</x:f>
        <x:v>111620.60676387697</x:v>
      </x:c>
    </x:row>
    <x:row r="44">
      <x:c r="D44" t="n">
        <x:v>40</x:v>
      </x:c>
      <x:c r="E44" s="60" t="n">
        <x:f>IF(D44=1,$B$6,H43)</x:f>
        <x:v>111620.60676387697</x:v>
      </x:c>
      <x:c r="F44" s="60" t="n">
        <x:f>E44*$B$7/12</x:f>
        <x:v>5767.064682800311</x:v>
      </x:c>
      <x:c r="G44" s="60" t="n">
        <x:f>$B$9-F44</x:f>
        <x:v>8585.854728788632</x:v>
      </x:c>
      <x:c r="H44" s="60" t="n">
        <x:f>MAX(0,E44-G44)</x:f>
        <x:v>103034.75203508834</x:v>
      </x:c>
    </x:row>
    <x:row r="45">
      <x:c r="D45" t="n">
        <x:v>41</x:v>
      </x:c>
      <x:c r="E45" s="60" t="n">
        <x:f>IF(D45=1,$B$6,H44)</x:f>
        <x:v>103034.75203508834</x:v>
      </x:c>
      <x:c r="F45" s="60" t="n">
        <x:f>E45*$B$7/12</x:f>
        <x:v>5323.462188479564</x:v>
      </x:c>
      <x:c r="G45" s="60" t="n">
        <x:f>$B$9-F45</x:f>
        <x:v>9029.457223109377</x:v>
      </x:c>
      <x:c r="H45" s="60" t="n">
        <x:f>MAX(0,E45-G45)</x:f>
        <x:v>94005.29481197897</x:v>
      </x:c>
    </x:row>
    <x:row r="46">
      <x:c r="D46" t="n">
        <x:v>42</x:v>
      </x:c>
      <x:c r="E46" s="60" t="n">
        <x:f>IF(D46=1,$B$6,H45)</x:f>
        <x:v>94005.29481197897</x:v>
      </x:c>
      <x:c r="F46" s="60" t="n">
        <x:f>E46*$B$7/12</x:f>
        <x:v>4856.940231952246</x:v>
      </x:c>
      <x:c r="G46" s="60" t="n">
        <x:f>$B$9-F46</x:f>
        <x:v>9495.979179636695</x:v>
      </x:c>
      <x:c r="H46" s="60" t="n">
        <x:f>MAX(0,E46-G46)</x:f>
        <x:v>84509.31563234227</x:v>
      </x:c>
    </x:row>
    <x:row r="47">
      <x:c r="D47" t="n">
        <x:v>43</x:v>
      </x:c>
      <x:c r="E47" s="60" t="n">
        <x:f>IF(D47=1,$B$6,H46)</x:f>
        <x:v>84509.31563234227</x:v>
      </x:c>
      <x:c r="F47" s="60" t="n">
        <x:f>E47*$B$7/12</x:f>
        <x:v>4366.314641004351</x:v>
      </x:c>
      <x:c r="G47" s="60" t="n">
        <x:f>$B$9-F47</x:f>
        <x:v>9986.604770584592</x:v>
      </x:c>
      <x:c r="H47" s="60" t="n">
        <x:f>MAX(0,E47-G47)</x:f>
        <x:v>74522.71086175769</x:v>
      </x:c>
    </x:row>
    <x:row r="48">
      <x:c r="D48" t="n">
        <x:v>44</x:v>
      </x:c>
      <x:c r="E48" s="60" t="n">
        <x:f>IF(D48=1,$B$6,H47)</x:f>
        <x:v>74522.71086175769</x:v>
      </x:c>
      <x:c r="F48" s="60" t="n">
        <x:f>E48*$B$7/12</x:f>
        <x:v>3850.340061190814</x:v>
      </x:c>
      <x:c r="G48" s="60" t="n">
        <x:f>$B$9-F48</x:f>
        <x:v>10502.579350398128</x:v>
      </x:c>
      <x:c r="H48" s="60" t="n">
        <x:f>MAX(0,E48-G48)</x:f>
        <x:v>64020.13151135956</x:v>
      </x:c>
    </x:row>
    <x:row r="49">
      <x:c r="D49" t="n">
        <x:v>45</x:v>
      </x:c>
      <x:c r="E49" s="60" t="n">
        <x:f>IF(D49=1,$B$6,H48)</x:f>
        <x:v>64020.13151135956</x:v>
      </x:c>
      <x:c r="F49" s="60" t="n">
        <x:f>E49*$B$7/12</x:f>
        <x:v>3307.7067947535775</x:v>
      </x:c>
      <x:c r="G49" s="60" t="n">
        <x:f>$B$9-F49</x:f>
        <x:v>11045.212616835364</x:v>
      </x:c>
      <x:c r="H49" s="60" t="n">
        <x:f>MAX(0,E49-G49)</x:f>
        <x:v>52974.9188945242</x:v>
      </x:c>
    </x:row>
    <x:row r="50">
      <x:c r="D50" t="n">
        <x:v>46</x:v>
      </x:c>
      <x:c r="E50" s="60" t="n">
        <x:f>IF(D50=1,$B$6,H49)</x:f>
        <x:v>52974.9188945242</x:v>
      </x:c>
      <x:c r="F50" s="60" t="n">
        <x:f>E50*$B$7/12</x:f>
        <x:v>2737.0374762170836</x:v>
      </x:c>
      <x:c r="G50" s="60" t="n">
        <x:f>$B$9-F50</x:f>
        <x:v>11615.881935371859</x:v>
      </x:c>
      <x:c r="H50" s="60" t="n">
        <x:f>MAX(0,E50-G50)</x:f>
        <x:v>41359.03695915234</x:v>
      </x:c>
    </x:row>
    <x:row r="51">
      <x:c r="D51" t="n">
        <x:v>47</x:v>
      </x:c>
      <x:c r="E51" s="60" t="n">
        <x:f>IF(D51=1,$B$6,H50)</x:f>
        <x:v>41359.03695915234</x:v>
      </x:c>
      <x:c r="F51" s="60" t="n">
        <x:f>E51*$B$7/12</x:f>
        <x:v>2136.883576222871</x:v>
      </x:c>
      <x:c r="G51" s="60" t="n">
        <x:f>$B$9-F51</x:f>
        <x:v>12216.03583536607</x:v>
      </x:c>
      <x:c r="H51" s="60" t="n">
        <x:f>MAX(0,E51-G51)</x:f>
        <x:v>29143.00112378627</x:v>
      </x:c>
    </x:row>
    <x:row r="52">
      <x:c r="D52" t="n">
        <x:v>48</x:v>
      </x:c>
      <x:c r="E52" s="60" t="n">
        <x:f>IF(D52=1,$B$6,H51)</x:f>
        <x:v>29143.00112378627</x:v>
      </x:c>
      <x:c r="F52" s="60" t="n">
        <x:f>E52*$B$7/12</x:f>
        <x:v>1505.7217247289573</x:v>
      </x:c>
      <x:c r="G52" s="60" t="n">
        <x:f>$B$9-F52</x:f>
        <x:v>12847.197686859985</x:v>
      </x:c>
      <x:c r="H52" s="60" t="n">
        <x:f>MAX(0,E52-G52)</x:f>
        <x:v>16295.803436926286</x:v>
      </x:c>
    </x:row>
    <x:row r="53">
      <x:c r="D53" t="n">
        <x:v>49</x:v>
      </x:c>
      <x:c r="E53" s="60" t="n">
        <x:f>IF(D53=1,$B$6,H52)</x:f>
        <x:v>16295.803436926286</x:v>
      </x:c>
      <x:c r="F53" s="60" t="n">
        <x:f>E53*$B$7/12</x:f>
        <x:v>841.9498442411914</x:v>
      </x:c>
      <x:c r="G53" s="60" t="n">
        <x:f>$B$9-F53</x:f>
        <x:v>13510.96956734775</x:v>
      </x:c>
      <x:c r="H53" s="60" t="n">
        <x:f>MAX(0,E53-G53)</x:f>
        <x:v>2784.833869578535</x:v>
      </x:c>
    </x:row>
    <x:row r="54">
      <x:c r="D54" t="n">
        <x:v>50</x:v>
      </x:c>
      <x:c r="E54" s="60" t="n">
        <x:f>IF(D54=1,$B$6,H53)</x:f>
        <x:v>2784.833869578535</x:v>
      </x:c>
      <x:c r="F54" s="60" t="n">
        <x:f>E54*$B$7/12</x:f>
        <x:v>143.88308326155763</x:v>
      </x:c>
      <x:c r="G54" s="60" t="n">
        <x:f>$B$9-F54</x:f>
        <x:v>14209.036328327385</x:v>
      </x:c>
      <x:c r="H54" s="60" t="n">
        <x:f>MAX(0,E54-G54)</x:f>
        <x:v>0</x:v>
      </x:c>
    </x:row>
    <x:row r="55">
      <x:c r="D55" t="n">
        <x:v>51</x:v>
      </x:c>
      <x:c r="E55" s="60" t="n">
        <x:f>IF(D55=1,$B$6,H54)</x:f>
        <x:v>0</x:v>
      </x:c>
      <x:c r="F55" s="60" t="n">
        <x:f>E55*$B$7/12</x:f>
        <x:v>0</x:v>
      </x:c>
      <x:c r="G55" s="60" t="n">
        <x:f>$B$9-F55</x:f>
        <x:v>14352.919411588942</x:v>
      </x:c>
      <x:c r="H55" s="60" t="n">
        <x:f>MAX(0,E55-G55)</x:f>
        <x:v>0</x:v>
      </x:c>
    </x:row>
    <x:row r="56">
      <x:c r="D56" t="n">
        <x:v>52</x:v>
      </x:c>
      <x:c r="E56" s="60" t="n">
        <x:f>IF(D56=1,$B$6,H55)</x:f>
        <x:v>0</x:v>
      </x:c>
      <x:c r="F56" s="60" t="n">
        <x:f>E56*$B$7/12</x:f>
        <x:v>0</x:v>
      </x:c>
      <x:c r="G56" s="60" t="n">
        <x:f>$B$9-F56</x:f>
        <x:v>14352.919411588942</x:v>
      </x:c>
      <x:c r="H56" s="60" t="n">
        <x:f>MAX(0,E56-G56)</x:f>
        <x:v>0</x:v>
      </x:c>
    </x:row>
    <x:row r="57">
      <x:c r="D57" t="n">
        <x:v>53</x:v>
      </x:c>
      <x:c r="E57" s="60" t="n">
        <x:f>IF(D57=1,$B$6,H56)</x:f>
        <x:v>0</x:v>
      </x:c>
      <x:c r="F57" s="60" t="n">
        <x:f>E57*$B$7/12</x:f>
        <x:v>0</x:v>
      </x:c>
      <x:c r="G57" s="60" t="n">
        <x:f>$B$9-F57</x:f>
        <x:v>14352.919411588942</x:v>
      </x:c>
      <x:c r="H57" s="60" t="n">
        <x:f>MAX(0,E57-G57)</x:f>
        <x:v>0</x:v>
      </x:c>
    </x:row>
    <x:row r="58">
      <x:c r="D58" t="n">
        <x:v>54</x:v>
      </x:c>
      <x:c r="E58" s="60" t="n">
        <x:f>IF(D58=1,$B$6,H57)</x:f>
        <x:v>0</x:v>
      </x:c>
      <x:c r="F58" s="60" t="n">
        <x:f>E58*$B$7/12</x:f>
        <x:v>0</x:v>
      </x:c>
      <x:c r="G58" s="60" t="n">
        <x:f>$B$9-F58</x:f>
        <x:v>14352.919411588942</x:v>
      </x:c>
      <x:c r="H58" s="60" t="n">
        <x:f>MAX(0,E58-G58)</x:f>
        <x:v>0</x:v>
      </x:c>
    </x:row>
    <x:row r="59">
      <x:c r="D59" t="n">
        <x:v>55</x:v>
      </x:c>
      <x:c r="E59" s="60" t="n">
        <x:f>IF(D59=1,$B$6,H58)</x:f>
        <x:v>0</x:v>
      </x:c>
      <x:c r="F59" s="60" t="n">
        <x:f>E59*$B$7/12</x:f>
        <x:v>0</x:v>
      </x:c>
      <x:c r="G59" s="60" t="n">
        <x:f>$B$9-F59</x:f>
        <x:v>14352.919411588942</x:v>
      </x:c>
      <x:c r="H59" s="60" t="n">
        <x:f>MAX(0,E59-G59)</x:f>
        <x:v>0</x:v>
      </x:c>
    </x:row>
    <x:row r="60">
      <x:c r="D60" t="n">
        <x:v>56</x:v>
      </x:c>
      <x:c r="E60" s="60" t="n">
        <x:f>IF(D60=1,$B$6,H59)</x:f>
        <x:v>0</x:v>
      </x:c>
      <x:c r="F60" s="60" t="n">
        <x:f>E60*$B$7/12</x:f>
        <x:v>0</x:v>
      </x:c>
      <x:c r="G60" s="60" t="n">
        <x:f>$B$9-F60</x:f>
        <x:v>14352.919411588942</x:v>
      </x:c>
      <x:c r="H60" s="60" t="n">
        <x:f>MAX(0,E60-G60)</x:f>
        <x:v>0</x:v>
      </x:c>
    </x:row>
    <x:row r="61">
      <x:c r="D61" t="n">
        <x:v>57</x:v>
      </x:c>
      <x:c r="E61" s="60" t="n">
        <x:f>IF(D61=1,$B$6,H60)</x:f>
        <x:v>0</x:v>
      </x:c>
      <x:c r="F61" s="60" t="n">
        <x:f>E61*$B$7/12</x:f>
        <x:v>0</x:v>
      </x:c>
      <x:c r="G61" s="60" t="n">
        <x:f>$B$9-F61</x:f>
        <x:v>14352.919411588942</x:v>
      </x:c>
      <x:c r="H61" s="60" t="n">
        <x:f>MAX(0,E61-G61)</x:f>
        <x:v>0</x:v>
      </x:c>
    </x:row>
    <x:row r="62">
      <x:c r="D62" t="n">
        <x:v>58</x:v>
      </x:c>
      <x:c r="E62" s="60" t="n">
        <x:f>IF(D62=1,$B$6,H61)</x:f>
        <x:v>0</x:v>
      </x:c>
      <x:c r="F62" s="60" t="n">
        <x:f>E62*$B$7/12</x:f>
        <x:v>0</x:v>
      </x:c>
      <x:c r="G62" s="60" t="n">
        <x:f>$B$9-F62</x:f>
        <x:v>14352.919411588942</x:v>
      </x:c>
      <x:c r="H62" s="60" t="n">
        <x:f>MAX(0,E62-G62)</x:f>
        <x:v>0</x:v>
      </x:c>
    </x:row>
    <x:row r="63">
      <x:c r="D63" t="n">
        <x:v>59</x:v>
      </x:c>
      <x:c r="E63" s="60" t="n">
        <x:f>IF(D63=1,$B$6,H62)</x:f>
        <x:v>0</x:v>
      </x:c>
      <x:c r="F63" s="60" t="n">
        <x:f>E63*$B$7/12</x:f>
        <x:v>0</x:v>
      </x:c>
      <x:c r="G63" s="60" t="n">
        <x:f>$B$9-F63</x:f>
        <x:v>14352.919411588942</x:v>
      </x:c>
      <x:c r="H63" s="60" t="n">
        <x:f>MAX(0,E63-G63)</x:f>
        <x:v>0</x:v>
      </x:c>
    </x:row>
    <x:row r="64">
      <x:c r="D64" t="n">
        <x:v>60</x:v>
      </x:c>
      <x:c r="E64" s="60" t="n">
        <x:f>IF(D64=1,$B$6,H63)</x:f>
        <x:v>0</x:v>
      </x:c>
      <x:c r="F64" s="60" t="n">
        <x:f>E64*$B$7/12</x:f>
        <x:v>0</x:v>
      </x:c>
      <x:c r="G64" s="60" t="n">
        <x:f>$B$9-F64</x:f>
        <x:v>14352.919411588942</x:v>
      </x:c>
      <x:c r="H64" s="60" t="n">
        <x:f>MAX(0,E64-G64)</x:f>
        <x:v>0</x:v>
      </x:c>
    </x:row>
    <x:row r="65">
      <x:c r="D65" t="n">
        <x:v>61</x:v>
      </x:c>
      <x:c r="E65" s="60" t="n">
        <x:f>IF(D65=1,$B$6,H64)</x:f>
        <x:v>0</x:v>
      </x:c>
      <x:c r="F65" s="60" t="n">
        <x:f>E65*$B$7/12</x:f>
        <x:v>0</x:v>
      </x:c>
      <x:c r="G65" s="60" t="n">
        <x:f>$B$9-F65</x:f>
        <x:v>14352.919411588942</x:v>
      </x:c>
      <x:c r="H65" s="60" t="n">
        <x:f>MAX(0,E65-G65)</x:f>
        <x:v>0</x:v>
      </x:c>
    </x:row>
    <x:row r="66">
      <x:c r="D66" t="n">
        <x:v>62</x:v>
      </x:c>
      <x:c r="E66" s="60" t="n">
        <x:f>IF(D66=1,$B$6,H65)</x:f>
        <x:v>0</x:v>
      </x:c>
      <x:c r="F66" s="60" t="n">
        <x:f>E66*$B$7/12</x:f>
        <x:v>0</x:v>
      </x:c>
      <x:c r="G66" s="60" t="n">
        <x:f>$B$9-F66</x:f>
        <x:v>14352.919411588942</x:v>
      </x:c>
      <x:c r="H66" s="60" t="n">
        <x:f>MAX(0,E66-G66)</x:f>
        <x:v>0</x:v>
      </x:c>
    </x:row>
    <x:row r="67">
      <x:c r="D67" t="n">
        <x:v>63</x:v>
      </x:c>
      <x:c r="E67" s="60" t="n">
        <x:f>IF(D67=1,$B$6,H66)</x:f>
        <x:v>0</x:v>
      </x:c>
      <x:c r="F67" s="60" t="n">
        <x:f>E67*$B$7/12</x:f>
        <x:v>0</x:v>
      </x:c>
      <x:c r="G67" s="60" t="n">
        <x:f>$B$9-F67</x:f>
        <x:v>14352.919411588942</x:v>
      </x:c>
      <x:c r="H67" s="60" t="n">
        <x:f>MAX(0,E67-G67)</x:f>
        <x:v>0</x:v>
      </x:c>
    </x:row>
    <x:row r="68">
      <x:c r="D68" t="n">
        <x:v>64</x:v>
      </x:c>
      <x:c r="E68" s="60" t="n">
        <x:f>IF(D68=1,$B$6,H67)</x:f>
        <x:v>0</x:v>
      </x:c>
      <x:c r="F68" s="60" t="n">
        <x:f>E68*$B$7/12</x:f>
        <x:v>0</x:v>
      </x:c>
      <x:c r="G68" s="60" t="n">
        <x:f>$B$9-F68</x:f>
        <x:v>14352.919411588942</x:v>
      </x:c>
      <x:c r="H68" s="60" t="n">
        <x:f>MAX(0,E68-G68)</x:f>
        <x:v>0</x:v>
      </x:c>
    </x:row>
    <x:row r="69">
      <x:c r="D69" t="n">
        <x:v>65</x:v>
      </x:c>
      <x:c r="E69" s="60" t="n">
        <x:f>IF(D69=1,$B$6,H68)</x:f>
        <x:v>0</x:v>
      </x:c>
      <x:c r="F69" s="60" t="n">
        <x:f>E69*$B$7/12</x:f>
        <x:v>0</x:v>
      </x:c>
      <x:c r="G69" s="60" t="n">
        <x:f>$B$9-F69</x:f>
        <x:v>14352.919411588942</x:v>
      </x:c>
      <x:c r="H69" s="60" t="n">
        <x:f>MAX(0,E69-G69)</x:f>
        <x:v>0</x:v>
      </x:c>
    </x:row>
    <x:row r="70">
      <x:c r="D70" t="n">
        <x:v>66</x:v>
      </x:c>
      <x:c r="E70" s="60" t="n">
        <x:f>IF(D70=1,$B$6,H69)</x:f>
        <x:v>0</x:v>
      </x:c>
      <x:c r="F70" s="60" t="n">
        <x:f>E70*$B$7/12</x:f>
        <x:v>0</x:v>
      </x:c>
      <x:c r="G70" s="60" t="n">
        <x:f>$B$9-F70</x:f>
        <x:v>14352.919411588942</x:v>
      </x:c>
      <x:c r="H70" s="60" t="n">
        <x:f>MAX(0,E70-G70)</x:f>
        <x:v>0</x:v>
      </x:c>
    </x:row>
    <x:row r="71">
      <x:c r="D71" t="n">
        <x:v>67</x:v>
      </x:c>
      <x:c r="E71" s="60" t="n">
        <x:f>IF(D71=1,$B$6,H70)</x:f>
        <x:v>0</x:v>
      </x:c>
      <x:c r="F71" s="60" t="n">
        <x:f>E71*$B$7/12</x:f>
        <x:v>0</x:v>
      </x:c>
      <x:c r="G71" s="60" t="n">
        <x:f>$B$9-F71</x:f>
        <x:v>14352.919411588942</x:v>
      </x:c>
      <x:c r="H71" s="60" t="n">
        <x:f>MAX(0,E71-G71)</x:f>
        <x:v>0</x:v>
      </x:c>
    </x:row>
    <x:row r="72">
      <x:c r="D72" t="n">
        <x:v>68</x:v>
      </x:c>
      <x:c r="E72" s="60" t="n">
        <x:f>IF(D72=1,$B$6,H71)</x:f>
        <x:v>0</x:v>
      </x:c>
      <x:c r="F72" s="60" t="n">
        <x:f>E72*$B$7/12</x:f>
        <x:v>0</x:v>
      </x:c>
      <x:c r="G72" s="60" t="n">
        <x:f>$B$9-F72</x:f>
        <x:v>14352.919411588942</x:v>
      </x:c>
      <x:c r="H72" s="60" t="n">
        <x:f>MAX(0,E72-G72)</x:f>
        <x:v>0</x:v>
      </x:c>
    </x:row>
    <x:row r="73">
      <x:c r="D73" t="n">
        <x:v>69</x:v>
      </x:c>
      <x:c r="E73" s="60" t="n">
        <x:f>IF(D73=1,$B$6,H72)</x:f>
        <x:v>0</x:v>
      </x:c>
      <x:c r="F73" s="60" t="n">
        <x:f>E73*$B$7/12</x:f>
        <x:v>0</x:v>
      </x:c>
      <x:c r="G73" s="60" t="n">
        <x:f>$B$9-F73</x:f>
        <x:v>14352.919411588942</x:v>
      </x:c>
      <x:c r="H73" s="60" t="n">
        <x:f>MAX(0,E73-G73)</x:f>
        <x:v>0</x:v>
      </x:c>
    </x:row>
    <x:row r="74">
      <x:c r="D74" t="n">
        <x:v>70</x:v>
      </x:c>
      <x:c r="E74" s="60" t="n">
        <x:f>IF(D74=1,$B$6,H73)</x:f>
        <x:v>0</x:v>
      </x:c>
      <x:c r="F74" s="60" t="n">
        <x:f>E74*$B$7/12</x:f>
        <x:v>0</x:v>
      </x:c>
      <x:c r="G74" s="60" t="n">
        <x:f>$B$9-F74</x:f>
        <x:v>14352.919411588942</x:v>
      </x:c>
      <x:c r="H74" s="60" t="n">
        <x:f>MAX(0,E74-G74)</x:f>
        <x:v>0</x:v>
      </x:c>
    </x:row>
    <x:row r="75">
      <x:c r="D75" t="n">
        <x:v>71</x:v>
      </x:c>
      <x:c r="E75" s="60" t="n">
        <x:f>IF(D75=1,$B$6,H74)</x:f>
        <x:v>0</x:v>
      </x:c>
      <x:c r="F75" s="60" t="n">
        <x:f>E75*$B$7/12</x:f>
        <x:v>0</x:v>
      </x:c>
      <x:c r="G75" s="60" t="n">
        <x:f>$B$9-F75</x:f>
        <x:v>14352.919411588942</x:v>
      </x:c>
      <x:c r="H75" s="60" t="n">
        <x:f>MAX(0,E75-G75)</x:f>
        <x:v>0</x:v>
      </x:c>
    </x:row>
    <x:row r="76">
      <x:c r="D76" t="n">
        <x:v>72</x:v>
      </x:c>
      <x:c r="E76" s="60" t="n">
        <x:f>IF(D76=1,$B$6,H75)</x:f>
        <x:v>0</x:v>
      </x:c>
      <x:c r="F76" s="60" t="n">
        <x:f>E76*$B$7/12</x:f>
        <x:v>0</x:v>
      </x:c>
      <x:c r="G76" s="60" t="n">
        <x:f>$B$9-F76</x:f>
        <x:v>14352.919411588942</x:v>
      </x:c>
      <x:c r="H76" s="60" t="n">
        <x:f>MAX(0,E76-G76)</x:f>
        <x:v>0</x:v>
      </x:c>
    </x:row>
    <x:row r="77">
      <x:c r="D77" t="n">
        <x:v>73</x:v>
      </x:c>
      <x:c r="E77" s="60" t="n">
        <x:f>IF(D77=1,$B$6,H76)</x:f>
        <x:v>0</x:v>
      </x:c>
      <x:c r="F77" s="60" t="n">
        <x:f>E77*$B$7/12</x:f>
        <x:v>0</x:v>
      </x:c>
      <x:c r="G77" s="60" t="n">
        <x:f>$B$9-F77</x:f>
        <x:v>14352.919411588942</x:v>
      </x:c>
      <x:c r="H77" s="60" t="n">
        <x:f>MAX(0,E77-G77)</x:f>
        <x:v>0</x:v>
      </x:c>
    </x:row>
    <x:row r="78">
      <x:c r="D78" t="n">
        <x:v>74</x:v>
      </x:c>
      <x:c r="E78" s="60" t="n">
        <x:f>IF(D78=1,$B$6,H77)</x:f>
        <x:v>0</x:v>
      </x:c>
      <x:c r="F78" s="60" t="n">
        <x:f>E78*$B$7/12</x:f>
        <x:v>0</x:v>
      </x:c>
      <x:c r="G78" s="60" t="n">
        <x:f>$B$9-F78</x:f>
        <x:v>14352.919411588942</x:v>
      </x:c>
      <x:c r="H78" s="60" t="n">
        <x:f>MAX(0,E78-G78)</x:f>
        <x:v>0</x:v>
      </x:c>
    </x:row>
    <x:row r="79">
      <x:c r="D79" t="n">
        <x:v>75</x:v>
      </x:c>
      <x:c r="E79" s="60" t="n">
        <x:f>IF(D79=1,$B$6,H78)</x:f>
        <x:v>0</x:v>
      </x:c>
      <x:c r="F79" s="60" t="n">
        <x:f>E79*$B$7/12</x:f>
        <x:v>0</x:v>
      </x:c>
      <x:c r="G79" s="60" t="n">
        <x:f>$B$9-F79</x:f>
        <x:v>14352.919411588942</x:v>
      </x:c>
      <x:c r="H79" s="60" t="n">
        <x:f>MAX(0,E79-G79)</x:f>
        <x:v>0</x:v>
      </x:c>
    </x:row>
    <x:row r="80">
      <x:c r="D80" t="n">
        <x:v>76</x:v>
      </x:c>
      <x:c r="E80" s="60" t="n">
        <x:f>IF(D80=1,$B$6,H79)</x:f>
        <x:v>0</x:v>
      </x:c>
      <x:c r="F80" s="60" t="n">
        <x:f>E80*$B$7/12</x:f>
        <x:v>0</x:v>
      </x:c>
      <x:c r="G80" s="60" t="n">
        <x:f>$B$9-F80</x:f>
        <x:v>14352.919411588942</x:v>
      </x:c>
      <x:c r="H80" s="60" t="n">
        <x:f>MAX(0,E80-G80)</x:f>
        <x:v>0</x:v>
      </x:c>
    </x:row>
    <x:row r="81">
      <x:c r="D81" t="n">
        <x:v>77</x:v>
      </x:c>
      <x:c r="E81" s="60" t="n">
        <x:f>IF(D81=1,$B$6,H80)</x:f>
        <x:v>0</x:v>
      </x:c>
      <x:c r="F81" s="60" t="n">
        <x:f>E81*$B$7/12</x:f>
        <x:v>0</x:v>
      </x:c>
      <x:c r="G81" s="60" t="n">
        <x:f>$B$9-F81</x:f>
        <x:v>14352.919411588942</x:v>
      </x:c>
      <x:c r="H81" s="60" t="n">
        <x:f>MAX(0,E81-G81)</x:f>
        <x:v>0</x:v>
      </x:c>
    </x:row>
    <x:row r="82">
      <x:c r="D82" t="n">
        <x:v>78</x:v>
      </x:c>
      <x:c r="E82" s="60" t="n">
        <x:f>IF(D82=1,$B$6,H81)</x:f>
        <x:v>0</x:v>
      </x:c>
      <x:c r="F82" s="60" t="n">
        <x:f>E82*$B$7/12</x:f>
        <x:v>0</x:v>
      </x:c>
      <x:c r="G82" s="60" t="n">
        <x:f>$B$9-F82</x:f>
        <x:v>14352.919411588942</x:v>
      </x:c>
      <x:c r="H82" s="60" t="n">
        <x:f>MAX(0,E82-G82)</x:f>
        <x:v>0</x:v>
      </x:c>
    </x:row>
    <x:row r="83">
      <x:c r="D83" t="n">
        <x:v>79</x:v>
      </x:c>
      <x:c r="E83" s="60" t="n">
        <x:f>IF(D83=1,$B$6,H82)</x:f>
        <x:v>0</x:v>
      </x:c>
      <x:c r="F83" s="60" t="n">
        <x:f>E83*$B$7/12</x:f>
        <x:v>0</x:v>
      </x:c>
      <x:c r="G83" s="60" t="n">
        <x:f>$B$9-F83</x:f>
        <x:v>14352.919411588942</x:v>
      </x:c>
      <x:c r="H83" s="60" t="n">
        <x:f>MAX(0,E83-G83)</x:f>
        <x:v>0</x:v>
      </x:c>
    </x:row>
    <x:row r="84">
      <x:c r="D84" t="n">
        <x:v>80</x:v>
      </x:c>
      <x:c r="E84" s="60" t="n">
        <x:f>IF(D84=1,$B$6,H83)</x:f>
        <x:v>0</x:v>
      </x:c>
      <x:c r="F84" s="60" t="n">
        <x:f>E84*$B$7/12</x:f>
        <x:v>0</x:v>
      </x:c>
      <x:c r="G84" s="60" t="n">
        <x:f>$B$9-F84</x:f>
        <x:v>14352.919411588942</x:v>
      </x:c>
      <x:c r="H84" s="60" t="n">
        <x:f>MAX(0,E84-G84)</x:f>
        <x:v>0</x:v>
      </x:c>
    </x:row>
    <x:row r="85">
      <x:c r="D85" t="n">
        <x:v>81</x:v>
      </x:c>
      <x:c r="E85" s="60" t="n">
        <x:f>IF(D85=1,$B$6,H84)</x:f>
        <x:v>0</x:v>
      </x:c>
      <x:c r="F85" s="60" t="n">
        <x:f>E85*$B$7/12</x:f>
        <x:v>0</x:v>
      </x:c>
      <x:c r="G85" s="60" t="n">
        <x:f>$B$9-F85</x:f>
        <x:v>14352.919411588942</x:v>
      </x:c>
      <x:c r="H85" s="60" t="n">
        <x:f>MAX(0,E85-G85)</x:f>
        <x:v>0</x:v>
      </x:c>
    </x:row>
    <x:row r="86">
      <x:c r="D86" t="n">
        <x:v>82</x:v>
      </x:c>
      <x:c r="E86" s="60" t="n">
        <x:f>IF(D86=1,$B$6,H85)</x:f>
        <x:v>0</x:v>
      </x:c>
      <x:c r="F86" s="60" t="n">
        <x:f>E86*$B$7/12</x:f>
        <x:v>0</x:v>
      </x:c>
      <x:c r="G86" s="60" t="n">
        <x:f>$B$9-F86</x:f>
        <x:v>14352.919411588942</x:v>
      </x:c>
      <x:c r="H86" s="60" t="n">
        <x:f>MAX(0,E86-G86)</x:f>
        <x:v>0</x:v>
      </x:c>
    </x:row>
    <x:row r="87">
      <x:c r="D87" t="n">
        <x:v>83</x:v>
      </x:c>
      <x:c r="E87" s="60" t="n">
        <x:f>IF(D87=1,$B$6,H86)</x:f>
        <x:v>0</x:v>
      </x:c>
      <x:c r="F87" s="60" t="n">
        <x:f>E87*$B$7/12</x:f>
        <x:v>0</x:v>
      </x:c>
      <x:c r="G87" s="60" t="n">
        <x:f>$B$9-F87</x:f>
        <x:v>14352.919411588942</x:v>
      </x:c>
      <x:c r="H87" s="60" t="n">
        <x:f>MAX(0,E87-G87)</x:f>
        <x:v>0</x:v>
      </x:c>
    </x:row>
    <x:row r="88">
      <x:c r="D88" t="n">
        <x:v>84</x:v>
      </x:c>
      <x:c r="E88" s="60" t="n">
        <x:f>IF(D88=1,$B$6,H87)</x:f>
        <x:v>0</x:v>
      </x:c>
      <x:c r="F88" s="60" t="n">
        <x:f>E88*$B$7/12</x:f>
        <x:v>0</x:v>
      </x:c>
      <x:c r="G88" s="60" t="n">
        <x:f>$B$9-F88</x:f>
        <x:v>14352.919411588942</x:v>
      </x:c>
      <x:c r="H88" s="60" t="n">
        <x:f>MAX(0,E88-G88)</x:f>
        <x:v>0</x:v>
      </x:c>
    </x:row>
    <x:row r="89">
      <x:c r="D89" t="n">
        <x:v>85</x:v>
      </x:c>
      <x:c r="E89" s="60" t="n">
        <x:f>IF(D89=1,$B$6,H88)</x:f>
        <x:v>0</x:v>
      </x:c>
      <x:c r="F89" s="60" t="n">
        <x:f>E89*$B$7/12</x:f>
        <x:v>0</x:v>
      </x:c>
      <x:c r="G89" s="60" t="n">
        <x:f>$B$9-F89</x:f>
        <x:v>14352.919411588942</x:v>
      </x:c>
      <x:c r="H89" s="60" t="n">
        <x:f>MAX(0,E89-G89)</x:f>
        <x:v>0</x:v>
      </x:c>
    </x:row>
    <x:row r="90">
      <x:c r="D90" t="n">
        <x:v>86</x:v>
      </x:c>
      <x:c r="E90" s="60" t="n">
        <x:f>IF(D90=1,$B$6,H89)</x:f>
        <x:v>0</x:v>
      </x:c>
      <x:c r="F90" s="60" t="n">
        <x:f>E90*$B$7/12</x:f>
        <x:v>0</x:v>
      </x:c>
      <x:c r="G90" s="60" t="n">
        <x:f>$B$9-F90</x:f>
        <x:v>14352.919411588942</x:v>
      </x:c>
      <x:c r="H90" s="60" t="n">
        <x:f>MAX(0,E90-G90)</x:f>
        <x:v>0</x:v>
      </x:c>
    </x:row>
    <x:row r="91">
      <x:c r="D91" t="n">
        <x:v>87</x:v>
      </x:c>
      <x:c r="E91" s="60" t="n">
        <x:f>IF(D91=1,$B$6,H90)</x:f>
        <x:v>0</x:v>
      </x:c>
      <x:c r="F91" s="60" t="n">
        <x:f>E91*$B$7/12</x:f>
        <x:v>0</x:v>
      </x:c>
      <x:c r="G91" s="60" t="n">
        <x:f>$B$9-F91</x:f>
        <x:v>14352.919411588942</x:v>
      </x:c>
      <x:c r="H91" s="60" t="n">
        <x:f>MAX(0,E91-G91)</x:f>
        <x:v>0</x:v>
      </x:c>
    </x:row>
    <x:row r="92">
      <x:c r="D92" t="n">
        <x:v>88</x:v>
      </x:c>
      <x:c r="E92" s="60" t="n">
        <x:f>IF(D92=1,$B$6,H91)</x:f>
        <x:v>0</x:v>
      </x:c>
      <x:c r="F92" s="60" t="n">
        <x:f>E92*$B$7/12</x:f>
        <x:v>0</x:v>
      </x:c>
      <x:c r="G92" s="60" t="n">
        <x:f>$B$9-F92</x:f>
        <x:v>14352.919411588942</x:v>
      </x:c>
      <x:c r="H92" s="60" t="n">
        <x:f>MAX(0,E92-G92)</x:f>
        <x:v>0</x:v>
      </x:c>
    </x:row>
    <x:row r="93">
      <x:c r="D93" t="n">
        <x:v>89</x:v>
      </x:c>
      <x:c r="E93" s="60" t="n">
        <x:f>IF(D93=1,$B$6,H92)</x:f>
        <x:v>0</x:v>
      </x:c>
      <x:c r="F93" s="60" t="n">
        <x:f>E93*$B$7/12</x:f>
        <x:v>0</x:v>
      </x:c>
      <x:c r="G93" s="60" t="n">
        <x:f>$B$9-F93</x:f>
        <x:v>14352.919411588942</x:v>
      </x:c>
      <x:c r="H93" s="60" t="n">
        <x:f>MAX(0,E93-G93)</x:f>
        <x:v>0</x:v>
      </x:c>
    </x:row>
    <x:row r="94">
      <x:c r="D94" t="n">
        <x:v>90</x:v>
      </x:c>
      <x:c r="E94" s="60" t="n">
        <x:f>IF(D94=1,$B$6,H93)</x:f>
        <x:v>0</x:v>
      </x:c>
      <x:c r="F94" s="60" t="n">
        <x:f>E94*$B$7/12</x:f>
        <x:v>0</x:v>
      </x:c>
      <x:c r="G94" s="60" t="n">
        <x:f>$B$9-F94</x:f>
        <x:v>14352.919411588942</x:v>
      </x:c>
      <x:c r="H94" s="60" t="n">
        <x:f>MAX(0,E94-G94)</x:f>
        <x:v>0</x:v>
      </x:c>
    </x:row>
    <x:row r="95">
      <x:c r="D95" t="n">
        <x:v>91</x:v>
      </x:c>
      <x:c r="E95" s="60" t="n">
        <x:f>IF(D95=1,$B$6,H94)</x:f>
        <x:v>0</x:v>
      </x:c>
      <x:c r="F95" s="60" t="n">
        <x:f>E95*$B$7/12</x:f>
        <x:v>0</x:v>
      </x:c>
      <x:c r="G95" s="60" t="n">
        <x:f>$B$9-F95</x:f>
        <x:v>14352.919411588942</x:v>
      </x:c>
      <x:c r="H95" s="60" t="n">
        <x:f>MAX(0,E95-G95)</x:f>
        <x:v>0</x:v>
      </x:c>
    </x:row>
    <x:row r="96">
      <x:c r="D96" t="n">
        <x:v>92</x:v>
      </x:c>
      <x:c r="E96" s="60" t="n">
        <x:f>IF(D96=1,$B$6,H95)</x:f>
        <x:v>0</x:v>
      </x:c>
      <x:c r="F96" s="60" t="n">
        <x:f>E96*$B$7/12</x:f>
        <x:v>0</x:v>
      </x:c>
      <x:c r="G96" s="60" t="n">
        <x:f>$B$9-F96</x:f>
        <x:v>14352.919411588942</x:v>
      </x:c>
      <x:c r="H96" s="60" t="n">
        <x:f>MAX(0,E96-G96)</x:f>
        <x:v>0</x:v>
      </x:c>
    </x:row>
    <x:row r="97">
      <x:c r="D97" t="n">
        <x:v>93</x:v>
      </x:c>
      <x:c r="E97" s="60" t="n">
        <x:f>IF(D97=1,$B$6,H96)</x:f>
        <x:v>0</x:v>
      </x:c>
      <x:c r="F97" s="60" t="n">
        <x:f>E97*$B$7/12</x:f>
        <x:v>0</x:v>
      </x:c>
      <x:c r="G97" s="60" t="n">
        <x:f>$B$9-F97</x:f>
        <x:v>14352.919411588942</x:v>
      </x:c>
      <x:c r="H97" s="60" t="n">
        <x:f>MAX(0,E97-G97)</x:f>
        <x:v>0</x:v>
      </x:c>
    </x:row>
    <x:row r="98">
      <x:c r="D98" t="n">
        <x:v>94</x:v>
      </x:c>
      <x:c r="E98" s="60" t="n">
        <x:f>IF(D98=1,$B$6,H97)</x:f>
        <x:v>0</x:v>
      </x:c>
      <x:c r="F98" s="60" t="n">
        <x:f>E98*$B$7/12</x:f>
        <x:v>0</x:v>
      </x:c>
      <x:c r="G98" s="60" t="n">
        <x:f>$B$9-F98</x:f>
        <x:v>14352.919411588942</x:v>
      </x:c>
      <x:c r="H98" s="60" t="n">
        <x:f>MAX(0,E98-G98)</x:f>
        <x:v>0</x:v>
      </x:c>
    </x:row>
    <x:row r="99">
      <x:c r="D99" t="n">
        <x:v>95</x:v>
      </x:c>
      <x:c r="E99" s="60" t="n">
        <x:f>IF(D99=1,$B$6,H98)</x:f>
        <x:v>0</x:v>
      </x:c>
      <x:c r="F99" s="60" t="n">
        <x:f>E99*$B$7/12</x:f>
        <x:v>0</x:v>
      </x:c>
      <x:c r="G99" s="60" t="n">
        <x:f>$B$9-F99</x:f>
        <x:v>14352.919411588942</x:v>
      </x:c>
      <x:c r="H99" s="60" t="n">
        <x:f>MAX(0,E99-G99)</x:f>
        <x:v>0</x:v>
      </x:c>
    </x:row>
    <x:row r="100">
      <x:c r="D100" t="n">
        <x:v>96</x:v>
      </x:c>
      <x:c r="E100" s="60" t="n">
        <x:f>IF(D100=1,$B$6,H99)</x:f>
        <x:v>0</x:v>
      </x:c>
      <x:c r="F100" s="60" t="n">
        <x:f>E100*$B$7/12</x:f>
        <x:v>0</x:v>
      </x:c>
      <x:c r="G100" s="60" t="n">
        <x:f>$B$9-F100</x:f>
        <x:v>14352.919411588942</x:v>
      </x:c>
      <x:c r="H100" s="60" t="n">
        <x:f>MAX(0,E100-G100)</x:f>
        <x:v>0</x:v>
      </x:c>
    </x:row>
    <x:row r="101">
      <x:c r="D101" t="n">
        <x:v>97</x:v>
      </x:c>
      <x:c r="E101" s="60" t="n">
        <x:f>IF(D101=1,$B$6,H100)</x:f>
        <x:v>0</x:v>
      </x:c>
      <x:c r="F101" s="60" t="n">
        <x:f>E101*$B$7/12</x:f>
        <x:v>0</x:v>
      </x:c>
      <x:c r="G101" s="60" t="n">
        <x:f>$B$9-F101</x:f>
        <x:v>14352.919411588942</x:v>
      </x:c>
      <x:c r="H101" s="60" t="n">
        <x:f>MAX(0,E101-G101)</x:f>
        <x:v>0</x:v>
      </x:c>
    </x:row>
    <x:row r="102">
      <x:c r="D102" t="n">
        <x:v>98</x:v>
      </x:c>
      <x:c r="E102" s="60" t="n">
        <x:f>IF(D102=1,$B$6,H101)</x:f>
        <x:v>0</x:v>
      </x:c>
      <x:c r="F102" s="60" t="n">
        <x:f>E102*$B$7/12</x:f>
        <x:v>0</x:v>
      </x:c>
      <x:c r="G102" s="60" t="n">
        <x:f>$B$9-F102</x:f>
        <x:v>14352.919411588942</x:v>
      </x:c>
      <x:c r="H102" s="60" t="n">
        <x:f>MAX(0,E102-G102)</x:f>
        <x:v>0</x:v>
      </x:c>
    </x:row>
    <x:row r="103">
      <x:c r="D103" t="n">
        <x:v>99</x:v>
      </x:c>
      <x:c r="E103" s="60" t="n">
        <x:f>IF(D103=1,$B$6,H102)</x:f>
        <x:v>0</x:v>
      </x:c>
      <x:c r="F103" s="60" t="n">
        <x:f>E103*$B$7/12</x:f>
        <x:v>0</x:v>
      </x:c>
      <x:c r="G103" s="60" t="n">
        <x:f>$B$9-F103</x:f>
        <x:v>14352.919411588942</x:v>
      </x:c>
      <x:c r="H103" s="60" t="n">
        <x:f>MAX(0,E103-G103)</x:f>
        <x:v>0</x:v>
      </x:c>
    </x:row>
    <x:row r="104">
      <x:c r="D104" t="n">
        <x:v>100</x:v>
      </x:c>
      <x:c r="E104" s="60" t="n">
        <x:f>IF(D104=1,$B$6,H103)</x:f>
        <x:v>0</x:v>
      </x:c>
      <x:c r="F104" s="60" t="n">
        <x:f>E104*$B$7/12</x:f>
        <x:v>0</x:v>
      </x:c>
      <x:c r="G104" s="60" t="n">
        <x:f>$B$9-F104</x:f>
        <x:v>14352.919411588942</x:v>
      </x:c>
      <x:c r="H104" s="60" t="n">
        <x:f>MAX(0,E104-G104)</x:f>
        <x:v>0</x:v>
      </x:c>
    </x:row>
    <x:row r="105">
      <x:c r="D105" t="n">
        <x:v>101</x:v>
      </x:c>
      <x:c r="E105" s="60" t="n">
        <x:f>IF(D105=1,$B$6,H104)</x:f>
        <x:v>0</x:v>
      </x:c>
      <x:c r="F105" s="60" t="n">
        <x:f>E105*$B$7/12</x:f>
        <x:v>0</x:v>
      </x:c>
      <x:c r="G105" s="60" t="n">
        <x:f>$B$9-F105</x:f>
        <x:v>14352.919411588942</x:v>
      </x:c>
      <x:c r="H105" s="60" t="n">
        <x:f>MAX(0,E105-G105)</x:f>
        <x:v>0</x:v>
      </x:c>
    </x:row>
    <x:row r="106">
      <x:c r="D106" t="n">
        <x:v>102</x:v>
      </x:c>
      <x:c r="E106" s="60" t="n">
        <x:f>IF(D106=1,$B$6,H105)</x:f>
        <x:v>0</x:v>
      </x:c>
      <x:c r="F106" s="60" t="n">
        <x:f>E106*$B$7/12</x:f>
        <x:v>0</x:v>
      </x:c>
      <x:c r="G106" s="60" t="n">
        <x:f>$B$9-F106</x:f>
        <x:v>14352.919411588942</x:v>
      </x:c>
      <x:c r="H106" s="60" t="n">
        <x:f>MAX(0,E106-G106)</x:f>
        <x:v>0</x:v>
      </x:c>
    </x:row>
    <x:row r="107">
      <x:c r="D107" t="n">
        <x:v>103</x:v>
      </x:c>
      <x:c r="E107" s="60" t="n">
        <x:f>IF(D107=1,$B$6,H106)</x:f>
        <x:v>0</x:v>
      </x:c>
      <x:c r="F107" s="60" t="n">
        <x:f>E107*$B$7/12</x:f>
        <x:v>0</x:v>
      </x:c>
      <x:c r="G107" s="60" t="n">
        <x:f>$B$9-F107</x:f>
        <x:v>14352.919411588942</x:v>
      </x:c>
      <x:c r="H107" s="60" t="n">
        <x:f>MAX(0,E107-G107)</x:f>
        <x:v>0</x:v>
      </x:c>
    </x:row>
    <x:row r="108">
      <x:c r="D108" t="n">
        <x:v>104</x:v>
      </x:c>
      <x:c r="E108" s="60" t="n">
        <x:f>IF(D108=1,$B$6,H107)</x:f>
        <x:v>0</x:v>
      </x:c>
      <x:c r="F108" s="60" t="n">
        <x:f>E108*$B$7/12</x:f>
        <x:v>0</x:v>
      </x:c>
      <x:c r="G108" s="60" t="n">
        <x:f>$B$9-F108</x:f>
        <x:v>14352.919411588942</x:v>
      </x:c>
      <x:c r="H108" s="60" t="n">
        <x:f>MAX(0,E108-G108)</x:f>
        <x:v>0</x:v>
      </x:c>
    </x:row>
    <x:row r="109">
      <x:c r="D109" t="n">
        <x:v>105</x:v>
      </x:c>
      <x:c r="E109" s="60" t="n">
        <x:f>IF(D109=1,$B$6,H108)</x:f>
        <x:v>0</x:v>
      </x:c>
      <x:c r="F109" s="60" t="n">
        <x:f>E109*$B$7/12</x:f>
        <x:v>0</x:v>
      </x:c>
      <x:c r="G109" s="60" t="n">
        <x:f>$B$9-F109</x:f>
        <x:v>14352.919411588942</x:v>
      </x:c>
      <x:c r="H109" s="60" t="n">
        <x:f>MAX(0,E109-G109)</x:f>
        <x:v>0</x:v>
      </x:c>
    </x:row>
    <x:row r="110">
      <x:c r="D110" t="n">
        <x:v>106</x:v>
      </x:c>
      <x:c r="E110" s="60" t="n">
        <x:f>IF(D110=1,$B$6,H109)</x:f>
        <x:v>0</x:v>
      </x:c>
      <x:c r="F110" s="60" t="n">
        <x:f>E110*$B$7/12</x:f>
        <x:v>0</x:v>
      </x:c>
      <x:c r="G110" s="60" t="n">
        <x:f>$B$9-F110</x:f>
        <x:v>14352.919411588942</x:v>
      </x:c>
      <x:c r="H110" s="60" t="n">
        <x:f>MAX(0,E110-G110)</x:f>
        <x:v>0</x:v>
      </x:c>
    </x:row>
    <x:row r="111">
      <x:c r="D111" t="n">
        <x:v>107</x:v>
      </x:c>
      <x:c r="E111" s="60" t="n">
        <x:f>IF(D111=1,$B$6,H110)</x:f>
        <x:v>0</x:v>
      </x:c>
      <x:c r="F111" s="60" t="n">
        <x:f>E111*$B$7/12</x:f>
        <x:v>0</x:v>
      </x:c>
      <x:c r="G111" s="60" t="n">
        <x:f>$B$9-F111</x:f>
        <x:v>14352.919411588942</x:v>
      </x:c>
      <x:c r="H111" s="60" t="n">
        <x:f>MAX(0,E111-G111)</x:f>
        <x:v>0</x:v>
      </x:c>
    </x:row>
    <x:row r="112">
      <x:c r="D112" t="n">
        <x:v>108</x:v>
      </x:c>
      <x:c r="E112" s="60" t="n">
        <x:f>IF(D112=1,$B$6,H111)</x:f>
        <x:v>0</x:v>
      </x:c>
      <x:c r="F112" s="60" t="n">
        <x:f>E112*$B$7/12</x:f>
        <x:v>0</x:v>
      </x:c>
      <x:c r="G112" s="60" t="n">
        <x:f>$B$9-F112</x:f>
        <x:v>14352.919411588942</x:v>
      </x:c>
      <x:c r="H112" s="60" t="n">
        <x:f>MAX(0,E112-G112)</x:f>
        <x:v>0</x:v>
      </x:c>
    </x:row>
    <x:row r="113">
      <x:c r="D113" t="n">
        <x:v>109</x:v>
      </x:c>
      <x:c r="E113" s="60" t="n">
        <x:f>IF(D113=1,$B$6,H112)</x:f>
        <x:v>0</x:v>
      </x:c>
      <x:c r="F113" s="60" t="n">
        <x:f>E113*$B$7/12</x:f>
        <x:v>0</x:v>
      </x:c>
      <x:c r="G113" s="60" t="n">
        <x:f>$B$9-F113</x:f>
        <x:v>14352.919411588942</x:v>
      </x:c>
      <x:c r="H113" s="60" t="n">
        <x:f>MAX(0,E113-G113)</x:f>
        <x:v>0</x:v>
      </x:c>
    </x:row>
    <x:row r="114">
      <x:c r="D114" t="n">
        <x:v>110</x:v>
      </x:c>
      <x:c r="E114" s="60" t="n">
        <x:f>IF(D114=1,$B$6,H113)</x:f>
        <x:v>0</x:v>
      </x:c>
      <x:c r="F114" s="60" t="n">
        <x:f>E114*$B$7/12</x:f>
        <x:v>0</x:v>
      </x:c>
      <x:c r="G114" s="60" t="n">
        <x:f>$B$9-F114</x:f>
        <x:v>14352.919411588942</x:v>
      </x:c>
      <x:c r="H114" s="60" t="n">
        <x:f>MAX(0,E114-G114)</x:f>
        <x:v>0</x:v>
      </x:c>
    </x:row>
    <x:row r="115">
      <x:c r="D115" t="n">
        <x:v>111</x:v>
      </x:c>
      <x:c r="E115" s="60" t="n">
        <x:f>IF(D115=1,$B$6,H114)</x:f>
        <x:v>0</x:v>
      </x:c>
      <x:c r="F115" s="60" t="n">
        <x:f>E115*$B$7/12</x:f>
        <x:v>0</x:v>
      </x:c>
      <x:c r="G115" s="60" t="n">
        <x:f>$B$9-F115</x:f>
        <x:v>14352.919411588942</x:v>
      </x:c>
      <x:c r="H115" s="60" t="n">
        <x:f>MAX(0,E115-G115)</x:f>
        <x:v>0</x:v>
      </x:c>
    </x:row>
    <x:row r="116">
      <x:c r="D116" t="n">
        <x:v>112</x:v>
      </x:c>
      <x:c r="E116" s="60" t="n">
        <x:f>IF(D116=1,$B$6,H115)</x:f>
        <x:v>0</x:v>
      </x:c>
      <x:c r="F116" s="60" t="n">
        <x:f>E116*$B$7/12</x:f>
        <x:v>0</x:v>
      </x:c>
      <x:c r="G116" s="60" t="n">
        <x:f>$B$9-F116</x:f>
        <x:v>14352.919411588942</x:v>
      </x:c>
      <x:c r="H116" s="60" t="n">
        <x:f>MAX(0,E116-G116)</x:f>
        <x:v>0</x:v>
      </x:c>
    </x:row>
    <x:row r="117">
      <x:c r="D117" t="n">
        <x:v>113</x:v>
      </x:c>
      <x:c r="E117" s="60" t="n">
        <x:f>IF(D117=1,$B$6,H116)</x:f>
        <x:v>0</x:v>
      </x:c>
      <x:c r="F117" s="60" t="n">
        <x:f>E117*$B$7/12</x:f>
        <x:v>0</x:v>
      </x:c>
      <x:c r="G117" s="60" t="n">
        <x:f>$B$9-F117</x:f>
        <x:v>14352.919411588942</x:v>
      </x:c>
      <x:c r="H117" s="60" t="n">
        <x:f>MAX(0,E117-G117)</x:f>
        <x:v>0</x:v>
      </x:c>
    </x:row>
    <x:row r="118">
      <x:c r="D118" t="n">
        <x:v>114</x:v>
      </x:c>
      <x:c r="E118" s="60" t="n">
        <x:f>IF(D118=1,$B$6,H117)</x:f>
        <x:v>0</x:v>
      </x:c>
      <x:c r="F118" s="60" t="n">
        <x:f>E118*$B$7/12</x:f>
        <x:v>0</x:v>
      </x:c>
      <x:c r="G118" s="60" t="n">
        <x:f>$B$9-F118</x:f>
        <x:v>14352.919411588942</x:v>
      </x:c>
      <x:c r="H118" s="60" t="n">
        <x:f>MAX(0,E118-G118)</x:f>
        <x:v>0</x:v>
      </x:c>
    </x:row>
    <x:row r="119">
      <x:c r="D119" t="n">
        <x:v>115</x:v>
      </x:c>
      <x:c r="E119" s="60" t="n">
        <x:f>IF(D119=1,$B$6,H118)</x:f>
        <x:v>0</x:v>
      </x:c>
      <x:c r="F119" s="60" t="n">
        <x:f>E119*$B$7/12</x:f>
        <x:v>0</x:v>
      </x:c>
      <x:c r="G119" s="60" t="n">
        <x:f>$B$9-F119</x:f>
        <x:v>14352.919411588942</x:v>
      </x:c>
      <x:c r="H119" s="60" t="n">
        <x:f>MAX(0,E119-G119)</x:f>
        <x:v>0</x:v>
      </x:c>
    </x:row>
    <x:row r="120">
      <x:c r="D120" t="n">
        <x:v>116</x:v>
      </x:c>
      <x:c r="E120" s="60" t="n">
        <x:f>IF(D120=1,$B$6,H119)</x:f>
        <x:v>0</x:v>
      </x:c>
      <x:c r="F120" s="60" t="n">
        <x:f>E120*$B$7/12</x:f>
        <x:v>0</x:v>
      </x:c>
      <x:c r="G120" s="60" t="n">
        <x:f>$B$9-F120</x:f>
        <x:v>14352.919411588942</x:v>
      </x:c>
      <x:c r="H120" s="60" t="n">
        <x:f>MAX(0,E120-G120)</x:f>
        <x:v>0</x:v>
      </x:c>
    </x:row>
    <x:row r="121">
      <x:c r="D121" t="n">
        <x:v>117</x:v>
      </x:c>
      <x:c r="E121" s="60" t="n">
        <x:f>IF(D121=1,$B$6,H120)</x:f>
        <x:v>0</x:v>
      </x:c>
      <x:c r="F121" s="60" t="n">
        <x:f>E121*$B$7/12</x:f>
        <x:v>0</x:v>
      </x:c>
      <x:c r="G121" s="60" t="n">
        <x:f>$B$9-F121</x:f>
        <x:v>14352.919411588942</x:v>
      </x:c>
      <x:c r="H121" s="60" t="n">
        <x:f>MAX(0,E121-G121)</x:f>
        <x:v>0</x:v>
      </x:c>
    </x:row>
    <x:row r="122">
      <x:c r="D122" t="n">
        <x:v>118</x:v>
      </x:c>
      <x:c r="E122" s="60" t="n">
        <x:f>IF(D122=1,$B$6,H121)</x:f>
        <x:v>0</x:v>
      </x:c>
      <x:c r="F122" s="60" t="n">
        <x:f>E122*$B$7/12</x:f>
        <x:v>0</x:v>
      </x:c>
      <x:c r="G122" s="60" t="n">
        <x:f>$B$9-F122</x:f>
        <x:v>14352.919411588942</x:v>
      </x:c>
      <x:c r="H122" s="60" t="n">
        <x:f>MAX(0,E122-G122)</x:f>
        <x:v>0</x:v>
      </x:c>
    </x:row>
    <x:row r="123">
      <x:c r="D123" t="n">
        <x:v>119</x:v>
      </x:c>
      <x:c r="E123" s="60" t="n">
        <x:f>IF(D123=1,$B$6,H122)</x:f>
        <x:v>0</x:v>
      </x:c>
      <x:c r="F123" s="60" t="n">
        <x:f>E123*$B$7/12</x:f>
        <x:v>0</x:v>
      </x:c>
      <x:c r="G123" s="60" t="n">
        <x:f>$B$9-F123</x:f>
        <x:v>14352.919411588942</x:v>
      </x:c>
      <x:c r="H123" s="60" t="n">
        <x:f>MAX(0,E123-G123)</x:f>
        <x:v>0</x:v>
      </x:c>
    </x:row>
    <x:row r="124">
      <x:c r="D124" t="n">
        <x:v>120</x:v>
      </x:c>
      <x:c r="E124" s="60" t="n">
        <x:f>IF(D124=1,$B$6,H123)</x:f>
        <x:v>0</x:v>
      </x:c>
      <x:c r="F124" s="60" t="n">
        <x:f>E124*$B$7/12</x:f>
        <x:v>0</x:v>
      </x:c>
      <x:c r="G124" s="60" t="n">
        <x:f>$B$9-F124</x:f>
        <x:v>14352.919411588942</x:v>
      </x:c>
      <x:c r="H124" s="60" t="n">
        <x:f>MAX(0,E124-G124)</x:f>
        <x:v>0</x:v>
      </x:c>
    </x:row>
    <x:row r="125">
      <x:c r="D125" t="n">
        <x:v>121</x:v>
      </x:c>
      <x:c r="E125" s="60" t="n">
        <x:f>IF(D125=1,$B$6,H124)</x:f>
        <x:v>0</x:v>
      </x:c>
      <x:c r="F125" s="60" t="n">
        <x:f>E125*$B$7/12</x:f>
        <x:v>0</x:v>
      </x:c>
      <x:c r="G125" s="60" t="n">
        <x:f>$B$9-F125</x:f>
        <x:v>14352.919411588942</x:v>
      </x:c>
      <x:c r="H125" s="60" t="n">
        <x:f>MAX(0,E125-G125)</x:f>
        <x:v>0</x:v>
      </x:c>
    </x:row>
    <x:row r="126">
      <x:c r="D126" t="n">
        <x:v>122</x:v>
      </x:c>
      <x:c r="E126" s="60" t="n">
        <x:f>IF(D126=1,$B$6,H125)</x:f>
        <x:v>0</x:v>
      </x:c>
      <x:c r="F126" s="60" t="n">
        <x:f>E126*$B$7/12</x:f>
        <x:v>0</x:v>
      </x:c>
      <x:c r="G126" s="60" t="n">
        <x:f>$B$9-F126</x:f>
        <x:v>14352.919411588942</x:v>
      </x:c>
      <x:c r="H126" s="60" t="n">
        <x:f>MAX(0,E126-G126)</x:f>
        <x:v>0</x:v>
      </x:c>
    </x:row>
    <x:row r="127">
      <x:c r="D127" t="n">
        <x:v>123</x:v>
      </x:c>
      <x:c r="E127" s="60" t="n">
        <x:f>IF(D127=1,$B$6,H126)</x:f>
        <x:v>0</x:v>
      </x:c>
      <x:c r="F127" s="60" t="n">
        <x:f>E127*$B$7/12</x:f>
        <x:v>0</x:v>
      </x:c>
      <x:c r="G127" s="60" t="n">
        <x:f>$B$9-F127</x:f>
        <x:v>14352.919411588942</x:v>
      </x:c>
      <x:c r="H127" s="60" t="n">
        <x:f>MAX(0,E127-G127)</x:f>
        <x:v>0</x:v>
      </x:c>
    </x:row>
    <x:row r="128">
      <x:c r="D128" t="n">
        <x:v>124</x:v>
      </x:c>
      <x:c r="E128" s="60" t="n">
        <x:f>IF(D128=1,$B$6,H127)</x:f>
        <x:v>0</x:v>
      </x:c>
      <x:c r="F128" s="60" t="n">
        <x:f>E128*$B$7/12</x:f>
        <x:v>0</x:v>
      </x:c>
      <x:c r="G128" s="60" t="n">
        <x:f>$B$9-F128</x:f>
        <x:v>14352.919411588942</x:v>
      </x:c>
      <x:c r="H128" s="60" t="n">
        <x:f>MAX(0,E128-G128)</x:f>
        <x:v>0</x:v>
      </x:c>
    </x:row>
    <x:row r="129">
      <x:c r="D129" t="n">
        <x:v>125</x:v>
      </x:c>
      <x:c r="E129" s="60" t="n">
        <x:f>IF(D129=1,$B$6,H128)</x:f>
        <x:v>0</x:v>
      </x:c>
      <x:c r="F129" s="60" t="n">
        <x:f>E129*$B$7/12</x:f>
        <x:v>0</x:v>
      </x:c>
      <x:c r="G129" s="60" t="n">
        <x:f>$B$9-F129</x:f>
        <x:v>14352.919411588942</x:v>
      </x:c>
      <x:c r="H129" s="60" t="n">
        <x:f>MAX(0,E129-G129)</x:f>
        <x:v>0</x:v>
      </x:c>
    </x:row>
    <x:row r="130">
      <x:c r="D130" t="n">
        <x:v>126</x:v>
      </x:c>
      <x:c r="E130" s="60" t="n">
        <x:f>IF(D130=1,$B$6,H129)</x:f>
        <x:v>0</x:v>
      </x:c>
      <x:c r="F130" s="60" t="n">
        <x:f>E130*$B$7/12</x:f>
        <x:v>0</x:v>
      </x:c>
      <x:c r="G130" s="60" t="n">
        <x:f>$B$9-F130</x:f>
        <x:v>14352.919411588942</x:v>
      </x:c>
      <x:c r="H130" s="60" t="n">
        <x:f>MAX(0,E130-G130)</x:f>
        <x:v>0</x:v>
      </x:c>
    </x:row>
    <x:row r="131">
      <x:c r="D131" t="n">
        <x:v>127</x:v>
      </x:c>
      <x:c r="E131" s="60" t="n">
        <x:f>IF(D131=1,$B$6,H130)</x:f>
        <x:v>0</x:v>
      </x:c>
      <x:c r="F131" s="60" t="n">
        <x:f>E131*$B$7/12</x:f>
        <x:v>0</x:v>
      </x:c>
      <x:c r="G131" s="60" t="n">
        <x:f>$B$9-F131</x:f>
        <x:v>14352.919411588942</x:v>
      </x:c>
      <x:c r="H131" s="60" t="n">
        <x:f>MAX(0,E131-G131)</x:f>
        <x:v>0</x:v>
      </x:c>
    </x:row>
    <x:row r="132">
      <x:c r="D132" t="n">
        <x:v>128</x:v>
      </x:c>
      <x:c r="E132" s="60" t="n">
        <x:f>IF(D132=1,$B$6,H131)</x:f>
        <x:v>0</x:v>
      </x:c>
      <x:c r="F132" s="60" t="n">
        <x:f>E132*$B$7/12</x:f>
        <x:v>0</x:v>
      </x:c>
      <x:c r="G132" s="60" t="n">
        <x:f>$B$9-F132</x:f>
        <x:v>14352.919411588942</x:v>
      </x:c>
      <x:c r="H132" s="60" t="n">
        <x:f>MAX(0,E132-G132)</x:f>
        <x:v>0</x:v>
      </x:c>
    </x:row>
    <x:row r="133">
      <x:c r="D133" t="n">
        <x:v>129</x:v>
      </x:c>
      <x:c r="E133" s="60" t="n">
        <x:f>IF(D133=1,$B$6,H132)</x:f>
        <x:v>0</x:v>
      </x:c>
      <x:c r="F133" s="60" t="n">
        <x:f>E133*$B$7/12</x:f>
        <x:v>0</x:v>
      </x:c>
      <x:c r="G133" s="60" t="n">
        <x:f>$B$9-F133</x:f>
        <x:v>14352.919411588942</x:v>
      </x:c>
      <x:c r="H133" s="60" t="n">
        <x:f>MAX(0,E133-G133)</x:f>
        <x:v>0</x:v>
      </x:c>
    </x:row>
    <x:row r="134">
      <x:c r="D134" t="n">
        <x:v>130</x:v>
      </x:c>
      <x:c r="E134" s="60" t="n">
        <x:f>IF(D134=1,$B$6,H133)</x:f>
        <x:v>0</x:v>
      </x:c>
      <x:c r="F134" s="60" t="n">
        <x:f>E134*$B$7/12</x:f>
        <x:v>0</x:v>
      </x:c>
      <x:c r="G134" s="60" t="n">
        <x:f>$B$9-F134</x:f>
        <x:v>14352.919411588942</x:v>
      </x:c>
      <x:c r="H134" s="60" t="n">
        <x:f>MAX(0,E134-G134)</x:f>
        <x:v>0</x:v>
      </x:c>
    </x:row>
    <x:row r="135">
      <x:c r="D135" t="n">
        <x:v>131</x:v>
      </x:c>
      <x:c r="E135" s="60" t="n">
        <x:f>IF(D135=1,$B$6,H134)</x:f>
        <x:v>0</x:v>
      </x:c>
      <x:c r="F135" s="60" t="n">
        <x:f>E135*$B$7/12</x:f>
        <x:v>0</x:v>
      </x:c>
      <x:c r="G135" s="60" t="n">
        <x:f>$B$9-F135</x:f>
        <x:v>14352.919411588942</x:v>
      </x:c>
      <x:c r="H135" s="60" t="n">
        <x:f>MAX(0,E135-G135)</x:f>
        <x:v>0</x:v>
      </x:c>
    </x:row>
    <x:row r="136">
      <x:c r="D136" t="n">
        <x:v>132</x:v>
      </x:c>
      <x:c r="E136" s="60" t="n">
        <x:f>IF(D136=1,$B$6,H135)</x:f>
        <x:v>0</x:v>
      </x:c>
      <x:c r="F136" s="60" t="n">
        <x:f>E136*$B$7/12</x:f>
        <x:v>0</x:v>
      </x:c>
      <x:c r="G136" s="60" t="n">
        <x:f>$B$9-F136</x:f>
        <x:v>14352.919411588942</x:v>
      </x:c>
      <x:c r="H136" s="60" t="n">
        <x:f>MAX(0,E136-G136)</x:f>
        <x:v>0</x:v>
      </x:c>
    </x:row>
    <x:row r="137">
      <x:c r="D137" t="n">
        <x:v>133</x:v>
      </x:c>
      <x:c r="E137" s="60" t="n">
        <x:f>IF(D137=1,$B$6,H136)</x:f>
        <x:v>0</x:v>
      </x:c>
      <x:c r="F137" s="60" t="n">
        <x:f>E137*$B$7/12</x:f>
        <x:v>0</x:v>
      </x:c>
      <x:c r="G137" s="60" t="n">
        <x:f>$B$9-F137</x:f>
        <x:v>14352.919411588942</x:v>
      </x:c>
      <x:c r="H137" s="60" t="n">
        <x:f>MAX(0,E137-G137)</x:f>
        <x:v>0</x:v>
      </x:c>
    </x:row>
    <x:row r="138">
      <x:c r="D138" t="n">
        <x:v>134</x:v>
      </x:c>
      <x:c r="E138" s="60" t="n">
        <x:f>IF(D138=1,$B$6,H137)</x:f>
        <x:v>0</x:v>
      </x:c>
      <x:c r="F138" s="60" t="n">
        <x:f>E138*$B$7/12</x:f>
        <x:v>0</x:v>
      </x:c>
      <x:c r="G138" s="60" t="n">
        <x:f>$B$9-F138</x:f>
        <x:v>14352.919411588942</x:v>
      </x:c>
      <x:c r="H138" s="60" t="n">
        <x:f>MAX(0,E138-G138)</x:f>
        <x:v>0</x:v>
      </x:c>
    </x:row>
    <x:row r="139">
      <x:c r="D139" t="n">
        <x:v>135</x:v>
      </x:c>
      <x:c r="E139" s="60" t="n">
        <x:f>IF(D139=1,$B$6,H138)</x:f>
        <x:v>0</x:v>
      </x:c>
      <x:c r="F139" s="60" t="n">
        <x:f>E139*$B$7/12</x:f>
        <x:v>0</x:v>
      </x:c>
      <x:c r="G139" s="60" t="n">
        <x:f>$B$9-F139</x:f>
        <x:v>14352.919411588942</x:v>
      </x:c>
      <x:c r="H139" s="60" t="n">
        <x:f>MAX(0,E139-G139)</x:f>
        <x:v>0</x:v>
      </x:c>
    </x:row>
    <x:row r="140">
      <x:c r="D140" t="n">
        <x:v>136</x:v>
      </x:c>
      <x:c r="E140" s="60" t="n">
        <x:f>IF(D140=1,$B$6,H139)</x:f>
        <x:v>0</x:v>
      </x:c>
      <x:c r="F140" s="60" t="n">
        <x:f>E140*$B$7/12</x:f>
        <x:v>0</x:v>
      </x:c>
      <x:c r="G140" s="60" t="n">
        <x:f>$B$9-F140</x:f>
        <x:v>14352.919411588942</x:v>
      </x:c>
      <x:c r="H140" s="60" t="n">
        <x:f>MAX(0,E140-G140)</x:f>
        <x:v>0</x:v>
      </x:c>
    </x:row>
    <x:row r="141">
      <x:c r="D141" t="n">
        <x:v>137</x:v>
      </x:c>
      <x:c r="E141" s="60" t="n">
        <x:f>IF(D141=1,$B$6,H140)</x:f>
        <x:v>0</x:v>
      </x:c>
      <x:c r="F141" s="60" t="n">
        <x:f>E141*$B$7/12</x:f>
        <x:v>0</x:v>
      </x:c>
      <x:c r="G141" s="60" t="n">
        <x:f>$B$9-F141</x:f>
        <x:v>14352.919411588942</x:v>
      </x:c>
      <x:c r="H141" s="60" t="n">
        <x:f>MAX(0,E141-G141)</x:f>
        <x:v>0</x:v>
      </x:c>
    </x:row>
    <x:row r="142">
      <x:c r="D142" t="n">
        <x:v>138</x:v>
      </x:c>
      <x:c r="E142" s="60" t="n">
        <x:f>IF(D142=1,$B$6,H141)</x:f>
        <x:v>0</x:v>
      </x:c>
      <x:c r="F142" s="60" t="n">
        <x:f>E142*$B$7/12</x:f>
        <x:v>0</x:v>
      </x:c>
      <x:c r="G142" s="60" t="n">
        <x:f>$B$9-F142</x:f>
        <x:v>14352.919411588942</x:v>
      </x:c>
      <x:c r="H142" s="60" t="n">
        <x:f>MAX(0,E142-G142)</x:f>
        <x:v>0</x:v>
      </x:c>
    </x:row>
    <x:row r="143">
      <x:c r="D143" t="n">
        <x:v>139</x:v>
      </x:c>
      <x:c r="E143" s="60" t="n">
        <x:f>IF(D143=1,$B$6,H142)</x:f>
        <x:v>0</x:v>
      </x:c>
      <x:c r="F143" s="60" t="n">
        <x:f>E143*$B$7/12</x:f>
        <x:v>0</x:v>
      </x:c>
      <x:c r="G143" s="60" t="n">
        <x:f>$B$9-F143</x:f>
        <x:v>14352.919411588942</x:v>
      </x:c>
      <x:c r="H143" s="60" t="n">
        <x:f>MAX(0,E143-G143)</x:f>
        <x:v>0</x:v>
      </x:c>
    </x:row>
    <x:row r="144">
      <x:c r="D144" t="n">
        <x:v>140</x:v>
      </x:c>
      <x:c r="E144" s="60" t="n">
        <x:f>IF(D144=1,$B$6,H143)</x:f>
        <x:v>0</x:v>
      </x:c>
      <x:c r="F144" s="60" t="n">
        <x:f>E144*$B$7/12</x:f>
        <x:v>0</x:v>
      </x:c>
      <x:c r="G144" s="60" t="n">
        <x:f>$B$9-F144</x:f>
        <x:v>14352.919411588942</x:v>
      </x:c>
      <x:c r="H144" s="60" t="n">
        <x:f>MAX(0,E144-G144)</x:f>
        <x:v>0</x:v>
      </x:c>
    </x:row>
    <x:row r="145">
      <x:c r="D145" t="n">
        <x:v>141</x:v>
      </x:c>
      <x:c r="E145" s="60" t="n">
        <x:f>IF(D145=1,$B$6,H144)</x:f>
        <x:v>0</x:v>
      </x:c>
      <x:c r="F145" s="60" t="n">
        <x:f>E145*$B$7/12</x:f>
        <x:v>0</x:v>
      </x:c>
      <x:c r="G145" s="60" t="n">
        <x:f>$B$9-F145</x:f>
        <x:v>14352.919411588942</x:v>
      </x:c>
      <x:c r="H145" s="60" t="n">
        <x:f>MAX(0,E145-G145)</x:f>
        <x:v>0</x:v>
      </x:c>
    </x:row>
    <x:row r="146">
      <x:c r="D146" t="n">
        <x:v>142</x:v>
      </x:c>
      <x:c r="E146" s="60" t="n">
        <x:f>IF(D146=1,$B$6,H145)</x:f>
        <x:v>0</x:v>
      </x:c>
      <x:c r="F146" s="60" t="n">
        <x:f>E146*$B$7/12</x:f>
        <x:v>0</x:v>
      </x:c>
      <x:c r="G146" s="60" t="n">
        <x:f>$B$9-F146</x:f>
        <x:v>14352.919411588942</x:v>
      </x:c>
      <x:c r="H146" s="60" t="n">
        <x:f>MAX(0,E146-G146)</x:f>
        <x:v>0</x:v>
      </x:c>
    </x:row>
    <x:row r="147">
      <x:c r="D147" t="n">
        <x:v>143</x:v>
      </x:c>
      <x:c r="E147" s="60" t="n">
        <x:f>IF(D147=1,$B$6,H146)</x:f>
        <x:v>0</x:v>
      </x:c>
      <x:c r="F147" s="60" t="n">
        <x:f>E147*$B$7/12</x:f>
        <x:v>0</x:v>
      </x:c>
      <x:c r="G147" s="60" t="n">
        <x:f>$B$9-F147</x:f>
        <x:v>14352.919411588942</x:v>
      </x:c>
      <x:c r="H147" s="60" t="n">
        <x:f>MAX(0,E147-G147)</x:f>
        <x:v>0</x:v>
      </x:c>
    </x:row>
    <x:row r="148">
      <x:c r="D148" t="n">
        <x:v>144</x:v>
      </x:c>
      <x:c r="E148" s="60" t="n">
        <x:f>IF(D148=1,$B$6,H147)</x:f>
        <x:v>0</x:v>
      </x:c>
      <x:c r="F148" s="60" t="n">
        <x:f>E148*$B$7/12</x:f>
        <x:v>0</x:v>
      </x:c>
      <x:c r="G148" s="60" t="n">
        <x:f>$B$9-F148</x:f>
        <x:v>14352.919411588942</x:v>
      </x:c>
      <x:c r="H148" s="60" t="n">
        <x:f>MAX(0,E148-G148)</x:f>
        <x:v>0</x:v>
      </x:c>
    </x:row>
    <x:row r="149">
      <x:c r="D149" t="n">
        <x:v>145</x:v>
      </x:c>
      <x:c r="E149" s="60" t="n">
        <x:f>IF(D149=1,$B$6,H148)</x:f>
        <x:v>0</x:v>
      </x:c>
      <x:c r="F149" s="60" t="n">
        <x:f>E149*$B$7/12</x:f>
        <x:v>0</x:v>
      </x:c>
      <x:c r="G149" s="60" t="n">
        <x:f>$B$9-F149</x:f>
        <x:v>14352.919411588942</x:v>
      </x:c>
      <x:c r="H149" s="60" t="n">
        <x:f>MAX(0,E149-G149)</x:f>
        <x:v>0</x:v>
      </x:c>
    </x:row>
    <x:row r="150">
      <x:c r="D150" t="n">
        <x:v>146</x:v>
      </x:c>
      <x:c r="E150" s="60" t="n">
        <x:f>IF(D150=1,$B$6,H149)</x:f>
        <x:v>0</x:v>
      </x:c>
      <x:c r="F150" s="60" t="n">
        <x:f>E150*$B$7/12</x:f>
        <x:v>0</x:v>
      </x:c>
      <x:c r="G150" s="60" t="n">
        <x:f>$B$9-F150</x:f>
        <x:v>14352.919411588942</x:v>
      </x:c>
      <x:c r="H150" s="60" t="n">
        <x:f>MAX(0,E150-G150)</x:f>
        <x:v>0</x:v>
      </x:c>
    </x:row>
    <x:row r="151">
      <x:c r="D151" t="n">
        <x:v>147</x:v>
      </x:c>
      <x:c r="E151" s="60" t="n">
        <x:f>IF(D151=1,$B$6,H150)</x:f>
        <x:v>0</x:v>
      </x:c>
      <x:c r="F151" s="60" t="n">
        <x:f>E151*$B$7/12</x:f>
        <x:v>0</x:v>
      </x:c>
      <x:c r="G151" s="60" t="n">
        <x:f>$B$9-F151</x:f>
        <x:v>14352.919411588942</x:v>
      </x:c>
      <x:c r="H151" s="60" t="n">
        <x:f>MAX(0,E151-G151)</x:f>
        <x:v>0</x:v>
      </x:c>
    </x:row>
    <x:row r="152">
      <x:c r="D152" t="n">
        <x:v>148</x:v>
      </x:c>
      <x:c r="E152" s="60" t="n">
        <x:f>IF(D152=1,$B$6,H151)</x:f>
        <x:v>0</x:v>
      </x:c>
      <x:c r="F152" s="60" t="n">
        <x:f>E152*$B$7/12</x:f>
        <x:v>0</x:v>
      </x:c>
      <x:c r="G152" s="60" t="n">
        <x:f>$B$9-F152</x:f>
        <x:v>14352.919411588942</x:v>
      </x:c>
      <x:c r="H152" s="60" t="n">
        <x:f>MAX(0,E152-G152)</x:f>
        <x:v>0</x:v>
      </x:c>
    </x:row>
    <x:row r="153">
      <x:c r="D153" t="n">
        <x:v>149</x:v>
      </x:c>
      <x:c r="E153" s="60" t="n">
        <x:f>IF(D153=1,$B$6,H152)</x:f>
        <x:v>0</x:v>
      </x:c>
      <x:c r="F153" s="60" t="n">
        <x:f>E153*$B$7/12</x:f>
        <x:v>0</x:v>
      </x:c>
      <x:c r="G153" s="60" t="n">
        <x:f>$B$9-F153</x:f>
        <x:v>14352.919411588942</x:v>
      </x:c>
      <x:c r="H153" s="60" t="n">
        <x:f>MAX(0,E153-G153)</x:f>
        <x:v>0</x:v>
      </x:c>
    </x:row>
    <x:row r="154">
      <x:c r="D154" t="n">
        <x:v>150</x:v>
      </x:c>
      <x:c r="E154" s="60" t="n">
        <x:f>IF(D154=1,$B$6,H153)</x:f>
        <x:v>0</x:v>
      </x:c>
      <x:c r="F154" s="60" t="n">
        <x:f>E154*$B$7/12</x:f>
        <x:v>0</x:v>
      </x:c>
      <x:c r="G154" s="60" t="n">
        <x:f>$B$9-F154</x:f>
        <x:v>14352.919411588942</x:v>
      </x:c>
      <x:c r="H154" s="60" t="n">
        <x:f>MAX(0,E154-G154)</x:f>
        <x:v>0</x:v>
      </x:c>
    </x:row>
    <x:row r="155">
      <x:c r="D155" t="n">
        <x:v>151</x:v>
      </x:c>
      <x:c r="E155" s="60" t="n">
        <x:f>IF(D155=1,$B$6,H154)</x:f>
        <x:v>0</x:v>
      </x:c>
      <x:c r="F155" s="60" t="n">
        <x:f>E155*$B$7/12</x:f>
        <x:v>0</x:v>
      </x:c>
      <x:c r="G155" s="60" t="n">
        <x:f>$B$9-F155</x:f>
        <x:v>14352.919411588942</x:v>
      </x:c>
      <x:c r="H155" s="60" t="n">
        <x:f>MAX(0,E155-G155)</x:f>
        <x:v>0</x:v>
      </x:c>
    </x:row>
    <x:row r="156">
      <x:c r="D156" t="n">
        <x:v>152</x:v>
      </x:c>
      <x:c r="E156" s="60" t="n">
        <x:f>IF(D156=1,$B$6,H155)</x:f>
        <x:v>0</x:v>
      </x:c>
      <x:c r="F156" s="60" t="n">
        <x:f>E156*$B$7/12</x:f>
        <x:v>0</x:v>
      </x:c>
      <x:c r="G156" s="60" t="n">
        <x:f>$B$9-F156</x:f>
        <x:v>14352.919411588942</x:v>
      </x:c>
      <x:c r="H156" s="60" t="n">
        <x:f>MAX(0,E156-G156)</x:f>
        <x:v>0</x:v>
      </x:c>
    </x:row>
    <x:row r="157">
      <x:c r="D157" t="n">
        <x:v>153</x:v>
      </x:c>
      <x:c r="E157" s="60" t="n">
        <x:f>IF(D157=1,$B$6,H156)</x:f>
        <x:v>0</x:v>
      </x:c>
      <x:c r="F157" s="60" t="n">
        <x:f>E157*$B$7/12</x:f>
        <x:v>0</x:v>
      </x:c>
      <x:c r="G157" s="60" t="n">
        <x:f>$B$9-F157</x:f>
        <x:v>14352.919411588942</x:v>
      </x:c>
      <x:c r="H157" s="60" t="n">
        <x:f>MAX(0,E157-G157)</x:f>
        <x:v>0</x:v>
      </x:c>
    </x:row>
    <x:row r="158">
      <x:c r="D158" t="n">
        <x:v>154</x:v>
      </x:c>
      <x:c r="E158" s="60" t="n">
        <x:f>IF(D158=1,$B$6,H157)</x:f>
        <x:v>0</x:v>
      </x:c>
      <x:c r="F158" s="60" t="n">
        <x:f>E158*$B$7/12</x:f>
        <x:v>0</x:v>
      </x:c>
      <x:c r="G158" s="60" t="n">
        <x:f>$B$9-F158</x:f>
        <x:v>14352.919411588942</x:v>
      </x:c>
      <x:c r="H158" s="60" t="n">
        <x:f>MAX(0,E158-G158)</x:f>
        <x:v>0</x:v>
      </x:c>
    </x:row>
    <x:row r="159">
      <x:c r="D159" t="n">
        <x:v>155</x:v>
      </x:c>
      <x:c r="E159" s="60" t="n">
        <x:f>IF(D159=1,$B$6,H158)</x:f>
        <x:v>0</x:v>
      </x:c>
      <x:c r="F159" s="60" t="n">
        <x:f>E159*$B$7/12</x:f>
        <x:v>0</x:v>
      </x:c>
      <x:c r="G159" s="60" t="n">
        <x:f>$B$9-F159</x:f>
        <x:v>14352.919411588942</x:v>
      </x:c>
      <x:c r="H159" s="60" t="n">
        <x:f>MAX(0,E159-G159)</x:f>
        <x:v>0</x:v>
      </x:c>
    </x:row>
    <x:row r="160">
      <x:c r="D160" t="n">
        <x:v>156</x:v>
      </x:c>
      <x:c r="E160" s="60" t="n">
        <x:f>IF(D160=1,$B$6,H159)</x:f>
        <x:v>0</x:v>
      </x:c>
      <x:c r="F160" s="60" t="n">
        <x:f>E160*$B$7/12</x:f>
        <x:v>0</x:v>
      </x:c>
      <x:c r="G160" s="60" t="n">
        <x:f>$B$9-F160</x:f>
        <x:v>14352.919411588942</x:v>
      </x:c>
      <x:c r="H160" s="60" t="n">
        <x:f>MAX(0,E160-G160)</x:f>
        <x:v>0</x:v>
      </x:c>
    </x:row>
    <x:row r="161">
      <x:c r="D161" t="n">
        <x:v>157</x:v>
      </x:c>
      <x:c r="E161" s="60" t="n">
        <x:f>IF(D161=1,$B$6,H160)</x:f>
        <x:v>0</x:v>
      </x:c>
      <x:c r="F161" s="60" t="n">
        <x:f>E161*$B$7/12</x:f>
        <x:v>0</x:v>
      </x:c>
      <x:c r="G161" s="60" t="n">
        <x:f>$B$9-F161</x:f>
        <x:v>14352.919411588942</x:v>
      </x:c>
      <x:c r="H161" s="60" t="n">
        <x:f>MAX(0,E161-G161)</x:f>
        <x:v>0</x:v>
      </x:c>
    </x:row>
    <x:row r="162">
      <x:c r="D162" t="n">
        <x:v>158</x:v>
      </x:c>
      <x:c r="E162" s="60" t="n">
        <x:f>IF(D162=1,$B$6,H161)</x:f>
        <x:v>0</x:v>
      </x:c>
      <x:c r="F162" s="60" t="n">
        <x:f>E162*$B$7/12</x:f>
        <x:v>0</x:v>
      </x:c>
      <x:c r="G162" s="60" t="n">
        <x:f>$B$9-F162</x:f>
        <x:v>14352.919411588942</x:v>
      </x:c>
      <x:c r="H162" s="60" t="n">
        <x:f>MAX(0,E162-G162)</x:f>
        <x:v>0</x:v>
      </x:c>
    </x:row>
    <x:row r="163">
      <x:c r="D163" t="n">
        <x:v>159</x:v>
      </x:c>
      <x:c r="E163" s="60" t="n">
        <x:f>IF(D163=1,$B$6,H162)</x:f>
        <x:v>0</x:v>
      </x:c>
      <x:c r="F163" s="60" t="n">
        <x:f>E163*$B$7/12</x:f>
        <x:v>0</x:v>
      </x:c>
      <x:c r="G163" s="60" t="n">
        <x:f>$B$9-F163</x:f>
        <x:v>14352.919411588942</x:v>
      </x:c>
      <x:c r="H163" s="60" t="n">
        <x:f>MAX(0,E163-G163)</x:f>
        <x:v>0</x:v>
      </x:c>
    </x:row>
    <x:row r="164">
      <x:c r="D164" t="n">
        <x:v>160</x:v>
      </x:c>
      <x:c r="E164" s="60" t="n">
        <x:f>IF(D164=1,$B$6,H163)</x:f>
        <x:v>0</x:v>
      </x:c>
      <x:c r="F164" s="60" t="n">
        <x:f>E164*$B$7/12</x:f>
        <x:v>0</x:v>
      </x:c>
      <x:c r="G164" s="60" t="n">
        <x:f>$B$9-F164</x:f>
        <x:v>14352.919411588942</x:v>
      </x:c>
      <x:c r="H164" s="60" t="n">
        <x:f>MAX(0,E164-G164)</x:f>
        <x:v>0</x:v>
      </x:c>
    </x:row>
    <x:row r="165">
      <x:c r="D165" t="n">
        <x:v>161</x:v>
      </x:c>
      <x:c r="E165" s="60" t="n">
        <x:f>IF(D165=1,$B$6,H164)</x:f>
        <x:v>0</x:v>
      </x:c>
      <x:c r="F165" s="60" t="n">
        <x:f>E165*$B$7/12</x:f>
        <x:v>0</x:v>
      </x:c>
      <x:c r="G165" s="60" t="n">
        <x:f>$B$9-F165</x:f>
        <x:v>14352.919411588942</x:v>
      </x:c>
      <x:c r="H165" s="60" t="n">
        <x:f>MAX(0,E165-G165)</x:f>
        <x:v>0</x:v>
      </x:c>
    </x:row>
    <x:row r="166">
      <x:c r="D166" t="n">
        <x:v>162</x:v>
      </x:c>
      <x:c r="E166" s="60" t="n">
        <x:f>IF(D166=1,$B$6,H165)</x:f>
        <x:v>0</x:v>
      </x:c>
      <x:c r="F166" s="60" t="n">
        <x:f>E166*$B$7/12</x:f>
        <x:v>0</x:v>
      </x:c>
      <x:c r="G166" s="60" t="n">
        <x:f>$B$9-F166</x:f>
        <x:v>14352.919411588942</x:v>
      </x:c>
      <x:c r="H166" s="60" t="n">
        <x:f>MAX(0,E166-G166)</x:f>
        <x:v>0</x:v>
      </x:c>
    </x:row>
    <x:row r="167">
      <x:c r="D167" t="n">
        <x:v>163</x:v>
      </x:c>
      <x:c r="E167" s="60" t="n">
        <x:f>IF(D167=1,$B$6,H166)</x:f>
        <x:v>0</x:v>
      </x:c>
      <x:c r="F167" s="60" t="n">
        <x:f>E167*$B$7/12</x:f>
        <x:v>0</x:v>
      </x:c>
      <x:c r="G167" s="60" t="n">
        <x:f>$B$9-F167</x:f>
        <x:v>14352.919411588942</x:v>
      </x:c>
      <x:c r="H167" s="60" t="n">
        <x:f>MAX(0,E167-G167)</x:f>
        <x:v>0</x:v>
      </x:c>
    </x:row>
    <x:row r="168">
      <x:c r="D168" t="n">
        <x:v>164</x:v>
      </x:c>
      <x:c r="E168" s="60" t="n">
        <x:f>IF(D168=1,$B$6,H167)</x:f>
        <x:v>0</x:v>
      </x:c>
      <x:c r="F168" s="60" t="n">
        <x:f>E168*$B$7/12</x:f>
        <x:v>0</x:v>
      </x:c>
      <x:c r="G168" s="60" t="n">
        <x:f>$B$9-F168</x:f>
        <x:v>14352.919411588942</x:v>
      </x:c>
      <x:c r="H168" s="60" t="n">
        <x:f>MAX(0,E168-G168)</x:f>
        <x:v>0</x:v>
      </x:c>
    </x:row>
    <x:row r="169">
      <x:c r="D169" t="n">
        <x:v>165</x:v>
      </x:c>
      <x:c r="E169" s="60" t="n">
        <x:f>IF(D169=1,$B$6,H168)</x:f>
        <x:v>0</x:v>
      </x:c>
      <x:c r="F169" s="60" t="n">
        <x:f>E169*$B$7/12</x:f>
        <x:v>0</x:v>
      </x:c>
      <x:c r="G169" s="60" t="n">
        <x:f>$B$9-F169</x:f>
        <x:v>14352.919411588942</x:v>
      </x:c>
      <x:c r="H169" s="60" t="n">
        <x:f>MAX(0,E169-G169)</x:f>
        <x:v>0</x:v>
      </x:c>
    </x:row>
    <x:row r="170">
      <x:c r="D170" t="n">
        <x:v>166</x:v>
      </x:c>
      <x:c r="E170" s="60" t="n">
        <x:f>IF(D170=1,$B$6,H169)</x:f>
        <x:v>0</x:v>
      </x:c>
      <x:c r="F170" s="60" t="n">
        <x:f>E170*$B$7/12</x:f>
        <x:v>0</x:v>
      </x:c>
      <x:c r="G170" s="60" t="n">
        <x:f>$B$9-F170</x:f>
        <x:v>14352.919411588942</x:v>
      </x:c>
      <x:c r="H170" s="60" t="n">
        <x:f>MAX(0,E170-G170)</x:f>
        <x:v>0</x:v>
      </x:c>
    </x:row>
    <x:row r="171">
      <x:c r="D171" t="n">
        <x:v>167</x:v>
      </x:c>
      <x:c r="E171" s="60" t="n">
        <x:f>IF(D171=1,$B$6,H170)</x:f>
        <x:v>0</x:v>
      </x:c>
      <x:c r="F171" s="60" t="n">
        <x:f>E171*$B$7/12</x:f>
        <x:v>0</x:v>
      </x:c>
      <x:c r="G171" s="60" t="n">
        <x:f>$B$9-F171</x:f>
        <x:v>14352.919411588942</x:v>
      </x:c>
      <x:c r="H171" s="60" t="n">
        <x:f>MAX(0,E171-G171)</x:f>
        <x:v>0</x:v>
      </x:c>
    </x:row>
    <x:row r="172">
      <x:c r="D172" t="n">
        <x:v>168</x:v>
      </x:c>
      <x:c r="E172" s="60" t="n">
        <x:f>IF(D172=1,$B$6,H171)</x:f>
        <x:v>0</x:v>
      </x:c>
      <x:c r="F172" s="60" t="n">
        <x:f>E172*$B$7/12</x:f>
        <x:v>0</x:v>
      </x:c>
      <x:c r="G172" s="60" t="n">
        <x:f>$B$9-F172</x:f>
        <x:v>14352.919411588942</x:v>
      </x:c>
      <x:c r="H172" s="60" t="n">
        <x:f>MAX(0,E172-G172)</x:f>
        <x:v>0</x:v>
      </x:c>
    </x:row>
    <x:row r="173">
      <x:c r="D173" t="n">
        <x:v>169</x:v>
      </x:c>
      <x:c r="E173" s="60" t="n">
        <x:f>IF(D173=1,$B$6,H172)</x:f>
        <x:v>0</x:v>
      </x:c>
      <x:c r="F173" s="60" t="n">
        <x:f>E173*$B$7/12</x:f>
        <x:v>0</x:v>
      </x:c>
      <x:c r="G173" s="60" t="n">
        <x:f>$B$9-F173</x:f>
        <x:v>14352.919411588942</x:v>
      </x:c>
      <x:c r="H173" s="60" t="n">
        <x:f>MAX(0,E173-G173)</x:f>
        <x:v>0</x:v>
      </x:c>
    </x:row>
    <x:row r="174">
      <x:c r="D174" t="n">
        <x:v>170</x:v>
      </x:c>
      <x:c r="E174" s="60" t="n">
        <x:f>IF(D174=1,$B$6,H173)</x:f>
        <x:v>0</x:v>
      </x:c>
      <x:c r="F174" s="60" t="n">
        <x:f>E174*$B$7/12</x:f>
        <x:v>0</x:v>
      </x:c>
      <x:c r="G174" s="60" t="n">
        <x:f>$B$9-F174</x:f>
        <x:v>14352.919411588942</x:v>
      </x:c>
      <x:c r="H174" s="60" t="n">
        <x:f>MAX(0,E174-G174)</x:f>
        <x:v>0</x:v>
      </x:c>
    </x:row>
    <x:row r="175">
      <x:c r="D175" t="n">
        <x:v>171</x:v>
      </x:c>
      <x:c r="E175" s="60" t="n">
        <x:f>IF(D175=1,$B$6,H174)</x:f>
        <x:v>0</x:v>
      </x:c>
      <x:c r="F175" s="60" t="n">
        <x:f>E175*$B$7/12</x:f>
        <x:v>0</x:v>
      </x:c>
      <x:c r="G175" s="60" t="n">
        <x:f>$B$9-F175</x:f>
        <x:v>14352.919411588942</x:v>
      </x:c>
      <x:c r="H175" s="60" t="n">
        <x:f>MAX(0,E175-G175)</x:f>
        <x:v>0</x:v>
      </x:c>
    </x:row>
    <x:row r="176">
      <x:c r="D176" t="n">
        <x:v>172</x:v>
      </x:c>
      <x:c r="E176" s="60" t="n">
        <x:f>IF(D176=1,$B$6,H175)</x:f>
        <x:v>0</x:v>
      </x:c>
      <x:c r="F176" s="60" t="n">
        <x:f>E176*$B$7/12</x:f>
        <x:v>0</x:v>
      </x:c>
      <x:c r="G176" s="60" t="n">
        <x:f>$B$9-F176</x:f>
        <x:v>14352.919411588942</x:v>
      </x:c>
      <x:c r="H176" s="60" t="n">
        <x:f>MAX(0,E176-G176)</x:f>
        <x:v>0</x:v>
      </x:c>
    </x:row>
    <x:row r="177">
      <x:c r="D177" t="n">
        <x:v>173</x:v>
      </x:c>
      <x:c r="E177" s="60" t="n">
        <x:f>IF(D177=1,$B$6,H176)</x:f>
        <x:v>0</x:v>
      </x:c>
      <x:c r="F177" s="60" t="n">
        <x:f>E177*$B$7/12</x:f>
        <x:v>0</x:v>
      </x:c>
      <x:c r="G177" s="60" t="n">
        <x:f>$B$9-F177</x:f>
        <x:v>14352.919411588942</x:v>
      </x:c>
      <x:c r="H177" s="60" t="n">
        <x:f>MAX(0,E177-G177)</x:f>
        <x:v>0</x:v>
      </x:c>
    </x:row>
    <x:row r="178">
      <x:c r="D178" t="n">
        <x:v>174</x:v>
      </x:c>
      <x:c r="E178" s="60" t="n">
        <x:f>IF(D178=1,$B$6,H177)</x:f>
        <x:v>0</x:v>
      </x:c>
      <x:c r="F178" s="60" t="n">
        <x:f>E178*$B$7/12</x:f>
        <x:v>0</x:v>
      </x:c>
      <x:c r="G178" s="60" t="n">
        <x:f>$B$9-F178</x:f>
        <x:v>14352.919411588942</x:v>
      </x:c>
      <x:c r="H178" s="60" t="n">
        <x:f>MAX(0,E178-G178)</x:f>
        <x:v>0</x:v>
      </x:c>
    </x:row>
    <x:row r="179">
      <x:c r="D179" t="n">
        <x:v>175</x:v>
      </x:c>
      <x:c r="E179" s="60" t="n">
        <x:f>IF(D179=1,$B$6,H178)</x:f>
        <x:v>0</x:v>
      </x:c>
      <x:c r="F179" s="60" t="n">
        <x:f>E179*$B$7/12</x:f>
        <x:v>0</x:v>
      </x:c>
      <x:c r="G179" s="60" t="n">
        <x:f>$B$9-F179</x:f>
        <x:v>14352.919411588942</x:v>
      </x:c>
      <x:c r="H179" s="60" t="n">
        <x:f>MAX(0,E179-G179)</x:f>
        <x:v>0</x:v>
      </x:c>
    </x:row>
    <x:row r="180">
      <x:c r="D180" t="n">
        <x:v>176</x:v>
      </x:c>
      <x:c r="E180" s="60" t="n">
        <x:f>IF(D180=1,$B$6,H179)</x:f>
        <x:v>0</x:v>
      </x:c>
      <x:c r="F180" s="60" t="n">
        <x:f>E180*$B$7/12</x:f>
        <x:v>0</x:v>
      </x:c>
      <x:c r="G180" s="60" t="n">
        <x:f>$B$9-F180</x:f>
        <x:v>14352.919411588942</x:v>
      </x:c>
      <x:c r="H180" s="60" t="n">
        <x:f>MAX(0,E180-G180)</x:f>
        <x:v>0</x:v>
      </x:c>
    </x:row>
    <x:row r="181">
      <x:c r="D181" t="n">
        <x:v>177</x:v>
      </x:c>
      <x:c r="E181" s="60" t="n">
        <x:f>IF(D181=1,$B$6,H180)</x:f>
        <x:v>0</x:v>
      </x:c>
      <x:c r="F181" s="60" t="n">
        <x:f>E181*$B$7/12</x:f>
        <x:v>0</x:v>
      </x:c>
      <x:c r="G181" s="60" t="n">
        <x:f>$B$9-F181</x:f>
        <x:v>14352.919411588942</x:v>
      </x:c>
      <x:c r="H181" s="60" t="n">
        <x:f>MAX(0,E181-G181)</x:f>
        <x:v>0</x:v>
      </x:c>
    </x:row>
    <x:row r="182">
      <x:c r="D182" t="n">
        <x:v>178</x:v>
      </x:c>
      <x:c r="E182" s="60" t="n">
        <x:f>IF(D182=1,$B$6,H181)</x:f>
        <x:v>0</x:v>
      </x:c>
      <x:c r="F182" s="60" t="n">
        <x:f>E182*$B$7/12</x:f>
        <x:v>0</x:v>
      </x:c>
      <x:c r="G182" s="60" t="n">
        <x:f>$B$9-F182</x:f>
        <x:v>14352.919411588942</x:v>
      </x:c>
      <x:c r="H182" s="60" t="n">
        <x:f>MAX(0,E182-G182)</x:f>
        <x:v>0</x:v>
      </x:c>
    </x:row>
    <x:row r="183">
      <x:c r="D183" t="n">
        <x:v>179</x:v>
      </x:c>
      <x:c r="E183" s="60" t="n">
        <x:f>IF(D183=1,$B$6,H182)</x:f>
        <x:v>0</x:v>
      </x:c>
      <x:c r="F183" s="60" t="n">
        <x:f>E183*$B$7/12</x:f>
        <x:v>0</x:v>
      </x:c>
      <x:c r="G183" s="60" t="n">
        <x:f>$B$9-F183</x:f>
        <x:v>14352.919411588942</x:v>
      </x:c>
      <x:c r="H183" s="60" t="n">
        <x:f>MAX(0,E183-G183)</x:f>
        <x:v>0</x:v>
      </x:c>
    </x:row>
    <x:row r="184">
      <x:c r="D184" t="n">
        <x:v>180</x:v>
      </x:c>
      <x:c r="E184" s="60" t="n">
        <x:f>IF(D184=1,$B$6,H183)</x:f>
        <x:v>0</x:v>
      </x:c>
      <x:c r="F184" s="60" t="n">
        <x:f>E184*$B$7/12</x:f>
        <x:v>0</x:v>
      </x:c>
      <x:c r="G184" s="60" t="n">
        <x:f>$B$9-F184</x:f>
        <x:v>14352.919411588942</x:v>
      </x:c>
      <x:c r="H184" s="60" t="n">
        <x:f>MAX(0,E184-G184)</x:f>
        <x:v>0</x:v>
      </x:c>
    </x:row>
    <x:row r="185">
      <x:c r="D185" t="n">
        <x:v>181</x:v>
      </x:c>
      <x:c r="E185" s="60" t="n">
        <x:f>IF(D185=1,$B$6,H184)</x:f>
        <x:v>0</x:v>
      </x:c>
      <x:c r="F185" s="60" t="n">
        <x:f>E185*$B$7/12</x:f>
        <x:v>0</x:v>
      </x:c>
      <x:c r="G185" s="60" t="n">
        <x:f>$B$9-F185</x:f>
        <x:v>14352.919411588942</x:v>
      </x:c>
      <x:c r="H185" s="60" t="n">
        <x:f>MAX(0,E185-G185)</x:f>
        <x:v>0</x:v>
      </x:c>
    </x:row>
    <x:row r="186">
      <x:c r="D186" t="n">
        <x:v>182</x:v>
      </x:c>
      <x:c r="E186" s="60" t="n">
        <x:f>IF(D186=1,$B$6,H185)</x:f>
        <x:v>0</x:v>
      </x:c>
      <x:c r="F186" s="60" t="n">
        <x:f>E186*$B$7/12</x:f>
        <x:v>0</x:v>
      </x:c>
      <x:c r="G186" s="60" t="n">
        <x:f>$B$9-F186</x:f>
        <x:v>14352.919411588942</x:v>
      </x:c>
      <x:c r="H186" s="60" t="n">
        <x:f>MAX(0,E186-G186)</x:f>
        <x:v>0</x:v>
      </x:c>
    </x:row>
    <x:row r="187">
      <x:c r="D187" t="n">
        <x:v>183</x:v>
      </x:c>
      <x:c r="E187" s="60" t="n">
        <x:f>IF(D187=1,$B$6,H186)</x:f>
        <x:v>0</x:v>
      </x:c>
      <x:c r="F187" s="60" t="n">
        <x:f>E187*$B$7/12</x:f>
        <x:v>0</x:v>
      </x:c>
      <x:c r="G187" s="60" t="n">
        <x:f>$B$9-F187</x:f>
        <x:v>14352.919411588942</x:v>
      </x:c>
      <x:c r="H187" s="60" t="n">
        <x:f>MAX(0,E187-G187)</x:f>
        <x:v>0</x:v>
      </x:c>
    </x:row>
    <x:row r="188">
      <x:c r="D188" t="n">
        <x:v>184</x:v>
      </x:c>
      <x:c r="E188" s="60" t="n">
        <x:f>IF(D188=1,$B$6,H187)</x:f>
        <x:v>0</x:v>
      </x:c>
      <x:c r="F188" s="60" t="n">
        <x:f>E188*$B$7/12</x:f>
        <x:v>0</x:v>
      </x:c>
      <x:c r="G188" s="60" t="n">
        <x:f>$B$9-F188</x:f>
        <x:v>14352.919411588942</x:v>
      </x:c>
      <x:c r="H188" s="60" t="n">
        <x:f>MAX(0,E188-G188)</x:f>
        <x:v>0</x:v>
      </x:c>
    </x:row>
    <x:row r="189">
      <x:c r="D189" t="n">
        <x:v>185</x:v>
      </x:c>
      <x:c r="E189" s="60" t="n">
        <x:f>IF(D189=1,$B$6,H188)</x:f>
        <x:v>0</x:v>
      </x:c>
      <x:c r="F189" s="60" t="n">
        <x:f>E189*$B$7/12</x:f>
        <x:v>0</x:v>
      </x:c>
      <x:c r="G189" s="60" t="n">
        <x:f>$B$9-F189</x:f>
        <x:v>14352.919411588942</x:v>
      </x:c>
      <x:c r="H189" s="60" t="n">
        <x:f>MAX(0,E189-G189)</x:f>
        <x:v>0</x:v>
      </x:c>
    </x:row>
    <x:row r="190">
      <x:c r="D190" t="n">
        <x:v>186</x:v>
      </x:c>
      <x:c r="E190" s="60" t="n">
        <x:f>IF(D190=1,$B$6,H189)</x:f>
        <x:v>0</x:v>
      </x:c>
      <x:c r="F190" s="60" t="n">
        <x:f>E190*$B$7/12</x:f>
        <x:v>0</x:v>
      </x:c>
      <x:c r="G190" s="60" t="n">
        <x:f>$B$9-F190</x:f>
        <x:v>14352.919411588942</x:v>
      </x:c>
      <x:c r="H190" s="60" t="n">
        <x:f>MAX(0,E190-G190)</x:f>
        <x:v>0</x:v>
      </x:c>
    </x:row>
    <x:row r="191">
      <x:c r="D191" t="n">
        <x:v>187</x:v>
      </x:c>
      <x:c r="E191" s="60" t="n">
        <x:f>IF(D191=1,$B$6,H190)</x:f>
        <x:v>0</x:v>
      </x:c>
      <x:c r="F191" s="60" t="n">
        <x:f>E191*$B$7/12</x:f>
        <x:v>0</x:v>
      </x:c>
      <x:c r="G191" s="60" t="n">
        <x:f>$B$9-F191</x:f>
        <x:v>14352.919411588942</x:v>
      </x:c>
      <x:c r="H191" s="60" t="n">
        <x:f>MAX(0,E191-G191)</x:f>
        <x:v>0</x:v>
      </x:c>
    </x:row>
    <x:row r="192">
      <x:c r="D192" t="n">
        <x:v>188</x:v>
      </x:c>
      <x:c r="E192" s="60" t="n">
        <x:f>IF(D192=1,$B$6,H191)</x:f>
        <x:v>0</x:v>
      </x:c>
      <x:c r="F192" s="60" t="n">
        <x:f>E192*$B$7/12</x:f>
        <x:v>0</x:v>
      </x:c>
      <x:c r="G192" s="60" t="n">
        <x:f>$B$9-F192</x:f>
        <x:v>14352.919411588942</x:v>
      </x:c>
      <x:c r="H192" s="60" t="n">
        <x:f>MAX(0,E192-G192)</x:f>
        <x:v>0</x:v>
      </x:c>
    </x:row>
    <x:row r="193">
      <x:c r="D193" t="n">
        <x:v>189</x:v>
      </x:c>
      <x:c r="E193" s="60" t="n">
        <x:f>IF(D193=1,$B$6,H192)</x:f>
        <x:v>0</x:v>
      </x:c>
      <x:c r="F193" s="60" t="n">
        <x:f>E193*$B$7/12</x:f>
        <x:v>0</x:v>
      </x:c>
      <x:c r="G193" s="60" t="n">
        <x:f>$B$9-F193</x:f>
        <x:v>14352.919411588942</x:v>
      </x:c>
      <x:c r="H193" s="60" t="n">
        <x:f>MAX(0,E193-G193)</x:f>
        <x:v>0</x:v>
      </x:c>
    </x:row>
    <x:row r="194">
      <x:c r="D194" t="n">
        <x:v>190</x:v>
      </x:c>
      <x:c r="E194" s="60" t="n">
        <x:f>IF(D194=1,$B$6,H193)</x:f>
        <x:v>0</x:v>
      </x:c>
      <x:c r="F194" s="60" t="n">
        <x:f>E194*$B$7/12</x:f>
        <x:v>0</x:v>
      </x:c>
      <x:c r="G194" s="60" t="n">
        <x:f>$B$9-F194</x:f>
        <x:v>14352.919411588942</x:v>
      </x:c>
      <x:c r="H194" s="60" t="n">
        <x:f>MAX(0,E194-G194)</x:f>
        <x:v>0</x:v>
      </x:c>
    </x:row>
    <x:row r="195">
      <x:c r="D195" t="n">
        <x:v>191</x:v>
      </x:c>
      <x:c r="E195" s="60" t="n">
        <x:f>IF(D195=1,$B$6,H194)</x:f>
        <x:v>0</x:v>
      </x:c>
      <x:c r="F195" s="60" t="n">
        <x:f>E195*$B$7/12</x:f>
        <x:v>0</x:v>
      </x:c>
      <x:c r="G195" s="60" t="n">
        <x:f>$B$9-F195</x:f>
        <x:v>14352.919411588942</x:v>
      </x:c>
      <x:c r="H195" s="60" t="n">
        <x:f>MAX(0,E195-G195)</x:f>
        <x:v>0</x:v>
      </x:c>
    </x:row>
    <x:row r="196">
      <x:c r="D196" t="n">
        <x:v>192</x:v>
      </x:c>
      <x:c r="E196" s="60" t="n">
        <x:f>IF(D196=1,$B$6,H195)</x:f>
        <x:v>0</x:v>
      </x:c>
      <x:c r="F196" s="60" t="n">
        <x:f>E196*$B$7/12</x:f>
        <x:v>0</x:v>
      </x:c>
      <x:c r="G196" s="60" t="n">
        <x:f>$B$9-F196</x:f>
        <x:v>14352.919411588942</x:v>
      </x:c>
      <x:c r="H196" s="60" t="n">
        <x:f>MAX(0,E196-G196)</x:f>
        <x:v>0</x:v>
      </x:c>
    </x:row>
    <x:row r="197">
      <x:c r="D197" t="n">
        <x:v>193</x:v>
      </x:c>
      <x:c r="E197" s="60" t="n">
        <x:f>IF(D197=1,$B$6,H196)</x:f>
        <x:v>0</x:v>
      </x:c>
      <x:c r="F197" s="60" t="n">
        <x:f>E197*$B$7/12</x:f>
        <x:v>0</x:v>
      </x:c>
      <x:c r="G197" s="60" t="n">
        <x:f>$B$9-F197</x:f>
        <x:v>14352.919411588942</x:v>
      </x:c>
      <x:c r="H197" s="60" t="n">
        <x:f>MAX(0,E197-G197)</x:f>
        <x:v>0</x:v>
      </x:c>
    </x:row>
    <x:row r="198">
      <x:c r="D198" t="n">
        <x:v>194</x:v>
      </x:c>
      <x:c r="E198" s="60" t="n">
        <x:f>IF(D198=1,$B$6,H197)</x:f>
        <x:v>0</x:v>
      </x:c>
      <x:c r="F198" s="60" t="n">
        <x:f>E198*$B$7/12</x:f>
        <x:v>0</x:v>
      </x:c>
      <x:c r="G198" s="60" t="n">
        <x:f>$B$9-F198</x:f>
        <x:v>14352.919411588942</x:v>
      </x:c>
      <x:c r="H198" s="60" t="n">
        <x:f>MAX(0,E198-G198)</x:f>
        <x:v>0</x:v>
      </x:c>
    </x:row>
    <x:row r="199">
      <x:c r="D199" t="n">
        <x:v>195</x:v>
      </x:c>
      <x:c r="E199" s="60" t="n">
        <x:f>IF(D199=1,$B$6,H198)</x:f>
        <x:v>0</x:v>
      </x:c>
      <x:c r="F199" s="60" t="n">
        <x:f>E199*$B$7/12</x:f>
        <x:v>0</x:v>
      </x:c>
      <x:c r="G199" s="60" t="n">
        <x:f>$B$9-F199</x:f>
        <x:v>14352.919411588942</x:v>
      </x:c>
      <x:c r="H199" s="60" t="n">
        <x:f>MAX(0,E199-G199)</x:f>
        <x:v>0</x:v>
      </x:c>
    </x:row>
    <x:row r="200">
      <x:c r="D200" t="n">
        <x:v>196</x:v>
      </x:c>
      <x:c r="E200" s="60" t="n">
        <x:f>IF(D200=1,$B$6,H199)</x:f>
        <x:v>0</x:v>
      </x:c>
      <x:c r="F200" s="60" t="n">
        <x:f>E200*$B$7/12</x:f>
        <x:v>0</x:v>
      </x:c>
      <x:c r="G200" s="60" t="n">
        <x:f>$B$9-F200</x:f>
        <x:v>14352.919411588942</x:v>
      </x:c>
      <x:c r="H200" s="60" t="n">
        <x:f>MAX(0,E200-G200)</x:f>
        <x:v>0</x:v>
      </x:c>
    </x:row>
    <x:row r="201">
      <x:c r="D201" t="n">
        <x:v>197</x:v>
      </x:c>
      <x:c r="E201" s="60" t="n">
        <x:f>IF(D201=1,$B$6,H200)</x:f>
        <x:v>0</x:v>
      </x:c>
      <x:c r="F201" s="60" t="n">
        <x:f>E201*$B$7/12</x:f>
        <x:v>0</x:v>
      </x:c>
      <x:c r="G201" s="60" t="n">
        <x:f>$B$9-F201</x:f>
        <x:v>14352.919411588942</x:v>
      </x:c>
      <x:c r="H201" s="60" t="n">
        <x:f>MAX(0,E201-G201)</x:f>
        <x:v>0</x:v>
      </x:c>
    </x:row>
    <x:row r="202">
      <x:c r="D202" t="n">
        <x:v>198</x:v>
      </x:c>
      <x:c r="E202" s="60" t="n">
        <x:f>IF(D202=1,$B$6,H201)</x:f>
        <x:v>0</x:v>
      </x:c>
      <x:c r="F202" s="60" t="n">
        <x:f>E202*$B$7/12</x:f>
        <x:v>0</x:v>
      </x:c>
      <x:c r="G202" s="60" t="n">
        <x:f>$B$9-F202</x:f>
        <x:v>14352.919411588942</x:v>
      </x:c>
      <x:c r="H202" s="60" t="n">
        <x:f>MAX(0,E202-G202)</x:f>
        <x:v>0</x:v>
      </x:c>
    </x:row>
    <x:row r="203">
      <x:c r="D203" t="n">
        <x:v>199</x:v>
      </x:c>
      <x:c r="E203" s="60" t="n">
        <x:f>IF(D203=1,$B$6,H202)</x:f>
        <x:v>0</x:v>
      </x:c>
      <x:c r="F203" s="60" t="n">
        <x:f>E203*$B$7/12</x:f>
        <x:v>0</x:v>
      </x:c>
      <x:c r="G203" s="60" t="n">
        <x:f>$B$9-F203</x:f>
        <x:v>14352.919411588942</x:v>
      </x:c>
      <x:c r="H203" s="60" t="n">
        <x:f>MAX(0,E203-G203)</x:f>
        <x:v>0</x:v>
      </x:c>
    </x:row>
    <x:row r="204">
      <x:c r="D204" t="n">
        <x:v>200</x:v>
      </x:c>
      <x:c r="E204" s="60" t="n">
        <x:f>IF(D204=1,$B$6,H203)</x:f>
        <x:v>0</x:v>
      </x:c>
      <x:c r="F204" s="60" t="n">
        <x:f>E204*$B$7/12</x:f>
        <x:v>0</x:v>
      </x:c>
      <x:c r="G204" s="60" t="n">
        <x:f>$B$9-F204</x:f>
        <x:v>14352.919411588942</x:v>
      </x:c>
      <x:c r="H204" s="60" t="n">
        <x:f>MAX(0,E204-G204)</x:f>
        <x:v>0</x:v>
      </x:c>
    </x:row>
    <x:row r="205">
      <x:c r="D205" t="n">
        <x:v>201</x:v>
      </x:c>
      <x:c r="E205" s="60" t="n">
        <x:f>IF(D205=1,$B$6,H204)</x:f>
        <x:v>0</x:v>
      </x:c>
      <x:c r="F205" s="60" t="n">
        <x:f>E205*$B$7/12</x:f>
        <x:v>0</x:v>
      </x:c>
      <x:c r="G205" s="60" t="n">
        <x:f>$B$9-F205</x:f>
        <x:v>14352.919411588942</x:v>
      </x:c>
      <x:c r="H205" s="60" t="n">
        <x:f>MAX(0,E205-G205)</x:f>
        <x:v>0</x:v>
      </x:c>
    </x:row>
    <x:row r="206">
      <x:c r="D206" t="n">
        <x:v>202</x:v>
      </x:c>
      <x:c r="E206" s="60" t="n">
        <x:f>IF(D206=1,$B$6,H205)</x:f>
        <x:v>0</x:v>
      </x:c>
      <x:c r="F206" s="60" t="n">
        <x:f>E206*$B$7/12</x:f>
        <x:v>0</x:v>
      </x:c>
      <x:c r="G206" s="60" t="n">
        <x:f>$B$9-F206</x:f>
        <x:v>14352.919411588942</x:v>
      </x:c>
      <x:c r="H206" s="60" t="n">
        <x:f>MAX(0,E206-G206)</x:f>
        <x:v>0</x:v>
      </x:c>
    </x:row>
    <x:row r="207">
      <x:c r="D207" t="n">
        <x:v>203</x:v>
      </x:c>
      <x:c r="E207" s="60" t="n">
        <x:f>IF(D207=1,$B$6,H206)</x:f>
        <x:v>0</x:v>
      </x:c>
      <x:c r="F207" s="60" t="n">
        <x:f>E207*$B$7/12</x:f>
        <x:v>0</x:v>
      </x:c>
      <x:c r="G207" s="60" t="n">
        <x:f>$B$9-F207</x:f>
        <x:v>14352.919411588942</x:v>
      </x:c>
      <x:c r="H207" s="60" t="n">
        <x:f>MAX(0,E207-G207)</x:f>
        <x:v>0</x:v>
      </x:c>
    </x:row>
    <x:row r="208">
      <x:c r="D208" t="n">
        <x:v>204</x:v>
      </x:c>
      <x:c r="E208" s="60" t="n">
        <x:f>IF(D208=1,$B$6,H207)</x:f>
        <x:v>0</x:v>
      </x:c>
      <x:c r="F208" s="60" t="n">
        <x:f>E208*$B$7/12</x:f>
        <x:v>0</x:v>
      </x:c>
      <x:c r="G208" s="60" t="n">
        <x:f>$B$9-F208</x:f>
        <x:v>14352.919411588942</x:v>
      </x:c>
      <x:c r="H208" s="60" t="n">
        <x:f>MAX(0,E208-G208)</x:f>
        <x:v>0</x:v>
      </x:c>
    </x:row>
    <x:row r="209">
      <x:c r="D209" t="n">
        <x:v>205</x:v>
      </x:c>
      <x:c r="E209" s="60" t="n">
        <x:f>IF(D209=1,$B$6,H208)</x:f>
        <x:v>0</x:v>
      </x:c>
      <x:c r="F209" s="60" t="n">
        <x:f>E209*$B$7/12</x:f>
        <x:v>0</x:v>
      </x:c>
      <x:c r="G209" s="60" t="n">
        <x:f>$B$9-F209</x:f>
        <x:v>14352.919411588942</x:v>
      </x:c>
      <x:c r="H209" s="60" t="n">
        <x:f>MAX(0,E209-G209)</x:f>
        <x:v>0</x:v>
      </x:c>
    </x:row>
    <x:row r="210">
      <x:c r="D210" t="n">
        <x:v>206</x:v>
      </x:c>
      <x:c r="E210" s="60" t="n">
        <x:f>IF(D210=1,$B$6,H209)</x:f>
        <x:v>0</x:v>
      </x:c>
      <x:c r="F210" s="60" t="n">
        <x:f>E210*$B$7/12</x:f>
        <x:v>0</x:v>
      </x:c>
      <x:c r="G210" s="60" t="n">
        <x:f>$B$9-F210</x:f>
        <x:v>14352.919411588942</x:v>
      </x:c>
      <x:c r="H210" s="60" t="n">
        <x:f>MAX(0,E210-G210)</x:f>
        <x:v>0</x:v>
      </x:c>
    </x:row>
    <x:row r="211">
      <x:c r="D211" t="n">
        <x:v>207</x:v>
      </x:c>
      <x:c r="E211" s="60" t="n">
        <x:f>IF(D211=1,$B$6,H210)</x:f>
        <x:v>0</x:v>
      </x:c>
      <x:c r="F211" s="60" t="n">
        <x:f>E211*$B$7/12</x:f>
        <x:v>0</x:v>
      </x:c>
      <x:c r="G211" s="60" t="n">
        <x:f>$B$9-F211</x:f>
        <x:v>14352.919411588942</x:v>
      </x:c>
      <x:c r="H211" s="60" t="n">
        <x:f>MAX(0,E211-G211)</x:f>
        <x:v>0</x:v>
      </x:c>
    </x:row>
    <x:row r="212">
      <x:c r="D212" t="n">
        <x:v>208</x:v>
      </x:c>
      <x:c r="E212" s="60" t="n">
        <x:f>IF(D212=1,$B$6,H211)</x:f>
        <x:v>0</x:v>
      </x:c>
      <x:c r="F212" s="60" t="n">
        <x:f>E212*$B$7/12</x:f>
        <x:v>0</x:v>
      </x:c>
      <x:c r="G212" s="60" t="n">
        <x:f>$B$9-F212</x:f>
        <x:v>14352.919411588942</x:v>
      </x:c>
      <x:c r="H212" s="60" t="n">
        <x:f>MAX(0,E212-G212)</x:f>
        <x:v>0</x:v>
      </x:c>
    </x:row>
    <x:row r="213">
      <x:c r="D213" t="n">
        <x:v>209</x:v>
      </x:c>
      <x:c r="E213" s="60" t="n">
        <x:f>IF(D213=1,$B$6,H212)</x:f>
        <x:v>0</x:v>
      </x:c>
      <x:c r="F213" s="60" t="n">
        <x:f>E213*$B$7/12</x:f>
        <x:v>0</x:v>
      </x:c>
      <x:c r="G213" s="60" t="n">
        <x:f>$B$9-F213</x:f>
        <x:v>14352.919411588942</x:v>
      </x:c>
      <x:c r="H213" s="60" t="n">
        <x:f>MAX(0,E213-G213)</x:f>
        <x:v>0</x:v>
      </x:c>
    </x:row>
    <x:row r="214">
      <x:c r="D214" t="n">
        <x:v>210</x:v>
      </x:c>
      <x:c r="E214" s="60" t="n">
        <x:f>IF(D214=1,$B$6,H213)</x:f>
        <x:v>0</x:v>
      </x:c>
      <x:c r="F214" s="60" t="n">
        <x:f>E214*$B$7/12</x:f>
        <x:v>0</x:v>
      </x:c>
      <x:c r="G214" s="60" t="n">
        <x:f>$B$9-F214</x:f>
        <x:v>14352.919411588942</x:v>
      </x:c>
      <x:c r="H214" s="60" t="n">
        <x:f>MAX(0,E214-G214)</x:f>
        <x:v>0</x:v>
      </x:c>
    </x:row>
    <x:row r="215">
      <x:c r="D215" t="n">
        <x:v>211</x:v>
      </x:c>
      <x:c r="E215" s="60" t="n">
        <x:f>IF(D215=1,$B$6,H214)</x:f>
        <x:v>0</x:v>
      </x:c>
      <x:c r="F215" s="60" t="n">
        <x:f>E215*$B$7/12</x:f>
        <x:v>0</x:v>
      </x:c>
      <x:c r="G215" s="60" t="n">
        <x:f>$B$9-F215</x:f>
        <x:v>14352.919411588942</x:v>
      </x:c>
      <x:c r="H215" s="60" t="n">
        <x:f>MAX(0,E215-G215)</x:f>
        <x:v>0</x:v>
      </x:c>
    </x:row>
    <x:row r="216">
      <x:c r="D216" t="n">
        <x:v>212</x:v>
      </x:c>
      <x:c r="E216" s="60" t="n">
        <x:f>IF(D216=1,$B$6,H215)</x:f>
        <x:v>0</x:v>
      </x:c>
      <x:c r="F216" s="60" t="n">
        <x:f>E216*$B$7/12</x:f>
        <x:v>0</x:v>
      </x:c>
      <x:c r="G216" s="60" t="n">
        <x:f>$B$9-F216</x:f>
        <x:v>14352.919411588942</x:v>
      </x:c>
      <x:c r="H216" s="60" t="n">
        <x:f>MAX(0,E216-G216)</x:f>
        <x:v>0</x:v>
      </x:c>
    </x:row>
    <x:row r="217">
      <x:c r="D217" t="n">
        <x:v>213</x:v>
      </x:c>
      <x:c r="E217" s="60" t="n">
        <x:f>IF(D217=1,$B$6,H216)</x:f>
        <x:v>0</x:v>
      </x:c>
      <x:c r="F217" s="60" t="n">
        <x:f>E217*$B$7/12</x:f>
        <x:v>0</x:v>
      </x:c>
      <x:c r="G217" s="60" t="n">
        <x:f>$B$9-F217</x:f>
        <x:v>14352.919411588942</x:v>
      </x:c>
      <x:c r="H217" s="60" t="n">
        <x:f>MAX(0,E217-G217)</x:f>
        <x:v>0</x:v>
      </x:c>
    </x:row>
    <x:row r="218">
      <x:c r="D218" t="n">
        <x:v>214</x:v>
      </x:c>
      <x:c r="E218" s="60" t="n">
        <x:f>IF(D218=1,$B$6,H217)</x:f>
        <x:v>0</x:v>
      </x:c>
      <x:c r="F218" s="60" t="n">
        <x:f>E218*$B$7/12</x:f>
        <x:v>0</x:v>
      </x:c>
      <x:c r="G218" s="60" t="n">
        <x:f>$B$9-F218</x:f>
        <x:v>14352.919411588942</x:v>
      </x:c>
      <x:c r="H218" s="60" t="n">
        <x:f>MAX(0,E218-G218)</x:f>
        <x:v>0</x:v>
      </x:c>
    </x:row>
    <x:row r="219">
      <x:c r="D219" t="n">
        <x:v>215</x:v>
      </x:c>
      <x:c r="E219" s="60" t="n">
        <x:f>IF(D219=1,$B$6,H218)</x:f>
        <x:v>0</x:v>
      </x:c>
      <x:c r="F219" s="60" t="n">
        <x:f>E219*$B$7/12</x:f>
        <x:v>0</x:v>
      </x:c>
      <x:c r="G219" s="60" t="n">
        <x:f>$B$9-F219</x:f>
        <x:v>14352.919411588942</x:v>
      </x:c>
      <x:c r="H219" s="60" t="n">
        <x:f>MAX(0,E219-G219)</x:f>
        <x:v>0</x:v>
      </x:c>
    </x:row>
    <x:row r="220">
      <x:c r="D220" t="n">
        <x:v>216</x:v>
      </x:c>
      <x:c r="E220" s="60" t="n">
        <x:f>IF(D220=1,$B$6,H219)</x:f>
        <x:v>0</x:v>
      </x:c>
      <x:c r="F220" s="60" t="n">
        <x:f>E220*$B$7/12</x:f>
        <x:v>0</x:v>
      </x:c>
      <x:c r="G220" s="60" t="n">
        <x:f>$B$9-F220</x:f>
        <x:v>14352.919411588942</x:v>
      </x:c>
      <x:c r="H220" s="60" t="n">
        <x:f>MAX(0,E220-G220)</x:f>
        <x:v>0</x:v>
      </x:c>
    </x:row>
    <x:row r="221">
      <x:c r="D221" t="n">
        <x:v>217</x:v>
      </x:c>
      <x:c r="E221" s="60" t="n">
        <x:f>IF(D221=1,$B$6,H220)</x:f>
        <x:v>0</x:v>
      </x:c>
      <x:c r="F221" s="60" t="n">
        <x:f>E221*$B$7/12</x:f>
        <x:v>0</x:v>
      </x:c>
      <x:c r="G221" s="60" t="n">
        <x:f>$B$9-F221</x:f>
        <x:v>14352.919411588942</x:v>
      </x:c>
      <x:c r="H221" s="60" t="n">
        <x:f>MAX(0,E221-G221)</x:f>
        <x:v>0</x:v>
      </x:c>
    </x:row>
    <x:row r="222">
      <x:c r="D222" t="n">
        <x:v>218</x:v>
      </x:c>
      <x:c r="E222" s="60" t="n">
        <x:f>IF(D222=1,$B$6,H221)</x:f>
        <x:v>0</x:v>
      </x:c>
      <x:c r="F222" s="60" t="n">
        <x:f>E222*$B$7/12</x:f>
        <x:v>0</x:v>
      </x:c>
      <x:c r="G222" s="60" t="n">
        <x:f>$B$9-F222</x:f>
        <x:v>14352.919411588942</x:v>
      </x:c>
      <x:c r="H222" s="60" t="n">
        <x:f>MAX(0,E222-G222)</x:f>
        <x:v>0</x:v>
      </x:c>
    </x:row>
    <x:row r="223">
      <x:c r="D223" t="n">
        <x:v>219</x:v>
      </x:c>
      <x:c r="E223" s="60" t="n">
        <x:f>IF(D223=1,$B$6,H222)</x:f>
        <x:v>0</x:v>
      </x:c>
      <x:c r="F223" s="60" t="n">
        <x:f>E223*$B$7/12</x:f>
        <x:v>0</x:v>
      </x:c>
      <x:c r="G223" s="60" t="n">
        <x:f>$B$9-F223</x:f>
        <x:v>14352.919411588942</x:v>
      </x:c>
      <x:c r="H223" s="60" t="n">
        <x:f>MAX(0,E223-G223)</x:f>
        <x:v>0</x:v>
      </x:c>
    </x:row>
    <x:row r="224">
      <x:c r="D224" t="n">
        <x:v>220</x:v>
      </x:c>
      <x:c r="E224" s="60" t="n">
        <x:f>IF(D224=1,$B$6,H223)</x:f>
        <x:v>0</x:v>
      </x:c>
      <x:c r="F224" s="60" t="n">
        <x:f>E224*$B$7/12</x:f>
        <x:v>0</x:v>
      </x:c>
      <x:c r="G224" s="60" t="n">
        <x:f>$B$9-F224</x:f>
        <x:v>14352.919411588942</x:v>
      </x:c>
      <x:c r="H224" s="60" t="n">
        <x:f>MAX(0,E224-G224)</x:f>
        <x:v>0</x:v>
      </x:c>
    </x:row>
    <x:row r="225">
      <x:c r="D225" t="n">
        <x:v>221</x:v>
      </x:c>
      <x:c r="E225" s="60" t="n">
        <x:f>IF(D225=1,$B$6,H224)</x:f>
        <x:v>0</x:v>
      </x:c>
      <x:c r="F225" s="60" t="n">
        <x:f>E225*$B$7/12</x:f>
        <x:v>0</x:v>
      </x:c>
      <x:c r="G225" s="60" t="n">
        <x:f>$B$9-F225</x:f>
        <x:v>14352.919411588942</x:v>
      </x:c>
      <x:c r="H225" s="60" t="n">
        <x:f>MAX(0,E225-G225)</x:f>
        <x:v>0</x:v>
      </x:c>
    </x:row>
    <x:row r="226">
      <x:c r="D226" t="n">
        <x:v>222</x:v>
      </x:c>
      <x:c r="E226" s="60" t="n">
        <x:f>IF(D226=1,$B$6,H225)</x:f>
        <x:v>0</x:v>
      </x:c>
      <x:c r="F226" s="60" t="n">
        <x:f>E226*$B$7/12</x:f>
        <x:v>0</x:v>
      </x:c>
      <x:c r="G226" s="60" t="n">
        <x:f>$B$9-F226</x:f>
        <x:v>14352.919411588942</x:v>
      </x:c>
      <x:c r="H226" s="60" t="n">
        <x:f>MAX(0,E226-G226)</x:f>
        <x:v>0</x:v>
      </x:c>
    </x:row>
    <x:row r="227">
      <x:c r="D227" t="n">
        <x:v>223</x:v>
      </x:c>
      <x:c r="E227" s="60" t="n">
        <x:f>IF(D227=1,$B$6,H226)</x:f>
        <x:v>0</x:v>
      </x:c>
      <x:c r="F227" s="60" t="n">
        <x:f>E227*$B$7/12</x:f>
        <x:v>0</x:v>
      </x:c>
      <x:c r="G227" s="60" t="n">
        <x:f>$B$9-F227</x:f>
        <x:v>14352.919411588942</x:v>
      </x:c>
      <x:c r="H227" s="60" t="n">
        <x:f>MAX(0,E227-G227)</x:f>
        <x:v>0</x:v>
      </x:c>
    </x:row>
    <x:row r="228">
      <x:c r="D228" t="n">
        <x:v>224</x:v>
      </x:c>
      <x:c r="E228" s="60" t="n">
        <x:f>IF(D228=1,$B$6,H227)</x:f>
        <x:v>0</x:v>
      </x:c>
      <x:c r="F228" s="60" t="n">
        <x:f>E228*$B$7/12</x:f>
        <x:v>0</x:v>
      </x:c>
      <x:c r="G228" s="60" t="n">
        <x:f>$B$9-F228</x:f>
        <x:v>14352.919411588942</x:v>
      </x:c>
      <x:c r="H228" s="60" t="n">
        <x:f>MAX(0,E228-G228)</x:f>
        <x:v>0</x:v>
      </x:c>
    </x:row>
    <x:row r="229">
      <x:c r="D229" t="n">
        <x:v>225</x:v>
      </x:c>
      <x:c r="E229" s="60" t="n">
        <x:f>IF(D229=1,$B$6,H228)</x:f>
        <x:v>0</x:v>
      </x:c>
      <x:c r="F229" s="60" t="n">
        <x:f>E229*$B$7/12</x:f>
        <x:v>0</x:v>
      </x:c>
      <x:c r="G229" s="60" t="n">
        <x:f>$B$9-F229</x:f>
        <x:v>14352.919411588942</x:v>
      </x:c>
      <x:c r="H229" s="60" t="n">
        <x:f>MAX(0,E229-G229)</x:f>
        <x:v>0</x:v>
      </x:c>
    </x:row>
    <x:row r="230">
      <x:c r="D230" t="n">
        <x:v>226</x:v>
      </x:c>
      <x:c r="E230" s="60" t="n">
        <x:f>IF(D230=1,$B$6,H229)</x:f>
        <x:v>0</x:v>
      </x:c>
      <x:c r="F230" s="60" t="n">
        <x:f>E230*$B$7/12</x:f>
        <x:v>0</x:v>
      </x:c>
      <x:c r="G230" s="60" t="n">
        <x:f>$B$9-F230</x:f>
        <x:v>14352.919411588942</x:v>
      </x:c>
      <x:c r="H230" s="60" t="n">
        <x:f>MAX(0,E230-G230)</x:f>
        <x:v>0</x:v>
      </x:c>
    </x:row>
    <x:row r="231">
      <x:c r="D231" t="n">
        <x:v>227</x:v>
      </x:c>
      <x:c r="E231" s="60" t="n">
        <x:f>IF(D231=1,$B$6,H230)</x:f>
        <x:v>0</x:v>
      </x:c>
      <x:c r="F231" s="60" t="n">
        <x:f>E231*$B$7/12</x:f>
        <x:v>0</x:v>
      </x:c>
      <x:c r="G231" s="60" t="n">
        <x:f>$B$9-F231</x:f>
        <x:v>14352.919411588942</x:v>
      </x:c>
      <x:c r="H231" s="60" t="n">
        <x:f>MAX(0,E231-G231)</x:f>
        <x:v>0</x:v>
      </x:c>
    </x:row>
    <x:row r="232">
      <x:c r="D232" t="n">
        <x:v>228</x:v>
      </x:c>
      <x:c r="E232" s="60" t="n">
        <x:f>IF(D232=1,$B$6,H231)</x:f>
        <x:v>0</x:v>
      </x:c>
      <x:c r="F232" s="60" t="n">
        <x:f>E232*$B$7/12</x:f>
        <x:v>0</x:v>
      </x:c>
      <x:c r="G232" s="60" t="n">
        <x:f>$B$9-F232</x:f>
        <x:v>14352.919411588942</x:v>
      </x:c>
      <x:c r="H232" s="60" t="n">
        <x:f>MAX(0,E232-G232)</x:f>
        <x:v>0</x:v>
      </x:c>
    </x:row>
    <x:row r="233">
      <x:c r="D233" t="n">
        <x:v>229</x:v>
      </x:c>
      <x:c r="E233" s="60" t="n">
        <x:f>IF(D233=1,$B$6,H232)</x:f>
        <x:v>0</x:v>
      </x:c>
      <x:c r="F233" s="60" t="n">
        <x:f>E233*$B$7/12</x:f>
        <x:v>0</x:v>
      </x:c>
      <x:c r="G233" s="60" t="n">
        <x:f>$B$9-F233</x:f>
        <x:v>14352.919411588942</x:v>
      </x:c>
      <x:c r="H233" s="60" t="n">
        <x:f>MAX(0,E233-G233)</x:f>
        <x:v>0</x:v>
      </x:c>
    </x:row>
    <x:row r="234">
      <x:c r="D234" t="n">
        <x:v>230</x:v>
      </x:c>
      <x:c r="E234" s="60" t="n">
        <x:f>IF(D234=1,$B$6,H233)</x:f>
        <x:v>0</x:v>
      </x:c>
      <x:c r="F234" s="60" t="n">
        <x:f>E234*$B$7/12</x:f>
        <x:v>0</x:v>
      </x:c>
      <x:c r="G234" s="60" t="n">
        <x:f>$B$9-F234</x:f>
        <x:v>14352.919411588942</x:v>
      </x:c>
      <x:c r="H234" s="60" t="n">
        <x:f>MAX(0,E234-G234)</x:f>
        <x:v>0</x:v>
      </x:c>
    </x:row>
    <x:row r="235">
      <x:c r="D235" t="n">
        <x:v>231</x:v>
      </x:c>
      <x:c r="E235" s="60" t="n">
        <x:f>IF(D235=1,$B$6,H234)</x:f>
        <x:v>0</x:v>
      </x:c>
      <x:c r="F235" s="60" t="n">
        <x:f>E235*$B$7/12</x:f>
        <x:v>0</x:v>
      </x:c>
      <x:c r="G235" s="60" t="n">
        <x:f>$B$9-F235</x:f>
        <x:v>14352.919411588942</x:v>
      </x:c>
      <x:c r="H235" s="60" t="n">
        <x:f>MAX(0,E235-G235)</x:f>
        <x:v>0</x:v>
      </x:c>
    </x:row>
    <x:row r="236">
      <x:c r="D236" t="n">
        <x:v>232</x:v>
      </x:c>
      <x:c r="E236" s="60" t="n">
        <x:f>IF(D236=1,$B$6,H235)</x:f>
        <x:v>0</x:v>
      </x:c>
      <x:c r="F236" s="60" t="n">
        <x:f>E236*$B$7/12</x:f>
        <x:v>0</x:v>
      </x:c>
      <x:c r="G236" s="60" t="n">
        <x:f>$B$9-F236</x:f>
        <x:v>14352.919411588942</x:v>
      </x:c>
      <x:c r="H236" s="60" t="n">
        <x:f>MAX(0,E236-G236)</x:f>
        <x:v>0</x:v>
      </x:c>
    </x:row>
    <x:row r="237">
      <x:c r="D237" t="n">
        <x:v>233</x:v>
      </x:c>
      <x:c r="E237" s="60" t="n">
        <x:f>IF(D237=1,$B$6,H236)</x:f>
        <x:v>0</x:v>
      </x:c>
      <x:c r="F237" s="60" t="n">
        <x:f>E237*$B$7/12</x:f>
        <x:v>0</x:v>
      </x:c>
      <x:c r="G237" s="60" t="n">
        <x:f>$B$9-F237</x:f>
        <x:v>14352.919411588942</x:v>
      </x:c>
      <x:c r="H237" s="60" t="n">
        <x:f>MAX(0,E237-G237)</x:f>
        <x:v>0</x:v>
      </x:c>
    </x:row>
    <x:row r="238">
      <x:c r="D238" t="n">
        <x:v>234</x:v>
      </x:c>
      <x:c r="E238" s="60" t="n">
        <x:f>IF(D238=1,$B$6,H237)</x:f>
        <x:v>0</x:v>
      </x:c>
      <x:c r="F238" s="60" t="n">
        <x:f>E238*$B$7/12</x:f>
        <x:v>0</x:v>
      </x:c>
      <x:c r="G238" s="60" t="n">
        <x:f>$B$9-F238</x:f>
        <x:v>14352.919411588942</x:v>
      </x:c>
      <x:c r="H238" s="60" t="n">
        <x:f>MAX(0,E238-G238)</x:f>
        <x:v>0</x:v>
      </x:c>
    </x:row>
    <x:row r="239">
      <x:c r="D239" t="n">
        <x:v>235</x:v>
      </x:c>
      <x:c r="E239" s="60" t="n">
        <x:f>IF(D239=1,$B$6,H238)</x:f>
        <x:v>0</x:v>
      </x:c>
      <x:c r="F239" s="60" t="n">
        <x:f>E239*$B$7/12</x:f>
        <x:v>0</x:v>
      </x:c>
      <x:c r="G239" s="60" t="n">
        <x:f>$B$9-F239</x:f>
        <x:v>14352.919411588942</x:v>
      </x:c>
      <x:c r="H239" s="60" t="n">
        <x:f>MAX(0,E239-G239)</x:f>
        <x:v>0</x:v>
      </x:c>
    </x:row>
    <x:row r="240">
      <x:c r="D240" t="n">
        <x:v>236</x:v>
      </x:c>
      <x:c r="E240" s="60" t="n">
        <x:f>IF(D240=1,$B$6,H239)</x:f>
        <x:v>0</x:v>
      </x:c>
      <x:c r="F240" s="60" t="n">
        <x:f>E240*$B$7/12</x:f>
        <x:v>0</x:v>
      </x:c>
      <x:c r="G240" s="60" t="n">
        <x:f>$B$9-F240</x:f>
        <x:v>14352.919411588942</x:v>
      </x:c>
      <x:c r="H240" s="60" t="n">
        <x:f>MAX(0,E240-G240)</x:f>
        <x:v>0</x:v>
      </x:c>
    </x:row>
    <x:row r="241">
      <x:c r="D241" t="n">
        <x:v>237</x:v>
      </x:c>
      <x:c r="E241" s="60" t="n">
        <x:f>IF(D241=1,$B$6,H240)</x:f>
        <x:v>0</x:v>
      </x:c>
      <x:c r="F241" s="60" t="n">
        <x:f>E241*$B$7/12</x:f>
        <x:v>0</x:v>
      </x:c>
      <x:c r="G241" s="60" t="n">
        <x:f>$B$9-F241</x:f>
        <x:v>14352.919411588942</x:v>
      </x:c>
      <x:c r="H241" s="60" t="n">
        <x:f>MAX(0,E241-G241)</x:f>
        <x:v>0</x:v>
      </x:c>
    </x:row>
    <x:row r="242">
      <x:c r="D242" t="n">
        <x:v>238</x:v>
      </x:c>
      <x:c r="E242" s="60" t="n">
        <x:f>IF(D242=1,$B$6,H241)</x:f>
        <x:v>0</x:v>
      </x:c>
      <x:c r="F242" s="60" t="n">
        <x:f>E242*$B$7/12</x:f>
        <x:v>0</x:v>
      </x:c>
      <x:c r="G242" s="60" t="n">
        <x:f>$B$9-F242</x:f>
        <x:v>14352.919411588942</x:v>
      </x:c>
      <x:c r="H242" s="60" t="n">
        <x:f>MAX(0,E242-G242)</x:f>
        <x:v>0</x:v>
      </x:c>
    </x:row>
    <x:row r="243">
      <x:c r="D243" t="n">
        <x:v>239</x:v>
      </x:c>
      <x:c r="E243" s="60" t="n">
        <x:f>IF(D243=1,$B$6,H242)</x:f>
        <x:v>0</x:v>
      </x:c>
      <x:c r="F243" s="60" t="n">
        <x:f>E243*$B$7/12</x:f>
        <x:v>0</x:v>
      </x:c>
      <x:c r="G243" s="60" t="n">
        <x:f>$B$9-F243</x:f>
        <x:v>14352.919411588942</x:v>
      </x:c>
      <x:c r="H243" s="60" t="n">
        <x:f>MAX(0,E243-G243)</x:f>
        <x:v>0</x:v>
      </x:c>
    </x:row>
    <x:row r="244">
      <x:c r="D244" t="n">
        <x:v>240</x:v>
      </x:c>
      <x:c r="E244" s="60" t="n">
        <x:f>IF(D244=1,$B$6,H243)</x:f>
        <x:v>0</x:v>
      </x:c>
      <x:c r="F244" s="60" t="n">
        <x:f>E244*$B$7/12</x:f>
        <x:v>0</x:v>
      </x:c>
      <x:c r="G244" s="60" t="n">
        <x:f>$B$9-F244</x:f>
        <x:v>14352.919411588942</x:v>
      </x:c>
      <x:c r="H244" s="60" t="n">
        <x:f>MAX(0,E244-G244)</x:f>
        <x:v>0</x:v>
      </x:c>
    </x:row>
  </x:sheetData>
  <x:mergeCells>
    <x:mergeCell ref="A1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  <x:col min="9" max="9" width="17" hidden="0" customWidth="1"/>
    <x:col min="10" max="10" width="17" hidden="0" customWidth="1"/>
    <x:col min="11" max="11" width="17" hidden="0" customWidth="1"/>
    <x:col min="12" max="12" width="17" hidden="0" customWidth="1"/>
    <x:col min="13" max="13" width="17" hidden="0" customWidth="1"/>
    <x:col min="14" max="14" width="17" hidden="0" customWidth="1"/>
  </x:cols>
  <x:sheetData>
    <x:row r="1" ht="34" customHeight="1">
      <x:c r="A1" s="6" t="str">
        <x:v>PROJECTION DE RENTABILITÉ SUR 10 ANS</x:v>
      </x:c>
    </x:row>
    <x:row r="4">
      <x:c r="A4" s="16" t="str">
        <x:v>Année</x:v>
      </x:c>
      <x:c r="B4" s="16" t="str">
        <x:v>Loyers bruts</x:v>
      </x:c>
      <x:c r="C4" s="16" t="str">
        <x:v>Vacance</x:v>
      </x:c>
      <x:c r="D4" s="16" t="str">
        <x:v>Loyers nets</x:v>
      </x:c>
      <x:c r="E4" s="16" t="str">
        <x:v>Charges</x:v>
      </x:c>
      <x:c r="F4" s="16" t="str">
        <x:v>Taxe foncière</x:v>
      </x:c>
      <x:c r="G4" s="16" t="str">
        <x:v>Crédit annuel</x:v>
      </x:c>
      <x:c r="H4" s="16" t="str">
        <x:v>Cash-flow avant impôt</x:v>
      </x:c>
      <x:c r="I4" s="16" t="str">
        <x:v>Impôt estimé</x:v>
      </x:c>
      <x:c r="J4" s="16" t="str">
        <x:v>Cash-flow net</x:v>
      </x:c>
      <x:c r="K4" s="16" t="str">
        <x:v>Cumul cash-flow</x:v>
      </x:c>
      <x:c r="L4" s="16" t="str">
        <x:v>Rendement net</x:v>
      </x:c>
    </x:row>
    <x:row r="5">
      <x:c r="A5" t="n">
        <x:v>2026</x:v>
      </x:c>
      <x:c r="B5" s="60" t="n">
        <x:f>Inputs!B9*12*(1+Inputs!B18/100)^0</x:f>
        <x:v>22200</x:v>
      </x:c>
      <x:c r="C5" s="60" t="n">
        <x:f>B5*Inputs!B12/100</x:f>
        <x:v>1110</x:v>
      </x:c>
      <x:c r="D5" s="60" t="n">
        <x:f>B5-C5</x:f>
        <x:v>21090</x:v>
      </x:c>
      <x:c r="E5" s="60" t="n">
        <x:f>Inputs!B10*12*(1+Inputs!B19/100)^0</x:f>
        <x:v>5040</x:v>
      </x:c>
      <x:c r="F5" s="60" t="n">
        <x:f>Inputs!B11*(1+Inputs!B19/100)^0</x:f>
        <x:v>1650</x:v>
      </x:c>
      <x:c r="G5" s="60" t="n">
        <x:f>Credit!B11*12</x:f>
        <x:v>172253.0329390673</x:v>
      </x:c>
      <x:c r="H5" s="60" t="n">
        <x:f>D5-E5-F5-G5</x:f>
        <x:v>-157853.0329390673</x:v>
      </x:c>
      <x:c r="I5" s="60" t="n">
        <x:f>MAX(0,H5*Inputs!B13/100)</x:f>
        <x:v>0</x:v>
      </x:c>
      <x:c r="J5" s="60" t="n">
        <x:f>H5-I5</x:f>
        <x:v>-157853.0329390673</x:v>
      </x:c>
      <x:c r="K5" s="60" t="n">
        <x:f>SUM($J$5:J5)</x:f>
        <x:v>-157853.0329390673</x:v>
      </x:c>
      <x:c r="L5" s="62" t="n">
        <x:f>J5/Credit!B4</x:f>
        <x:v>-0.5184007649887268</x:v>
      </x:c>
    </x:row>
    <x:row r="6">
      <x:c r="A6" t="n">
        <x:v>2027</x:v>
      </x:c>
      <x:c r="B6" s="60" t="n">
        <x:f>Inputs!B9*12*(1+Inputs!B18/100)^1</x:f>
        <x:v>22532.999999999996</x:v>
      </x:c>
      <x:c r="C6" s="60" t="n">
        <x:f>B6*Inputs!B12/100</x:f>
        <x:v>1126.6499999999999</x:v>
      </x:c>
      <x:c r="D6" s="60" t="n">
        <x:f>B6-C6</x:f>
        <x:v>21406.349999999995</x:v>
      </x:c>
      <x:c r="E6" s="60" t="n">
        <x:f>Inputs!B10*12*(1+Inputs!B19/100)^1</x:f>
        <x:v>5150.88</x:v>
      </x:c>
      <x:c r="F6" s="60" t="n">
        <x:f>Inputs!B11*(1+Inputs!B19/100)^1</x:f>
        <x:v>1686.3</x:v>
      </x:c>
      <x:c r="G6" s="60" t="n">
        <x:f>Credit!B11*12</x:f>
        <x:v>172253.0329390673</x:v>
      </x:c>
      <x:c r="H6" s="60" t="n">
        <x:f>D6-E6-F6-G6</x:f>
        <x:v>-157683.86293906733</x:v>
      </x:c>
      <x:c r="I6" s="60" t="n">
        <x:f>MAX(0,H6*Inputs!B13/100)</x:f>
        <x:v>0</x:v>
      </x:c>
      <x:c r="J6" s="60" t="n">
        <x:f>H6-I6</x:f>
        <x:v>-157683.86293906733</x:v>
      </x:c>
      <x:c r="K6" s="60" t="n">
        <x:f>SUM($J$5:J6)</x:f>
        <x:v>-315536.89587813464</x:v>
      </x:c>
      <x:c r="L6" s="62" t="n">
        <x:f>J6/Credit!B4</x:f>
        <x:v>-0.5178451984862638</x:v>
      </x:c>
    </x:row>
    <x:row r="7">
      <x:c r="A7" t="n">
        <x:v>2028</x:v>
      </x:c>
      <x:c r="B7" s="60" t="n">
        <x:f>Inputs!B9*12*(1+Inputs!B18/100)^2</x:f>
        <x:v>22870.994999999995</x:v>
      </x:c>
      <x:c r="C7" s="60" t="n">
        <x:f>B7*Inputs!B12/100</x:f>
        <x:v>1143.5497499999997</x:v>
      </x:c>
      <x:c r="D7" s="60" t="n">
        <x:f>B7-C7</x:f>
        <x:v>21727.445249999997</x:v>
      </x:c>
      <x:c r="E7" s="60" t="n">
        <x:f>Inputs!B10*12*(1+Inputs!B19/100)^2</x:f>
        <x:v>5264.19936</x:v>
      </x:c>
      <x:c r="F7" s="60" t="n">
        <x:f>Inputs!B11*(1+Inputs!B19/100)^2</x:f>
        <x:v>1723.3986</x:v>
      </x:c>
      <x:c r="G7" s="60" t="n">
        <x:f>Credit!B11*12</x:f>
        <x:v>172253.0329390673</x:v>
      </x:c>
      <x:c r="H7" s="60" t="n">
        <x:f>D7-E7-F7-G7</x:f>
        <x:v>-157513.1856490673</x:v>
      </x:c>
      <x:c r="I7" s="60" t="n">
        <x:f>MAX(0,H7*Inputs!B13/100)</x:f>
        <x:v>0</x:v>
      </x:c>
      <x:c r="J7" s="60" t="n">
        <x:f>H7-I7</x:f>
        <x:v>-157513.1856490673</x:v>
      </x:c>
      <x:c r="K7" s="60" t="n">
        <x:f>SUM($J$5:J7)</x:f>
        <x:v>-473050.0815272019</x:v>
      </x:c>
      <x:c r="L7" s="62" t="n">
        <x:f>J7/Credit!B4</x:f>
        <x:v>-0.5172846819345396</x:v>
      </x:c>
    </x:row>
    <x:row r="8">
      <x:c r="A8" t="n">
        <x:v>2029</x:v>
      </x:c>
      <x:c r="B8" s="60" t="n">
        <x:f>Inputs!B9*12*(1+Inputs!B18/100)^3</x:f>
        <x:v>23214.05992499999</x:v>
      </x:c>
      <x:c r="C8" s="60" t="n">
        <x:f>B8*Inputs!B12/100</x:f>
        <x:v>1160.7029962499996</x:v>
      </x:c>
      <x:c r="D8" s="60" t="n">
        <x:f>B8-C8</x:f>
        <x:v>22053.356928749992</x:v>
      </x:c>
      <x:c r="E8" s="60" t="n">
        <x:f>Inputs!B10*12*(1+Inputs!B19/100)^3</x:f>
        <x:v>5380.01174592</x:v>
      </x:c>
      <x:c r="F8" s="60" t="n">
        <x:f>Inputs!B11*(1+Inputs!B19/100)^3</x:f>
        <x:v>1761.3133692000001</x:v>
      </x:c>
      <x:c r="G8" s="60" t="n">
        <x:f>Credit!B11*12</x:f>
        <x:v>172253.0329390673</x:v>
      </x:c>
      <x:c r="H8" s="60" t="n">
        <x:f>D8-E8-F8-G8</x:f>
        <x:v>-157341.00112543732</x:v>
      </x:c>
      <x:c r="I8" s="60" t="n">
        <x:f>MAX(0,H8*Inputs!B13/100)</x:f>
        <x:v>0</x:v>
      </x:c>
      <x:c r="J8" s="60" t="n">
        <x:f>H8-I8</x:f>
        <x:v>-157341.00112543732</x:v>
      </x:c>
      <x:c r="K8" s="60" t="n">
        <x:f>SUM($J$5:J8)</x:f>
        <x:v>-630391.0826526392</x:v>
      </x:c>
      <x:c r="L8" s="62" t="n">
        <x:f>J8/Credit!B4</x:f>
        <x:v>-0.5167192155186776</x:v>
      </x:c>
    </x:row>
    <x:row r="9">
      <x:c r="A9" t="n">
        <x:v>2030</x:v>
      </x:c>
      <x:c r="B9" s="60" t="n">
        <x:f>Inputs!B9*12*(1+Inputs!B18/100)^4</x:f>
        <x:v>23562.270823874987</x:v>
      </x:c>
      <x:c r="C9" s="60" t="n">
        <x:f>B9*Inputs!B12/100</x:f>
        <x:v>1178.1135411937494</x:v>
      </x:c>
      <x:c r="D9" s="60" t="n">
        <x:f>B9-C9</x:f>
        <x:v>22384.157282681237</x:v>
      </x:c>
      <x:c r="E9" s="60" t="n">
        <x:f>Inputs!B10*12*(1+Inputs!B19/100)^4</x:f>
        <x:v>5498.37200433024</x:v>
      </x:c>
      <x:c r="F9" s="60" t="n">
        <x:f>Inputs!B11*(1+Inputs!B19/100)^4</x:f>
        <x:v>1800.0622633224</x:v>
      </x:c>
      <x:c r="G9" s="60" t="n">
        <x:f>Credit!B11*12</x:f>
        <x:v>172253.0329390673</x:v>
      </x:c>
      <x:c r="H9" s="60" t="n">
        <x:f>D9-E9-F9-G9</x:f>
        <x:v>-157167.3099240387</x:v>
      </x:c>
      <x:c r="I9" s="60" t="n">
        <x:f>MAX(0,H9*Inputs!B13/100)</x:f>
        <x:v>0</x:v>
      </x:c>
      <x:c r="J9" s="60" t="n">
        <x:f>H9-I9</x:f>
        <x:v>-157167.3099240387</x:v>
      </x:c>
      <x:c r="K9" s="60" t="n">
        <x:f>SUM($J$5:J9)</x:f>
        <x:v>-787558.392576678</x:v>
      </x:c>
      <x:c r="L9" s="62" t="n">
        <x:f>J9/Credit!B4</x:f>
        <x:v>-0.5161488010641665</x:v>
      </x:c>
    </x:row>
    <x:row r="10">
      <x:c r="A10" t="n">
        <x:v>2031</x:v>
      </x:c>
      <x:c r="B10" s="60" t="n">
        <x:f>Inputs!B9*12*(1+Inputs!B18/100)^5</x:f>
        <x:v>23915.70488623311</x:v>
      </x:c>
      <x:c r="C10" s="60" t="n">
        <x:f>B10*Inputs!B12/100</x:f>
        <x:v>1195.7852443116556</x:v>
      </x:c>
      <x:c r="D10" s="60" t="n">
        <x:f>B10-C10</x:f>
        <x:v>22719.919641921453</x:v>
      </x:c>
      <x:c r="E10" s="60" t="n">
        <x:f>Inputs!B10*12*(1+Inputs!B19/100)^5</x:f>
        <x:v>5619.3361884255055</x:v>
      </x:c>
      <x:c r="F10" s="60" t="n">
        <x:f>Inputs!B11*(1+Inputs!B19/100)^5</x:f>
        <x:v>1839.6636331154928</x:v>
      </x:c>
      <x:c r="G10" s="60" t="n">
        <x:f>Credit!B11*12</x:f>
        <x:v>172253.0329390673</x:v>
      </x:c>
      <x:c r="H10" s="60" t="n">
        <x:f>D10-E10-F10-G10</x:f>
        <x:v>-156992.11311868686</x:v>
      </x:c>
      <x:c r="I10" s="60" t="n">
        <x:f>MAX(0,H10*Inputs!B13/100)</x:f>
        <x:v>0</x:v>
      </x:c>
      <x:c r="J10" s="60" t="n">
        <x:f>H10-I10</x:f>
        <x:v>-156992.11311868686</x:v>
      </x:c>
      <x:c r="K10" s="60" t="n">
        <x:f>SUM($J$5:J10)</x:f>
        <x:v>-944550.5056953648</x:v>
      </x:c>
      <x:c r="L10" s="62" t="n">
        <x:f>J10/Credit!B4</x:f>
        <x:v>-0.5155734420974938</x:v>
      </x:c>
    </x:row>
    <x:row r="11">
      <x:c r="A11" t="n">
        <x:v>2032</x:v>
      </x:c>
      <x:c r="B11" s="60" t="n">
        <x:f>Inputs!B9*12*(1+Inputs!B18/100)^6</x:f>
        <x:v>24274.440459526602</x:v>
      </x:c>
      <x:c r="C11" s="60" t="n">
        <x:f>B11*Inputs!B12/100</x:f>
        <x:v>1213.7220229763302</x:v>
      </x:c>
      <x:c r="D11" s="60" t="n">
        <x:f>B11-C11</x:f>
        <x:v>23060.718436550273</x:v>
      </x:c>
      <x:c r="E11" s="60" t="n">
        <x:f>Inputs!B10*12*(1+Inputs!B19/100)^6</x:f>
        <x:v>5742.961584570866</x:v>
      </x:c>
      <x:c r="F11" s="60" t="n">
        <x:f>Inputs!B11*(1+Inputs!B19/100)^6</x:f>
        <x:v>1880.1362330440336</x:v>
      </x:c>
      <x:c r="G11" s="60" t="n">
        <x:f>Credit!B11*12</x:f>
        <x:v>172253.0329390673</x:v>
      </x:c>
      <x:c r="H11" s="60" t="n">
        <x:f>D11-E11-F11-G11</x:f>
        <x:v>-156815.41232013193</x:v>
      </x:c>
      <x:c r="I11" s="60" t="n">
        <x:f>MAX(0,H11*Inputs!B13/100)</x:f>
        <x:v>0</x:v>
      </x:c>
      <x:c r="J11" s="60" t="n">
        <x:f>H11-I11</x:f>
        <x:v>-156815.41232013193</x:v>
      </x:c>
      <x:c r="K11" s="60" t="n">
        <x:f>SUM($J$5:J11)</x:f>
        <x:v>-1101365.9180154968</x:v>
      </x:c>
      <x:c r="L11" s="62" t="n">
        <x:f>J11/Credit!B4</x:f>
        <x:v>-0.5149931439084793</x:v>
      </x:c>
    </x:row>
    <x:row r="12">
      <x:c r="A12" t="n">
        <x:v>2033</x:v>
      </x:c>
      <x:c r="B12" s="60" t="n">
        <x:f>Inputs!B9*12*(1+Inputs!B18/100)^7</x:f>
        <x:v>24638.557066419497</x:v>
      </x:c>
      <x:c r="C12" s="60" t="n">
        <x:f>B12*Inputs!B12/100</x:f>
        <x:v>1231.927853320975</x:v>
      </x:c>
      <x:c r="D12" s="60" t="n">
        <x:f>B12-C12</x:f>
        <x:v>23406.62921309852</x:v>
      </x:c>
      <x:c r="E12" s="60" t="n">
        <x:f>Inputs!B10*12*(1+Inputs!B19/100)^7</x:f>
        <x:v>5869.306739431426</x:v>
      </x:c>
      <x:c r="F12" s="60" t="n">
        <x:f>Inputs!B11*(1+Inputs!B19/100)^7</x:f>
        <x:v>1921.4992301710024</x:v>
      </x:c>
      <x:c r="G12" s="60" t="n">
        <x:f>Credit!B11*12</x:f>
        <x:v>172253.0329390673</x:v>
      </x:c>
      <x:c r="H12" s="60" t="n">
        <x:f>D12-E12-F12-G12</x:f>
        <x:v>-156637.20969557122</x:v>
      </x:c>
      <x:c r="I12" s="60" t="n">
        <x:f>MAX(0,H12*Inputs!B13/100)</x:f>
        <x:v>0</x:v>
      </x:c>
      <x:c r="J12" s="60" t="n">
        <x:f>H12-I12</x:f>
        <x:v>-156637.20969557122</x:v>
      </x:c>
      <x:c r="K12" s="60" t="n">
        <x:f>SUM($J$5:J12)</x:f>
        <x:v>-1258003.127711068</x:v>
      </x:c>
      <x:c r="L12" s="62" t="n">
        <x:f>J12/Credit!B4</x:f>
        <x:v>-0.5144079136143554</x:v>
      </x:c>
    </x:row>
    <x:row r="13">
      <x:c r="A13" t="n">
        <x:v>2034</x:v>
      </x:c>
      <x:c r="B13" s="60" t="n">
        <x:f>Inputs!B9*12*(1+Inputs!B18/100)^8</x:f>
        <x:v>25008.135422415788</x:v>
      </x:c>
      <x:c r="C13" s="60" t="n">
        <x:f>B13*Inputs!B12/100</x:f>
        <x:v>1250.4067711207892</x:v>
      </x:c>
      <x:c r="D13" s="60" t="n">
        <x:f>B13-C13</x:f>
        <x:v>23757.728651294998</x:v>
      </x:c>
      <x:c r="E13" s="60" t="n">
        <x:f>Inputs!B10*12*(1+Inputs!B19/100)^8</x:f>
        <x:v>5998.431487698917</x:v>
      </x:c>
      <x:c r="F13" s="60" t="n">
        <x:f>Inputs!B11*(1+Inputs!B19/100)^8</x:f>
        <x:v>1963.7722132347646</x:v>
      </x:c>
      <x:c r="G13" s="60" t="n">
        <x:f>Credit!B11*12</x:f>
        <x:v>172253.0329390673</x:v>
      </x:c>
      <x:c r="H13" s="60" t="n">
        <x:f>D13-E13-F13-G13</x:f>
        <x:v>-156457.507988706</x:v>
      </x:c>
      <x:c r="I13" s="60" t="n">
        <x:f>MAX(0,H13*Inputs!B13/100)</x:f>
        <x:v>0</x:v>
      </x:c>
      <x:c r="J13" s="60" t="n">
        <x:f>H13-I13</x:f>
        <x:v>-156457.507988706</x:v>
      </x:c>
      <x:c r="K13" s="60" t="n">
        <x:f>SUM($J$5:J13)</x:f>
        <x:v>-1414460.635699774</x:v>
      </x:c>
      <x:c r="L13" s="62" t="n">
        <x:f>J13/Credit!B4</x:f>
        <x:v>-0.5138177602256354</x:v>
      </x:c>
    </x:row>
    <x:row r="14">
      <x:c r="A14" t="n">
        <x:v>2035</x:v>
      </x:c>
      <x:c r="B14" s="60" t="n">
        <x:f>Inputs!B9*12*(1+Inputs!B18/100)^9</x:f>
        <x:v>25383.25745375202</x:v>
      </x:c>
      <x:c r="C14" s="60" t="n">
        <x:f>B14*Inputs!B12/100</x:f>
        <x:v>1269.1628726876008</x:v>
      </x:c>
      <x:c r="D14" s="60" t="n">
        <x:f>B14-C14</x:f>
        <x:v>24114.09458106442</x:v>
      </x:c>
      <x:c r="E14" s="60" t="n">
        <x:f>Inputs!B10*12*(1+Inputs!B19/100)^9</x:f>
        <x:v>6130.396980428293</x:v>
      </x:c>
      <x:c r="F14" s="60" t="n">
        <x:f>Inputs!B11*(1+Inputs!B19/100)^9</x:f>
        <x:v>2006.9752019259295</x:v>
      </x:c>
      <x:c r="G14" s="60" t="n">
        <x:f>Credit!B11*12</x:f>
        <x:v>172253.0329390673</x:v>
      </x:c>
      <x:c r="H14" s="60" t="n">
        <x:f>D14-E14-F14-G14</x:f>
        <x:v>-156276.3105403571</x:v>
      </x:c>
      <x:c r="I14" s="60" t="n">
        <x:f>MAX(0,H14*Inputs!B13/100)</x:f>
        <x:v>0</x:v>
      </x:c>
      <x:c r="J14" s="60" t="n">
        <x:f>H14-I14</x:f>
        <x:v>-156276.3105403571</x:v>
      </x:c>
      <x:c r="K14" s="60" t="n">
        <x:f>SUM($J$5:J14)</x:f>
        <x:v>-1570736.946240131</x:v>
      </x:c>
      <x:c r="L14" s="62" t="n">
        <x:f>J14/Credit!B4</x:f>
        <x:v>-0.5132226947138164</x:v>
      </x:c>
    </x:row>
  </x:sheetData>
  <x:mergeCells>
    <x:mergeCell ref="A1:L2"/>
  </x:mergeCells>
  <x:pageMargins left="0.7" right="0.7" top="0.75" bottom="0.75" header="0.3" footer="0.3"/>
  <x:tableParts count="1">
    <x:tablePart xmlns:r="http://schemas.openxmlformats.org/officeDocument/2006/relationships" r:id="R82b223f9db3f49cf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  <x:col min="9" max="9" width="17" hidden="0" customWidth="1"/>
    <x:col min="10" max="10" width="17" hidden="0" customWidth="1"/>
    <x:col min="11" max="11" width="17" hidden="0" customWidth="1"/>
    <x:col min="12" max="12" width="17" hidden="0" customWidth="1"/>
    <x:col min="13" max="13" width="17" hidden="0" customWidth="1"/>
    <x:col min="14" max="14" width="17" hidden="0" customWidth="1"/>
  </x:cols>
  <x:sheetData>
    <x:row r="1" ht="34" customHeight="1">
      <x:c r="A1" s="6" t="str">
        <x:v>SCÉNARIOS — PRUDENT / CENTRAL / OPTIMISTE</x:v>
      </x:c>
    </x:row>
    <x:row r="4">
      <x:c r="A4" s="16" t="str">
        <x:v>Scénario</x:v>
      </x:c>
      <x:c r="B4" s="16" t="str">
        <x:v>Prix total</x:v>
      </x:c>
      <x:c r="C4" s="16" t="str">
        <x:v>Loyer mensuel</x:v>
      </x:c>
      <x:c r="D4" s="16" t="str">
        <x:v>Charges mensuelles</x:v>
      </x:c>
      <x:c r="E4" s="16" t="str">
        <x:v>Vacance</x:v>
      </x:c>
      <x:c r="F4" s="16" t="str">
        <x:v>Taux crédit</x:v>
      </x:c>
      <x:c r="G4" s="16" t="str">
        <x:v>Mensualité estimée</x:v>
      </x:c>
      <x:c r="H4" s="16" t="str">
        <x:v>Cash-flow mensuel</x:v>
      </x:c>
      <x:c r="I4" s="16" t="str">
        <x:v>Rentabilité brute</x:v>
      </x:c>
      <x:c r="J4" s="16" t="str">
        <x:v>Rentabilité nette</x:v>
      </x:c>
      <x:c r="K4" s="16" t="str">
        <x:v>Statut</x:v>
      </x:c>
    </x:row>
    <x:row r="5">
      <x:c r="A5" t="str">
        <x:v>Prudent</x:v>
      </x:c>
      <x:c r="B5" s="60" t="n">
        <x:f>Inputs!E5+Inputs!E6+Inputs!E7+Inputs!E8</x:f>
        <x:v>311500</x:v>
      </x:c>
      <x:c r="C5" s="60" t="n">
        <x:f>Inputs!E9</x:f>
        <x:v>1650</x:v>
      </x:c>
      <x:c r="D5" s="60" t="n">
        <x:f>Inputs!E10</x:f>
        <x:v>520</x:v>
      </x:c>
      <x:c r="E5" s="62" t="n">
        <x:f>Inputs!E12/100</x:f>
        <x:v>0.1</x:v>
      </x:c>
      <x:c r="F5" s="62" t="n">
        <x:f>Inputs!E17/100</x:f>
        <x:v>0.68</x:v>
      </x:c>
      <x:c r="G5" s="60" t="n">
        <x:f>-PMT(F5/12,Inputs!E16*12,B5-Inputs!E14)+Inputs!E18</x:f>
        <x:v>15615.252171846918</x:v>
      </x:c>
      <x:c r="H5" s="60" t="n">
        <x:f>C5*(1-E5)-D5-G5-Inputs!E11/12</x:f>
        <x:v>-14804.418838513584</x:v>
      </x:c>
      <x:c r="I5" s="62" t="n">
        <x:f>C5*12/B5</x:f>
        <x:v>0.06356340288924558</x:v>
      </x:c>
      <x:c r="J5" s="62" t="n">
        <x:f>(H5*12)/B5</x:f>
        <x:v>-0.5703146904082279</x:v>
      </x:c>
      <x:c r="K5" t="str">
        <x:f>IF(H5&gt;200,"Solide",IF(H5&gt;=0,"À surveiller","Risque"))</x:f>
        <x:v>Risque</x:v>
      </x:c>
    </x:row>
    <x:row r="6">
      <x:c r="A6" t="str">
        <x:v>Central</x:v>
      </x:c>
      <x:c r="B6" s="60" t="n">
        <x:f>Inputs!F5+Inputs!F6+Inputs!F7+Inputs!F8</x:f>
        <x:v>304500</x:v>
      </x:c>
      <x:c r="C6" s="60" t="n">
        <x:f>Inputs!F9</x:f>
        <x:v>1850</x:v>
      </x:c>
      <x:c r="D6" s="60" t="n">
        <x:f>Inputs!F10</x:f>
        <x:v>420</x:v>
      </x:c>
      <x:c r="E6" s="62" t="n">
        <x:f>Inputs!F12/100</x:f>
        <x:v>0.05</x:v>
      </x:c>
      <x:c r="F6" s="62" t="n">
        <x:f>Inputs!F17/100</x:f>
        <x:v>0.62</x:v>
      </x:c>
      <x:c r="G6" s="60" t="n">
        <x:f>-PMT(F6/12,Inputs!F16*12,B6-Inputs!F14)+Inputs!F18</x:f>
        <x:v>14354.419411588942</x:v>
      </x:c>
      <x:c r="H6" s="60" t="n">
        <x:f>C6*(1-E6)-D6-G6-Inputs!F11/12</x:f>
        <x:v>-13154.419411588942</x:v>
      </x:c>
      <x:c r="I6" s="62" t="n">
        <x:f>C6*12/B6</x:f>
        <x:v>0.0729064039408867</x:v>
      </x:c>
      <x:c r="J6" s="62" t="n">
        <x:f>(H6*12)/B6</x:f>
        <x:v>-0.5184007649887268</x:v>
      </x:c>
      <x:c r="K6" t="str">
        <x:f>IF(H6&gt;200,"Solide",IF(H6&gt;=0,"À surveiller","Risque"))</x:f>
        <x:v>Risque</x:v>
      </x:c>
    </x:row>
    <x:row r="7">
      <x:c r="A7" t="str">
        <x:v>Optimiste</x:v>
      </x:c>
      <x:c r="B7" s="60" t="n">
        <x:f>Inputs!G5+Inputs!G6+Inputs!G7+Inputs!G8</x:f>
        <x:v>297000</x:v>
      </x:c>
      <x:c r="C7" s="60" t="n">
        <x:f>Inputs!G9</x:f>
        <x:v>2050</x:v>
      </x:c>
      <x:c r="D7" s="60" t="n">
        <x:f>Inputs!G10</x:f>
        <x:v>350</x:v>
      </x:c>
      <x:c r="E7" s="62" t="n">
        <x:f>Inputs!G12/100</x:f>
        <x:v>0.02</x:v>
      </x:c>
      <x:c r="F7" s="62" t="n">
        <x:f>Inputs!G17/100</x:f>
        <x:v>0.55</x:v>
      </x:c>
      <x:c r="G7" s="60" t="n">
        <x:f>-PMT(F7/12,Inputs!G16*12,B7-Inputs!G14)+Inputs!G18</x:f>
        <x:v>13115.906355295374</x:v>
      </x:c>
      <x:c r="H7" s="60" t="n">
        <x:f>C7*(1-E7)-D7-G7-Inputs!G11/12</x:f>
        <x:v>-11577.739688628708</x:v>
      </x:c>
      <x:c r="I7" s="62" t="n">
        <x:f>C7*12/B7</x:f>
        <x:v>0.08282828282828283</x:v>
      </x:c>
      <x:c r="J7" s="62" t="n">
        <x:f>(H7*12)/B7</x:f>
        <x:v>-0.46778746216681644</x:v>
      </x:c>
      <x:c r="K7" t="str">
        <x:f>IF(H7&gt;200,"Excellent",IF(H7&gt;=0,"Solide","À surveiller"))</x:f>
        <x:v>À surveiller</x:v>
      </x:c>
    </x:row>
  </x:sheetData>
  <x:mergeCells>
    <x:mergeCell ref="A1:K2"/>
  </x:mergeCells>
  <x:conditionalFormatting sqref="H5:H7">
    <x:cfRule type="expression" dxfId="2" priority="1">
      <x:formula>H5&lt;0</x:formula>
    </x:cfRule>
    <x:cfRule type="expression" dxfId="3" priority="2">
      <x:formula>H5&gt;=0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667cbf96a88a4757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  <x:col min="9" max="9" width="17" hidden="0" customWidth="1"/>
    <x:col min="10" max="10" width="17" hidden="0" customWidth="1"/>
    <x:col min="11" max="11" width="17" hidden="0" customWidth="1"/>
    <x:col min="12" max="12" width="17" hidden="0" customWidth="1"/>
    <x:col min="13" max="13" width="17" hidden="0" customWidth="1"/>
    <x:col min="14" max="14" width="17" hidden="0" customWidth="1"/>
  </x:cols>
  <x:sheetData/>
  <x:pageMargins left="0.7" right="0.7" top="0.75" bottom="0.75" header="0.3" footer="0.3"/>
</x:worksheet>
</file>