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 Multi-Circuits" sheetId="1" state="visible" r:id="rId1"/>
    <sheet xmlns:r="http://schemas.openxmlformats.org/officeDocument/2006/relationships" name="Synthèse Armoire" sheetId="2" state="visible" r:id="rId2"/>
    <sheet xmlns:r="http://schemas.openxmlformats.org/officeDocument/2006/relationships" name="Abaque Sections" sheetId="3" state="visible" r:id="rId3"/>
    <sheet xmlns:r="http://schemas.openxmlformats.org/officeDocument/2006/relationships" name="Méthode et Sécurité" sheetId="4" state="visible" r:id="rId4"/>
  </sheets>
  <definedNames/>
  <calcPr calcId="124519" fullCalcOnLoad="1" forceFullCalc="1"/>
</workbook>
</file>

<file path=xl/styles.xml><?xml version="1.0" encoding="utf-8"?>
<styleSheet xmlns="http://schemas.openxmlformats.org/spreadsheetml/2006/main">
  <numFmts count="1">
    <numFmt numFmtId="164" formatCode="0.00 kW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i val="1"/>
      <color rgb="00404040"/>
      <sz val="11"/>
    </font>
    <font>
      <b val="1"/>
      <color rgb="00FFFFFF"/>
    </font>
    <font>
      <b val="1"/>
      <color rgb="00404040"/>
    </font>
    <font>
      <b val="1"/>
      <color rgb="000000FF"/>
    </font>
    <font>
      <b val="1"/>
      <color rgb="001F4E78"/>
      <sz val="13"/>
    </font>
    <font>
      <b val="1"/>
      <color rgb="00404040"/>
      <sz val="13"/>
    </font>
    <font>
      <b val="1"/>
      <color rgb="001F4E78"/>
      <sz val="22"/>
    </font>
    <font>
      <b val="1"/>
      <color rgb="00FFFFFF"/>
      <sz val="16"/>
    </font>
    <font>
      <color rgb="000000FF"/>
    </font>
    <font>
      <color rgb="00000000"/>
    </font>
  </fonts>
  <fills count="11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EAF4FC"/>
      </patternFill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FFFFFF"/>
      </patternFill>
    </fill>
    <fill>
      <patternFill patternType="solid">
        <fgColor rgb="00C6E0B4"/>
      </patternFill>
    </fill>
    <fill>
      <patternFill patternType="solid">
        <fgColor rgb="00FFF2CC"/>
      </patternFill>
    </fill>
    <fill>
      <patternFill patternType="solid">
        <fgColor rgb="00DDEBF7"/>
      </patternFill>
    </fill>
    <fill>
      <patternFill patternType="solid">
        <fgColor rgb="00F4B183"/>
      </patternFill>
    </fill>
  </fills>
  <borders count="3">
    <border>
      <left/>
      <right/>
      <top/>
      <bottom/>
      <diagonal/>
    </border>
    <border>
      <left style="thin">
        <color rgb="00B7B7B7"/>
      </left>
      <right style="thin">
        <color rgb="00B7B7B7"/>
      </right>
      <top style="thin">
        <color rgb="00B7B7B7"/>
      </top>
      <bottom style="thin">
        <color rgb="00B7B7B7"/>
      </bottom>
    </border>
    <border>
      <top style="medium">
        <color rgb="001F4E78"/>
      </top>
      <bottom style="medium">
        <color rgb="001F4E78"/>
      </bottom>
    </border>
  </borders>
  <cellStyleXfs count="1">
    <xf numFmtId="0" fontId="0" fillId="0" borderId="0"/>
  </cellStyleXfs>
  <cellXfs count="3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4" fillId="5" borderId="1" pivotButton="0" quotePrefix="0" xfId="0"/>
    <xf numFmtId="0" fontId="5" fillId="6" borderId="1" applyAlignment="1" pivotButton="0" quotePrefix="0" xfId="0">
      <alignment horizontal="center"/>
    </xf>
    <xf numFmtId="0" fontId="3" fillId="4" borderId="2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  <xf numFmtId="0" fontId="10" fillId="3" borderId="1" applyAlignment="1" pivotButton="0" quotePrefix="0" xfId="0">
      <alignment horizontal="center" vertical="center" wrapText="1"/>
    </xf>
    <xf numFmtId="2" fontId="10" fillId="3" borderId="1" applyAlignment="1" pivotButton="0" quotePrefix="0" xfId="0">
      <alignment horizontal="center" vertical="center" wrapText="1"/>
    </xf>
    <xf numFmtId="2" fontId="11" fillId="3" borderId="1" applyAlignment="1" pivotButton="0" quotePrefix="0" xfId="0">
      <alignment horizontal="center" vertical="center" wrapText="1"/>
    </xf>
    <xf numFmtId="0" fontId="11" fillId="3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0" fontId="10" fillId="6" borderId="1" applyAlignment="1" pivotButton="0" quotePrefix="0" xfId="0">
      <alignment horizontal="center" vertical="center" wrapText="1"/>
    </xf>
    <xf numFmtId="2" fontId="10" fillId="6" borderId="1" applyAlignment="1" pivotButton="0" quotePrefix="0" xfId="0">
      <alignment horizontal="center" vertical="center" wrapText="1"/>
    </xf>
    <xf numFmtId="2" fontId="11" fillId="6" borderId="1" applyAlignment="1" pivotButton="0" quotePrefix="0" xfId="0">
      <alignment horizontal="center" vertical="center" wrapText="1"/>
    </xf>
    <xf numFmtId="0" fontId="11" fillId="6" borderId="1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/>
    </xf>
    <xf numFmtId="0" fontId="4" fillId="5" borderId="1" applyAlignment="1" pivotButton="0" quotePrefix="0" xfId="0">
      <alignment horizontal="center"/>
    </xf>
    <xf numFmtId="0" fontId="6" fillId="6" borderId="1" applyAlignment="1" pivotButton="0" quotePrefix="0" xfId="0">
      <alignment horizontal="center"/>
    </xf>
    <xf numFmtId="0" fontId="4" fillId="7" borderId="1" applyAlignment="1" pivotButton="0" quotePrefix="0" xfId="0">
      <alignment horizontal="center"/>
    </xf>
    <xf numFmtId="0" fontId="4" fillId="8" borderId="1" applyAlignment="1" pivotButton="0" quotePrefix="0" xfId="0">
      <alignment horizontal="center"/>
    </xf>
    <xf numFmtId="0" fontId="4" fillId="9" borderId="1" applyAlignment="1" pivotButton="0" quotePrefix="0" xfId="0">
      <alignment horizontal="center"/>
    </xf>
    <xf numFmtId="0" fontId="4" fillId="8" borderId="0" applyAlignment="1" pivotButton="0" quotePrefix="0" xfId="0">
      <alignment horizontal="center" wrapText="1"/>
    </xf>
    <xf numFmtId="0" fontId="7" fillId="5" borderId="1" applyAlignment="1" pivotButton="0" quotePrefix="0" xfId="0">
      <alignment horizontal="center" vertical="center"/>
    </xf>
    <xf numFmtId="0" fontId="0" fillId="0" borderId="1" pivotButton="0" quotePrefix="0" xfId="0"/>
    <xf numFmtId="0" fontId="7" fillId="9" borderId="1" applyAlignment="1" pivotButton="0" quotePrefix="0" xfId="0">
      <alignment horizontal="center" vertical="center"/>
    </xf>
    <xf numFmtId="0" fontId="7" fillId="7" borderId="1" applyAlignment="1" pivotButton="0" quotePrefix="0" xfId="0">
      <alignment horizontal="center" vertical="center"/>
    </xf>
    <xf numFmtId="0" fontId="7" fillId="8" borderId="1" applyAlignment="1" pivotButton="0" quotePrefix="0" xfId="0">
      <alignment horizontal="center" vertical="center"/>
    </xf>
    <xf numFmtId="0" fontId="8" fillId="6" borderId="1" applyAlignment="1" pivotButton="0" quotePrefix="0" xfId="0">
      <alignment horizontal="center" vertical="center"/>
    </xf>
    <xf numFmtId="164" fontId="8" fillId="6" borderId="1" applyAlignment="1" pivotButton="0" quotePrefix="0" xfId="0">
      <alignment horizontal="center" vertical="center"/>
    </xf>
    <xf numFmtId="0" fontId="4" fillId="8" borderId="0" applyAlignment="1" pivotButton="0" quotePrefix="0" xfId="0">
      <alignment horizontal="center"/>
    </xf>
    <xf numFmtId="0" fontId="9" fillId="2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vertical="center" wrapText="1"/>
    </xf>
    <xf numFmtId="0" fontId="4" fillId="1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C6E0B4"/>
        </patternFill>
      </fill>
    </dxf>
    <dxf>
      <fill>
        <patternFill patternType="solid">
          <fgColor rgb="00F4CCCC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Puissance par circuit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'Calcul Multi-Circuits'!E9</f>
            </strRef>
          </tx>
          <spPr>
            <a:ln xmlns:a="http://schemas.openxmlformats.org/drawingml/2006/main">
              <a:prstDash val="solid"/>
            </a:ln>
          </spPr>
          <cat>
            <numRef>
              <f>'Calcul Multi-Circuits'!$B$10:$B$29</f>
            </numRef>
          </cat>
          <val>
            <numRef>
              <f>'Calcul Multi-Circuits'!$E$10:$E$29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Circuit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kW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Sections choisies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'Calcul Multi-Circuits'!I9</f>
            </strRef>
          </tx>
          <spPr>
            <a:ln xmlns:a="http://schemas.openxmlformats.org/drawingml/2006/main">
              <a:prstDash val="solid"/>
            </a:ln>
          </spPr>
          <cat>
            <numRef>
              <f>'Calcul Multi-Circuits'!$B$10:$B$29</f>
            </numRef>
          </cat>
          <val>
            <numRef>
              <f>'Calcul Multi-Circuits'!$I$10:$I$29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Circuit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mm²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LCG</author>
  </authors>
  <commentList>
    <comment ref="E10" authorId="0" shapeId="0">
      <text>
        <t>Puissance active du circuit en kW.</t>
      </text>
    </comment>
    <comment ref="I10" authorId="0" shapeId="0">
      <text>
        <t>Section réellement retenue. Le diagnostic compare cette valeur à la section théorique et à la chute de tension.</t>
      </text>
    </comment>
    <comment ref="M10" authorId="0" shapeId="0">
      <text>
        <t>Section minimale théorique selon une formule simplifiée de chute de tension.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864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27</row>
      <rowOff>0</rowOff>
    </from>
    <ext cx="864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P37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13" customWidth="1" min="3" max="3"/>
    <col width="12" customWidth="1" min="4" max="4"/>
    <col width="11" customWidth="1" min="5" max="5"/>
    <col width="12" customWidth="1" min="6" max="6"/>
    <col width="13" customWidth="1" min="7" max="7"/>
    <col width="12" customWidth="1" min="8" max="8"/>
    <col width="13" customWidth="1" min="9" max="9"/>
    <col width="16" customWidth="1" min="10" max="10"/>
    <col width="17" customWidth="1" min="11" max="11"/>
    <col width="17" customWidth="1" min="12" max="12"/>
    <col width="18" customWidth="1" min="13" max="13"/>
    <col width="16" customWidth="1" min="14" max="14"/>
    <col width="18" customWidth="1" min="15" max="15"/>
    <col width="22" customWidth="1" min="16" max="16"/>
  </cols>
  <sheetData>
    <row r="1" ht="34" customHeight="1">
      <c r="A1" s="1" t="inlineStr">
        <is>
          <t>CALCUL DE SECTION DE CÂBLE ÉLECTRIQUE – MODÈLE MULTI-CIRCUITS</t>
        </is>
      </c>
    </row>
    <row r="2" ht="22" customHeight="1"/>
    <row r="3">
      <c r="A3" s="2" t="inlineStr">
        <is>
          <t>Pré-dimensionnement par départ : courant, section théorique, section choisie, chute de tension et conformité</t>
        </is>
      </c>
    </row>
    <row r="5">
      <c r="A5" s="3" t="inlineStr">
        <is>
          <t>PARAMÈTRES GÉNÉRAUX</t>
        </is>
      </c>
    </row>
    <row r="6">
      <c r="A6" s="4" t="inlineStr">
        <is>
          <t>Chute max éclairage (%)</t>
        </is>
      </c>
      <c r="B6" s="5" t="n">
        <v>3</v>
      </c>
      <c r="C6" s="4" t="inlineStr">
        <is>
          <t>Chute max autres usages (%)</t>
        </is>
      </c>
      <c r="D6" s="5" t="n">
        <v>5</v>
      </c>
    </row>
    <row r="7">
      <c r="A7" s="4" t="inlineStr">
        <is>
          <t>Marge sécurité courant</t>
        </is>
      </c>
      <c r="B7" s="5" t="n">
        <v>1.15</v>
      </c>
      <c r="C7" s="4" t="inlineStr">
        <is>
          <t>Température ambiante</t>
        </is>
      </c>
      <c r="D7" s="5" t="inlineStr">
        <is>
          <t>30°C</t>
        </is>
      </c>
    </row>
    <row r="9" ht="42" customHeight="1">
      <c r="A9" s="6" t="inlineStr">
        <is>
          <t>N°</t>
        </is>
      </c>
      <c r="B9" s="6" t="inlineStr">
        <is>
          <t>Circuit / Départ</t>
        </is>
      </c>
      <c r="C9" s="6" t="inlineStr">
        <is>
          <t>Type réseau</t>
        </is>
      </c>
      <c r="D9" s="6" t="inlineStr">
        <is>
          <t>Tension V</t>
        </is>
      </c>
      <c r="E9" s="6" t="inlineStr">
        <is>
          <t>Puissance kW</t>
        </is>
      </c>
      <c r="F9" s="6" t="inlineStr">
        <is>
          <t>Cos φ</t>
        </is>
      </c>
      <c r="G9" s="6" t="inlineStr">
        <is>
          <t>Longueur m</t>
        </is>
      </c>
      <c r="H9" s="6" t="inlineStr">
        <is>
          <t>Conducteur</t>
        </is>
      </c>
      <c r="I9" s="6" t="inlineStr">
        <is>
          <t>Section choisie mm²</t>
        </is>
      </c>
      <c r="J9" s="6" t="inlineStr">
        <is>
          <t>Usage</t>
        </is>
      </c>
      <c r="K9" s="6" t="inlineStr">
        <is>
          <t>Courant Ib A</t>
        </is>
      </c>
      <c r="L9" s="6" t="inlineStr">
        <is>
          <t>Courant majoré A</t>
        </is>
      </c>
      <c r="M9" s="6" t="inlineStr">
        <is>
          <t>Section théorique mm²</t>
        </is>
      </c>
      <c r="N9" s="6" t="inlineStr">
        <is>
          <t>Chute tension %</t>
        </is>
      </c>
      <c r="O9" s="6" t="inlineStr">
        <is>
          <t>Diagnostic</t>
        </is>
      </c>
      <c r="P9" s="6" t="inlineStr">
        <is>
          <t>Observation</t>
        </is>
      </c>
    </row>
    <row r="10">
      <c r="A10" s="7" t="n">
        <v>1</v>
      </c>
      <c r="B10" s="8" t="inlineStr">
        <is>
          <t>Éclairage zone cuisine</t>
        </is>
      </c>
      <c r="C10" s="8" t="inlineStr">
        <is>
          <t>Monophasé</t>
        </is>
      </c>
      <c r="D10" s="8" t="n">
        <v>230</v>
      </c>
      <c r="E10" s="9" t="n">
        <v>1.2</v>
      </c>
      <c r="F10" s="9" t="n">
        <v>0.95</v>
      </c>
      <c r="G10" s="9" t="n">
        <v>25</v>
      </c>
      <c r="H10" s="8" t="inlineStr">
        <is>
          <t>Cuivre</t>
        </is>
      </c>
      <c r="I10" s="9" t="n">
        <v>1.5</v>
      </c>
      <c r="J10" s="8" t="inlineStr">
        <is>
          <t>Éclairage</t>
        </is>
      </c>
      <c r="K10" s="10">
        <f>IF(E10="","",IF(C10="Monophasé",(E10*1000)/(D10*F10),(E10*1000)/(SQRT(3)*D10*F10)))</f>
        <v/>
      </c>
      <c r="L10" s="10">
        <f>IF(K10="","",K10*$B$7)</f>
        <v/>
      </c>
      <c r="M10" s="10">
        <f>IF(L10="","",IF(C10="Monophasé",(2*IF(H10="Cuivre",0.0175,0.0282)*L10*G10)/(D10*IF(J10="Éclairage",$B$6,$D$6)/100),(SQRT(3)*IF(H10="Cuivre",0.0175,0.0282)*L10*G10)/(D10*IF(J10="Éclairage",$B$6,$D$6)/100)))</f>
        <v/>
      </c>
      <c r="N10" s="10">
        <f>IF(I10="","",IF(C10="Monophasé",(2*IF(H10="Cuivre",0.0175,0.0282)*L10*G10/I10)/D10*100,(SQRT(3)*IF(H10="Cuivre",0.0175,0.0282)*L10*G10/I10)/D10*100))</f>
        <v/>
      </c>
      <c r="O10" s="11">
        <f>IF(E10="","",IF(I10&lt;M10,"Section insuffisante",IF(N10&lt;=IF(J10="Éclairage",$B$6,$D$6),"Conforme","Chute trop élevée")))</f>
        <v/>
      </c>
      <c r="P10" s="11">
        <f>IF(O10="Conforme","OK pour pré-dimensionnement","Vérifier section / protection / pose")</f>
        <v/>
      </c>
    </row>
    <row r="11">
      <c r="A11" s="12" t="n">
        <v>2</v>
      </c>
      <c r="B11" s="13" t="inlineStr">
        <is>
          <t>Prises de service</t>
        </is>
      </c>
      <c r="C11" s="13" t="inlineStr">
        <is>
          <t>Monophasé</t>
        </is>
      </c>
      <c r="D11" s="13" t="n">
        <v>230</v>
      </c>
      <c r="E11" s="14" t="n">
        <v>3.5</v>
      </c>
      <c r="F11" s="14" t="n">
        <v>0.9</v>
      </c>
      <c r="G11" s="14" t="n">
        <v>30</v>
      </c>
      <c r="H11" s="13" t="inlineStr">
        <is>
          <t>Cuivre</t>
        </is>
      </c>
      <c r="I11" s="14" t="n">
        <v>2.5</v>
      </c>
      <c r="J11" s="13" t="inlineStr">
        <is>
          <t>Prises</t>
        </is>
      </c>
      <c r="K11" s="15">
        <f>IF(E11="","",IF(C11="Monophasé",(E11*1000)/(D11*F11),(E11*1000)/(SQRT(3)*D11*F11)))</f>
        <v/>
      </c>
      <c r="L11" s="15">
        <f>IF(K11="","",K11*$B$7)</f>
        <v/>
      </c>
      <c r="M11" s="15">
        <f>IF(L11="","",IF(C11="Monophasé",(2*IF(H11="Cuivre",0.0175,0.0282)*L11*G11)/(D11*IF(J11="Éclairage",$B$6,$D$6)/100),(SQRT(3)*IF(H11="Cuivre",0.0175,0.0282)*L11*G11)/(D11*IF(J11="Éclairage",$B$6,$D$6)/100)))</f>
        <v/>
      </c>
      <c r="N11" s="15">
        <f>IF(I11="","",IF(C11="Monophasé",(2*IF(H11="Cuivre",0.0175,0.0282)*L11*G11/I11)/D11*100,(SQRT(3)*IF(H11="Cuivre",0.0175,0.0282)*L11*G11/I11)/D11*100))</f>
        <v/>
      </c>
      <c r="O11" s="16">
        <f>IF(E11="","",IF(I11&lt;M11,"Section insuffisante",IF(N11&lt;=IF(J11="Éclairage",$B$6,$D$6),"Conforme","Chute trop élevée")))</f>
        <v/>
      </c>
      <c r="P11" s="16">
        <f>IF(O11="Conforme","OK pour pré-dimensionnement","Vérifier section / protection / pose")</f>
        <v/>
      </c>
    </row>
    <row r="12">
      <c r="A12" s="7" t="n">
        <v>3</v>
      </c>
      <c r="B12" s="8" t="inlineStr">
        <is>
          <t>Four électrique</t>
        </is>
      </c>
      <c r="C12" s="8" t="inlineStr">
        <is>
          <t>Monophasé</t>
        </is>
      </c>
      <c r="D12" s="8" t="n">
        <v>230</v>
      </c>
      <c r="E12" s="9" t="n">
        <v>7.2</v>
      </c>
      <c r="F12" s="9" t="n">
        <v>0.95</v>
      </c>
      <c r="G12" s="9" t="n">
        <v>18</v>
      </c>
      <c r="H12" s="8" t="inlineStr">
        <is>
          <t>Cuivre</t>
        </is>
      </c>
      <c r="I12" s="9" t="n">
        <v>6</v>
      </c>
      <c r="J12" s="8" t="inlineStr">
        <is>
          <t>Cuisson</t>
        </is>
      </c>
      <c r="K12" s="10">
        <f>IF(E12="","",IF(C12="Monophasé",(E12*1000)/(D12*F12),(E12*1000)/(SQRT(3)*D12*F12)))</f>
        <v/>
      </c>
      <c r="L12" s="10">
        <f>IF(K12="","",K12*$B$7)</f>
        <v/>
      </c>
      <c r="M12" s="10">
        <f>IF(L12="","",IF(C12="Monophasé",(2*IF(H12="Cuivre",0.0175,0.0282)*L12*G12)/(D12*IF(J12="Éclairage",$B$6,$D$6)/100),(SQRT(3)*IF(H12="Cuivre",0.0175,0.0282)*L12*G12)/(D12*IF(J12="Éclairage",$B$6,$D$6)/100)))</f>
        <v/>
      </c>
      <c r="N12" s="10">
        <f>IF(I12="","",IF(C12="Monophasé",(2*IF(H12="Cuivre",0.0175,0.0282)*L12*G12/I12)/D12*100,(SQRT(3)*IF(H12="Cuivre",0.0175,0.0282)*L12*G12/I12)/D12*100))</f>
        <v/>
      </c>
      <c r="O12" s="11">
        <f>IF(E12="","",IF(I12&lt;M12,"Section insuffisante",IF(N12&lt;=IF(J12="Éclairage",$B$6,$D$6),"Conforme","Chute trop élevée")))</f>
        <v/>
      </c>
      <c r="P12" s="11">
        <f>IF(O12="Conforme","OK pour pré-dimensionnement","Vérifier section / protection / pose")</f>
        <v/>
      </c>
    </row>
    <row r="13">
      <c r="A13" s="12" t="n">
        <v>4</v>
      </c>
      <c r="B13" s="13" t="inlineStr">
        <is>
          <t>Ventilation extraction</t>
        </is>
      </c>
      <c r="C13" s="13" t="inlineStr">
        <is>
          <t>Triphasé</t>
        </is>
      </c>
      <c r="D13" s="13" t="n">
        <v>400</v>
      </c>
      <c r="E13" s="14" t="n">
        <v>5.5</v>
      </c>
      <c r="F13" s="14" t="n">
        <v>0.85</v>
      </c>
      <c r="G13" s="14" t="n">
        <v>45</v>
      </c>
      <c r="H13" s="13" t="inlineStr">
        <is>
          <t>Cuivre</t>
        </is>
      </c>
      <c r="I13" s="14" t="n">
        <v>4</v>
      </c>
      <c r="J13" s="13" t="inlineStr">
        <is>
          <t>Moteur</t>
        </is>
      </c>
      <c r="K13" s="15">
        <f>IF(E13="","",IF(C13="Monophasé",(E13*1000)/(D13*F13),(E13*1000)/(SQRT(3)*D13*F13)))</f>
        <v/>
      </c>
      <c r="L13" s="15">
        <f>IF(K13="","",K13*$B$7)</f>
        <v/>
      </c>
      <c r="M13" s="15">
        <f>IF(L13="","",IF(C13="Monophasé",(2*IF(H13="Cuivre",0.0175,0.0282)*L13*G13)/(D13*IF(J13="Éclairage",$B$6,$D$6)/100),(SQRT(3)*IF(H13="Cuivre",0.0175,0.0282)*L13*G13)/(D13*IF(J13="Éclairage",$B$6,$D$6)/100)))</f>
        <v/>
      </c>
      <c r="N13" s="15">
        <f>IF(I13="","",IF(C13="Monophasé",(2*IF(H13="Cuivre",0.0175,0.0282)*L13*G13/I13)/D13*100,(SQRT(3)*IF(H13="Cuivre",0.0175,0.0282)*L13*G13/I13)/D13*100))</f>
        <v/>
      </c>
      <c r="O13" s="16">
        <f>IF(E13="","",IF(I13&lt;M13,"Section insuffisante",IF(N13&lt;=IF(J13="Éclairage",$B$6,$D$6),"Conforme","Chute trop élevée")))</f>
        <v/>
      </c>
      <c r="P13" s="16">
        <f>IF(O13="Conforme","OK pour pré-dimensionnement","Vérifier section / protection / pose")</f>
        <v/>
      </c>
    </row>
    <row r="14">
      <c r="A14" s="7" t="n">
        <v>5</v>
      </c>
      <c r="B14" s="8" t="inlineStr">
        <is>
          <t>Pompe relevage</t>
        </is>
      </c>
      <c r="C14" s="8" t="inlineStr">
        <is>
          <t>Triphasé</t>
        </is>
      </c>
      <c r="D14" s="8" t="n">
        <v>400</v>
      </c>
      <c r="E14" s="9" t="n">
        <v>3</v>
      </c>
      <c r="F14" s="9" t="n">
        <v>0.82</v>
      </c>
      <c r="G14" s="9" t="n">
        <v>60</v>
      </c>
      <c r="H14" s="8" t="inlineStr">
        <is>
          <t>Cuivre</t>
        </is>
      </c>
      <c r="I14" s="9" t="n">
        <v>4</v>
      </c>
      <c r="J14" s="8" t="inlineStr">
        <is>
          <t>Moteur</t>
        </is>
      </c>
      <c r="K14" s="10">
        <f>IF(E14="","",IF(C14="Monophasé",(E14*1000)/(D14*F14),(E14*1000)/(SQRT(3)*D14*F14)))</f>
        <v/>
      </c>
      <c r="L14" s="10">
        <f>IF(K14="","",K14*$B$7)</f>
        <v/>
      </c>
      <c r="M14" s="10">
        <f>IF(L14="","",IF(C14="Monophasé",(2*IF(H14="Cuivre",0.0175,0.0282)*L14*G14)/(D14*IF(J14="Éclairage",$B$6,$D$6)/100),(SQRT(3)*IF(H14="Cuivre",0.0175,0.0282)*L14*G14)/(D14*IF(J14="Éclairage",$B$6,$D$6)/100)))</f>
        <v/>
      </c>
      <c r="N14" s="10">
        <f>IF(I14="","",IF(C14="Monophasé",(2*IF(H14="Cuivre",0.0175,0.0282)*L14*G14/I14)/D14*100,(SQRT(3)*IF(H14="Cuivre",0.0175,0.0282)*L14*G14/I14)/D14*100))</f>
        <v/>
      </c>
      <c r="O14" s="11">
        <f>IF(E14="","",IF(I14&lt;M14,"Section insuffisante",IF(N14&lt;=IF(J14="Éclairage",$B$6,$D$6),"Conforme","Chute trop élevée")))</f>
        <v/>
      </c>
      <c r="P14" s="11">
        <f>IF(O14="Conforme","OK pour pré-dimensionnement","Vérifier section / protection / pose")</f>
        <v/>
      </c>
    </row>
    <row r="15">
      <c r="A15" s="12" t="n">
        <v>6</v>
      </c>
      <c r="B15" s="13" t="inlineStr">
        <is>
          <t>Armoire froid positif</t>
        </is>
      </c>
      <c r="C15" s="13" t="inlineStr">
        <is>
          <t>Triphasé</t>
        </is>
      </c>
      <c r="D15" s="13" t="n">
        <v>400</v>
      </c>
      <c r="E15" s="14" t="n">
        <v>9</v>
      </c>
      <c r="F15" s="14" t="n">
        <v>0.88</v>
      </c>
      <c r="G15" s="14" t="n">
        <v>35</v>
      </c>
      <c r="H15" s="13" t="inlineStr">
        <is>
          <t>Cuivre</t>
        </is>
      </c>
      <c r="I15" s="14" t="n">
        <v>6</v>
      </c>
      <c r="J15" s="13" t="inlineStr">
        <is>
          <t>Froid</t>
        </is>
      </c>
      <c r="K15" s="15">
        <f>IF(E15="","",IF(C15="Monophasé",(E15*1000)/(D15*F15),(E15*1000)/(SQRT(3)*D15*F15)))</f>
        <v/>
      </c>
      <c r="L15" s="15">
        <f>IF(K15="","",K15*$B$7)</f>
        <v/>
      </c>
      <c r="M15" s="15">
        <f>IF(L15="","",IF(C15="Monophasé",(2*IF(H15="Cuivre",0.0175,0.0282)*L15*G15)/(D15*IF(J15="Éclairage",$B$6,$D$6)/100),(SQRT(3)*IF(H15="Cuivre",0.0175,0.0282)*L15*G15)/(D15*IF(J15="Éclairage",$B$6,$D$6)/100)))</f>
        <v/>
      </c>
      <c r="N15" s="15">
        <f>IF(I15="","",IF(C15="Monophasé",(2*IF(H15="Cuivre",0.0175,0.0282)*L15*G15/I15)/D15*100,(SQRT(3)*IF(H15="Cuivre",0.0175,0.0282)*L15*G15/I15)/D15*100))</f>
        <v/>
      </c>
      <c r="O15" s="16">
        <f>IF(E15="","",IF(I15&lt;M15,"Section insuffisante",IF(N15&lt;=IF(J15="Éclairage",$B$6,$D$6),"Conforme","Chute trop élevée")))</f>
        <v/>
      </c>
      <c r="P15" s="16">
        <f>IF(O15="Conforme","OK pour pré-dimensionnement","Vérifier section / protection / pose")</f>
        <v/>
      </c>
    </row>
    <row r="16">
      <c r="A16" s="7" t="n">
        <v>7</v>
      </c>
      <c r="B16" s="8" t="inlineStr">
        <is>
          <t>Chauffe-eau</t>
        </is>
      </c>
      <c r="C16" s="8" t="inlineStr">
        <is>
          <t>Monophasé</t>
        </is>
      </c>
      <c r="D16" s="8" t="n">
        <v>230</v>
      </c>
      <c r="E16" s="9" t="n">
        <v>3</v>
      </c>
      <c r="F16" s="9" t="n">
        <v>1</v>
      </c>
      <c r="G16" s="9" t="n">
        <v>22</v>
      </c>
      <c r="H16" s="8" t="inlineStr">
        <is>
          <t>Cuivre</t>
        </is>
      </c>
      <c r="I16" s="9" t="n">
        <v>2.5</v>
      </c>
      <c r="J16" s="8" t="inlineStr">
        <is>
          <t>Chauffage</t>
        </is>
      </c>
      <c r="K16" s="10">
        <f>IF(E16="","",IF(C16="Monophasé",(E16*1000)/(D16*F16),(E16*1000)/(SQRT(3)*D16*F16)))</f>
        <v/>
      </c>
      <c r="L16" s="10">
        <f>IF(K16="","",K16*$B$7)</f>
        <v/>
      </c>
      <c r="M16" s="10">
        <f>IF(L16="","",IF(C16="Monophasé",(2*IF(H16="Cuivre",0.0175,0.0282)*L16*G16)/(D16*IF(J16="Éclairage",$B$6,$D$6)/100),(SQRT(3)*IF(H16="Cuivre",0.0175,0.0282)*L16*G16)/(D16*IF(J16="Éclairage",$B$6,$D$6)/100)))</f>
        <v/>
      </c>
      <c r="N16" s="10">
        <f>IF(I16="","",IF(C16="Monophasé",(2*IF(H16="Cuivre",0.0175,0.0282)*L16*G16/I16)/D16*100,(SQRT(3)*IF(H16="Cuivre",0.0175,0.0282)*L16*G16/I16)/D16*100))</f>
        <v/>
      </c>
      <c r="O16" s="11">
        <f>IF(E16="","",IF(I16&lt;M16,"Section insuffisante",IF(N16&lt;=IF(J16="Éclairage",$B$6,$D$6),"Conforme","Chute trop élevée")))</f>
        <v/>
      </c>
      <c r="P16" s="11">
        <f>IF(O16="Conforme","OK pour pré-dimensionnement","Vérifier section / protection / pose")</f>
        <v/>
      </c>
    </row>
    <row r="17">
      <c r="A17" s="12" t="n">
        <v>8</v>
      </c>
      <c r="B17" s="13" t="inlineStr">
        <is>
          <t>Réserve extension</t>
        </is>
      </c>
      <c r="C17" s="13" t="inlineStr">
        <is>
          <t>Triphasé</t>
        </is>
      </c>
      <c r="D17" s="13" t="n">
        <v>400</v>
      </c>
      <c r="E17" s="14" t="n">
        <v>12</v>
      </c>
      <c r="F17" s="14" t="n">
        <v>0.9</v>
      </c>
      <c r="G17" s="14" t="n">
        <v>50</v>
      </c>
      <c r="H17" s="13" t="inlineStr">
        <is>
          <t>Cuivre</t>
        </is>
      </c>
      <c r="I17" s="14" t="n">
        <v>10</v>
      </c>
      <c r="J17" s="13" t="inlineStr">
        <is>
          <t>Réserve</t>
        </is>
      </c>
      <c r="K17" s="15">
        <f>IF(E17="","",IF(C17="Monophasé",(E17*1000)/(D17*F17),(E17*1000)/(SQRT(3)*D17*F17)))</f>
        <v/>
      </c>
      <c r="L17" s="15">
        <f>IF(K17="","",K17*$B$7)</f>
        <v/>
      </c>
      <c r="M17" s="15">
        <f>IF(L17="","",IF(C17="Monophasé",(2*IF(H17="Cuivre",0.0175,0.0282)*L17*G17)/(D17*IF(J17="Éclairage",$B$6,$D$6)/100),(SQRT(3)*IF(H17="Cuivre",0.0175,0.0282)*L17*G17)/(D17*IF(J17="Éclairage",$B$6,$D$6)/100)))</f>
        <v/>
      </c>
      <c r="N17" s="15">
        <f>IF(I17="","",IF(C17="Monophasé",(2*IF(H17="Cuivre",0.0175,0.0282)*L17*G17/I17)/D17*100,(SQRT(3)*IF(H17="Cuivre",0.0175,0.0282)*L17*G17/I17)/D17*100))</f>
        <v/>
      </c>
      <c r="O17" s="16">
        <f>IF(E17="","",IF(I17&lt;M17,"Section insuffisante",IF(N17&lt;=IF(J17="Éclairage",$B$6,$D$6),"Conforme","Chute trop élevée")))</f>
        <v/>
      </c>
      <c r="P17" s="16">
        <f>IF(O17="Conforme","OK pour pré-dimensionnement","Vérifier section / protection / pose")</f>
        <v/>
      </c>
    </row>
    <row r="18">
      <c r="A18" s="7" t="n">
        <v>9</v>
      </c>
      <c r="B18" s="8" t="n"/>
      <c r="C18" s="8" t="n"/>
      <c r="D18" s="8" t="n"/>
      <c r="E18" s="9" t="n"/>
      <c r="F18" s="9" t="n"/>
      <c r="G18" s="9" t="n"/>
      <c r="H18" s="8" t="n"/>
      <c r="I18" s="9" t="n"/>
      <c r="J18" s="8" t="n"/>
      <c r="K18" s="10">
        <f>IF(E18="","",IF(C18="Monophasé",(E18*1000)/(D18*F18),(E18*1000)/(SQRT(3)*D18*F18)))</f>
        <v/>
      </c>
      <c r="L18" s="10">
        <f>IF(K18="","",K18*$B$7)</f>
        <v/>
      </c>
      <c r="M18" s="10">
        <f>IF(L18="","",IF(C18="Monophasé",(2*IF(H18="Cuivre",0.0175,0.0282)*L18*G18)/(D18*IF(J18="Éclairage",$B$6,$D$6)/100),(SQRT(3)*IF(H18="Cuivre",0.0175,0.0282)*L18*G18)/(D18*IF(J18="Éclairage",$B$6,$D$6)/100)))</f>
        <v/>
      </c>
      <c r="N18" s="10">
        <f>IF(I18="","",IF(C18="Monophasé",(2*IF(H18="Cuivre",0.0175,0.0282)*L18*G18/I18)/D18*100,(SQRT(3)*IF(H18="Cuivre",0.0175,0.0282)*L18*G18/I18)/D18*100))</f>
        <v/>
      </c>
      <c r="O18" s="11">
        <f>IF(E18="","",IF(I18&lt;M18,"Section insuffisante",IF(N18&lt;=IF(J18="Éclairage",$B$6,$D$6),"Conforme","Chute trop élevée")))</f>
        <v/>
      </c>
      <c r="P18" s="11">
        <f>IF(O18="Conforme","OK pour pré-dimensionnement","Vérifier section / protection / pose")</f>
        <v/>
      </c>
    </row>
    <row r="19">
      <c r="A19" s="12" t="n">
        <v>10</v>
      </c>
      <c r="B19" s="13" t="n"/>
      <c r="C19" s="13" t="n"/>
      <c r="D19" s="13" t="n"/>
      <c r="E19" s="14" t="n"/>
      <c r="F19" s="14" t="n"/>
      <c r="G19" s="14" t="n"/>
      <c r="H19" s="13" t="n"/>
      <c r="I19" s="14" t="n"/>
      <c r="J19" s="13" t="n"/>
      <c r="K19" s="15">
        <f>IF(E19="","",IF(C19="Monophasé",(E19*1000)/(D19*F19),(E19*1000)/(SQRT(3)*D19*F19)))</f>
        <v/>
      </c>
      <c r="L19" s="15">
        <f>IF(K19="","",K19*$B$7)</f>
        <v/>
      </c>
      <c r="M19" s="15">
        <f>IF(L19="","",IF(C19="Monophasé",(2*IF(H19="Cuivre",0.0175,0.0282)*L19*G19)/(D19*IF(J19="Éclairage",$B$6,$D$6)/100),(SQRT(3)*IF(H19="Cuivre",0.0175,0.0282)*L19*G19)/(D19*IF(J19="Éclairage",$B$6,$D$6)/100)))</f>
        <v/>
      </c>
      <c r="N19" s="15">
        <f>IF(I19="","",IF(C19="Monophasé",(2*IF(H19="Cuivre",0.0175,0.0282)*L19*G19/I19)/D19*100,(SQRT(3)*IF(H19="Cuivre",0.0175,0.0282)*L19*G19/I19)/D19*100))</f>
        <v/>
      </c>
      <c r="O19" s="16">
        <f>IF(E19="","",IF(I19&lt;M19,"Section insuffisante",IF(N19&lt;=IF(J19="Éclairage",$B$6,$D$6),"Conforme","Chute trop élevée")))</f>
        <v/>
      </c>
      <c r="P19" s="16">
        <f>IF(O19="Conforme","OK pour pré-dimensionnement","Vérifier section / protection / pose")</f>
        <v/>
      </c>
    </row>
    <row r="20">
      <c r="A20" s="7" t="n">
        <v>11</v>
      </c>
      <c r="B20" s="8" t="n"/>
      <c r="C20" s="8" t="n"/>
      <c r="D20" s="8" t="n"/>
      <c r="E20" s="9" t="n"/>
      <c r="F20" s="9" t="n"/>
      <c r="G20" s="9" t="n"/>
      <c r="H20" s="8" t="n"/>
      <c r="I20" s="9" t="n"/>
      <c r="J20" s="8" t="n"/>
      <c r="K20" s="10">
        <f>IF(E20="","",IF(C20="Monophasé",(E20*1000)/(D20*F20),(E20*1000)/(SQRT(3)*D20*F20)))</f>
        <v/>
      </c>
      <c r="L20" s="10">
        <f>IF(K20="","",K20*$B$7)</f>
        <v/>
      </c>
      <c r="M20" s="10">
        <f>IF(L20="","",IF(C20="Monophasé",(2*IF(H20="Cuivre",0.0175,0.0282)*L20*G20)/(D20*IF(J20="Éclairage",$B$6,$D$6)/100),(SQRT(3)*IF(H20="Cuivre",0.0175,0.0282)*L20*G20)/(D20*IF(J20="Éclairage",$B$6,$D$6)/100)))</f>
        <v/>
      </c>
      <c r="N20" s="10">
        <f>IF(I20="","",IF(C20="Monophasé",(2*IF(H20="Cuivre",0.0175,0.0282)*L20*G20/I20)/D20*100,(SQRT(3)*IF(H20="Cuivre",0.0175,0.0282)*L20*G20/I20)/D20*100))</f>
        <v/>
      </c>
      <c r="O20" s="11">
        <f>IF(E20="","",IF(I20&lt;M20,"Section insuffisante",IF(N20&lt;=IF(J20="Éclairage",$B$6,$D$6),"Conforme","Chute trop élevée")))</f>
        <v/>
      </c>
      <c r="P20" s="11">
        <f>IF(O20="Conforme","OK pour pré-dimensionnement","Vérifier section / protection / pose")</f>
        <v/>
      </c>
    </row>
    <row r="21">
      <c r="A21" s="12" t="n">
        <v>12</v>
      </c>
      <c r="B21" s="13" t="n"/>
      <c r="C21" s="13" t="n"/>
      <c r="D21" s="13" t="n"/>
      <c r="E21" s="14" t="n"/>
      <c r="F21" s="14" t="n"/>
      <c r="G21" s="14" t="n"/>
      <c r="H21" s="13" t="n"/>
      <c r="I21" s="14" t="n"/>
      <c r="J21" s="13" t="n"/>
      <c r="K21" s="15">
        <f>IF(E21="","",IF(C21="Monophasé",(E21*1000)/(D21*F21),(E21*1000)/(SQRT(3)*D21*F21)))</f>
        <v/>
      </c>
      <c r="L21" s="15">
        <f>IF(K21="","",K21*$B$7)</f>
        <v/>
      </c>
      <c r="M21" s="15">
        <f>IF(L21="","",IF(C21="Monophasé",(2*IF(H21="Cuivre",0.0175,0.0282)*L21*G21)/(D21*IF(J21="Éclairage",$B$6,$D$6)/100),(SQRT(3)*IF(H21="Cuivre",0.0175,0.0282)*L21*G21)/(D21*IF(J21="Éclairage",$B$6,$D$6)/100)))</f>
        <v/>
      </c>
      <c r="N21" s="15">
        <f>IF(I21="","",IF(C21="Monophasé",(2*IF(H21="Cuivre",0.0175,0.0282)*L21*G21/I21)/D21*100,(SQRT(3)*IF(H21="Cuivre",0.0175,0.0282)*L21*G21/I21)/D21*100))</f>
        <v/>
      </c>
      <c r="O21" s="16">
        <f>IF(E21="","",IF(I21&lt;M21,"Section insuffisante",IF(N21&lt;=IF(J21="Éclairage",$B$6,$D$6),"Conforme","Chute trop élevée")))</f>
        <v/>
      </c>
      <c r="P21" s="16">
        <f>IF(O21="Conforme","OK pour pré-dimensionnement","Vérifier section / protection / pose")</f>
        <v/>
      </c>
    </row>
    <row r="22">
      <c r="A22" s="7" t="n">
        <v>13</v>
      </c>
      <c r="B22" s="8" t="n"/>
      <c r="C22" s="8" t="n"/>
      <c r="D22" s="8" t="n"/>
      <c r="E22" s="9" t="n"/>
      <c r="F22" s="9" t="n"/>
      <c r="G22" s="9" t="n"/>
      <c r="H22" s="8" t="n"/>
      <c r="I22" s="9" t="n"/>
      <c r="J22" s="8" t="n"/>
      <c r="K22" s="10">
        <f>IF(E22="","",IF(C22="Monophasé",(E22*1000)/(D22*F22),(E22*1000)/(SQRT(3)*D22*F22)))</f>
        <v/>
      </c>
      <c r="L22" s="10">
        <f>IF(K22="","",K22*$B$7)</f>
        <v/>
      </c>
      <c r="M22" s="10">
        <f>IF(L22="","",IF(C22="Monophasé",(2*IF(H22="Cuivre",0.0175,0.0282)*L22*G22)/(D22*IF(J22="Éclairage",$B$6,$D$6)/100),(SQRT(3)*IF(H22="Cuivre",0.0175,0.0282)*L22*G22)/(D22*IF(J22="Éclairage",$B$6,$D$6)/100)))</f>
        <v/>
      </c>
      <c r="N22" s="10">
        <f>IF(I22="","",IF(C22="Monophasé",(2*IF(H22="Cuivre",0.0175,0.0282)*L22*G22/I22)/D22*100,(SQRT(3)*IF(H22="Cuivre",0.0175,0.0282)*L22*G22/I22)/D22*100))</f>
        <v/>
      </c>
      <c r="O22" s="11">
        <f>IF(E22="","",IF(I22&lt;M22,"Section insuffisante",IF(N22&lt;=IF(J22="Éclairage",$B$6,$D$6),"Conforme","Chute trop élevée")))</f>
        <v/>
      </c>
      <c r="P22" s="11">
        <f>IF(O22="Conforme","OK pour pré-dimensionnement","Vérifier section / protection / pose")</f>
        <v/>
      </c>
    </row>
    <row r="23">
      <c r="A23" s="12" t="n">
        <v>14</v>
      </c>
      <c r="B23" s="13" t="n"/>
      <c r="C23" s="13" t="n"/>
      <c r="D23" s="13" t="n"/>
      <c r="E23" s="14" t="n"/>
      <c r="F23" s="14" t="n"/>
      <c r="G23" s="14" t="n"/>
      <c r="H23" s="13" t="n"/>
      <c r="I23" s="14" t="n"/>
      <c r="J23" s="13" t="n"/>
      <c r="K23" s="15">
        <f>IF(E23="","",IF(C23="Monophasé",(E23*1000)/(D23*F23),(E23*1000)/(SQRT(3)*D23*F23)))</f>
        <v/>
      </c>
      <c r="L23" s="15">
        <f>IF(K23="","",K23*$B$7)</f>
        <v/>
      </c>
      <c r="M23" s="15">
        <f>IF(L23="","",IF(C23="Monophasé",(2*IF(H23="Cuivre",0.0175,0.0282)*L23*G23)/(D23*IF(J23="Éclairage",$B$6,$D$6)/100),(SQRT(3)*IF(H23="Cuivre",0.0175,0.0282)*L23*G23)/(D23*IF(J23="Éclairage",$B$6,$D$6)/100)))</f>
        <v/>
      </c>
      <c r="N23" s="15">
        <f>IF(I23="","",IF(C23="Monophasé",(2*IF(H23="Cuivre",0.0175,0.0282)*L23*G23/I23)/D23*100,(SQRT(3)*IF(H23="Cuivre",0.0175,0.0282)*L23*G23/I23)/D23*100))</f>
        <v/>
      </c>
      <c r="O23" s="16">
        <f>IF(E23="","",IF(I23&lt;M23,"Section insuffisante",IF(N23&lt;=IF(J23="Éclairage",$B$6,$D$6),"Conforme","Chute trop élevée")))</f>
        <v/>
      </c>
      <c r="P23" s="16">
        <f>IF(O23="Conforme","OK pour pré-dimensionnement","Vérifier section / protection / pose")</f>
        <v/>
      </c>
    </row>
    <row r="24">
      <c r="A24" s="7" t="n">
        <v>15</v>
      </c>
      <c r="B24" s="8" t="n"/>
      <c r="C24" s="8" t="n"/>
      <c r="D24" s="8" t="n"/>
      <c r="E24" s="9" t="n"/>
      <c r="F24" s="9" t="n"/>
      <c r="G24" s="9" t="n"/>
      <c r="H24" s="8" t="n"/>
      <c r="I24" s="9" t="n"/>
      <c r="J24" s="8" t="n"/>
      <c r="K24" s="10">
        <f>IF(E24="","",IF(C24="Monophasé",(E24*1000)/(D24*F24),(E24*1000)/(SQRT(3)*D24*F24)))</f>
        <v/>
      </c>
      <c r="L24" s="10">
        <f>IF(K24="","",K24*$B$7)</f>
        <v/>
      </c>
      <c r="M24" s="10">
        <f>IF(L24="","",IF(C24="Monophasé",(2*IF(H24="Cuivre",0.0175,0.0282)*L24*G24)/(D24*IF(J24="Éclairage",$B$6,$D$6)/100),(SQRT(3)*IF(H24="Cuivre",0.0175,0.0282)*L24*G24)/(D24*IF(J24="Éclairage",$B$6,$D$6)/100)))</f>
        <v/>
      </c>
      <c r="N24" s="10">
        <f>IF(I24="","",IF(C24="Monophasé",(2*IF(H24="Cuivre",0.0175,0.0282)*L24*G24/I24)/D24*100,(SQRT(3)*IF(H24="Cuivre",0.0175,0.0282)*L24*G24/I24)/D24*100))</f>
        <v/>
      </c>
      <c r="O24" s="11">
        <f>IF(E24="","",IF(I24&lt;M24,"Section insuffisante",IF(N24&lt;=IF(J24="Éclairage",$B$6,$D$6),"Conforme","Chute trop élevée")))</f>
        <v/>
      </c>
      <c r="P24" s="11">
        <f>IF(O24="Conforme","OK pour pré-dimensionnement","Vérifier section / protection / pose")</f>
        <v/>
      </c>
    </row>
    <row r="25">
      <c r="A25" s="12" t="n">
        <v>16</v>
      </c>
      <c r="B25" s="13" t="n"/>
      <c r="C25" s="13" t="n"/>
      <c r="D25" s="13" t="n"/>
      <c r="E25" s="14" t="n"/>
      <c r="F25" s="14" t="n"/>
      <c r="G25" s="14" t="n"/>
      <c r="H25" s="13" t="n"/>
      <c r="I25" s="14" t="n"/>
      <c r="J25" s="13" t="n"/>
      <c r="K25" s="15">
        <f>IF(E25="","",IF(C25="Monophasé",(E25*1000)/(D25*F25),(E25*1000)/(SQRT(3)*D25*F25)))</f>
        <v/>
      </c>
      <c r="L25" s="15">
        <f>IF(K25="","",K25*$B$7)</f>
        <v/>
      </c>
      <c r="M25" s="15">
        <f>IF(L25="","",IF(C25="Monophasé",(2*IF(H25="Cuivre",0.0175,0.0282)*L25*G25)/(D25*IF(J25="Éclairage",$B$6,$D$6)/100),(SQRT(3)*IF(H25="Cuivre",0.0175,0.0282)*L25*G25)/(D25*IF(J25="Éclairage",$B$6,$D$6)/100)))</f>
        <v/>
      </c>
      <c r="N25" s="15">
        <f>IF(I25="","",IF(C25="Monophasé",(2*IF(H25="Cuivre",0.0175,0.0282)*L25*G25/I25)/D25*100,(SQRT(3)*IF(H25="Cuivre",0.0175,0.0282)*L25*G25/I25)/D25*100))</f>
        <v/>
      </c>
      <c r="O25" s="16">
        <f>IF(E25="","",IF(I25&lt;M25,"Section insuffisante",IF(N25&lt;=IF(J25="Éclairage",$B$6,$D$6),"Conforme","Chute trop élevée")))</f>
        <v/>
      </c>
      <c r="P25" s="16">
        <f>IF(O25="Conforme","OK pour pré-dimensionnement","Vérifier section / protection / pose")</f>
        <v/>
      </c>
    </row>
    <row r="26">
      <c r="A26" s="7" t="n">
        <v>17</v>
      </c>
      <c r="B26" s="8" t="n"/>
      <c r="C26" s="8" t="n"/>
      <c r="D26" s="8" t="n"/>
      <c r="E26" s="9" t="n"/>
      <c r="F26" s="9" t="n"/>
      <c r="G26" s="9" t="n"/>
      <c r="H26" s="8" t="n"/>
      <c r="I26" s="9" t="n"/>
      <c r="J26" s="8" t="n"/>
      <c r="K26" s="10">
        <f>IF(E26="","",IF(C26="Monophasé",(E26*1000)/(D26*F26),(E26*1000)/(SQRT(3)*D26*F26)))</f>
        <v/>
      </c>
      <c r="L26" s="10">
        <f>IF(K26="","",K26*$B$7)</f>
        <v/>
      </c>
      <c r="M26" s="10">
        <f>IF(L26="","",IF(C26="Monophasé",(2*IF(H26="Cuivre",0.0175,0.0282)*L26*G26)/(D26*IF(J26="Éclairage",$B$6,$D$6)/100),(SQRT(3)*IF(H26="Cuivre",0.0175,0.0282)*L26*G26)/(D26*IF(J26="Éclairage",$B$6,$D$6)/100)))</f>
        <v/>
      </c>
      <c r="N26" s="10">
        <f>IF(I26="","",IF(C26="Monophasé",(2*IF(H26="Cuivre",0.0175,0.0282)*L26*G26/I26)/D26*100,(SQRT(3)*IF(H26="Cuivre",0.0175,0.0282)*L26*G26/I26)/D26*100))</f>
        <v/>
      </c>
      <c r="O26" s="11">
        <f>IF(E26="","",IF(I26&lt;M26,"Section insuffisante",IF(N26&lt;=IF(J26="Éclairage",$B$6,$D$6),"Conforme","Chute trop élevée")))</f>
        <v/>
      </c>
      <c r="P26" s="11">
        <f>IF(O26="Conforme","OK pour pré-dimensionnement","Vérifier section / protection / pose")</f>
        <v/>
      </c>
    </row>
    <row r="27">
      <c r="A27" s="12" t="n">
        <v>18</v>
      </c>
      <c r="B27" s="13" t="n"/>
      <c r="C27" s="13" t="n"/>
      <c r="D27" s="13" t="n"/>
      <c r="E27" s="14" t="n"/>
      <c r="F27" s="14" t="n"/>
      <c r="G27" s="14" t="n"/>
      <c r="H27" s="13" t="n"/>
      <c r="I27" s="14" t="n"/>
      <c r="J27" s="13" t="n"/>
      <c r="K27" s="15">
        <f>IF(E27="","",IF(C27="Monophasé",(E27*1000)/(D27*F27),(E27*1000)/(SQRT(3)*D27*F27)))</f>
        <v/>
      </c>
      <c r="L27" s="15">
        <f>IF(K27="","",K27*$B$7)</f>
        <v/>
      </c>
      <c r="M27" s="15">
        <f>IF(L27="","",IF(C27="Monophasé",(2*IF(H27="Cuivre",0.0175,0.0282)*L27*G27)/(D27*IF(J27="Éclairage",$B$6,$D$6)/100),(SQRT(3)*IF(H27="Cuivre",0.0175,0.0282)*L27*G27)/(D27*IF(J27="Éclairage",$B$6,$D$6)/100)))</f>
        <v/>
      </c>
      <c r="N27" s="15">
        <f>IF(I27="","",IF(C27="Monophasé",(2*IF(H27="Cuivre",0.0175,0.0282)*L27*G27/I27)/D27*100,(SQRT(3)*IF(H27="Cuivre",0.0175,0.0282)*L27*G27/I27)/D27*100))</f>
        <v/>
      </c>
      <c r="O27" s="16">
        <f>IF(E27="","",IF(I27&lt;M27,"Section insuffisante",IF(N27&lt;=IF(J27="Éclairage",$B$6,$D$6),"Conforme","Chute trop élevée")))</f>
        <v/>
      </c>
      <c r="P27" s="16">
        <f>IF(O27="Conforme","OK pour pré-dimensionnement","Vérifier section / protection / pose")</f>
        <v/>
      </c>
    </row>
    <row r="28">
      <c r="A28" s="7" t="n">
        <v>19</v>
      </c>
      <c r="B28" s="8" t="n"/>
      <c r="C28" s="8" t="n"/>
      <c r="D28" s="8" t="n"/>
      <c r="E28" s="9" t="n"/>
      <c r="F28" s="9" t="n"/>
      <c r="G28" s="9" t="n"/>
      <c r="H28" s="8" t="n"/>
      <c r="I28" s="9" t="n"/>
      <c r="J28" s="8" t="n"/>
      <c r="K28" s="10">
        <f>IF(E28="","",IF(C28="Monophasé",(E28*1000)/(D28*F28),(E28*1000)/(SQRT(3)*D28*F28)))</f>
        <v/>
      </c>
      <c r="L28" s="10">
        <f>IF(K28="","",K28*$B$7)</f>
        <v/>
      </c>
      <c r="M28" s="10">
        <f>IF(L28="","",IF(C28="Monophasé",(2*IF(H28="Cuivre",0.0175,0.0282)*L28*G28)/(D28*IF(J28="Éclairage",$B$6,$D$6)/100),(SQRT(3)*IF(H28="Cuivre",0.0175,0.0282)*L28*G28)/(D28*IF(J28="Éclairage",$B$6,$D$6)/100)))</f>
        <v/>
      </c>
      <c r="N28" s="10">
        <f>IF(I28="","",IF(C28="Monophasé",(2*IF(H28="Cuivre",0.0175,0.0282)*L28*G28/I28)/D28*100,(SQRT(3)*IF(H28="Cuivre",0.0175,0.0282)*L28*G28/I28)/D28*100))</f>
        <v/>
      </c>
      <c r="O28" s="11">
        <f>IF(E28="","",IF(I28&lt;M28,"Section insuffisante",IF(N28&lt;=IF(J28="Éclairage",$B$6,$D$6),"Conforme","Chute trop élevée")))</f>
        <v/>
      </c>
      <c r="P28" s="11">
        <f>IF(O28="Conforme","OK pour pré-dimensionnement","Vérifier section / protection / pose")</f>
        <v/>
      </c>
    </row>
    <row r="29">
      <c r="A29" s="12" t="n">
        <v>20</v>
      </c>
      <c r="B29" s="13" t="n"/>
      <c r="C29" s="13" t="n"/>
      <c r="D29" s="13" t="n"/>
      <c r="E29" s="14" t="n"/>
      <c r="F29" s="14" t="n"/>
      <c r="G29" s="14" t="n"/>
      <c r="H29" s="13" t="n"/>
      <c r="I29" s="14" t="n"/>
      <c r="J29" s="13" t="n"/>
      <c r="K29" s="15">
        <f>IF(E29="","",IF(C29="Monophasé",(E29*1000)/(D29*F29),(E29*1000)/(SQRT(3)*D29*F29)))</f>
        <v/>
      </c>
      <c r="L29" s="15">
        <f>IF(K29="","",K29*$B$7)</f>
        <v/>
      </c>
      <c r="M29" s="15">
        <f>IF(L29="","",IF(C29="Monophasé",(2*IF(H29="Cuivre",0.0175,0.0282)*L29*G29)/(D29*IF(J29="Éclairage",$B$6,$D$6)/100),(SQRT(3)*IF(H29="Cuivre",0.0175,0.0282)*L29*G29)/(D29*IF(J29="Éclairage",$B$6,$D$6)/100)))</f>
        <v/>
      </c>
      <c r="N29" s="15">
        <f>IF(I29="","",IF(C29="Monophasé",(2*IF(H29="Cuivre",0.0175,0.0282)*L29*G29/I29)/D29*100,(SQRT(3)*IF(H29="Cuivre",0.0175,0.0282)*L29*G29/I29)/D29*100))</f>
        <v/>
      </c>
      <c r="O29" s="16">
        <f>IF(E29="","",IF(I29&lt;M29,"Section insuffisante",IF(N29&lt;=IF(J29="Éclairage",$B$6,$D$6),"Conforme","Chute trop élevée")))</f>
        <v/>
      </c>
      <c r="P29" s="16">
        <f>IF(O29="Conforme","OK pour pré-dimensionnement","Vérifier section / protection / pose")</f>
        <v/>
      </c>
    </row>
    <row r="32">
      <c r="A32" s="17" t="inlineStr">
        <is>
          <t>SYNTHÈSE AUTOMATIQUE DES DÉPARTS</t>
        </is>
      </c>
    </row>
    <row r="34">
      <c r="A34" s="18" t="inlineStr">
        <is>
          <t>Nombre de circuits</t>
        </is>
      </c>
      <c r="C34" s="19">
        <f>COUNTA(B10:B29)</f>
        <v/>
      </c>
      <c r="D34" s="18" t="inlineStr">
        <is>
          <t>Puissance totale kW</t>
        </is>
      </c>
      <c r="F34" s="19">
        <f>SUM(E10:E29)</f>
        <v/>
      </c>
      <c r="G34" s="20" t="inlineStr">
        <is>
          <t>Circuits conformes</t>
        </is>
      </c>
      <c r="I34" s="19">
        <f>COUNTIF(O10:O29,"Conforme")</f>
        <v/>
      </c>
      <c r="J34" s="21" t="inlineStr">
        <is>
          <t>À vérifier</t>
        </is>
      </c>
      <c r="L34" s="19">
        <f>COUNTIF(O10:O29,"&lt;&gt;Conforme")-COUNTBLANK(O10:O29)</f>
        <v/>
      </c>
      <c r="M34" s="22" t="inlineStr">
        <is>
          <t>Section max mm²</t>
        </is>
      </c>
      <c r="O34" s="19">
        <f>MAX(I10:I29)</f>
        <v/>
      </c>
    </row>
    <row r="37">
      <c r="A37" s="23" t="inlineStr">
        <is>
          <t>À utiliser comme support de pré-dimensionnement. Le choix final dépend du mode de pose, de la protection, de l’échauffement, du regroupement, de l’isolant et de la norme applicable.</t>
        </is>
      </c>
    </row>
  </sheetData>
  <mergeCells count="10">
    <mergeCell ref="A5:D5"/>
    <mergeCell ref="G34:H34"/>
    <mergeCell ref="A32:P32"/>
    <mergeCell ref="J34:K34"/>
    <mergeCell ref="M34:N34"/>
    <mergeCell ref="D34:E34"/>
    <mergeCell ref="A1:P2"/>
    <mergeCell ref="A37:P37"/>
    <mergeCell ref="A3:P3"/>
    <mergeCell ref="A34:B34"/>
  </mergeCells>
  <conditionalFormatting sqref="O10:O29">
    <cfRule type="expression" priority="1" dxfId="0">
      <formula>$O10="Conforme"</formula>
    </cfRule>
    <cfRule type="expression" priority="2" dxfId="1">
      <formula>$O10="Section insuffisante"</formula>
    </cfRule>
    <cfRule type="expression" priority="3" dxfId="2">
      <formula>$O10="Chute trop élevée"</formula>
    </cfRule>
  </conditionalFormatting>
  <conditionalFormatting sqref="N10:N29">
    <cfRule type="expression" priority="4" dxfId="2">
      <formula>$N10&gt;IF($J10="Éclairage",$B$6,$D$6)</formula>
    </cfRule>
  </conditionalFormatting>
  <conditionalFormatting sqref="M10:M29">
    <cfRule type="expression" priority="5" dxfId="1">
      <formula>$I10&lt;$M10</formula>
    </cfRule>
  </conditionalFormatting>
  <dataValidations count="4">
    <dataValidation sqref="C10:C29" showDropDown="0" showInputMessage="0" showErrorMessage="0" allowBlank="1" type="list">
      <formula1>"Monophasé,Triphasé"</formula1>
    </dataValidation>
    <dataValidation sqref="H10:H29" showDropDown="0" showInputMessage="0" showErrorMessage="0" allowBlank="1" type="list">
      <formula1>"Cuivre,Aluminium"</formula1>
    </dataValidation>
    <dataValidation sqref="J10:J29" showDropDown="0" showInputMessage="0" showErrorMessage="0" allowBlank="1" type="list">
      <formula1>"Éclairage,Prises,Cuisson,Moteur,Froid,Chauffage,Réserve,Autre"</formula1>
    </dataValidation>
    <dataValidation sqref="I10:I29" showDropDown="0" showInputMessage="0" showErrorMessage="0" allowBlank="1" type="list">
      <formula1>"1.5,2.5,4,6,10,16,25,35,50,70,95,120,150,185,240,300"</formula1>
    </dataValidation>
  </dataValidations>
  <pageMargins left="0.3" right="0.3" top="0.5" bottom="0.5" header="0.5" footer="0.5"/>
  <pageSetup orientation="landscape" paperSize="9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L46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1" t="inlineStr">
        <is>
          <t>SYNTHÈSE ARMOIRE – CALCUL SECTION DE CÂBLE</t>
        </is>
      </c>
    </row>
    <row r="2"/>
    <row r="4">
      <c r="A4" s="24" t="inlineStr">
        <is>
          <t>Circuits</t>
        </is>
      </c>
      <c r="B4" s="25" t="n"/>
      <c r="C4" s="25" t="n"/>
      <c r="D4" s="26" t="inlineStr">
        <is>
          <t>Puissance totale</t>
        </is>
      </c>
      <c r="E4" s="25" t="n"/>
      <c r="F4" s="25" t="n"/>
      <c r="G4" s="27" t="inlineStr">
        <is>
          <t>Conformes</t>
        </is>
      </c>
      <c r="H4" s="25" t="n"/>
      <c r="I4" s="25" t="n"/>
      <c r="J4" s="28" t="inlineStr">
        <is>
          <t>À vérifier</t>
        </is>
      </c>
      <c r="K4" s="25" t="n"/>
      <c r="L4" s="25" t="n"/>
    </row>
    <row r="5">
      <c r="A5" s="25" t="n"/>
      <c r="B5" s="25" t="n"/>
      <c r="C5" s="25" t="n"/>
      <c r="D5" s="25" t="n"/>
      <c r="E5" s="25" t="n"/>
      <c r="F5" s="25" t="n"/>
      <c r="G5" s="25" t="n"/>
      <c r="H5" s="25" t="n"/>
      <c r="I5" s="25" t="n"/>
      <c r="J5" s="25" t="n"/>
      <c r="K5" s="25" t="n"/>
      <c r="L5" s="25" t="n"/>
    </row>
    <row r="6">
      <c r="A6" s="29">
        <f>'Calcul Multi-Circuits'!C34</f>
        <v/>
      </c>
      <c r="B6" s="25" t="n"/>
      <c r="C6" s="25" t="n"/>
      <c r="D6" s="30">
        <f>'Calcul Multi-Circuits'!F34</f>
        <v/>
      </c>
      <c r="E6" s="25" t="n"/>
      <c r="F6" s="25" t="n"/>
      <c r="G6" s="29">
        <f>'Calcul Multi-Circuits'!I34</f>
        <v/>
      </c>
      <c r="H6" s="25" t="n"/>
      <c r="I6" s="25" t="n"/>
      <c r="J6" s="29">
        <f>'Calcul Multi-Circuits'!L34</f>
        <v/>
      </c>
      <c r="K6" s="25" t="n"/>
      <c r="L6" s="25" t="n"/>
    </row>
    <row r="7">
      <c r="A7" s="25" t="n"/>
      <c r="B7" s="25" t="n"/>
      <c r="C7" s="25" t="n"/>
      <c r="D7" s="25" t="n"/>
      <c r="E7" s="25" t="n"/>
      <c r="F7" s="25" t="n"/>
      <c r="G7" s="25" t="n"/>
      <c r="H7" s="25" t="n"/>
      <c r="I7" s="25" t="n"/>
      <c r="J7" s="25" t="n"/>
      <c r="K7" s="25" t="n"/>
      <c r="L7" s="25" t="n"/>
    </row>
    <row r="46">
      <c r="A46" s="31" t="inlineStr">
        <is>
          <t>Lecture rapide : vert = conforme, jaune = chute à vérifier, rouge = section insuffisante.</t>
        </is>
      </c>
    </row>
  </sheetData>
  <mergeCells count="10">
    <mergeCell ref="A6:C7"/>
    <mergeCell ref="G6:I7"/>
    <mergeCell ref="D6:F7"/>
    <mergeCell ref="J6:L7"/>
    <mergeCell ref="A46:L46"/>
    <mergeCell ref="A1:L2"/>
    <mergeCell ref="A4:C5"/>
    <mergeCell ref="G4:I5"/>
    <mergeCell ref="D4:F5"/>
    <mergeCell ref="J4:L5"/>
  </mergeCells>
  <pageMargins left="0.3" right="0.3" top="0.5" bottom="0.5" header="0.5" footer="0.5"/>
  <pageSetup orientation="landscape" paperSize="9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D20"/>
  <sheetViews>
    <sheetView showGridLines="0" workbookViewId="0">
      <selection activeCell="A1" sqref="A1"/>
    </sheetView>
  </sheetViews>
  <sheetFormatPr baseColWidth="8" defaultRowHeight="15"/>
  <cols>
    <col width="16" customWidth="1" min="1" max="1"/>
    <col width="24" customWidth="1" min="2" max="2"/>
    <col width="24" customWidth="1" min="3" max="3"/>
    <col width="50" customWidth="1" min="4" max="4"/>
  </cols>
  <sheetData>
    <row r="1">
      <c r="A1" s="32" t="inlineStr">
        <is>
          <t>ABAQUE SIMPLIFIÉ DES SECTIONS NORMALISÉES</t>
        </is>
      </c>
    </row>
    <row r="2"/>
    <row r="4">
      <c r="A4" s="33" t="inlineStr">
        <is>
          <t>Section mm²</t>
        </is>
      </c>
      <c r="B4" s="33" t="inlineStr">
        <is>
          <t>Cuivre A indicatif</t>
        </is>
      </c>
      <c r="C4" s="33" t="inlineStr">
        <is>
          <t>Aluminium A indicatif</t>
        </is>
      </c>
      <c r="D4" s="33" t="inlineStr">
        <is>
          <t>Remarque</t>
        </is>
      </c>
    </row>
    <row r="5">
      <c r="A5" s="7" t="n">
        <v>1.5</v>
      </c>
      <c r="B5" s="7" t="n">
        <v>16</v>
      </c>
      <c r="C5" s="7" t="inlineStr"/>
      <c r="D5" s="7" t="inlineStr">
        <is>
          <t>Valeur indicative à adapter selon mode de pose, température, regroupement et protection.</t>
        </is>
      </c>
    </row>
    <row r="6">
      <c r="A6" s="12" t="n">
        <v>2.5</v>
      </c>
      <c r="B6" s="12" t="n">
        <v>20</v>
      </c>
      <c r="C6" s="12" t="inlineStr"/>
      <c r="D6" s="12" t="inlineStr">
        <is>
          <t>Valeur indicative à adapter selon mode de pose, température, regroupement et protection.</t>
        </is>
      </c>
    </row>
    <row r="7">
      <c r="A7" s="7" t="n">
        <v>4</v>
      </c>
      <c r="B7" s="7" t="n">
        <v>25</v>
      </c>
      <c r="C7" s="7" t="inlineStr"/>
      <c r="D7" s="7" t="inlineStr">
        <is>
          <t>Valeur indicative à adapter selon mode de pose, température, regroupement et protection.</t>
        </is>
      </c>
    </row>
    <row r="8">
      <c r="A8" s="12" t="n">
        <v>6</v>
      </c>
      <c r="B8" s="12" t="n">
        <v>32</v>
      </c>
      <c r="C8" s="12" t="n">
        <v>25</v>
      </c>
      <c r="D8" s="12" t="inlineStr">
        <is>
          <t>Valeur indicative à adapter selon mode de pose, température, regroupement et protection.</t>
        </is>
      </c>
    </row>
    <row r="9">
      <c r="A9" s="7" t="n">
        <v>10</v>
      </c>
      <c r="B9" s="7" t="n">
        <v>45</v>
      </c>
      <c r="C9" s="7" t="n">
        <v>35</v>
      </c>
      <c r="D9" s="7" t="inlineStr">
        <is>
          <t>Valeur indicative à adapter selon mode de pose, température, regroupement et protection.</t>
        </is>
      </c>
    </row>
    <row r="10">
      <c r="A10" s="12" t="n">
        <v>16</v>
      </c>
      <c r="B10" s="12" t="n">
        <v>61</v>
      </c>
      <c r="C10" s="12" t="n">
        <v>48</v>
      </c>
      <c r="D10" s="12" t="inlineStr">
        <is>
          <t>Valeur indicative à adapter selon mode de pose, température, regroupement et protection.</t>
        </is>
      </c>
    </row>
    <row r="11">
      <c r="A11" s="7" t="n">
        <v>25</v>
      </c>
      <c r="B11" s="7" t="n">
        <v>80</v>
      </c>
      <c r="C11" s="7" t="n">
        <v>64</v>
      </c>
      <c r="D11" s="7" t="inlineStr">
        <is>
          <t>Valeur indicative à adapter selon mode de pose, température, regroupement et protection.</t>
        </is>
      </c>
    </row>
    <row r="12">
      <c r="A12" s="12" t="n">
        <v>35</v>
      </c>
      <c r="B12" s="12" t="n">
        <v>99</v>
      </c>
      <c r="C12" s="12" t="n">
        <v>78</v>
      </c>
      <c r="D12" s="12" t="inlineStr">
        <is>
          <t>Valeur indicative à adapter selon mode de pose, température, regroupement et protection.</t>
        </is>
      </c>
    </row>
    <row r="13">
      <c r="A13" s="7" t="n">
        <v>50</v>
      </c>
      <c r="B13" s="7" t="n">
        <v>119</v>
      </c>
      <c r="C13" s="7" t="n">
        <v>96</v>
      </c>
      <c r="D13" s="7" t="inlineStr">
        <is>
          <t>Valeur indicative à adapter selon mode de pose, température, regroupement et protection.</t>
        </is>
      </c>
    </row>
    <row r="14">
      <c r="A14" s="12" t="n">
        <v>70</v>
      </c>
      <c r="B14" s="12" t="n">
        <v>151</v>
      </c>
      <c r="C14" s="12" t="n">
        <v>121</v>
      </c>
      <c r="D14" s="12" t="inlineStr">
        <is>
          <t>Valeur indicative à adapter selon mode de pose, température, regroupement et protection.</t>
        </is>
      </c>
    </row>
    <row r="15">
      <c r="A15" s="7" t="n">
        <v>95</v>
      </c>
      <c r="B15" s="7" t="n">
        <v>182</v>
      </c>
      <c r="C15" s="7" t="n">
        <v>146</v>
      </c>
      <c r="D15" s="7" t="inlineStr">
        <is>
          <t>Valeur indicative à adapter selon mode de pose, température, regroupement et protection.</t>
        </is>
      </c>
    </row>
    <row r="16">
      <c r="A16" s="12" t="n">
        <v>120</v>
      </c>
      <c r="B16" s="12" t="n">
        <v>210</v>
      </c>
      <c r="C16" s="12" t="n">
        <v>169</v>
      </c>
      <c r="D16" s="12" t="inlineStr">
        <is>
          <t>Valeur indicative à adapter selon mode de pose, température, regroupement et protection.</t>
        </is>
      </c>
    </row>
    <row r="17">
      <c r="A17" s="7" t="n">
        <v>150</v>
      </c>
      <c r="B17" s="7" t="n">
        <v>240</v>
      </c>
      <c r="C17" s="7" t="n">
        <v>194</v>
      </c>
      <c r="D17" s="7" t="inlineStr">
        <is>
          <t>Valeur indicative à adapter selon mode de pose, température, regroupement et protection.</t>
        </is>
      </c>
    </row>
    <row r="18">
      <c r="A18" s="12" t="n">
        <v>185</v>
      </c>
      <c r="B18" s="12" t="n">
        <v>273</v>
      </c>
      <c r="C18" s="12" t="n">
        <v>220</v>
      </c>
      <c r="D18" s="12" t="inlineStr">
        <is>
          <t>Valeur indicative à adapter selon mode de pose, température, regroupement et protection.</t>
        </is>
      </c>
    </row>
    <row r="19">
      <c r="A19" s="7" t="n">
        <v>240</v>
      </c>
      <c r="B19" s="7" t="n">
        <v>321</v>
      </c>
      <c r="C19" s="7" t="n">
        <v>259</v>
      </c>
      <c r="D19" s="7" t="inlineStr">
        <is>
          <t>Valeur indicative à adapter selon mode de pose, température, regroupement et protection.</t>
        </is>
      </c>
    </row>
    <row r="20">
      <c r="A20" s="12" t="n">
        <v>300</v>
      </c>
      <c r="B20" s="12" t="n">
        <v>367</v>
      </c>
      <c r="C20" s="12" t="n">
        <v>296</v>
      </c>
      <c r="D20" s="12" t="inlineStr">
        <is>
          <t>Valeur indicative à adapter selon mode de pose, température, regroupement et protection.</t>
        </is>
      </c>
    </row>
  </sheetData>
  <mergeCells count="1">
    <mergeCell ref="A1:D2"/>
  </mergeCells>
  <pageMargins left="0.3" right="0.3" top="0.5" bottom="0.5" header="0.5" footer="0.5"/>
  <pageSetup orientation="landscape" paperSize="9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B11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00" customWidth="1" min="2" max="2"/>
  </cols>
  <sheetData>
    <row r="1">
      <c r="A1" s="32" t="inlineStr">
        <is>
          <t>MÉTHODE DE CALCUL ET SÉCURITÉ</t>
        </is>
      </c>
    </row>
    <row r="2"/>
    <row r="4">
      <c r="A4" s="4" t="inlineStr">
        <is>
          <t>Intensité monophasée</t>
        </is>
      </c>
      <c r="B4" s="34" t="inlineStr">
        <is>
          <t>Ib = P / (U × cos φ)</t>
        </is>
      </c>
    </row>
    <row r="5">
      <c r="A5" s="4" t="inlineStr">
        <is>
          <t>Intensité triphasée</t>
        </is>
      </c>
      <c r="B5" s="34" t="inlineStr">
        <is>
          <t>Ib = P / (√3 × U × cos φ)</t>
        </is>
      </c>
    </row>
    <row r="6">
      <c r="A6" s="4" t="inlineStr">
        <is>
          <t>Chute de tension monophasée</t>
        </is>
      </c>
      <c r="B6" s="34" t="inlineStr">
        <is>
          <t>ΔU ≈ 2 × ρ × I × L / S</t>
        </is>
      </c>
    </row>
    <row r="7">
      <c r="A7" s="4" t="inlineStr">
        <is>
          <t>Chute de tension triphasée</t>
        </is>
      </c>
      <c r="B7" s="34" t="inlineStr">
        <is>
          <t>ΔU ≈ √3 × ρ × I × L / S</t>
        </is>
      </c>
    </row>
    <row r="8">
      <c r="A8" s="4" t="inlineStr">
        <is>
          <t>Résistivité cuivre</t>
        </is>
      </c>
      <c r="B8" s="34" t="inlineStr">
        <is>
          <t>ρ ≈ 0,0175 Ω·mm²/m</t>
        </is>
      </c>
    </row>
    <row r="9">
      <c r="A9" s="4" t="inlineStr">
        <is>
          <t>Résistivité aluminium</t>
        </is>
      </c>
      <c r="B9" s="34" t="inlineStr">
        <is>
          <t>ρ ≈ 0,0282 Ω·mm²/m</t>
        </is>
      </c>
    </row>
    <row r="10">
      <c r="A10" s="35" t="inlineStr">
        <is>
          <t>Limite du modèle</t>
        </is>
      </c>
      <c r="B10" s="34" t="inlineStr">
        <is>
          <t>Le fichier propose un pré-dimensionnement. La validation finale doit intégrer la norme applicable, le mode de pose, l’isolant, la température, le regroupement des câbles, le pouvoir de coupure et les protections.</t>
        </is>
      </c>
    </row>
    <row r="11">
      <c r="A11" s="35" t="inlineStr">
        <is>
          <t>Sécurité</t>
        </is>
      </c>
      <c r="B11" s="34" t="inlineStr">
        <is>
          <t>Toute installation électrique doit être vérifiée et validée par une personne qualifiée avant réalisation.</t>
        </is>
      </c>
    </row>
  </sheetData>
  <mergeCells count="1">
    <mergeCell ref="A1:B2"/>
  </mergeCells>
  <pageMargins left="0.3" right="0.3" top="0.5" bottom="0.5" header="0.5" footer="0.5"/>
  <pageSetup orientation="landscape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2026-05-30T02:17:06Z</dcterms:created>
  <dcterms:modified xmlns:dcterms="http://purl.org/dc/terms/" xmlns:xsi="http://www.w3.org/2001/XMLSchema-instance" xsi:type="dcterms:W3CDTF">2026-05-30T02:17:06Z</dcterms:modified>
</cp:coreProperties>
</file>