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omments/comment1.xml" ContentType="application/vnd.openxmlformats-officedocument.spreadsheetml.comments+xml"/>
  <Override PartName="/xl/tables/table1.xml" ContentType="application/vnd.openxmlformats-officedocument.spreadsheetml.table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worksheets/sheet6.xml" ContentType="application/vnd.openxmlformats-officedocument.spreadsheetml.worksheet+xml"/>
  <Override PartName="/xl/tables/table2.xml" ContentType="application/vnd.openxmlformats-officedocument.spreadsheetml.table+xml"/>
  <Override PartName="/xl/worksheets/sheet7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  <sheet xmlns:r="http://schemas.openxmlformats.org/officeDocument/2006/relationships" name="Dashboard" sheetId="2" state="visible" r:id="rId2"/>
    <sheet xmlns:r="http://schemas.openxmlformats.org/officeDocument/2006/relationships" name="Scoring_Model" sheetId="3" state="visible" r:id="rId3"/>
    <sheet xmlns:r="http://schemas.openxmlformats.org/officeDocument/2006/relationships" name="PESTEL_Input" sheetId="4" state="visible" r:id="rId4"/>
    <sheet xmlns:r="http://schemas.openxmlformats.org/officeDocument/2006/relationships" name="Risk_Matrix" sheetId="5" state="visible" r:id="rId5"/>
    <sheet xmlns:r="http://schemas.openxmlformats.org/officeDocument/2006/relationships" name="Action_Plan" sheetId="6" state="visible" r:id="rId6"/>
    <sheet xmlns:r="http://schemas.openxmlformats.org/officeDocument/2006/relationships" name="Guide" sheetId="7" state="visible" r:id="rId7"/>
  </sheets>
  <definedNames>
    <definedName name="_xlnm._FilterDatabase" localSheetId="3" hidden="1">'PESTEL_Input'!$A$4:$Q$124</definedName>
  </definedNames>
  <calcPr calcId="124519" calcMode="auto" fullCalcOnLoad="1" forceFullCalc="1"/>
</workbook>
</file>

<file path=xl/styles.xml><?xml version="1.0" encoding="utf-8"?>
<styleSheet xmlns="http://schemas.openxmlformats.org/spreadsheetml/2006/main">
  <numFmts count="2">
    <numFmt numFmtId="164" formatCode="0.0"/>
    <numFmt numFmtId="165" formatCode="yyyy-mm-dd"/>
  </numFmts>
  <fonts count="17">
    <font>
      <name val="Calibri"/>
      <family val="2"/>
      <color theme="1"/>
      <sz val="11"/>
      <scheme val="minor"/>
    </font>
    <font>
      <b val="1"/>
      <color rgb="00FFFFFF"/>
      <sz val="18"/>
    </font>
    <font>
      <i val="1"/>
      <color rgb="001F2937"/>
      <sz val="10"/>
    </font>
    <font>
      <b val="1"/>
      <color rgb="00022B4D"/>
      <sz val="16"/>
    </font>
    <font>
      <b val="1"/>
      <color rgb="001F2937"/>
      <sz val="12"/>
    </font>
    <font>
      <color rgb="001F2937"/>
      <sz val="12"/>
    </font>
    <font>
      <b val="1"/>
      <color rgb="00FFFFFF"/>
    </font>
    <font>
      <color rgb="00FFFFFF"/>
    </font>
    <font>
      <color rgb="000000FF"/>
    </font>
    <font>
      <color rgb="00000000"/>
    </font>
    <font>
      <b val="1"/>
      <color rgb="00FFFFFF"/>
      <sz val="12"/>
    </font>
    <font>
      <b val="1"/>
      <color rgb="002F80ED"/>
      <sz val="22"/>
    </font>
    <font>
      <b val="1"/>
      <color rgb="00F2994A"/>
      <sz val="22"/>
    </font>
    <font>
      <b val="1"/>
      <color rgb="00E63946"/>
      <sz val="22"/>
    </font>
    <font>
      <b val="1"/>
      <color rgb="002A9D8F"/>
      <sz val="22"/>
    </font>
    <font>
      <b val="1"/>
      <color rgb="001F2937"/>
    </font>
    <font>
      <b val="1"/>
      <color rgb="00022B4D"/>
      <sz val="13"/>
    </font>
  </fonts>
  <fills count="18">
    <fill>
      <patternFill/>
    </fill>
    <fill>
      <patternFill patternType="gray125"/>
    </fill>
    <fill>
      <patternFill patternType="solid">
        <fgColor rgb="00022B4D"/>
      </patternFill>
    </fill>
    <fill>
      <patternFill patternType="solid">
        <fgColor rgb="00EAF2FF"/>
      </patternFill>
    </fill>
    <fill>
      <patternFill patternType="solid">
        <fgColor rgb="00FFF7D6"/>
      </patternFill>
    </fill>
    <fill>
      <patternFill patternType="solid">
        <fgColor rgb="00F0EDFF"/>
      </patternFill>
    </fill>
    <fill>
      <patternFill patternType="solid">
        <fgColor rgb="00E9F9F1"/>
      </patternFill>
    </fill>
    <fill>
      <patternFill patternType="solid">
        <fgColor rgb="007B61FF"/>
      </patternFill>
    </fill>
    <fill>
      <patternFill patternType="solid">
        <fgColor rgb="002F80ED"/>
      </patternFill>
    </fill>
    <fill>
      <patternFill patternType="solid">
        <fgColor rgb="00F2994A"/>
      </patternFill>
    </fill>
    <fill>
      <patternFill patternType="solid">
        <fgColor rgb="0000A6D6"/>
      </patternFill>
    </fill>
    <fill>
      <patternFill patternType="solid">
        <fgColor rgb="002A9D8F"/>
      </patternFill>
    </fill>
    <fill>
      <patternFill patternType="solid">
        <fgColor rgb="00E63946"/>
      </patternFill>
    </fill>
    <fill>
      <patternFill patternType="solid">
        <fgColor rgb="00FFFFFF"/>
      </patternFill>
    </fill>
    <fill>
      <patternFill patternType="solid">
        <fgColor rgb="00FFC107"/>
      </patternFill>
    </fill>
    <fill>
      <patternFill patternType="solid">
        <fgColor rgb="002ECC71"/>
      </patternFill>
    </fill>
    <fill>
      <patternFill patternType="solid">
        <fgColor rgb="00FFE5CC"/>
      </patternFill>
    </fill>
    <fill>
      <patternFill patternType="solid">
        <fgColor rgb="00FFE8EA"/>
      </patternFill>
    </fill>
  </fills>
  <borders count="3">
    <border>
      <left/>
      <right/>
      <top/>
      <bottom/>
      <diagonal/>
    </border>
    <border>
      <left style="thin">
        <color rgb="00D9E2EC"/>
      </left>
      <right style="thin">
        <color rgb="00D9E2EC"/>
      </right>
      <top style="thin">
        <color rgb="00D9E2EC"/>
      </top>
      <bottom style="thin">
        <color rgb="00D9E2EC"/>
      </bottom>
    </border>
    <border>
      <bottom style="thin">
        <color rgb="00D9E2EC"/>
      </bottom>
    </border>
  </borders>
  <cellStyleXfs count="1">
    <xf numFmtId="0" fontId="0" fillId="0" borderId="0"/>
  </cellStyleXfs>
  <cellXfs count="5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3" fillId="0" borderId="0" applyAlignment="1" pivotButton="0" quotePrefix="0" xfId="0">
      <alignment horizontal="center"/>
    </xf>
    <xf numFmtId="0" fontId="4" fillId="3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5" fillId="4" borderId="1" applyAlignment="1" pivotButton="0" quotePrefix="0" xfId="0">
      <alignment horizontal="center" vertical="center" wrapText="1"/>
    </xf>
    <xf numFmtId="0" fontId="5" fillId="5" borderId="1" applyAlignment="1" pivotButton="0" quotePrefix="0" xfId="0">
      <alignment horizontal="center" vertical="center" wrapText="1"/>
    </xf>
    <xf numFmtId="0" fontId="5" fillId="6" borderId="1" applyAlignment="1" pivotButton="0" quotePrefix="0" xfId="0">
      <alignment horizontal="center" vertical="center" wrapText="1"/>
    </xf>
    <xf numFmtId="0" fontId="10" fillId="8" borderId="1" applyAlignment="1" pivotButton="0" quotePrefix="0" xfId="0">
      <alignment horizontal="center" vertical="center"/>
    </xf>
    <xf numFmtId="0" fontId="10" fillId="9" borderId="1" applyAlignment="1" pivotButton="0" quotePrefix="0" xfId="0">
      <alignment horizontal="center" vertical="center"/>
    </xf>
    <xf numFmtId="0" fontId="10" fillId="12" borderId="1" applyAlignment="1" pivotButton="0" quotePrefix="0" xfId="0">
      <alignment horizontal="center" vertical="center"/>
    </xf>
    <xf numFmtId="0" fontId="10" fillId="11" borderId="1" applyAlignment="1" pivotButton="0" quotePrefix="0" xfId="0">
      <alignment horizontal="center" vertical="center"/>
    </xf>
    <xf numFmtId="0" fontId="11" fillId="13" borderId="1" applyAlignment="1" pivotButton="0" quotePrefix="0" xfId="0">
      <alignment horizontal="center" vertical="center"/>
    </xf>
    <xf numFmtId="0" fontId="12" fillId="13" borderId="1" applyAlignment="1" pivotButton="0" quotePrefix="0" xfId="0">
      <alignment horizontal="center" vertical="center"/>
    </xf>
    <xf numFmtId="0" fontId="13" fillId="13" borderId="1" applyAlignment="1" pivotButton="0" quotePrefix="0" xfId="0">
      <alignment horizontal="center" vertical="center"/>
    </xf>
    <xf numFmtId="0" fontId="14" fillId="13" borderId="1" applyAlignment="1" pivotButton="0" quotePrefix="0" xfId="0">
      <alignment horizontal="center" vertical="center"/>
    </xf>
    <xf numFmtId="0" fontId="6" fillId="2" borderId="0" applyAlignment="1" pivotButton="0" quotePrefix="0" xfId="0">
      <alignment horizontal="center"/>
    </xf>
    <xf numFmtId="0" fontId="6" fillId="7" borderId="0" pivotButton="0" quotePrefix="0" xfId="0"/>
    <xf numFmtId="0" fontId="6" fillId="8" borderId="0" pivotButton="0" quotePrefix="0" xfId="0"/>
    <xf numFmtId="0" fontId="0" fillId="0" borderId="2" applyAlignment="1" pivotButton="0" quotePrefix="0" xfId="0">
      <alignment horizontal="center"/>
    </xf>
    <xf numFmtId="0" fontId="6" fillId="12" borderId="0" pivotButton="0" quotePrefix="0" xfId="0"/>
    <xf numFmtId="0" fontId="6" fillId="9" borderId="0" pivotButton="0" quotePrefix="0" xfId="0"/>
    <xf numFmtId="0" fontId="15" fillId="14" borderId="0" pivotButton="0" quotePrefix="0" xfId="0"/>
    <xf numFmtId="0" fontId="6" fillId="10" borderId="0" pivotButton="0" quotePrefix="0" xfId="0"/>
    <xf numFmtId="0" fontId="6" fillId="15" borderId="0" pivotButton="0" quotePrefix="0" xfId="0"/>
    <xf numFmtId="0" fontId="6" fillId="11" borderId="0" pivotButton="0" quotePrefix="0" xfId="0"/>
    <xf numFmtId="0" fontId="6" fillId="7" borderId="0" applyAlignment="1" pivotButton="0" quotePrefix="0" xfId="0">
      <alignment horizontal="center"/>
    </xf>
    <xf numFmtId="0" fontId="0" fillId="0" borderId="2" pivotButton="0" quotePrefix="0" xfId="0"/>
    <xf numFmtId="9" fontId="0" fillId="0" borderId="2" pivotButton="0" quotePrefix="0" xfId="0"/>
    <xf numFmtId="0" fontId="7" fillId="8" borderId="2" pivotButton="0" quotePrefix="0" xfId="0"/>
    <xf numFmtId="0" fontId="7" fillId="9" borderId="2" pivotButton="0" quotePrefix="0" xfId="0"/>
    <xf numFmtId="0" fontId="7" fillId="7" borderId="2" pivotButton="0" quotePrefix="0" xfId="0"/>
    <xf numFmtId="0" fontId="7" fillId="10" borderId="2" pivotButton="0" quotePrefix="0" xfId="0"/>
    <xf numFmtId="0" fontId="7" fillId="11" borderId="2" pivotButton="0" quotePrefix="0" xfId="0"/>
    <xf numFmtId="0" fontId="7" fillId="12" borderId="2" pivotButton="0" quotePrefix="0" xfId="0"/>
    <xf numFmtId="0" fontId="6" fillId="2" borderId="0" applyAlignment="1" pivotButton="0" quotePrefix="0" xfId="0">
      <alignment horizontal="center" vertical="center" wrapText="1"/>
    </xf>
    <xf numFmtId="0" fontId="8" fillId="0" borderId="2" applyAlignment="1" pivotButton="0" quotePrefix="0" xfId="0">
      <alignment vertical="top" wrapText="1"/>
    </xf>
    <xf numFmtId="0" fontId="9" fillId="0" borderId="2" applyAlignment="1" pivotButton="0" quotePrefix="0" xfId="0">
      <alignment vertical="top" wrapText="1"/>
    </xf>
    <xf numFmtId="9" fontId="9" fillId="0" borderId="2" applyAlignment="1" pivotButton="0" quotePrefix="0" xfId="0">
      <alignment vertical="top" wrapText="1"/>
    </xf>
    <xf numFmtId="164" fontId="9" fillId="0" borderId="2" applyAlignment="1" pivotButton="0" quotePrefix="0" xfId="0">
      <alignment vertical="top" wrapText="1"/>
    </xf>
    <xf numFmtId="165" fontId="8" fillId="0" borderId="2" applyAlignment="1" pivotButton="0" quotePrefix="0" xfId="0">
      <alignment vertical="top" wrapText="1"/>
    </xf>
    <xf numFmtId="0" fontId="6" fillId="2" borderId="0" pivotButton="0" quotePrefix="0" xfId="0"/>
    <xf numFmtId="0" fontId="6" fillId="10" borderId="0" applyAlignment="1" pivotButton="0" quotePrefix="0" xfId="0">
      <alignment horizontal="center"/>
    </xf>
    <xf numFmtId="0" fontId="15" fillId="6" borderId="1" applyAlignment="1" pivotButton="0" quotePrefix="0" xfId="0">
      <alignment horizontal="center" vertical="center"/>
    </xf>
    <xf numFmtId="0" fontId="15" fillId="4" borderId="1" applyAlignment="1" pivotButton="0" quotePrefix="0" xfId="0">
      <alignment horizontal="center" vertical="center"/>
    </xf>
    <xf numFmtId="0" fontId="15" fillId="16" borderId="1" applyAlignment="1" pivotButton="0" quotePrefix="0" xfId="0">
      <alignment horizontal="center" vertical="center"/>
    </xf>
    <xf numFmtId="0" fontId="15" fillId="17" borderId="1" applyAlignment="1" pivotButton="0" quotePrefix="0" xfId="0">
      <alignment horizontal="center" vertical="center"/>
    </xf>
    <xf numFmtId="0" fontId="16" fillId="0" borderId="0" pivotButton="0" quotePrefix="0" xfId="0"/>
    <xf numFmtId="0" fontId="0" fillId="0" borderId="2" applyAlignment="1" pivotButton="0" quotePrefix="0" xfId="0">
      <alignment vertical="top" wrapText="1"/>
    </xf>
    <xf numFmtId="9" fontId="0" fillId="0" borderId="2" applyAlignment="1" pivotButton="0" quotePrefix="0" xfId="0">
      <alignment vertical="top" wrapText="1"/>
    </xf>
    <xf numFmtId="0" fontId="6" fillId="8" borderId="2" pivotButton="0" quotePrefix="0" xfId="0"/>
    <xf numFmtId="0" fontId="0" fillId="0" borderId="2" applyAlignment="1" pivotButton="0" quotePrefix="0" xfId="0">
      <alignment wrapText="1"/>
    </xf>
    <xf numFmtId="0" fontId="6" fillId="9" borderId="2" pivotButton="0" quotePrefix="0" xfId="0"/>
    <xf numFmtId="0" fontId="6" fillId="7" borderId="2" pivotButton="0" quotePrefix="0" xfId="0"/>
    <xf numFmtId="0" fontId="6" fillId="10" borderId="2" pivotButton="0" quotePrefix="0" xfId="0"/>
    <xf numFmtId="0" fontId="6" fillId="11" borderId="2" pivotButton="0" quotePrefix="0" xfId="0"/>
    <xf numFmtId="0" fontId="6" fillId="12" borderId="2" pivotButton="0" quotePrefix="0" xfId="0"/>
  </cellXfs>
  <cellStyles count="1">
    <cellStyle name="Normal" xfId="0" builtinId="0" hidden="0"/>
  </cellStyles>
  <dxfs count="8">
    <dxf>
      <font>
        <b val="1"/>
        <color rgb="00FFFFFF"/>
      </font>
      <fill>
        <patternFill patternType="solid">
          <fgColor rgb="00E63946"/>
        </patternFill>
      </fill>
    </dxf>
    <dxf>
      <font>
        <b val="1"/>
        <color rgb="00FFFFFF"/>
      </font>
      <fill>
        <patternFill patternType="solid">
          <fgColor rgb="00F2994A"/>
        </patternFill>
      </fill>
    </dxf>
    <dxf>
      <font>
        <b val="1"/>
        <color rgb="001F2937"/>
      </font>
      <fill>
        <patternFill patternType="solid">
          <fgColor rgb="00FFC107"/>
        </patternFill>
      </fill>
    </dxf>
    <dxf>
      <font>
        <b val="1"/>
        <color rgb="00FFFFFF"/>
      </font>
      <fill>
        <patternFill patternType="solid">
          <fgColor rgb="002ECC71"/>
        </patternFill>
      </fill>
    </dxf>
    <dxf>
      <font>
        <b val="1"/>
        <color rgb="00FFFFFF"/>
      </font>
      <fill>
        <patternFill patternType="solid">
          <fgColor rgb="002F80ED"/>
        </patternFill>
      </fill>
    </dxf>
    <dxf>
      <font>
        <b val="1"/>
        <color rgb="00FFFFFF"/>
      </font>
      <fill>
        <patternFill patternType="solid">
          <fgColor rgb="007B61FF"/>
        </patternFill>
      </fill>
    </dxf>
    <dxf>
      <font>
        <b val="1"/>
        <color rgb="00FFFFFF"/>
      </font>
      <fill>
        <patternFill patternType="solid">
          <fgColor rgb="0000A6D6"/>
        </patternFill>
      </fill>
    </dxf>
    <dxf>
      <font>
        <b val="1"/>
        <color rgb="00FFFFFF"/>
      </font>
      <fill>
        <patternFill patternType="solid">
          <fgColor rgb="002A9D8F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Average Risk Score by PESTEL Category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'Dashboard'!C10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'Dashboard'!$A$11:$A$16</f>
            </numRef>
          </cat>
          <val>
            <numRef>
              <f>'Dashboard'!$C$11:$C$16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Category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Average Score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Priority Distribution</a:t>
            </a:r>
          </a:p>
        </rich>
      </tx>
    </title>
    <plotArea>
      <doughnutChart>
        <varyColors val="1"/>
        <ser>
          <idx val="0"/>
          <order val="0"/>
          <tx>
            <strRef>
              <f>'Dashboard'!K10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'Dashboard'!$J$11:$J$14</f>
            </numRef>
          </cat>
          <val>
            <numRef>
              <f>'Dashboard'!$K$11:$K$14</f>
            </numRef>
          </val>
        </ser>
        <firstSliceAng val="0"/>
        <holeSize val="10"/>
      </doughnutChart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Weighted Score Radar</a:t>
            </a:r>
          </a:p>
        </rich>
      </tx>
    </title>
    <plotArea>
      <radarChart>
        <radarStyle val="standard"/>
        <ser>
          <idx val="0"/>
          <order val="0"/>
          <tx>
            <strRef>
              <f>'Dashboard'!D10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'Dashboard'!$A$11:$A$16</f>
            </numRef>
          </cat>
          <val>
            <numRef>
              <f>'Dashboard'!$D$11:$D$16</f>
            </numRef>
          </val>
        </ser>
        <axId val="10"/>
        <axId val="100"/>
      </rad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PESTEL Risk Scatter Plot</a:t>
            </a:r>
          </a:p>
        </rich>
      </tx>
    </title>
    <plotArea>
      <scatterChart>
        <ser>
          <idx val="0"/>
          <order val="0"/>
          <tx>
            <v>Factors</v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xVal>
            <numRef>
              <f>'Risk_Matrix'!$I$5:$I$28</f>
            </numRef>
          </xVal>
          <yVal>
            <numRef>
              <f>'Risk_Matrix'!$J$5:$J$28</f>
            </numRef>
          </yVal>
        </ser>
        <axId val="10"/>
        <axId val="20"/>
      </scatterChart>
      <valAx>
        <axId val="10"/>
        <scaling>
          <orientation val="minMax"/>
          <max val="5.5"/>
          <min val="0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Probability</a:t>
                </a:r>
              </a:p>
            </rich>
          </tx>
        </title>
        <majorTickMark val="none"/>
        <minorTickMark val="none"/>
        <crossAx val="20"/>
      </valAx>
      <valAx>
        <axId val="20"/>
        <scaling>
          <orientation val="minMax"/>
          <max val="5.5"/>
          <min val="0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Impact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OpenAI</author>
  </authors>
  <commentList>
    <comment ref="E4" authorId="0" shapeId="0">
      <text>
        <t>User input: rate impact from 1 = low to 5 = very high.</t>
      </text>
    </comment>
    <comment ref="F4" authorId="0" shapeId="0">
      <text>
        <t>User input: rate probability from 1 = unlikely to 5 = very likely.</t>
      </text>
    </comment>
    <comment ref="G4" authorId="0" shapeId="0">
      <text>
        <t>Formula: Impact x Probability.</t>
      </text>
    </comment>
    <comment ref="I4" authorId="0" shapeId="0">
      <text>
        <t>Formula: Score x category weight from Scoring_Model.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/Relationships>
</file>

<file path=xl/drawings/_rels/drawing2.xml.rels><Relationships xmlns="http://schemas.openxmlformats.org/package/2006/relationships"><Relationship Type="http://schemas.openxmlformats.org/officeDocument/2006/relationships/chart" Target="/xl/charts/chart4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18</row>
      <rowOff>0</rowOff>
    </from>
    <ext cx="504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9</col>
      <colOff>0</colOff>
      <row>18</row>
      <rowOff>0</rowOff>
    </from>
    <ext cx="3240000" cy="252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0</col>
      <colOff>0</colOff>
      <row>34</row>
      <rowOff>0</rowOff>
    </from>
    <ext cx="3600000" cy="252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7</col>
      <colOff>0</colOff>
      <row>11</row>
      <rowOff>0</rowOff>
    </from>
    <ext cx="432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PESTEL_Input_Table" displayName="PESTEL_Input_Table" ref="A4:Q124" headerRowCount="1">
  <autoFilter ref="A4:Q124"/>
  <tableColumns count="17">
    <tableColumn id="1" name="ID"/>
    <tableColumn id="2" name="Category"/>
    <tableColumn id="3" name="Factor"/>
    <tableColumn id="4" name="Detailed Description"/>
    <tableColumn id="5" name="Impact (1-5)"/>
    <tableColumn id="6" name="Probability (1-5)"/>
    <tableColumn id="7" name="Score"/>
    <tableColumn id="8" name="Weight"/>
    <tableColumn id="9" name="Weighted Score"/>
    <tableColumn id="10" name="Priority"/>
    <tableColumn id="11" name="Trend"/>
    <tableColumn id="12" name="SWOT Link"/>
    <tableColumn id="13" name="Owner"/>
    <tableColumn id="14" name="Action Required"/>
    <tableColumn id="15" name="Status"/>
    <tableColumn id="16" name="Deadline"/>
    <tableColumn id="17" name="Notes"/>
  </tableColumns>
  <tableStyleInfo name="TableStyleMedium2" showFirstColumn="0" showLastColumn="0" showRowStripes="1"/>
</table>
</file>

<file path=xl/tables/table2.xml><?xml version="1.0" encoding="utf-8"?>
<table xmlns="http://schemas.openxmlformats.org/spreadsheetml/2006/main" id="2" name="ActionPlanTable" displayName="ActionPlanTable" ref="A4:K54" headerRowCount="1">
  <autoFilter ref="A4:K54"/>
  <tableColumns count="11">
    <tableColumn id="1" name="Action ID"/>
    <tableColumn id="2" name="Linked Factor"/>
    <tableColumn id="3" name="Category"/>
    <tableColumn id="4" name="Priority"/>
    <tableColumn id="5" name="Action"/>
    <tableColumn id="6" name="Owner"/>
    <tableColumn id="7" name="Start Date"/>
    <tableColumn id="8" name="Due Date"/>
    <tableColumn id="9" name="Status"/>
    <tableColumn id="10" name="Progress"/>
    <tableColumn id="11" name="Comment"/>
  </tableColumns>
  <tableStyleInfo name="TableStyleMedium4" showRow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1.xml" Id="rId1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5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sheet1.xml><?xml version="1.0" encoding="utf-8"?>
<worksheet xmlns="http://schemas.openxmlformats.org/spreadsheetml/2006/main">
  <sheetPr>
    <tabColor rgb="00022B4D"/>
    <outlinePr summaryBelow="1" summaryRight="1"/>
    <pageSetUpPr/>
  </sheetPr>
  <dimension ref="A1:J14"/>
  <sheetViews>
    <sheetView showGridLines="0"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  <col width="15" customWidth="1" min="9" max="9"/>
    <col width="15" customWidth="1" min="10" max="10"/>
  </cols>
  <sheetData>
    <row r="1" ht="32" customHeight="1">
      <c r="A1" s="1" t="inlineStr">
        <is>
          <t>Advanced PESTEL Analysis Template</t>
        </is>
      </c>
    </row>
    <row r="2" ht="22" customHeight="1">
      <c r="A2" s="2" t="inlineStr">
        <is>
          <t>Premium multicolor workbook for strategic scanning, risk scoring and action planning</t>
        </is>
      </c>
    </row>
    <row r="4">
      <c r="B4" s="3" t="inlineStr">
        <is>
          <t>How to use this template</t>
        </is>
      </c>
    </row>
    <row r="6">
      <c r="B6" s="4" t="inlineStr">
        <is>
          <t>1. Fill PESTEL_Input
Enter factors, descriptions, scores and ownership.</t>
        </is>
      </c>
      <c r="C6" s="5" t="n"/>
      <c r="D6" s="5" t="n"/>
      <c r="F6" s="6" t="inlineStr">
        <is>
          <t>2. Review Dashboard
Read category exposure, total weighted risk and priority distribution.</t>
        </is>
      </c>
      <c r="G6" s="5" t="n"/>
      <c r="H6" s="5" t="n"/>
    </row>
    <row r="7">
      <c r="B7" s="5" t="n"/>
      <c r="C7" s="5" t="n"/>
      <c r="D7" s="5" t="n"/>
      <c r="F7" s="5" t="n"/>
      <c r="G7" s="5" t="n"/>
      <c r="H7" s="5" t="n"/>
    </row>
    <row r="8">
      <c r="B8" s="5" t="n"/>
      <c r="C8" s="5" t="n"/>
      <c r="D8" s="5" t="n"/>
      <c r="F8" s="5" t="n"/>
      <c r="G8" s="5" t="n"/>
      <c r="H8" s="5" t="n"/>
    </row>
    <row r="9">
      <c r="B9" s="5" t="n"/>
      <c r="C9" s="5" t="n"/>
      <c r="D9" s="5" t="n"/>
      <c r="F9" s="5" t="n"/>
      <c r="G9" s="5" t="n"/>
      <c r="H9" s="5" t="n"/>
    </row>
    <row r="11">
      <c r="B11" s="7" t="inlineStr">
        <is>
          <t>3. Use Risk_Matrix
Map each factor by impact and probability to visualize urgency.</t>
        </is>
      </c>
      <c r="C11" s="5" t="n"/>
      <c r="D11" s="5" t="n"/>
      <c r="F11" s="8" t="inlineStr">
        <is>
          <t>4. Convert into actions
Use Action_Plan to assign mitigations, owners, deadlines and status.</t>
        </is>
      </c>
      <c r="G11" s="5" t="n"/>
      <c r="H11" s="5" t="n"/>
    </row>
    <row r="12">
      <c r="B12" s="5" t="n"/>
      <c r="C12" s="5" t="n"/>
      <c r="D12" s="5" t="n"/>
      <c r="F12" s="5" t="n"/>
      <c r="G12" s="5" t="n"/>
      <c r="H12" s="5" t="n"/>
    </row>
    <row r="13">
      <c r="B13" s="5" t="n"/>
      <c r="C13" s="5" t="n"/>
      <c r="D13" s="5" t="n"/>
      <c r="F13" s="5" t="n"/>
      <c r="G13" s="5" t="n"/>
      <c r="H13" s="5" t="n"/>
    </row>
    <row r="14">
      <c r="B14" s="5" t="n"/>
      <c r="C14" s="5" t="n"/>
      <c r="D14" s="5" t="n"/>
      <c r="F14" s="5" t="n"/>
      <c r="G14" s="5" t="n"/>
      <c r="H14" s="5" t="n"/>
    </row>
  </sheetData>
  <mergeCells count="7">
    <mergeCell ref="A1:J1"/>
    <mergeCell ref="B6:D9"/>
    <mergeCell ref="B11:D14"/>
    <mergeCell ref="F11:H14"/>
    <mergeCell ref="A2:J2"/>
    <mergeCell ref="B4:I4"/>
    <mergeCell ref="F6:H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7B61FF"/>
    <outlinePr summaryBelow="1" summaryRight="1"/>
    <pageSetUpPr/>
  </sheetPr>
  <dimension ref="A1:N16"/>
  <sheetViews>
    <sheetView showGridLines="0"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</cols>
  <sheetData>
    <row r="1" ht="32" customHeight="1">
      <c r="A1" s="1" t="inlineStr">
        <is>
          <t>PESTEL Executive Dashboard</t>
        </is>
      </c>
    </row>
    <row r="2" ht="22" customHeight="1">
      <c r="A2" s="2" t="inlineStr">
        <is>
          <t>Automated view: category exposure, priority distribution, weighted score and action status</t>
        </is>
      </c>
    </row>
    <row r="4">
      <c r="A4" s="9" t="inlineStr">
        <is>
          <t>Total Factors</t>
        </is>
      </c>
      <c r="B4" s="5" t="n"/>
      <c r="D4" s="10" t="inlineStr">
        <is>
          <t>Avg Risk Score</t>
        </is>
      </c>
      <c r="E4" s="5" t="n"/>
      <c r="G4" s="11" t="inlineStr">
        <is>
          <t>Critical / High</t>
        </is>
      </c>
      <c r="H4" s="5" t="n"/>
      <c r="J4" s="12" t="inlineStr">
        <is>
          <t>Opportunities</t>
        </is>
      </c>
      <c r="K4" s="5" t="n"/>
    </row>
    <row r="5">
      <c r="A5" s="5" t="n"/>
      <c r="B5" s="5" t="n"/>
      <c r="D5" s="5" t="n"/>
      <c r="E5" s="5" t="n"/>
      <c r="G5" s="5" t="n"/>
      <c r="H5" s="5" t="n"/>
      <c r="J5" s="5" t="n"/>
      <c r="K5" s="5" t="n"/>
    </row>
    <row r="6">
      <c r="A6" s="13">
        <f>COUNTA(PESTEL_Input!B5:B124)</f>
        <v/>
      </c>
      <c r="B6" s="5" t="n"/>
      <c r="D6" s="14">
        <f>IFERROR(AVERAGE(PESTEL_Input!G5:G124),0)</f>
        <v/>
      </c>
      <c r="E6" s="5" t="n"/>
      <c r="G6" s="15">
        <f>COUNTIF(PESTEL_Input!J5:J124,"Critical")+COUNTIF(PESTEL_Input!J5:J124,"High")</f>
        <v/>
      </c>
      <c r="H6" s="5" t="n"/>
      <c r="J6" s="16">
        <f>COUNTIF(PESTEL_Input!L5:L124,"Opportunity")</f>
        <v/>
      </c>
      <c r="K6" s="5" t="n"/>
    </row>
    <row r="7">
      <c r="A7" s="5" t="n"/>
      <c r="B7" s="5" t="n"/>
      <c r="D7" s="5" t="n"/>
      <c r="E7" s="5" t="n"/>
      <c r="G7" s="5" t="n"/>
      <c r="H7" s="5" t="n"/>
      <c r="J7" s="5" t="n"/>
      <c r="K7" s="5" t="n"/>
    </row>
    <row r="10">
      <c r="A10" s="17" t="inlineStr">
        <is>
          <t>Category</t>
        </is>
      </c>
      <c r="B10" s="17" t="inlineStr">
        <is>
          <t>Factor Count</t>
        </is>
      </c>
      <c r="C10" s="17" t="inlineStr">
        <is>
          <t>Avg Score</t>
        </is>
      </c>
      <c r="D10" s="17" t="inlineStr">
        <is>
          <t>Weighted Score</t>
        </is>
      </c>
      <c r="E10" s="17" t="inlineStr">
        <is>
          <t>Critical</t>
        </is>
      </c>
      <c r="F10" s="17" t="inlineStr">
        <is>
          <t>High</t>
        </is>
      </c>
      <c r="G10" s="17" t="inlineStr">
        <is>
          <t>Medium</t>
        </is>
      </c>
      <c r="H10" s="17" t="inlineStr">
        <is>
          <t>Low</t>
        </is>
      </c>
      <c r="J10" s="18" t="inlineStr">
        <is>
          <t>Priority</t>
        </is>
      </c>
      <c r="K10" s="18" t="inlineStr">
        <is>
          <t>Count</t>
        </is>
      </c>
    </row>
    <row r="11">
      <c r="A11" s="19" t="inlineStr">
        <is>
          <t>Political</t>
        </is>
      </c>
      <c r="B11" s="20">
        <f>COUNTIF(PESTEL_Input!$B$5:$B$124,A11)</f>
        <v/>
      </c>
      <c r="C11" s="20">
        <f>IFERROR(AVERAGEIF(PESTEL_Input!$B$5:$B$124,A11,PESTEL_Input!$G$5:$G$124),0)</f>
        <v/>
      </c>
      <c r="D11" s="20">
        <f>SUMIF(PESTEL_Input!$B$5:$B$124,A11,PESTEL_Input!$I$5:$I$124)</f>
        <v/>
      </c>
      <c r="E11" s="20">
        <f>COUNTIFS(PESTEL_Input!$B$5:$B$124,A11,PESTEL_Input!$J$5:$J$124,"Critical")</f>
        <v/>
      </c>
      <c r="F11" s="20">
        <f>COUNTIFS(PESTEL_Input!$B$5:$B$124,A11,PESTEL_Input!$J$5:$J$124,"High")</f>
        <v/>
      </c>
      <c r="G11" s="20">
        <f>COUNTIFS(PESTEL_Input!$B$5:$B$124,A11,PESTEL_Input!$J$5:$J$124,"Medium")</f>
        <v/>
      </c>
      <c r="H11" s="20">
        <f>COUNTIFS(PESTEL_Input!$B$5:$B$124,A11,PESTEL_Input!$J$5:$J$124,"Low")</f>
        <v/>
      </c>
      <c r="J11" s="21" t="inlineStr">
        <is>
          <t>Critical</t>
        </is>
      </c>
      <c r="K11">
        <f>COUNTIF(PESTEL_Input!$J$5:$J$124,J11)</f>
        <v/>
      </c>
    </row>
    <row r="12">
      <c r="A12" s="22" t="inlineStr">
        <is>
          <t>Economic</t>
        </is>
      </c>
      <c r="B12" s="20">
        <f>COUNTIF(PESTEL_Input!$B$5:$B$124,A12)</f>
        <v/>
      </c>
      <c r="C12" s="20">
        <f>IFERROR(AVERAGEIF(PESTEL_Input!$B$5:$B$124,A12,PESTEL_Input!$G$5:$G$124),0)</f>
        <v/>
      </c>
      <c r="D12" s="20">
        <f>SUMIF(PESTEL_Input!$B$5:$B$124,A12,PESTEL_Input!$I$5:$I$124)</f>
        <v/>
      </c>
      <c r="E12" s="20">
        <f>COUNTIFS(PESTEL_Input!$B$5:$B$124,A12,PESTEL_Input!$J$5:$J$124,"Critical")</f>
        <v/>
      </c>
      <c r="F12" s="20">
        <f>COUNTIFS(PESTEL_Input!$B$5:$B$124,A12,PESTEL_Input!$J$5:$J$124,"High")</f>
        <v/>
      </c>
      <c r="G12" s="20">
        <f>COUNTIFS(PESTEL_Input!$B$5:$B$124,A12,PESTEL_Input!$J$5:$J$124,"Medium")</f>
        <v/>
      </c>
      <c r="H12" s="20">
        <f>COUNTIFS(PESTEL_Input!$B$5:$B$124,A12,PESTEL_Input!$J$5:$J$124,"Low")</f>
        <v/>
      </c>
      <c r="J12" s="22" t="inlineStr">
        <is>
          <t>High</t>
        </is>
      </c>
      <c r="K12">
        <f>COUNTIF(PESTEL_Input!$J$5:$J$124,J12)</f>
        <v/>
      </c>
    </row>
    <row r="13">
      <c r="A13" s="18" t="inlineStr">
        <is>
          <t>Social</t>
        </is>
      </c>
      <c r="B13" s="20">
        <f>COUNTIF(PESTEL_Input!$B$5:$B$124,A13)</f>
        <v/>
      </c>
      <c r="C13" s="20">
        <f>IFERROR(AVERAGEIF(PESTEL_Input!$B$5:$B$124,A13,PESTEL_Input!$G$5:$G$124),0)</f>
        <v/>
      </c>
      <c r="D13" s="20">
        <f>SUMIF(PESTEL_Input!$B$5:$B$124,A13,PESTEL_Input!$I$5:$I$124)</f>
        <v/>
      </c>
      <c r="E13" s="20">
        <f>COUNTIFS(PESTEL_Input!$B$5:$B$124,A13,PESTEL_Input!$J$5:$J$124,"Critical")</f>
        <v/>
      </c>
      <c r="F13" s="20">
        <f>COUNTIFS(PESTEL_Input!$B$5:$B$124,A13,PESTEL_Input!$J$5:$J$124,"High")</f>
        <v/>
      </c>
      <c r="G13" s="20">
        <f>COUNTIFS(PESTEL_Input!$B$5:$B$124,A13,PESTEL_Input!$J$5:$J$124,"Medium")</f>
        <v/>
      </c>
      <c r="H13" s="20">
        <f>COUNTIFS(PESTEL_Input!$B$5:$B$124,A13,PESTEL_Input!$J$5:$J$124,"Low")</f>
        <v/>
      </c>
      <c r="J13" s="23" t="inlineStr">
        <is>
          <t>Medium</t>
        </is>
      </c>
      <c r="K13">
        <f>COUNTIF(PESTEL_Input!$J$5:$J$124,J13)</f>
        <v/>
      </c>
    </row>
    <row r="14">
      <c r="A14" s="24" t="inlineStr">
        <is>
          <t>Technological</t>
        </is>
      </c>
      <c r="B14" s="20">
        <f>COUNTIF(PESTEL_Input!$B$5:$B$124,A14)</f>
        <v/>
      </c>
      <c r="C14" s="20">
        <f>IFERROR(AVERAGEIF(PESTEL_Input!$B$5:$B$124,A14,PESTEL_Input!$G$5:$G$124),0)</f>
        <v/>
      </c>
      <c r="D14" s="20">
        <f>SUMIF(PESTEL_Input!$B$5:$B$124,A14,PESTEL_Input!$I$5:$I$124)</f>
        <v/>
      </c>
      <c r="E14" s="20">
        <f>COUNTIFS(PESTEL_Input!$B$5:$B$124,A14,PESTEL_Input!$J$5:$J$124,"Critical")</f>
        <v/>
      </c>
      <c r="F14" s="20">
        <f>COUNTIFS(PESTEL_Input!$B$5:$B$124,A14,PESTEL_Input!$J$5:$J$124,"High")</f>
        <v/>
      </c>
      <c r="G14" s="20">
        <f>COUNTIFS(PESTEL_Input!$B$5:$B$124,A14,PESTEL_Input!$J$5:$J$124,"Medium")</f>
        <v/>
      </c>
      <c r="H14" s="20">
        <f>COUNTIFS(PESTEL_Input!$B$5:$B$124,A14,PESTEL_Input!$J$5:$J$124,"Low")</f>
        <v/>
      </c>
      <c r="J14" s="25" t="inlineStr">
        <is>
          <t>Low</t>
        </is>
      </c>
      <c r="K14">
        <f>COUNTIF(PESTEL_Input!$J$5:$J$124,J14)</f>
        <v/>
      </c>
    </row>
    <row r="15">
      <c r="A15" s="26" t="inlineStr">
        <is>
          <t>Environmental</t>
        </is>
      </c>
      <c r="B15" s="20">
        <f>COUNTIF(PESTEL_Input!$B$5:$B$124,A15)</f>
        <v/>
      </c>
      <c r="C15" s="20">
        <f>IFERROR(AVERAGEIF(PESTEL_Input!$B$5:$B$124,A15,PESTEL_Input!$G$5:$G$124),0)</f>
        <v/>
      </c>
      <c r="D15" s="20">
        <f>SUMIF(PESTEL_Input!$B$5:$B$124,A15,PESTEL_Input!$I$5:$I$124)</f>
        <v/>
      </c>
      <c r="E15" s="20">
        <f>COUNTIFS(PESTEL_Input!$B$5:$B$124,A15,PESTEL_Input!$J$5:$J$124,"Critical")</f>
        <v/>
      </c>
      <c r="F15" s="20">
        <f>COUNTIFS(PESTEL_Input!$B$5:$B$124,A15,PESTEL_Input!$J$5:$J$124,"High")</f>
        <v/>
      </c>
      <c r="G15" s="20">
        <f>COUNTIFS(PESTEL_Input!$B$5:$B$124,A15,PESTEL_Input!$J$5:$J$124,"Medium")</f>
        <v/>
      </c>
      <c r="H15" s="20">
        <f>COUNTIFS(PESTEL_Input!$B$5:$B$124,A15,PESTEL_Input!$J$5:$J$124,"Low")</f>
        <v/>
      </c>
    </row>
    <row r="16">
      <c r="A16" s="21" t="inlineStr">
        <is>
          <t>Legal</t>
        </is>
      </c>
      <c r="B16" s="20">
        <f>COUNTIF(PESTEL_Input!$B$5:$B$124,A16)</f>
        <v/>
      </c>
      <c r="C16" s="20">
        <f>IFERROR(AVERAGEIF(PESTEL_Input!$B$5:$B$124,A16,PESTEL_Input!$G$5:$G$124),0)</f>
        <v/>
      </c>
      <c r="D16" s="20">
        <f>SUMIF(PESTEL_Input!$B$5:$B$124,A16,PESTEL_Input!$I$5:$I$124)</f>
        <v/>
      </c>
      <c r="E16" s="20">
        <f>COUNTIFS(PESTEL_Input!$B$5:$B$124,A16,PESTEL_Input!$J$5:$J$124,"Critical")</f>
        <v/>
      </c>
      <c r="F16" s="20">
        <f>COUNTIFS(PESTEL_Input!$B$5:$B$124,A16,PESTEL_Input!$J$5:$J$124,"High")</f>
        <v/>
      </c>
      <c r="G16" s="20">
        <f>COUNTIFS(PESTEL_Input!$B$5:$B$124,A16,PESTEL_Input!$J$5:$J$124,"Medium")</f>
        <v/>
      </c>
      <c r="H16" s="20">
        <f>COUNTIFS(PESTEL_Input!$B$5:$B$124,A16,PESTEL_Input!$J$5:$J$124,"Low")</f>
        <v/>
      </c>
    </row>
  </sheetData>
  <mergeCells count="10">
    <mergeCell ref="A4:B5"/>
    <mergeCell ref="G4:H5"/>
    <mergeCell ref="D4:E5"/>
    <mergeCell ref="J4:K5"/>
    <mergeCell ref="G6:H7"/>
    <mergeCell ref="J6:K7"/>
    <mergeCell ref="A2:N2"/>
    <mergeCell ref="A6:B7"/>
    <mergeCell ref="D6:E7"/>
    <mergeCell ref="A1:N1"/>
  </mergeCells>
  <conditionalFormatting sqref="C11:D16">
    <cfRule type="colorScale" priority="1">
      <colorScale>
        <cfvo type="min"/>
        <cfvo type="percentile" val="50"/>
        <cfvo type="max"/>
        <color rgb="0063BE7B"/>
        <color rgb="00FFEB84"/>
        <color rgb="00F8696B"/>
      </colorScale>
    </cfRule>
  </conditionalFormatting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tabColor rgb="002A9D8F"/>
    <outlinePr summaryBelow="1" summaryRight="1"/>
    <pageSetUpPr/>
  </sheetPr>
  <dimension ref="A1:K12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62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</cols>
  <sheetData>
    <row r="1" ht="32" customHeight="1">
      <c r="A1" s="1" t="inlineStr">
        <is>
          <t>Scoring Model &amp; Lists</t>
        </is>
      </c>
    </row>
    <row r="2" ht="22" customHeight="1">
      <c r="A2" s="2" t="inlineStr">
        <is>
          <t>Change weights and thresholds here. Dropdown lists feed the input sheet.</t>
        </is>
      </c>
    </row>
    <row r="4">
      <c r="A4" s="27" t="inlineStr">
        <is>
          <t>Category</t>
        </is>
      </c>
      <c r="B4" s="27" t="inlineStr">
        <is>
          <t>Weight</t>
        </is>
      </c>
      <c r="C4" s="27" t="inlineStr">
        <is>
          <t>Color Code</t>
        </is>
      </c>
      <c r="D4" s="27" t="inlineStr">
        <is>
          <t>Description</t>
        </is>
      </c>
      <c r="F4" s="26" t="inlineStr">
        <is>
          <t>Impact List</t>
        </is>
      </c>
      <c r="G4" s="26" t="inlineStr">
        <is>
          <t>Probability List</t>
        </is>
      </c>
      <c r="H4" s="26" t="inlineStr">
        <is>
          <t>Trend List</t>
        </is>
      </c>
      <c r="I4" s="26" t="inlineStr">
        <is>
          <t>Status List</t>
        </is>
      </c>
      <c r="J4" s="26" t="inlineStr">
        <is>
          <t>Owner List</t>
        </is>
      </c>
      <c r="K4" s="26" t="inlineStr">
        <is>
          <t>SWOT List</t>
        </is>
      </c>
    </row>
    <row r="5">
      <c r="A5" s="28" t="inlineStr">
        <is>
          <t>Political</t>
        </is>
      </c>
      <c r="B5" s="29" t="n">
        <v>0.15</v>
      </c>
      <c r="C5" s="30" t="inlineStr">
        <is>
          <t>2F80ED</t>
        </is>
      </c>
      <c r="D5" s="28" t="inlineStr">
        <is>
          <t>Government policy, taxation, trade, regulation, public stability</t>
        </is>
      </c>
      <c r="F5" t="n">
        <v>1</v>
      </c>
      <c r="G5" t="n">
        <v>1</v>
      </c>
      <c r="H5" t="inlineStr">
        <is>
          <t>Increasing</t>
        </is>
      </c>
      <c r="I5" t="inlineStr">
        <is>
          <t>Not started</t>
        </is>
      </c>
      <c r="J5" t="inlineStr">
        <is>
          <t>Strategy</t>
        </is>
      </c>
      <c r="K5" t="inlineStr">
        <is>
          <t>Threat</t>
        </is>
      </c>
    </row>
    <row r="6">
      <c r="A6" s="28" t="inlineStr">
        <is>
          <t>Economic</t>
        </is>
      </c>
      <c r="B6" s="29" t="n">
        <v>0.2</v>
      </c>
      <c r="C6" s="31" t="inlineStr">
        <is>
          <t>F2994A</t>
        </is>
      </c>
      <c r="D6" s="28" t="inlineStr">
        <is>
          <t>Inflation, growth, currency, interest rates, purchasing power</t>
        </is>
      </c>
      <c r="F6" t="n">
        <v>2</v>
      </c>
      <c r="G6" t="n">
        <v>2</v>
      </c>
      <c r="H6" t="inlineStr">
        <is>
          <t>Stable</t>
        </is>
      </c>
      <c r="I6" t="inlineStr">
        <is>
          <t>In progress</t>
        </is>
      </c>
      <c r="J6" t="inlineStr">
        <is>
          <t>Finance</t>
        </is>
      </c>
      <c r="K6" t="inlineStr">
        <is>
          <t>Opportunity</t>
        </is>
      </c>
    </row>
    <row r="7">
      <c r="A7" s="28" t="inlineStr">
        <is>
          <t>Social</t>
        </is>
      </c>
      <c r="B7" s="29" t="n">
        <v>0.15</v>
      </c>
      <c r="C7" s="32" t="inlineStr">
        <is>
          <t>7B61FF</t>
        </is>
      </c>
      <c r="D7" s="28" t="inlineStr">
        <is>
          <t>Demographics, culture, behavior, education, lifestyle, expectations</t>
        </is>
      </c>
      <c r="F7" t="n">
        <v>3</v>
      </c>
      <c r="G7" t="n">
        <v>3</v>
      </c>
      <c r="H7" t="inlineStr">
        <is>
          <t>Decreasing</t>
        </is>
      </c>
      <c r="I7" t="inlineStr">
        <is>
          <t>On hold</t>
        </is>
      </c>
      <c r="J7" t="inlineStr">
        <is>
          <t>Marketing</t>
        </is>
      </c>
      <c r="K7" t="inlineStr">
        <is>
          <t>Neutral</t>
        </is>
      </c>
    </row>
    <row r="8">
      <c r="A8" s="28" t="inlineStr">
        <is>
          <t>Technological</t>
        </is>
      </c>
      <c r="B8" s="29" t="n">
        <v>0.2</v>
      </c>
      <c r="C8" s="33" t="inlineStr">
        <is>
          <t>00A6D6</t>
        </is>
      </c>
      <c r="D8" s="28" t="inlineStr">
        <is>
          <t>Innovation, automation, platforms, cybersecurity, data, AI adoption</t>
        </is>
      </c>
      <c r="F8" t="n">
        <v>4</v>
      </c>
      <c r="G8" t="n">
        <v>4</v>
      </c>
      <c r="H8" t="inlineStr">
        <is>
          <t>Emerging</t>
        </is>
      </c>
      <c r="I8" t="inlineStr">
        <is>
          <t>Completed</t>
        </is>
      </c>
      <c r="J8" t="inlineStr">
        <is>
          <t>Operations</t>
        </is>
      </c>
    </row>
    <row r="9">
      <c r="A9" s="28" t="inlineStr">
        <is>
          <t>Environmental</t>
        </is>
      </c>
      <c r="B9" s="29" t="n">
        <v>0.15</v>
      </c>
      <c r="C9" s="34" t="inlineStr">
        <is>
          <t>2A9D8F</t>
        </is>
      </c>
      <c r="D9" s="28" t="inlineStr">
        <is>
          <t>Climate, resources, energy, waste, sustainability, natural risk</t>
        </is>
      </c>
      <c r="F9" t="n">
        <v>5</v>
      </c>
      <c r="G9" t="n">
        <v>5</v>
      </c>
      <c r="H9" t="inlineStr">
        <is>
          <t>Declining</t>
        </is>
      </c>
      <c r="I9" t="inlineStr">
        <is>
          <t>Escalated</t>
        </is>
      </c>
      <c r="J9" t="inlineStr">
        <is>
          <t>Legal</t>
        </is>
      </c>
    </row>
    <row r="10">
      <c r="A10" s="28" t="inlineStr">
        <is>
          <t>Legal</t>
        </is>
      </c>
      <c r="B10" s="29" t="n">
        <v>0.15</v>
      </c>
      <c r="C10" s="35" t="inlineStr">
        <is>
          <t>E63946</t>
        </is>
      </c>
      <c r="D10" s="28" t="inlineStr">
        <is>
          <t>Labor law, compliance, privacy, contracts, sector rules</t>
        </is>
      </c>
      <c r="J10" t="inlineStr">
        <is>
          <t>HR</t>
        </is>
      </c>
    </row>
    <row r="11">
      <c r="J11" t="inlineStr">
        <is>
          <t>IT</t>
        </is>
      </c>
    </row>
    <row r="12">
      <c r="J12" t="inlineStr">
        <is>
          <t>Sustainability</t>
        </is>
      </c>
    </row>
  </sheetData>
  <mergeCells count="2">
    <mergeCell ref="A2:H2"/>
    <mergeCell ref="A1:H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2F80ED"/>
    <outlinePr summaryBelow="1" summaryRight="1"/>
    <pageSetUpPr/>
  </sheetPr>
  <dimension ref="A1:Q124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8" customWidth="1" min="1" max="1"/>
    <col width="18" customWidth="1" min="2" max="2"/>
    <col width="28" customWidth="1" min="3" max="3"/>
    <col width="56" customWidth="1" min="4" max="4"/>
    <col width="14" customWidth="1" min="5" max="5"/>
    <col width="18" customWidth="1" min="6" max="6"/>
    <col width="10" customWidth="1" min="7" max="7"/>
    <col width="10" customWidth="1" min="8" max="8"/>
    <col width="15" customWidth="1" min="9" max="9"/>
    <col width="14" customWidth="1" min="10" max="10"/>
    <col width="16" customWidth="1" min="11" max="11"/>
    <col width="14" customWidth="1" min="12" max="12"/>
    <col width="16" customWidth="1" min="13" max="13"/>
    <col width="48" customWidth="1" min="14" max="14"/>
    <col width="16" customWidth="1" min="15" max="15"/>
    <col width="14" customWidth="1" min="16" max="16"/>
    <col width="30" customWidth="1" min="17" max="17"/>
  </cols>
  <sheetData>
    <row r="1" ht="32" customHeight="1">
      <c r="A1" s="1" t="inlineStr">
        <is>
          <t>PESTEL Input Table</t>
        </is>
      </c>
    </row>
    <row r="2" ht="22" customHeight="1">
      <c r="A2" s="2" t="inlineStr">
        <is>
          <t>Enter or edit factors. Blue columns are user inputs; black formula columns calculate risk automatically.</t>
        </is>
      </c>
    </row>
    <row r="4">
      <c r="A4" s="36" t="inlineStr">
        <is>
          <t>ID</t>
        </is>
      </c>
      <c r="B4" s="36" t="inlineStr">
        <is>
          <t>Category</t>
        </is>
      </c>
      <c r="C4" s="36" t="inlineStr">
        <is>
          <t>Factor</t>
        </is>
      </c>
      <c r="D4" s="36" t="inlineStr">
        <is>
          <t>Detailed Description</t>
        </is>
      </c>
      <c r="E4" s="36" t="inlineStr">
        <is>
          <t>Impact (1-5)</t>
        </is>
      </c>
      <c r="F4" s="36" t="inlineStr">
        <is>
          <t>Probability (1-5)</t>
        </is>
      </c>
      <c r="G4" s="36" t="inlineStr">
        <is>
          <t>Score</t>
        </is>
      </c>
      <c r="H4" s="36" t="inlineStr">
        <is>
          <t>Weight</t>
        </is>
      </c>
      <c r="I4" s="36" t="inlineStr">
        <is>
          <t>Weighted Score</t>
        </is>
      </c>
      <c r="J4" s="36" t="inlineStr">
        <is>
          <t>Priority</t>
        </is>
      </c>
      <c r="K4" s="36" t="inlineStr">
        <is>
          <t>Trend</t>
        </is>
      </c>
      <c r="L4" s="36" t="inlineStr">
        <is>
          <t>SWOT Link</t>
        </is>
      </c>
      <c r="M4" s="36" t="inlineStr">
        <is>
          <t>Owner</t>
        </is>
      </c>
      <c r="N4" s="36" t="inlineStr">
        <is>
          <t>Action Required</t>
        </is>
      </c>
      <c r="O4" s="36" t="inlineStr">
        <is>
          <t>Status</t>
        </is>
      </c>
      <c r="P4" s="36" t="inlineStr">
        <is>
          <t>Deadline</t>
        </is>
      </c>
      <c r="Q4" s="36" t="inlineStr">
        <is>
          <t>Notes</t>
        </is>
      </c>
    </row>
    <row r="5">
      <c r="A5" s="37" t="n">
        <v>1</v>
      </c>
      <c r="B5" s="37" t="inlineStr">
        <is>
          <t>Political</t>
        </is>
      </c>
      <c r="C5" s="37" t="inlineStr">
        <is>
          <t>Tax reform</t>
        </is>
      </c>
      <c r="D5" s="37" t="inlineStr">
        <is>
          <t>Potential change in corporate tax or sector-specific fiscal incentives.</t>
        </is>
      </c>
      <c r="E5" s="37" t="n">
        <v>4</v>
      </c>
      <c r="F5" s="37" t="n">
        <v>3</v>
      </c>
      <c r="G5" s="38">
        <f>IF(OR(E5="",F5=""),"",E5*F5)</f>
        <v/>
      </c>
      <c r="H5" s="39">
        <f>IFERROR(VLOOKUP(B5,Scoring_Model!$A$5:$B$10,2,FALSE),"")</f>
        <v/>
      </c>
      <c r="I5" s="40">
        <f>IF(G5="","",G5*H5)</f>
        <v/>
      </c>
      <c r="J5" s="38">
        <f>IF(G5="","",IF(G5&gt;=18,"Critical",IF(G5&gt;=12,"High",IF(G5&gt;=6,"Medium","Low"))))</f>
        <v/>
      </c>
      <c r="K5" s="37" t="inlineStr">
        <is>
          <t>Increasing</t>
        </is>
      </c>
      <c r="L5" s="37" t="inlineStr">
        <is>
          <t>Threat</t>
        </is>
      </c>
      <c r="M5" s="37" t="inlineStr">
        <is>
          <t>Finance</t>
        </is>
      </c>
      <c r="N5" s="37" t="inlineStr">
        <is>
          <t>Monitor official updates and prepare sensitivity analysis.</t>
        </is>
      </c>
      <c r="O5" s="37" t="inlineStr">
        <is>
          <t>In progress</t>
        </is>
      </c>
      <c r="P5" s="41" t="inlineStr">
        <is>
          <t>2026-06-30</t>
        </is>
      </c>
      <c r="Q5" s="37" t="inlineStr"/>
    </row>
    <row r="6">
      <c r="A6" s="37" t="n">
        <v>2</v>
      </c>
      <c r="B6" s="37" t="inlineStr">
        <is>
          <t>Political</t>
        </is>
      </c>
      <c r="C6" s="37" t="inlineStr">
        <is>
          <t>Trade policy</t>
        </is>
      </c>
      <c r="D6" s="37" t="inlineStr">
        <is>
          <t>Import/export rules may influence sourcing costs and delivery delays.</t>
        </is>
      </c>
      <c r="E6" s="37" t="n">
        <v>3</v>
      </c>
      <c r="F6" s="37" t="n">
        <v>3</v>
      </c>
      <c r="G6" s="38">
        <f>IF(OR(E6="",F6=""),"",E6*F6)</f>
        <v/>
      </c>
      <c r="H6" s="39">
        <f>IFERROR(VLOOKUP(B6,Scoring_Model!$A$5:$B$10,2,FALSE),"")</f>
        <v/>
      </c>
      <c r="I6" s="40">
        <f>IF(G6="","",G6*H6)</f>
        <v/>
      </c>
      <c r="J6" s="38">
        <f>IF(G6="","",IF(G6&gt;=18,"Critical",IF(G6&gt;=12,"High",IF(G6&gt;=6,"Medium","Low"))))</f>
        <v/>
      </c>
      <c r="K6" s="37" t="inlineStr">
        <is>
          <t>Stable</t>
        </is>
      </c>
      <c r="L6" s="37" t="inlineStr">
        <is>
          <t>Threat</t>
        </is>
      </c>
      <c r="M6" s="37" t="inlineStr">
        <is>
          <t>Operations</t>
        </is>
      </c>
      <c r="N6" s="37" t="inlineStr">
        <is>
          <t>Identify alternative suppliers and customs documentation gaps.</t>
        </is>
      </c>
      <c r="O6" s="37" t="inlineStr">
        <is>
          <t>Not started</t>
        </is>
      </c>
      <c r="P6" s="41" t="inlineStr">
        <is>
          <t>2026-07-15</t>
        </is>
      </c>
      <c r="Q6" s="37" t="inlineStr"/>
    </row>
    <row r="7">
      <c r="A7" s="37" t="n">
        <v>3</v>
      </c>
      <c r="B7" s="37" t="inlineStr">
        <is>
          <t>Economic</t>
        </is>
      </c>
      <c r="C7" s="37" t="inlineStr">
        <is>
          <t>Inflation pressure</t>
        </is>
      </c>
      <c r="D7" s="37" t="inlineStr">
        <is>
          <t>Rising input costs may compress margins and alter customer purchasing power.</t>
        </is>
      </c>
      <c r="E7" s="37" t="n">
        <v>5</v>
      </c>
      <c r="F7" s="37" t="n">
        <v>4</v>
      </c>
      <c r="G7" s="38">
        <f>IF(OR(E7="",F7=""),"",E7*F7)</f>
        <v/>
      </c>
      <c r="H7" s="39">
        <f>IFERROR(VLOOKUP(B7,Scoring_Model!$A$5:$B$10,2,FALSE),"")</f>
        <v/>
      </c>
      <c r="I7" s="40">
        <f>IF(G7="","",G7*H7)</f>
        <v/>
      </c>
      <c r="J7" s="38">
        <f>IF(G7="","",IF(G7&gt;=18,"Critical",IF(G7&gt;=12,"High",IF(G7&gt;=6,"Medium","Low"))))</f>
        <v/>
      </c>
      <c r="K7" s="37" t="inlineStr">
        <is>
          <t>Increasing</t>
        </is>
      </c>
      <c r="L7" s="37" t="inlineStr">
        <is>
          <t>Threat</t>
        </is>
      </c>
      <c r="M7" s="37" t="inlineStr">
        <is>
          <t>Finance</t>
        </is>
      </c>
      <c r="N7" s="37" t="inlineStr">
        <is>
          <t>Refresh pricing model and supplier contracts.</t>
        </is>
      </c>
      <c r="O7" s="37" t="inlineStr">
        <is>
          <t>In progress</t>
        </is>
      </c>
      <c r="P7" s="41" t="inlineStr">
        <is>
          <t>2026-05-30</t>
        </is>
      </c>
      <c r="Q7" s="37" t="inlineStr"/>
    </row>
    <row r="8">
      <c r="A8" s="37" t="n">
        <v>4</v>
      </c>
      <c r="B8" s="37" t="inlineStr">
        <is>
          <t>Economic</t>
        </is>
      </c>
      <c r="C8" s="37" t="inlineStr">
        <is>
          <t>Currency volatility</t>
        </is>
      </c>
      <c r="D8" s="37" t="inlineStr">
        <is>
          <t>Exchange rate movements can affect imported equipment and SaaS subscriptions.</t>
        </is>
      </c>
      <c r="E8" s="37" t="n">
        <v>4</v>
      </c>
      <c r="F8" s="37" t="n">
        <v>4</v>
      </c>
      <c r="G8" s="38">
        <f>IF(OR(E8="",F8=""),"",E8*F8)</f>
        <v/>
      </c>
      <c r="H8" s="39">
        <f>IFERROR(VLOOKUP(B8,Scoring_Model!$A$5:$B$10,2,FALSE),"")</f>
        <v/>
      </c>
      <c r="I8" s="40">
        <f>IF(G8="","",G8*H8)</f>
        <v/>
      </c>
      <c r="J8" s="38">
        <f>IF(G8="","",IF(G8&gt;=18,"Critical",IF(G8&gt;=12,"High",IF(G8&gt;=6,"Medium","Low"))))</f>
        <v/>
      </c>
      <c r="K8" s="37" t="inlineStr">
        <is>
          <t>Increasing</t>
        </is>
      </c>
      <c r="L8" s="37" t="inlineStr">
        <is>
          <t>Threat</t>
        </is>
      </c>
      <c r="M8" s="37" t="inlineStr">
        <is>
          <t>Finance</t>
        </is>
      </c>
      <c r="N8" s="37" t="inlineStr">
        <is>
          <t>Consider hedging policy and local procurement alternatives.</t>
        </is>
      </c>
      <c r="O8" s="37" t="inlineStr">
        <is>
          <t>Not started</t>
        </is>
      </c>
      <c r="P8" s="41" t="inlineStr">
        <is>
          <t>2026-06-20</t>
        </is>
      </c>
      <c r="Q8" s="37" t="inlineStr"/>
    </row>
    <row r="9">
      <c r="A9" s="37" t="n">
        <v>5</v>
      </c>
      <c r="B9" s="37" t="inlineStr">
        <is>
          <t>Social</t>
        </is>
      </c>
      <c r="C9" s="37" t="inlineStr">
        <is>
          <t>Workforce expectations</t>
        </is>
      </c>
      <c r="D9" s="37" t="inlineStr">
        <is>
          <t>Talent increasingly expects flexibility, transparent career paths and learning support.</t>
        </is>
      </c>
      <c r="E9" s="37" t="n">
        <v>3</v>
      </c>
      <c r="F9" s="37" t="n">
        <v>4</v>
      </c>
      <c r="G9" s="38">
        <f>IF(OR(E9="",F9=""),"",E9*F9)</f>
        <v/>
      </c>
      <c r="H9" s="39">
        <f>IFERROR(VLOOKUP(B9,Scoring_Model!$A$5:$B$10,2,FALSE),"")</f>
        <v/>
      </c>
      <c r="I9" s="40">
        <f>IF(G9="","",G9*H9)</f>
        <v/>
      </c>
      <c r="J9" s="38">
        <f>IF(G9="","",IF(G9&gt;=18,"Critical",IF(G9&gt;=12,"High",IF(G9&gt;=6,"Medium","Low"))))</f>
        <v/>
      </c>
      <c r="K9" s="37" t="inlineStr">
        <is>
          <t>Emerging</t>
        </is>
      </c>
      <c r="L9" s="37" t="inlineStr">
        <is>
          <t>Opportunity</t>
        </is>
      </c>
      <c r="M9" s="37" t="inlineStr">
        <is>
          <t>HR</t>
        </is>
      </c>
      <c r="N9" s="37" t="inlineStr">
        <is>
          <t>Update EVP and onboarding journey.</t>
        </is>
      </c>
      <c r="O9" s="37" t="inlineStr">
        <is>
          <t>In progress</t>
        </is>
      </c>
      <c r="P9" s="41" t="inlineStr">
        <is>
          <t>2026-08-10</t>
        </is>
      </c>
      <c r="Q9" s="37" t="inlineStr"/>
    </row>
    <row r="10">
      <c r="A10" s="37" t="n">
        <v>6</v>
      </c>
      <c r="B10" s="37" t="inlineStr">
        <is>
          <t>Social</t>
        </is>
      </c>
      <c r="C10" s="37" t="inlineStr">
        <is>
          <t>Consumer trust</t>
        </is>
      </c>
      <c r="D10" s="37" t="inlineStr">
        <is>
          <t>Customers are more sensitive to transparency, reviews and service responsiveness.</t>
        </is>
      </c>
      <c r="E10" s="37" t="n">
        <v>4</v>
      </c>
      <c r="F10" s="37" t="n">
        <v>3</v>
      </c>
      <c r="G10" s="38">
        <f>IF(OR(E10="",F10=""),"",E10*F10)</f>
        <v/>
      </c>
      <c r="H10" s="39">
        <f>IFERROR(VLOOKUP(B10,Scoring_Model!$A$5:$B$10,2,FALSE),"")</f>
        <v/>
      </c>
      <c r="I10" s="40">
        <f>IF(G10="","",G10*H10)</f>
        <v/>
      </c>
      <c r="J10" s="38">
        <f>IF(G10="","",IF(G10&gt;=18,"Critical",IF(G10&gt;=12,"High",IF(G10&gt;=6,"Medium","Low"))))</f>
        <v/>
      </c>
      <c r="K10" s="37" t="inlineStr">
        <is>
          <t>Stable</t>
        </is>
      </c>
      <c r="L10" s="37" t="inlineStr">
        <is>
          <t>Opportunity</t>
        </is>
      </c>
      <c r="M10" s="37" t="inlineStr">
        <is>
          <t>Marketing</t>
        </is>
      </c>
      <c r="N10" s="37" t="inlineStr">
        <is>
          <t>Build trust signals and customer feedback loop.</t>
        </is>
      </c>
      <c r="O10" s="37" t="inlineStr">
        <is>
          <t>Not started</t>
        </is>
      </c>
      <c r="P10" s="41" t="inlineStr">
        <is>
          <t>2026-07-01</t>
        </is>
      </c>
      <c r="Q10" s="37" t="inlineStr"/>
    </row>
    <row r="11">
      <c r="A11" s="37" t="n">
        <v>7</v>
      </c>
      <c r="B11" s="37" t="inlineStr">
        <is>
          <t>Technological</t>
        </is>
      </c>
      <c r="C11" s="37" t="inlineStr">
        <is>
          <t>AI automation</t>
        </is>
      </c>
      <c r="D11" s="37" t="inlineStr">
        <is>
          <t>AI tools may improve productivity but require governance and skills upgrading.</t>
        </is>
      </c>
      <c r="E11" s="37" t="n">
        <v>5</v>
      </c>
      <c r="F11" s="37" t="n">
        <v>4</v>
      </c>
      <c r="G11" s="38">
        <f>IF(OR(E11="",F11=""),"",E11*F11)</f>
        <v/>
      </c>
      <c r="H11" s="39">
        <f>IFERROR(VLOOKUP(B11,Scoring_Model!$A$5:$B$10,2,FALSE),"")</f>
        <v/>
      </c>
      <c r="I11" s="40">
        <f>IF(G11="","",G11*H11)</f>
        <v/>
      </c>
      <c r="J11" s="38">
        <f>IF(G11="","",IF(G11&gt;=18,"Critical",IF(G11&gt;=12,"High",IF(G11&gt;=6,"Medium","Low"))))</f>
        <v/>
      </c>
      <c r="K11" s="37" t="inlineStr">
        <is>
          <t>Emerging</t>
        </is>
      </c>
      <c r="L11" s="37" t="inlineStr">
        <is>
          <t>Opportunity</t>
        </is>
      </c>
      <c r="M11" s="37" t="inlineStr">
        <is>
          <t>IT</t>
        </is>
      </c>
      <c r="N11" s="37" t="inlineStr">
        <is>
          <t>Define AI use policy and automation roadmap.</t>
        </is>
      </c>
      <c r="O11" s="37" t="inlineStr">
        <is>
          <t>In progress</t>
        </is>
      </c>
      <c r="P11" s="41" t="inlineStr">
        <is>
          <t>2026-06-15</t>
        </is>
      </c>
      <c r="Q11" s="37" t="inlineStr"/>
    </row>
    <row r="12">
      <c r="A12" s="37" t="n">
        <v>8</v>
      </c>
      <c r="B12" s="37" t="inlineStr">
        <is>
          <t>Technological</t>
        </is>
      </c>
      <c r="C12" s="37" t="inlineStr">
        <is>
          <t>Cybersecurity exposure</t>
        </is>
      </c>
      <c r="D12" s="37" t="inlineStr">
        <is>
          <t>More digital workflows increase vulnerability to data breaches and service disruption.</t>
        </is>
      </c>
      <c r="E12" s="37" t="n">
        <v>5</v>
      </c>
      <c r="F12" s="37" t="n">
        <v>3</v>
      </c>
      <c r="G12" s="38">
        <f>IF(OR(E12="",F12=""),"",E12*F12)</f>
        <v/>
      </c>
      <c r="H12" s="39">
        <f>IFERROR(VLOOKUP(B12,Scoring_Model!$A$5:$B$10,2,FALSE),"")</f>
        <v/>
      </c>
      <c r="I12" s="40">
        <f>IF(G12="","",G12*H12)</f>
        <v/>
      </c>
      <c r="J12" s="38">
        <f>IF(G12="","",IF(G12&gt;=18,"Critical",IF(G12&gt;=12,"High",IF(G12&gt;=6,"Medium","Low"))))</f>
        <v/>
      </c>
      <c r="K12" s="37" t="inlineStr">
        <is>
          <t>Increasing</t>
        </is>
      </c>
      <c r="L12" s="37" t="inlineStr">
        <is>
          <t>Threat</t>
        </is>
      </c>
      <c r="M12" s="37" t="inlineStr">
        <is>
          <t>IT</t>
        </is>
      </c>
      <c r="N12" s="37" t="inlineStr">
        <is>
          <t>Run access audit and incident response drill.</t>
        </is>
      </c>
      <c r="O12" s="37" t="inlineStr">
        <is>
          <t>Escalated</t>
        </is>
      </c>
      <c r="P12" s="41" t="inlineStr">
        <is>
          <t>2026-05-15</t>
        </is>
      </c>
      <c r="Q12" s="37" t="inlineStr"/>
    </row>
    <row r="13">
      <c r="A13" s="37" t="n">
        <v>9</v>
      </c>
      <c r="B13" s="37" t="inlineStr">
        <is>
          <t>Environmental</t>
        </is>
      </c>
      <c r="C13" s="37" t="inlineStr">
        <is>
          <t>Energy cost</t>
        </is>
      </c>
      <c r="D13" s="37" t="inlineStr">
        <is>
          <t>Energy prices and efficiency standards may affect operating costs.</t>
        </is>
      </c>
      <c r="E13" s="37" t="n">
        <v>4</v>
      </c>
      <c r="F13" s="37" t="n">
        <v>3</v>
      </c>
      <c r="G13" s="38">
        <f>IF(OR(E13="",F13=""),"",E13*F13)</f>
        <v/>
      </c>
      <c r="H13" s="39">
        <f>IFERROR(VLOOKUP(B13,Scoring_Model!$A$5:$B$10,2,FALSE),"")</f>
        <v/>
      </c>
      <c r="I13" s="40">
        <f>IF(G13="","",G13*H13)</f>
        <v/>
      </c>
      <c r="J13" s="38">
        <f>IF(G13="","",IF(G13&gt;=18,"Critical",IF(G13&gt;=12,"High",IF(G13&gt;=6,"Medium","Low"))))</f>
        <v/>
      </c>
      <c r="K13" s="37" t="inlineStr">
        <is>
          <t>Increasing</t>
        </is>
      </c>
      <c r="L13" s="37" t="inlineStr">
        <is>
          <t>Threat</t>
        </is>
      </c>
      <c r="M13" s="37" t="inlineStr">
        <is>
          <t>Sustainability</t>
        </is>
      </c>
      <c r="N13" s="37" t="inlineStr">
        <is>
          <t>Assess energy reduction quick wins.</t>
        </is>
      </c>
      <c r="O13" s="37" t="inlineStr">
        <is>
          <t>Not started</t>
        </is>
      </c>
      <c r="P13" s="41" t="inlineStr">
        <is>
          <t>2026-09-01</t>
        </is>
      </c>
      <c r="Q13" s="37" t="inlineStr"/>
    </row>
    <row r="14">
      <c r="A14" s="37" t="n">
        <v>10</v>
      </c>
      <c r="B14" s="37" t="inlineStr">
        <is>
          <t>Environmental</t>
        </is>
      </c>
      <c r="C14" s="37" t="inlineStr">
        <is>
          <t>Sustainability demand</t>
        </is>
      </c>
      <c r="D14" s="37" t="inlineStr">
        <is>
          <t>Clients may prefer suppliers with credible environmental commitments.</t>
        </is>
      </c>
      <c r="E14" s="37" t="n">
        <v>3</v>
      </c>
      <c r="F14" s="37" t="n">
        <v>4</v>
      </c>
      <c r="G14" s="38">
        <f>IF(OR(E14="",F14=""),"",E14*F14)</f>
        <v/>
      </c>
      <c r="H14" s="39">
        <f>IFERROR(VLOOKUP(B14,Scoring_Model!$A$5:$B$10,2,FALSE),"")</f>
        <v/>
      </c>
      <c r="I14" s="40">
        <f>IF(G14="","",G14*H14)</f>
        <v/>
      </c>
      <c r="J14" s="38">
        <f>IF(G14="","",IF(G14&gt;=18,"Critical",IF(G14&gt;=12,"High",IF(G14&gt;=6,"Medium","Low"))))</f>
        <v/>
      </c>
      <c r="K14" s="37" t="inlineStr">
        <is>
          <t>Emerging</t>
        </is>
      </c>
      <c r="L14" s="37" t="inlineStr">
        <is>
          <t>Opportunity</t>
        </is>
      </c>
      <c r="M14" s="37" t="inlineStr">
        <is>
          <t>Sustainability</t>
        </is>
      </c>
      <c r="N14" s="37" t="inlineStr">
        <is>
          <t>Publish sustainability roadmap and KPIs.</t>
        </is>
      </c>
      <c r="O14" s="37" t="inlineStr">
        <is>
          <t>In progress</t>
        </is>
      </c>
      <c r="P14" s="41" t="inlineStr">
        <is>
          <t>2026-10-01</t>
        </is>
      </c>
      <c r="Q14" s="37" t="inlineStr"/>
    </row>
    <row r="15">
      <c r="A15" s="37" t="n">
        <v>11</v>
      </c>
      <c r="B15" s="37" t="inlineStr">
        <is>
          <t>Legal</t>
        </is>
      </c>
      <c r="C15" s="37" t="inlineStr">
        <is>
          <t>Data privacy rules</t>
        </is>
      </c>
      <c r="D15" s="37" t="inlineStr">
        <is>
          <t>Privacy requirements can affect customer data collection and marketing workflows.</t>
        </is>
      </c>
      <c r="E15" s="37" t="n">
        <v>5</v>
      </c>
      <c r="F15" s="37" t="n">
        <v>3</v>
      </c>
      <c r="G15" s="38">
        <f>IF(OR(E15="",F15=""),"",E15*F15)</f>
        <v/>
      </c>
      <c r="H15" s="39">
        <f>IFERROR(VLOOKUP(B15,Scoring_Model!$A$5:$B$10,2,FALSE),"")</f>
        <v/>
      </c>
      <c r="I15" s="40">
        <f>IF(G15="","",G15*H15)</f>
        <v/>
      </c>
      <c r="J15" s="38">
        <f>IF(G15="","",IF(G15&gt;=18,"Critical",IF(G15&gt;=12,"High",IF(G15&gt;=6,"Medium","Low"))))</f>
        <v/>
      </c>
      <c r="K15" s="37" t="inlineStr">
        <is>
          <t>Stable</t>
        </is>
      </c>
      <c r="L15" s="37" t="inlineStr">
        <is>
          <t>Threat</t>
        </is>
      </c>
      <c r="M15" s="37" t="inlineStr">
        <is>
          <t>Legal</t>
        </is>
      </c>
      <c r="N15" s="37" t="inlineStr">
        <is>
          <t>Review consent, storage and vendor processing terms.</t>
        </is>
      </c>
      <c r="O15" s="37" t="inlineStr">
        <is>
          <t>In progress</t>
        </is>
      </c>
      <c r="P15" s="41" t="inlineStr">
        <is>
          <t>2026-06-05</t>
        </is>
      </c>
      <c r="Q15" s="37" t="inlineStr"/>
    </row>
    <row r="16">
      <c r="A16" s="37" t="n">
        <v>12</v>
      </c>
      <c r="B16" s="37" t="inlineStr">
        <is>
          <t>Legal</t>
        </is>
      </c>
      <c r="C16" s="37" t="inlineStr">
        <is>
          <t>Employment compliance</t>
        </is>
      </c>
      <c r="D16" s="37" t="inlineStr">
        <is>
          <t>Labor rules and workplace policies may require documentation updates.</t>
        </is>
      </c>
      <c r="E16" s="37" t="n">
        <v>3</v>
      </c>
      <c r="F16" s="37" t="n">
        <v>3</v>
      </c>
      <c r="G16" s="38">
        <f>IF(OR(E16="",F16=""),"",E16*F16)</f>
        <v/>
      </c>
      <c r="H16" s="39">
        <f>IFERROR(VLOOKUP(B16,Scoring_Model!$A$5:$B$10,2,FALSE),"")</f>
        <v/>
      </c>
      <c r="I16" s="40">
        <f>IF(G16="","",G16*H16)</f>
        <v/>
      </c>
      <c r="J16" s="38">
        <f>IF(G16="","",IF(G16&gt;=18,"Critical",IF(G16&gt;=12,"High",IF(G16&gt;=6,"Medium","Low"))))</f>
        <v/>
      </c>
      <c r="K16" s="37" t="inlineStr">
        <is>
          <t>Stable</t>
        </is>
      </c>
      <c r="L16" s="37" t="inlineStr">
        <is>
          <t>Threat</t>
        </is>
      </c>
      <c r="M16" s="37" t="inlineStr">
        <is>
          <t>HR</t>
        </is>
      </c>
      <c r="N16" s="37" t="inlineStr">
        <is>
          <t>Review policies and update internal templates.</t>
        </is>
      </c>
      <c r="O16" s="37" t="inlineStr">
        <is>
          <t>Not started</t>
        </is>
      </c>
      <c r="P16" s="41" t="inlineStr">
        <is>
          <t>2026-08-15</t>
        </is>
      </c>
      <c r="Q16" s="37" t="inlineStr"/>
    </row>
    <row r="17">
      <c r="A17" s="37" t="n">
        <v>13</v>
      </c>
      <c r="B17" s="37" t="inlineStr"/>
      <c r="C17" s="37" t="inlineStr"/>
      <c r="D17" s="37" t="inlineStr"/>
      <c r="E17" s="37" t="inlineStr"/>
      <c r="F17" s="37" t="inlineStr"/>
      <c r="G17" s="38">
        <f>IF(OR(E17="",F17=""),"",E17*F17)</f>
        <v/>
      </c>
      <c r="H17" s="39">
        <f>IFERROR(VLOOKUP(B17,Scoring_Model!$A$5:$B$10,2,FALSE),"")</f>
        <v/>
      </c>
      <c r="I17" s="40">
        <f>IF(G17="","",G17*H17)</f>
        <v/>
      </c>
      <c r="J17" s="38">
        <f>IF(G17="","",IF(G17&gt;=18,"Critical",IF(G17&gt;=12,"High",IF(G17&gt;=6,"Medium","Low"))))</f>
        <v/>
      </c>
      <c r="K17" s="37" t="inlineStr"/>
      <c r="L17" s="37" t="inlineStr"/>
      <c r="M17" s="37" t="inlineStr"/>
      <c r="N17" s="37" t="inlineStr"/>
      <c r="O17" s="37" t="inlineStr"/>
      <c r="P17" s="37" t="inlineStr"/>
      <c r="Q17" s="37" t="inlineStr"/>
    </row>
    <row r="18">
      <c r="A18" s="37" t="n">
        <v>14</v>
      </c>
      <c r="B18" s="37" t="inlineStr"/>
      <c r="C18" s="37" t="inlineStr"/>
      <c r="D18" s="37" t="inlineStr"/>
      <c r="E18" s="37" t="inlineStr"/>
      <c r="F18" s="37" t="inlineStr"/>
      <c r="G18" s="38">
        <f>IF(OR(E18="",F18=""),"",E18*F18)</f>
        <v/>
      </c>
      <c r="H18" s="39">
        <f>IFERROR(VLOOKUP(B18,Scoring_Model!$A$5:$B$10,2,FALSE),"")</f>
        <v/>
      </c>
      <c r="I18" s="40">
        <f>IF(G18="","",G18*H18)</f>
        <v/>
      </c>
      <c r="J18" s="38">
        <f>IF(G18="","",IF(G18&gt;=18,"Critical",IF(G18&gt;=12,"High",IF(G18&gt;=6,"Medium","Low"))))</f>
        <v/>
      </c>
      <c r="K18" s="37" t="inlineStr"/>
      <c r="L18" s="37" t="inlineStr"/>
      <c r="M18" s="37" t="inlineStr"/>
      <c r="N18" s="37" t="inlineStr"/>
      <c r="O18" s="37" t="inlineStr"/>
      <c r="P18" s="37" t="inlineStr"/>
      <c r="Q18" s="37" t="inlineStr"/>
    </row>
    <row r="19">
      <c r="A19" s="37" t="n">
        <v>15</v>
      </c>
      <c r="B19" s="37" t="inlineStr"/>
      <c r="C19" s="37" t="inlineStr"/>
      <c r="D19" s="37" t="inlineStr"/>
      <c r="E19" s="37" t="inlineStr"/>
      <c r="F19" s="37" t="inlineStr"/>
      <c r="G19" s="38">
        <f>IF(OR(E19="",F19=""),"",E19*F19)</f>
        <v/>
      </c>
      <c r="H19" s="39">
        <f>IFERROR(VLOOKUP(B19,Scoring_Model!$A$5:$B$10,2,FALSE),"")</f>
        <v/>
      </c>
      <c r="I19" s="40">
        <f>IF(G19="","",G19*H19)</f>
        <v/>
      </c>
      <c r="J19" s="38">
        <f>IF(G19="","",IF(G19&gt;=18,"Critical",IF(G19&gt;=12,"High",IF(G19&gt;=6,"Medium","Low"))))</f>
        <v/>
      </c>
      <c r="K19" s="37" t="inlineStr"/>
      <c r="L19" s="37" t="inlineStr"/>
      <c r="M19" s="37" t="inlineStr"/>
      <c r="N19" s="37" t="inlineStr"/>
      <c r="O19" s="37" t="inlineStr"/>
      <c r="P19" s="37" t="inlineStr"/>
      <c r="Q19" s="37" t="inlineStr"/>
    </row>
    <row r="20">
      <c r="A20" s="37" t="n">
        <v>16</v>
      </c>
      <c r="B20" s="37" t="inlineStr"/>
      <c r="C20" s="37" t="inlineStr"/>
      <c r="D20" s="37" t="inlineStr"/>
      <c r="E20" s="37" t="inlineStr"/>
      <c r="F20" s="37" t="inlineStr"/>
      <c r="G20" s="38">
        <f>IF(OR(E20="",F20=""),"",E20*F20)</f>
        <v/>
      </c>
      <c r="H20" s="39">
        <f>IFERROR(VLOOKUP(B20,Scoring_Model!$A$5:$B$10,2,FALSE),"")</f>
        <v/>
      </c>
      <c r="I20" s="40">
        <f>IF(G20="","",G20*H20)</f>
        <v/>
      </c>
      <c r="J20" s="38">
        <f>IF(G20="","",IF(G20&gt;=18,"Critical",IF(G20&gt;=12,"High",IF(G20&gt;=6,"Medium","Low"))))</f>
        <v/>
      </c>
      <c r="K20" s="37" t="inlineStr"/>
      <c r="L20" s="37" t="inlineStr"/>
      <c r="M20" s="37" t="inlineStr"/>
      <c r="N20" s="37" t="inlineStr"/>
      <c r="O20" s="37" t="inlineStr"/>
      <c r="P20" s="37" t="inlineStr"/>
      <c r="Q20" s="37" t="inlineStr"/>
    </row>
    <row r="21">
      <c r="A21" s="37" t="n">
        <v>17</v>
      </c>
      <c r="B21" s="37" t="inlineStr"/>
      <c r="C21" s="37" t="inlineStr"/>
      <c r="D21" s="37" t="inlineStr"/>
      <c r="E21" s="37" t="inlineStr"/>
      <c r="F21" s="37" t="inlineStr"/>
      <c r="G21" s="38">
        <f>IF(OR(E21="",F21=""),"",E21*F21)</f>
        <v/>
      </c>
      <c r="H21" s="39">
        <f>IFERROR(VLOOKUP(B21,Scoring_Model!$A$5:$B$10,2,FALSE),"")</f>
        <v/>
      </c>
      <c r="I21" s="40">
        <f>IF(G21="","",G21*H21)</f>
        <v/>
      </c>
      <c r="J21" s="38">
        <f>IF(G21="","",IF(G21&gt;=18,"Critical",IF(G21&gt;=12,"High",IF(G21&gt;=6,"Medium","Low"))))</f>
        <v/>
      </c>
      <c r="K21" s="37" t="inlineStr"/>
      <c r="L21" s="37" t="inlineStr"/>
      <c r="M21" s="37" t="inlineStr"/>
      <c r="N21" s="37" t="inlineStr"/>
      <c r="O21" s="37" t="inlineStr"/>
      <c r="P21" s="37" t="inlineStr"/>
      <c r="Q21" s="37" t="inlineStr"/>
    </row>
    <row r="22">
      <c r="A22" s="37" t="n">
        <v>18</v>
      </c>
      <c r="B22" s="37" t="inlineStr"/>
      <c r="C22" s="37" t="inlineStr"/>
      <c r="D22" s="37" t="inlineStr"/>
      <c r="E22" s="37" t="inlineStr"/>
      <c r="F22" s="37" t="inlineStr"/>
      <c r="G22" s="38">
        <f>IF(OR(E22="",F22=""),"",E22*F22)</f>
        <v/>
      </c>
      <c r="H22" s="39">
        <f>IFERROR(VLOOKUP(B22,Scoring_Model!$A$5:$B$10,2,FALSE),"")</f>
        <v/>
      </c>
      <c r="I22" s="40">
        <f>IF(G22="","",G22*H22)</f>
        <v/>
      </c>
      <c r="J22" s="38">
        <f>IF(G22="","",IF(G22&gt;=18,"Critical",IF(G22&gt;=12,"High",IF(G22&gt;=6,"Medium","Low"))))</f>
        <v/>
      </c>
      <c r="K22" s="37" t="inlineStr"/>
      <c r="L22" s="37" t="inlineStr"/>
      <c r="M22" s="37" t="inlineStr"/>
      <c r="N22" s="37" t="inlineStr"/>
      <c r="O22" s="37" t="inlineStr"/>
      <c r="P22" s="37" t="inlineStr"/>
      <c r="Q22" s="37" t="inlineStr"/>
    </row>
    <row r="23">
      <c r="A23" s="37" t="n">
        <v>19</v>
      </c>
      <c r="B23" s="37" t="inlineStr"/>
      <c r="C23" s="37" t="inlineStr"/>
      <c r="D23" s="37" t="inlineStr"/>
      <c r="E23" s="37" t="inlineStr"/>
      <c r="F23" s="37" t="inlineStr"/>
      <c r="G23" s="38">
        <f>IF(OR(E23="",F23=""),"",E23*F23)</f>
        <v/>
      </c>
      <c r="H23" s="39">
        <f>IFERROR(VLOOKUP(B23,Scoring_Model!$A$5:$B$10,2,FALSE),"")</f>
        <v/>
      </c>
      <c r="I23" s="40">
        <f>IF(G23="","",G23*H23)</f>
        <v/>
      </c>
      <c r="J23" s="38">
        <f>IF(G23="","",IF(G23&gt;=18,"Critical",IF(G23&gt;=12,"High",IF(G23&gt;=6,"Medium","Low"))))</f>
        <v/>
      </c>
      <c r="K23" s="37" t="inlineStr"/>
      <c r="L23" s="37" t="inlineStr"/>
      <c r="M23" s="37" t="inlineStr"/>
      <c r="N23" s="37" t="inlineStr"/>
      <c r="O23" s="37" t="inlineStr"/>
      <c r="P23" s="37" t="inlineStr"/>
      <c r="Q23" s="37" t="inlineStr"/>
    </row>
    <row r="24">
      <c r="A24" s="37" t="n">
        <v>20</v>
      </c>
      <c r="B24" s="37" t="inlineStr"/>
      <c r="C24" s="37" t="inlineStr"/>
      <c r="D24" s="37" t="inlineStr"/>
      <c r="E24" s="37" t="inlineStr"/>
      <c r="F24" s="37" t="inlineStr"/>
      <c r="G24" s="38">
        <f>IF(OR(E24="",F24=""),"",E24*F24)</f>
        <v/>
      </c>
      <c r="H24" s="39">
        <f>IFERROR(VLOOKUP(B24,Scoring_Model!$A$5:$B$10,2,FALSE),"")</f>
        <v/>
      </c>
      <c r="I24" s="40">
        <f>IF(G24="","",G24*H24)</f>
        <v/>
      </c>
      <c r="J24" s="38">
        <f>IF(G24="","",IF(G24&gt;=18,"Critical",IF(G24&gt;=12,"High",IF(G24&gt;=6,"Medium","Low"))))</f>
        <v/>
      </c>
      <c r="K24" s="37" t="inlineStr"/>
      <c r="L24" s="37" t="inlineStr"/>
      <c r="M24" s="37" t="inlineStr"/>
      <c r="N24" s="37" t="inlineStr"/>
      <c r="O24" s="37" t="inlineStr"/>
      <c r="P24" s="37" t="inlineStr"/>
      <c r="Q24" s="37" t="inlineStr"/>
    </row>
    <row r="25">
      <c r="A25" s="37" t="n">
        <v>21</v>
      </c>
      <c r="B25" s="37" t="inlineStr"/>
      <c r="C25" s="37" t="inlineStr"/>
      <c r="D25" s="37" t="inlineStr"/>
      <c r="E25" s="37" t="inlineStr"/>
      <c r="F25" s="37" t="inlineStr"/>
      <c r="G25" s="38">
        <f>IF(OR(E25="",F25=""),"",E25*F25)</f>
        <v/>
      </c>
      <c r="H25" s="39">
        <f>IFERROR(VLOOKUP(B25,Scoring_Model!$A$5:$B$10,2,FALSE),"")</f>
        <v/>
      </c>
      <c r="I25" s="40">
        <f>IF(G25="","",G25*H25)</f>
        <v/>
      </c>
      <c r="J25" s="38">
        <f>IF(G25="","",IF(G25&gt;=18,"Critical",IF(G25&gt;=12,"High",IF(G25&gt;=6,"Medium","Low"))))</f>
        <v/>
      </c>
      <c r="K25" s="37" t="inlineStr"/>
      <c r="L25" s="37" t="inlineStr"/>
      <c r="M25" s="37" t="inlineStr"/>
      <c r="N25" s="37" t="inlineStr"/>
      <c r="O25" s="37" t="inlineStr"/>
      <c r="P25" s="37" t="inlineStr"/>
      <c r="Q25" s="37" t="inlineStr"/>
    </row>
    <row r="26">
      <c r="A26" s="37" t="n">
        <v>22</v>
      </c>
      <c r="B26" s="37" t="inlineStr"/>
      <c r="C26" s="37" t="inlineStr"/>
      <c r="D26" s="37" t="inlineStr"/>
      <c r="E26" s="37" t="inlineStr"/>
      <c r="F26" s="37" t="inlineStr"/>
      <c r="G26" s="38">
        <f>IF(OR(E26="",F26=""),"",E26*F26)</f>
        <v/>
      </c>
      <c r="H26" s="39">
        <f>IFERROR(VLOOKUP(B26,Scoring_Model!$A$5:$B$10,2,FALSE),"")</f>
        <v/>
      </c>
      <c r="I26" s="40">
        <f>IF(G26="","",G26*H26)</f>
        <v/>
      </c>
      <c r="J26" s="38">
        <f>IF(G26="","",IF(G26&gt;=18,"Critical",IF(G26&gt;=12,"High",IF(G26&gt;=6,"Medium","Low"))))</f>
        <v/>
      </c>
      <c r="K26" s="37" t="inlineStr"/>
      <c r="L26" s="37" t="inlineStr"/>
      <c r="M26" s="37" t="inlineStr"/>
      <c r="N26" s="37" t="inlineStr"/>
      <c r="O26" s="37" t="inlineStr"/>
      <c r="P26" s="37" t="inlineStr"/>
      <c r="Q26" s="37" t="inlineStr"/>
    </row>
    <row r="27">
      <c r="A27" s="37" t="n">
        <v>23</v>
      </c>
      <c r="B27" s="37" t="inlineStr"/>
      <c r="C27" s="37" t="inlineStr"/>
      <c r="D27" s="37" t="inlineStr"/>
      <c r="E27" s="37" t="inlineStr"/>
      <c r="F27" s="37" t="inlineStr"/>
      <c r="G27" s="38">
        <f>IF(OR(E27="",F27=""),"",E27*F27)</f>
        <v/>
      </c>
      <c r="H27" s="39">
        <f>IFERROR(VLOOKUP(B27,Scoring_Model!$A$5:$B$10,2,FALSE),"")</f>
        <v/>
      </c>
      <c r="I27" s="40">
        <f>IF(G27="","",G27*H27)</f>
        <v/>
      </c>
      <c r="J27" s="38">
        <f>IF(G27="","",IF(G27&gt;=18,"Critical",IF(G27&gt;=12,"High",IF(G27&gt;=6,"Medium","Low"))))</f>
        <v/>
      </c>
      <c r="K27" s="37" t="inlineStr"/>
      <c r="L27" s="37" t="inlineStr"/>
      <c r="M27" s="37" t="inlineStr"/>
      <c r="N27" s="37" t="inlineStr"/>
      <c r="O27" s="37" t="inlineStr"/>
      <c r="P27" s="37" t="inlineStr"/>
      <c r="Q27" s="37" t="inlineStr"/>
    </row>
    <row r="28">
      <c r="A28" s="37" t="n">
        <v>24</v>
      </c>
      <c r="B28" s="37" t="inlineStr"/>
      <c r="C28" s="37" t="inlineStr"/>
      <c r="D28" s="37" t="inlineStr"/>
      <c r="E28" s="37" t="inlineStr"/>
      <c r="F28" s="37" t="inlineStr"/>
      <c r="G28" s="38">
        <f>IF(OR(E28="",F28=""),"",E28*F28)</f>
        <v/>
      </c>
      <c r="H28" s="39">
        <f>IFERROR(VLOOKUP(B28,Scoring_Model!$A$5:$B$10,2,FALSE),"")</f>
        <v/>
      </c>
      <c r="I28" s="40">
        <f>IF(G28="","",G28*H28)</f>
        <v/>
      </c>
      <c r="J28" s="38">
        <f>IF(G28="","",IF(G28&gt;=18,"Critical",IF(G28&gt;=12,"High",IF(G28&gt;=6,"Medium","Low"))))</f>
        <v/>
      </c>
      <c r="K28" s="37" t="inlineStr"/>
      <c r="L28" s="37" t="inlineStr"/>
      <c r="M28" s="37" t="inlineStr"/>
      <c r="N28" s="37" t="inlineStr"/>
      <c r="O28" s="37" t="inlineStr"/>
      <c r="P28" s="37" t="inlineStr"/>
      <c r="Q28" s="37" t="inlineStr"/>
    </row>
    <row r="29">
      <c r="A29" s="37" t="n">
        <v>25</v>
      </c>
      <c r="B29" s="37" t="inlineStr"/>
      <c r="C29" s="37" t="inlineStr"/>
      <c r="D29" s="37" t="inlineStr"/>
      <c r="E29" s="37" t="inlineStr"/>
      <c r="F29" s="37" t="inlineStr"/>
      <c r="G29" s="38">
        <f>IF(OR(E29="",F29=""),"",E29*F29)</f>
        <v/>
      </c>
      <c r="H29" s="39">
        <f>IFERROR(VLOOKUP(B29,Scoring_Model!$A$5:$B$10,2,FALSE),"")</f>
        <v/>
      </c>
      <c r="I29" s="40">
        <f>IF(G29="","",G29*H29)</f>
        <v/>
      </c>
      <c r="J29" s="38">
        <f>IF(G29="","",IF(G29&gt;=18,"Critical",IF(G29&gt;=12,"High",IF(G29&gt;=6,"Medium","Low"))))</f>
        <v/>
      </c>
      <c r="K29" s="37" t="inlineStr"/>
      <c r="L29" s="37" t="inlineStr"/>
      <c r="M29" s="37" t="inlineStr"/>
      <c r="N29" s="37" t="inlineStr"/>
      <c r="O29" s="37" t="inlineStr"/>
      <c r="P29" s="37" t="inlineStr"/>
      <c r="Q29" s="37" t="inlineStr"/>
    </row>
    <row r="30">
      <c r="A30" s="37" t="n">
        <v>26</v>
      </c>
      <c r="B30" s="37" t="inlineStr"/>
      <c r="C30" s="37" t="inlineStr"/>
      <c r="D30" s="37" t="inlineStr"/>
      <c r="E30" s="37" t="inlineStr"/>
      <c r="F30" s="37" t="inlineStr"/>
      <c r="G30" s="38">
        <f>IF(OR(E30="",F30=""),"",E30*F30)</f>
        <v/>
      </c>
      <c r="H30" s="39">
        <f>IFERROR(VLOOKUP(B30,Scoring_Model!$A$5:$B$10,2,FALSE),"")</f>
        <v/>
      </c>
      <c r="I30" s="40">
        <f>IF(G30="","",G30*H30)</f>
        <v/>
      </c>
      <c r="J30" s="38">
        <f>IF(G30="","",IF(G30&gt;=18,"Critical",IF(G30&gt;=12,"High",IF(G30&gt;=6,"Medium","Low"))))</f>
        <v/>
      </c>
      <c r="K30" s="37" t="inlineStr"/>
      <c r="L30" s="37" t="inlineStr"/>
      <c r="M30" s="37" t="inlineStr"/>
      <c r="N30" s="37" t="inlineStr"/>
      <c r="O30" s="37" t="inlineStr"/>
      <c r="P30" s="37" t="inlineStr"/>
      <c r="Q30" s="37" t="inlineStr"/>
    </row>
    <row r="31">
      <c r="A31" s="37" t="n">
        <v>27</v>
      </c>
      <c r="B31" s="37" t="inlineStr"/>
      <c r="C31" s="37" t="inlineStr"/>
      <c r="D31" s="37" t="inlineStr"/>
      <c r="E31" s="37" t="inlineStr"/>
      <c r="F31" s="37" t="inlineStr"/>
      <c r="G31" s="38">
        <f>IF(OR(E31="",F31=""),"",E31*F31)</f>
        <v/>
      </c>
      <c r="H31" s="39">
        <f>IFERROR(VLOOKUP(B31,Scoring_Model!$A$5:$B$10,2,FALSE),"")</f>
        <v/>
      </c>
      <c r="I31" s="40">
        <f>IF(G31="","",G31*H31)</f>
        <v/>
      </c>
      <c r="J31" s="38">
        <f>IF(G31="","",IF(G31&gt;=18,"Critical",IF(G31&gt;=12,"High",IF(G31&gt;=6,"Medium","Low"))))</f>
        <v/>
      </c>
      <c r="K31" s="37" t="inlineStr"/>
      <c r="L31" s="37" t="inlineStr"/>
      <c r="M31" s="37" t="inlineStr"/>
      <c r="N31" s="37" t="inlineStr"/>
      <c r="O31" s="37" t="inlineStr"/>
      <c r="P31" s="37" t="inlineStr"/>
      <c r="Q31" s="37" t="inlineStr"/>
    </row>
    <row r="32">
      <c r="A32" s="37" t="n">
        <v>28</v>
      </c>
      <c r="B32" s="37" t="inlineStr"/>
      <c r="C32" s="37" t="inlineStr"/>
      <c r="D32" s="37" t="inlineStr"/>
      <c r="E32" s="37" t="inlineStr"/>
      <c r="F32" s="37" t="inlineStr"/>
      <c r="G32" s="38">
        <f>IF(OR(E32="",F32=""),"",E32*F32)</f>
        <v/>
      </c>
      <c r="H32" s="39">
        <f>IFERROR(VLOOKUP(B32,Scoring_Model!$A$5:$B$10,2,FALSE),"")</f>
        <v/>
      </c>
      <c r="I32" s="40">
        <f>IF(G32="","",G32*H32)</f>
        <v/>
      </c>
      <c r="J32" s="38">
        <f>IF(G32="","",IF(G32&gt;=18,"Critical",IF(G32&gt;=12,"High",IF(G32&gt;=6,"Medium","Low"))))</f>
        <v/>
      </c>
      <c r="K32" s="37" t="inlineStr"/>
      <c r="L32" s="37" t="inlineStr"/>
      <c r="M32" s="37" t="inlineStr"/>
      <c r="N32" s="37" t="inlineStr"/>
      <c r="O32" s="37" t="inlineStr"/>
      <c r="P32" s="37" t="inlineStr"/>
      <c r="Q32" s="37" t="inlineStr"/>
    </row>
    <row r="33">
      <c r="A33" s="37" t="n">
        <v>29</v>
      </c>
      <c r="B33" s="37" t="inlineStr"/>
      <c r="C33" s="37" t="inlineStr"/>
      <c r="D33" s="37" t="inlineStr"/>
      <c r="E33" s="37" t="inlineStr"/>
      <c r="F33" s="37" t="inlineStr"/>
      <c r="G33" s="38">
        <f>IF(OR(E33="",F33=""),"",E33*F33)</f>
        <v/>
      </c>
      <c r="H33" s="39">
        <f>IFERROR(VLOOKUP(B33,Scoring_Model!$A$5:$B$10,2,FALSE),"")</f>
        <v/>
      </c>
      <c r="I33" s="40">
        <f>IF(G33="","",G33*H33)</f>
        <v/>
      </c>
      <c r="J33" s="38">
        <f>IF(G33="","",IF(G33&gt;=18,"Critical",IF(G33&gt;=12,"High",IF(G33&gt;=6,"Medium","Low"))))</f>
        <v/>
      </c>
      <c r="K33" s="37" t="inlineStr"/>
      <c r="L33" s="37" t="inlineStr"/>
      <c r="M33" s="37" t="inlineStr"/>
      <c r="N33" s="37" t="inlineStr"/>
      <c r="O33" s="37" t="inlineStr"/>
      <c r="P33" s="37" t="inlineStr"/>
      <c r="Q33" s="37" t="inlineStr"/>
    </row>
    <row r="34">
      <c r="A34" s="37" t="n">
        <v>30</v>
      </c>
      <c r="B34" s="37" t="inlineStr"/>
      <c r="C34" s="37" t="inlineStr"/>
      <c r="D34" s="37" t="inlineStr"/>
      <c r="E34" s="37" t="inlineStr"/>
      <c r="F34" s="37" t="inlineStr"/>
      <c r="G34" s="38">
        <f>IF(OR(E34="",F34=""),"",E34*F34)</f>
        <v/>
      </c>
      <c r="H34" s="39">
        <f>IFERROR(VLOOKUP(B34,Scoring_Model!$A$5:$B$10,2,FALSE),"")</f>
        <v/>
      </c>
      <c r="I34" s="40">
        <f>IF(G34="","",G34*H34)</f>
        <v/>
      </c>
      <c r="J34" s="38">
        <f>IF(G34="","",IF(G34&gt;=18,"Critical",IF(G34&gt;=12,"High",IF(G34&gt;=6,"Medium","Low"))))</f>
        <v/>
      </c>
      <c r="K34" s="37" t="inlineStr"/>
      <c r="L34" s="37" t="inlineStr"/>
      <c r="M34" s="37" t="inlineStr"/>
      <c r="N34" s="37" t="inlineStr"/>
      <c r="O34" s="37" t="inlineStr"/>
      <c r="P34" s="37" t="inlineStr"/>
      <c r="Q34" s="37" t="inlineStr"/>
    </row>
    <row r="35">
      <c r="A35" s="37" t="n">
        <v>31</v>
      </c>
      <c r="B35" s="37" t="inlineStr"/>
      <c r="C35" s="37" t="inlineStr"/>
      <c r="D35" s="37" t="inlineStr"/>
      <c r="E35" s="37" t="inlineStr"/>
      <c r="F35" s="37" t="inlineStr"/>
      <c r="G35" s="38">
        <f>IF(OR(E35="",F35=""),"",E35*F35)</f>
        <v/>
      </c>
      <c r="H35" s="39">
        <f>IFERROR(VLOOKUP(B35,Scoring_Model!$A$5:$B$10,2,FALSE),"")</f>
        <v/>
      </c>
      <c r="I35" s="40">
        <f>IF(G35="","",G35*H35)</f>
        <v/>
      </c>
      <c r="J35" s="38">
        <f>IF(G35="","",IF(G35&gt;=18,"Critical",IF(G35&gt;=12,"High",IF(G35&gt;=6,"Medium","Low"))))</f>
        <v/>
      </c>
      <c r="K35" s="37" t="inlineStr"/>
      <c r="L35" s="37" t="inlineStr"/>
      <c r="M35" s="37" t="inlineStr"/>
      <c r="N35" s="37" t="inlineStr"/>
      <c r="O35" s="37" t="inlineStr"/>
      <c r="P35" s="37" t="inlineStr"/>
      <c r="Q35" s="37" t="inlineStr"/>
    </row>
    <row r="36">
      <c r="A36" s="37" t="n">
        <v>32</v>
      </c>
      <c r="B36" s="37" t="inlineStr"/>
      <c r="C36" s="37" t="inlineStr"/>
      <c r="D36" s="37" t="inlineStr"/>
      <c r="E36" s="37" t="inlineStr"/>
      <c r="F36" s="37" t="inlineStr"/>
      <c r="G36" s="38">
        <f>IF(OR(E36="",F36=""),"",E36*F36)</f>
        <v/>
      </c>
      <c r="H36" s="39">
        <f>IFERROR(VLOOKUP(B36,Scoring_Model!$A$5:$B$10,2,FALSE),"")</f>
        <v/>
      </c>
      <c r="I36" s="40">
        <f>IF(G36="","",G36*H36)</f>
        <v/>
      </c>
      <c r="J36" s="38">
        <f>IF(G36="","",IF(G36&gt;=18,"Critical",IF(G36&gt;=12,"High",IF(G36&gt;=6,"Medium","Low"))))</f>
        <v/>
      </c>
      <c r="K36" s="37" t="inlineStr"/>
      <c r="L36" s="37" t="inlineStr"/>
      <c r="M36" s="37" t="inlineStr"/>
      <c r="N36" s="37" t="inlineStr"/>
      <c r="O36" s="37" t="inlineStr"/>
      <c r="P36" s="37" t="inlineStr"/>
      <c r="Q36" s="37" t="inlineStr"/>
    </row>
    <row r="37">
      <c r="A37" s="37" t="n">
        <v>33</v>
      </c>
      <c r="B37" s="37" t="inlineStr"/>
      <c r="C37" s="37" t="inlineStr"/>
      <c r="D37" s="37" t="inlineStr"/>
      <c r="E37" s="37" t="inlineStr"/>
      <c r="F37" s="37" t="inlineStr"/>
      <c r="G37" s="38">
        <f>IF(OR(E37="",F37=""),"",E37*F37)</f>
        <v/>
      </c>
      <c r="H37" s="39">
        <f>IFERROR(VLOOKUP(B37,Scoring_Model!$A$5:$B$10,2,FALSE),"")</f>
        <v/>
      </c>
      <c r="I37" s="40">
        <f>IF(G37="","",G37*H37)</f>
        <v/>
      </c>
      <c r="J37" s="38">
        <f>IF(G37="","",IF(G37&gt;=18,"Critical",IF(G37&gt;=12,"High",IF(G37&gt;=6,"Medium","Low"))))</f>
        <v/>
      </c>
      <c r="K37" s="37" t="inlineStr"/>
      <c r="L37" s="37" t="inlineStr"/>
      <c r="M37" s="37" t="inlineStr"/>
      <c r="N37" s="37" t="inlineStr"/>
      <c r="O37" s="37" t="inlineStr"/>
      <c r="P37" s="37" t="inlineStr"/>
      <c r="Q37" s="37" t="inlineStr"/>
    </row>
    <row r="38">
      <c r="A38" s="37" t="n">
        <v>34</v>
      </c>
      <c r="B38" s="37" t="inlineStr"/>
      <c r="C38" s="37" t="inlineStr"/>
      <c r="D38" s="37" t="inlineStr"/>
      <c r="E38" s="37" t="inlineStr"/>
      <c r="F38" s="37" t="inlineStr"/>
      <c r="G38" s="38">
        <f>IF(OR(E38="",F38=""),"",E38*F38)</f>
        <v/>
      </c>
      <c r="H38" s="39">
        <f>IFERROR(VLOOKUP(B38,Scoring_Model!$A$5:$B$10,2,FALSE),"")</f>
        <v/>
      </c>
      <c r="I38" s="40">
        <f>IF(G38="","",G38*H38)</f>
        <v/>
      </c>
      <c r="J38" s="38">
        <f>IF(G38="","",IF(G38&gt;=18,"Critical",IF(G38&gt;=12,"High",IF(G38&gt;=6,"Medium","Low"))))</f>
        <v/>
      </c>
      <c r="K38" s="37" t="inlineStr"/>
      <c r="L38" s="37" t="inlineStr"/>
      <c r="M38" s="37" t="inlineStr"/>
      <c r="N38" s="37" t="inlineStr"/>
      <c r="O38" s="37" t="inlineStr"/>
      <c r="P38" s="37" t="inlineStr"/>
      <c r="Q38" s="37" t="inlineStr"/>
    </row>
    <row r="39">
      <c r="A39" s="37" t="n">
        <v>35</v>
      </c>
      <c r="B39" s="37" t="inlineStr"/>
      <c r="C39" s="37" t="inlineStr"/>
      <c r="D39" s="37" t="inlineStr"/>
      <c r="E39" s="37" t="inlineStr"/>
      <c r="F39" s="37" t="inlineStr"/>
      <c r="G39" s="38">
        <f>IF(OR(E39="",F39=""),"",E39*F39)</f>
        <v/>
      </c>
      <c r="H39" s="39">
        <f>IFERROR(VLOOKUP(B39,Scoring_Model!$A$5:$B$10,2,FALSE),"")</f>
        <v/>
      </c>
      <c r="I39" s="40">
        <f>IF(G39="","",G39*H39)</f>
        <v/>
      </c>
      <c r="J39" s="38">
        <f>IF(G39="","",IF(G39&gt;=18,"Critical",IF(G39&gt;=12,"High",IF(G39&gt;=6,"Medium","Low"))))</f>
        <v/>
      </c>
      <c r="K39" s="37" t="inlineStr"/>
      <c r="L39" s="37" t="inlineStr"/>
      <c r="M39" s="37" t="inlineStr"/>
      <c r="N39" s="37" t="inlineStr"/>
      <c r="O39" s="37" t="inlineStr"/>
      <c r="P39" s="37" t="inlineStr"/>
      <c r="Q39" s="37" t="inlineStr"/>
    </row>
    <row r="40">
      <c r="A40" s="37" t="n">
        <v>36</v>
      </c>
      <c r="B40" s="37" t="inlineStr"/>
      <c r="C40" s="37" t="inlineStr"/>
      <c r="D40" s="37" t="inlineStr"/>
      <c r="E40" s="37" t="inlineStr"/>
      <c r="F40" s="37" t="inlineStr"/>
      <c r="G40" s="38">
        <f>IF(OR(E40="",F40=""),"",E40*F40)</f>
        <v/>
      </c>
      <c r="H40" s="39">
        <f>IFERROR(VLOOKUP(B40,Scoring_Model!$A$5:$B$10,2,FALSE),"")</f>
        <v/>
      </c>
      <c r="I40" s="40">
        <f>IF(G40="","",G40*H40)</f>
        <v/>
      </c>
      <c r="J40" s="38">
        <f>IF(G40="","",IF(G40&gt;=18,"Critical",IF(G40&gt;=12,"High",IF(G40&gt;=6,"Medium","Low"))))</f>
        <v/>
      </c>
      <c r="K40" s="37" t="inlineStr"/>
      <c r="L40" s="37" t="inlineStr"/>
      <c r="M40" s="37" t="inlineStr"/>
      <c r="N40" s="37" t="inlineStr"/>
      <c r="O40" s="37" t="inlineStr"/>
      <c r="P40" s="37" t="inlineStr"/>
      <c r="Q40" s="37" t="inlineStr"/>
    </row>
    <row r="41">
      <c r="A41" s="37" t="n">
        <v>37</v>
      </c>
      <c r="B41" s="37" t="inlineStr"/>
      <c r="C41" s="37" t="inlineStr"/>
      <c r="D41" s="37" t="inlineStr"/>
      <c r="E41" s="37" t="inlineStr"/>
      <c r="F41" s="37" t="inlineStr"/>
      <c r="G41" s="38">
        <f>IF(OR(E41="",F41=""),"",E41*F41)</f>
        <v/>
      </c>
      <c r="H41" s="39">
        <f>IFERROR(VLOOKUP(B41,Scoring_Model!$A$5:$B$10,2,FALSE),"")</f>
        <v/>
      </c>
      <c r="I41" s="40">
        <f>IF(G41="","",G41*H41)</f>
        <v/>
      </c>
      <c r="J41" s="38">
        <f>IF(G41="","",IF(G41&gt;=18,"Critical",IF(G41&gt;=12,"High",IF(G41&gt;=6,"Medium","Low"))))</f>
        <v/>
      </c>
      <c r="K41" s="37" t="inlineStr"/>
      <c r="L41" s="37" t="inlineStr"/>
      <c r="M41" s="37" t="inlineStr"/>
      <c r="N41" s="37" t="inlineStr"/>
      <c r="O41" s="37" t="inlineStr"/>
      <c r="P41" s="37" t="inlineStr"/>
      <c r="Q41" s="37" t="inlineStr"/>
    </row>
    <row r="42">
      <c r="A42" s="37" t="n">
        <v>38</v>
      </c>
      <c r="B42" s="37" t="inlineStr"/>
      <c r="C42" s="37" t="inlineStr"/>
      <c r="D42" s="37" t="inlineStr"/>
      <c r="E42" s="37" t="inlineStr"/>
      <c r="F42" s="37" t="inlineStr"/>
      <c r="G42" s="38">
        <f>IF(OR(E42="",F42=""),"",E42*F42)</f>
        <v/>
      </c>
      <c r="H42" s="39">
        <f>IFERROR(VLOOKUP(B42,Scoring_Model!$A$5:$B$10,2,FALSE),"")</f>
        <v/>
      </c>
      <c r="I42" s="40">
        <f>IF(G42="","",G42*H42)</f>
        <v/>
      </c>
      <c r="J42" s="38">
        <f>IF(G42="","",IF(G42&gt;=18,"Critical",IF(G42&gt;=12,"High",IF(G42&gt;=6,"Medium","Low"))))</f>
        <v/>
      </c>
      <c r="K42" s="37" t="inlineStr"/>
      <c r="L42" s="37" t="inlineStr"/>
      <c r="M42" s="37" t="inlineStr"/>
      <c r="N42" s="37" t="inlineStr"/>
      <c r="O42" s="37" t="inlineStr"/>
      <c r="P42" s="37" t="inlineStr"/>
      <c r="Q42" s="37" t="inlineStr"/>
    </row>
    <row r="43">
      <c r="A43" s="37" t="n">
        <v>39</v>
      </c>
      <c r="B43" s="37" t="inlineStr"/>
      <c r="C43" s="37" t="inlineStr"/>
      <c r="D43" s="37" t="inlineStr"/>
      <c r="E43" s="37" t="inlineStr"/>
      <c r="F43" s="37" t="inlineStr"/>
      <c r="G43" s="38">
        <f>IF(OR(E43="",F43=""),"",E43*F43)</f>
        <v/>
      </c>
      <c r="H43" s="39">
        <f>IFERROR(VLOOKUP(B43,Scoring_Model!$A$5:$B$10,2,FALSE),"")</f>
        <v/>
      </c>
      <c r="I43" s="40">
        <f>IF(G43="","",G43*H43)</f>
        <v/>
      </c>
      <c r="J43" s="38">
        <f>IF(G43="","",IF(G43&gt;=18,"Critical",IF(G43&gt;=12,"High",IF(G43&gt;=6,"Medium","Low"))))</f>
        <v/>
      </c>
      <c r="K43" s="37" t="inlineStr"/>
      <c r="L43" s="37" t="inlineStr"/>
      <c r="M43" s="37" t="inlineStr"/>
      <c r="N43" s="37" t="inlineStr"/>
      <c r="O43" s="37" t="inlineStr"/>
      <c r="P43" s="37" t="inlineStr"/>
      <c r="Q43" s="37" t="inlineStr"/>
    </row>
    <row r="44">
      <c r="A44" s="37" t="n">
        <v>40</v>
      </c>
      <c r="B44" s="37" t="inlineStr"/>
      <c r="C44" s="37" t="inlineStr"/>
      <c r="D44" s="37" t="inlineStr"/>
      <c r="E44" s="37" t="inlineStr"/>
      <c r="F44" s="37" t="inlineStr"/>
      <c r="G44" s="38">
        <f>IF(OR(E44="",F44=""),"",E44*F44)</f>
        <v/>
      </c>
      <c r="H44" s="39">
        <f>IFERROR(VLOOKUP(B44,Scoring_Model!$A$5:$B$10,2,FALSE),"")</f>
        <v/>
      </c>
      <c r="I44" s="40">
        <f>IF(G44="","",G44*H44)</f>
        <v/>
      </c>
      <c r="J44" s="38">
        <f>IF(G44="","",IF(G44&gt;=18,"Critical",IF(G44&gt;=12,"High",IF(G44&gt;=6,"Medium","Low"))))</f>
        <v/>
      </c>
      <c r="K44" s="37" t="inlineStr"/>
      <c r="L44" s="37" t="inlineStr"/>
      <c r="M44" s="37" t="inlineStr"/>
      <c r="N44" s="37" t="inlineStr"/>
      <c r="O44" s="37" t="inlineStr"/>
      <c r="P44" s="37" t="inlineStr"/>
      <c r="Q44" s="37" t="inlineStr"/>
    </row>
    <row r="45">
      <c r="A45" s="37" t="n">
        <v>41</v>
      </c>
      <c r="B45" s="37" t="inlineStr"/>
      <c r="C45" s="37" t="inlineStr"/>
      <c r="D45" s="37" t="inlineStr"/>
      <c r="E45" s="37" t="inlineStr"/>
      <c r="F45" s="37" t="inlineStr"/>
      <c r="G45" s="38">
        <f>IF(OR(E45="",F45=""),"",E45*F45)</f>
        <v/>
      </c>
      <c r="H45" s="39">
        <f>IFERROR(VLOOKUP(B45,Scoring_Model!$A$5:$B$10,2,FALSE),"")</f>
        <v/>
      </c>
      <c r="I45" s="40">
        <f>IF(G45="","",G45*H45)</f>
        <v/>
      </c>
      <c r="J45" s="38">
        <f>IF(G45="","",IF(G45&gt;=18,"Critical",IF(G45&gt;=12,"High",IF(G45&gt;=6,"Medium","Low"))))</f>
        <v/>
      </c>
      <c r="K45" s="37" t="inlineStr"/>
      <c r="L45" s="37" t="inlineStr"/>
      <c r="M45" s="37" t="inlineStr"/>
      <c r="N45" s="37" t="inlineStr"/>
      <c r="O45" s="37" t="inlineStr"/>
      <c r="P45" s="37" t="inlineStr"/>
      <c r="Q45" s="37" t="inlineStr"/>
    </row>
    <row r="46">
      <c r="A46" s="37" t="n">
        <v>42</v>
      </c>
      <c r="B46" s="37" t="inlineStr"/>
      <c r="C46" s="37" t="inlineStr"/>
      <c r="D46" s="37" t="inlineStr"/>
      <c r="E46" s="37" t="inlineStr"/>
      <c r="F46" s="37" t="inlineStr"/>
      <c r="G46" s="38">
        <f>IF(OR(E46="",F46=""),"",E46*F46)</f>
        <v/>
      </c>
      <c r="H46" s="39">
        <f>IFERROR(VLOOKUP(B46,Scoring_Model!$A$5:$B$10,2,FALSE),"")</f>
        <v/>
      </c>
      <c r="I46" s="40">
        <f>IF(G46="","",G46*H46)</f>
        <v/>
      </c>
      <c r="J46" s="38">
        <f>IF(G46="","",IF(G46&gt;=18,"Critical",IF(G46&gt;=12,"High",IF(G46&gt;=6,"Medium","Low"))))</f>
        <v/>
      </c>
      <c r="K46" s="37" t="inlineStr"/>
      <c r="L46" s="37" t="inlineStr"/>
      <c r="M46" s="37" t="inlineStr"/>
      <c r="N46" s="37" t="inlineStr"/>
      <c r="O46" s="37" t="inlineStr"/>
      <c r="P46" s="37" t="inlineStr"/>
      <c r="Q46" s="37" t="inlineStr"/>
    </row>
    <row r="47">
      <c r="A47" s="37" t="n">
        <v>43</v>
      </c>
      <c r="B47" s="37" t="inlineStr"/>
      <c r="C47" s="37" t="inlineStr"/>
      <c r="D47" s="37" t="inlineStr"/>
      <c r="E47" s="37" t="inlineStr"/>
      <c r="F47" s="37" t="inlineStr"/>
      <c r="G47" s="38">
        <f>IF(OR(E47="",F47=""),"",E47*F47)</f>
        <v/>
      </c>
      <c r="H47" s="39">
        <f>IFERROR(VLOOKUP(B47,Scoring_Model!$A$5:$B$10,2,FALSE),"")</f>
        <v/>
      </c>
      <c r="I47" s="40">
        <f>IF(G47="","",G47*H47)</f>
        <v/>
      </c>
      <c r="J47" s="38">
        <f>IF(G47="","",IF(G47&gt;=18,"Critical",IF(G47&gt;=12,"High",IF(G47&gt;=6,"Medium","Low"))))</f>
        <v/>
      </c>
      <c r="K47" s="37" t="inlineStr"/>
      <c r="L47" s="37" t="inlineStr"/>
      <c r="M47" s="37" t="inlineStr"/>
      <c r="N47" s="37" t="inlineStr"/>
      <c r="O47" s="37" t="inlineStr"/>
      <c r="P47" s="37" t="inlineStr"/>
      <c r="Q47" s="37" t="inlineStr"/>
    </row>
    <row r="48">
      <c r="A48" s="37" t="n">
        <v>44</v>
      </c>
      <c r="B48" s="37" t="inlineStr"/>
      <c r="C48" s="37" t="inlineStr"/>
      <c r="D48" s="37" t="inlineStr"/>
      <c r="E48" s="37" t="inlineStr"/>
      <c r="F48" s="37" t="inlineStr"/>
      <c r="G48" s="38">
        <f>IF(OR(E48="",F48=""),"",E48*F48)</f>
        <v/>
      </c>
      <c r="H48" s="39">
        <f>IFERROR(VLOOKUP(B48,Scoring_Model!$A$5:$B$10,2,FALSE),"")</f>
        <v/>
      </c>
      <c r="I48" s="40">
        <f>IF(G48="","",G48*H48)</f>
        <v/>
      </c>
      <c r="J48" s="38">
        <f>IF(G48="","",IF(G48&gt;=18,"Critical",IF(G48&gt;=12,"High",IF(G48&gt;=6,"Medium","Low"))))</f>
        <v/>
      </c>
      <c r="K48" s="37" t="inlineStr"/>
      <c r="L48" s="37" t="inlineStr"/>
      <c r="M48" s="37" t="inlineStr"/>
      <c r="N48" s="37" t="inlineStr"/>
      <c r="O48" s="37" t="inlineStr"/>
      <c r="P48" s="37" t="inlineStr"/>
      <c r="Q48" s="37" t="inlineStr"/>
    </row>
    <row r="49">
      <c r="A49" s="37" t="n">
        <v>45</v>
      </c>
      <c r="B49" s="37" t="inlineStr"/>
      <c r="C49" s="37" t="inlineStr"/>
      <c r="D49" s="37" t="inlineStr"/>
      <c r="E49" s="37" t="inlineStr"/>
      <c r="F49" s="37" t="inlineStr"/>
      <c r="G49" s="38">
        <f>IF(OR(E49="",F49=""),"",E49*F49)</f>
        <v/>
      </c>
      <c r="H49" s="39">
        <f>IFERROR(VLOOKUP(B49,Scoring_Model!$A$5:$B$10,2,FALSE),"")</f>
        <v/>
      </c>
      <c r="I49" s="40">
        <f>IF(G49="","",G49*H49)</f>
        <v/>
      </c>
      <c r="J49" s="38">
        <f>IF(G49="","",IF(G49&gt;=18,"Critical",IF(G49&gt;=12,"High",IF(G49&gt;=6,"Medium","Low"))))</f>
        <v/>
      </c>
      <c r="K49" s="37" t="inlineStr"/>
      <c r="L49" s="37" t="inlineStr"/>
      <c r="M49" s="37" t="inlineStr"/>
      <c r="N49" s="37" t="inlineStr"/>
      <c r="O49" s="37" t="inlineStr"/>
      <c r="P49" s="37" t="inlineStr"/>
      <c r="Q49" s="37" t="inlineStr"/>
    </row>
    <row r="50">
      <c r="A50" s="37" t="n">
        <v>46</v>
      </c>
      <c r="B50" s="37" t="inlineStr"/>
      <c r="C50" s="37" t="inlineStr"/>
      <c r="D50" s="37" t="inlineStr"/>
      <c r="E50" s="37" t="inlineStr"/>
      <c r="F50" s="37" t="inlineStr"/>
      <c r="G50" s="38">
        <f>IF(OR(E50="",F50=""),"",E50*F50)</f>
        <v/>
      </c>
      <c r="H50" s="39">
        <f>IFERROR(VLOOKUP(B50,Scoring_Model!$A$5:$B$10,2,FALSE),"")</f>
        <v/>
      </c>
      <c r="I50" s="40">
        <f>IF(G50="","",G50*H50)</f>
        <v/>
      </c>
      <c r="J50" s="38">
        <f>IF(G50="","",IF(G50&gt;=18,"Critical",IF(G50&gt;=12,"High",IF(G50&gt;=6,"Medium","Low"))))</f>
        <v/>
      </c>
      <c r="K50" s="37" t="inlineStr"/>
      <c r="L50" s="37" t="inlineStr"/>
      <c r="M50" s="37" t="inlineStr"/>
      <c r="N50" s="37" t="inlineStr"/>
      <c r="O50" s="37" t="inlineStr"/>
      <c r="P50" s="37" t="inlineStr"/>
      <c r="Q50" s="37" t="inlineStr"/>
    </row>
    <row r="51">
      <c r="A51" s="37" t="n">
        <v>47</v>
      </c>
      <c r="B51" s="37" t="inlineStr"/>
      <c r="C51" s="37" t="inlineStr"/>
      <c r="D51" s="37" t="inlineStr"/>
      <c r="E51" s="37" t="inlineStr"/>
      <c r="F51" s="37" t="inlineStr"/>
      <c r="G51" s="38">
        <f>IF(OR(E51="",F51=""),"",E51*F51)</f>
        <v/>
      </c>
      <c r="H51" s="39">
        <f>IFERROR(VLOOKUP(B51,Scoring_Model!$A$5:$B$10,2,FALSE),"")</f>
        <v/>
      </c>
      <c r="I51" s="40">
        <f>IF(G51="","",G51*H51)</f>
        <v/>
      </c>
      <c r="J51" s="38">
        <f>IF(G51="","",IF(G51&gt;=18,"Critical",IF(G51&gt;=12,"High",IF(G51&gt;=6,"Medium","Low"))))</f>
        <v/>
      </c>
      <c r="K51" s="37" t="inlineStr"/>
      <c r="L51" s="37" t="inlineStr"/>
      <c r="M51" s="37" t="inlineStr"/>
      <c r="N51" s="37" t="inlineStr"/>
      <c r="O51" s="37" t="inlineStr"/>
      <c r="P51" s="37" t="inlineStr"/>
      <c r="Q51" s="37" t="inlineStr"/>
    </row>
    <row r="52">
      <c r="A52" s="37" t="n">
        <v>48</v>
      </c>
      <c r="B52" s="37" t="inlineStr"/>
      <c r="C52" s="37" t="inlineStr"/>
      <c r="D52" s="37" t="inlineStr"/>
      <c r="E52" s="37" t="inlineStr"/>
      <c r="F52" s="37" t="inlineStr"/>
      <c r="G52" s="38">
        <f>IF(OR(E52="",F52=""),"",E52*F52)</f>
        <v/>
      </c>
      <c r="H52" s="39">
        <f>IFERROR(VLOOKUP(B52,Scoring_Model!$A$5:$B$10,2,FALSE),"")</f>
        <v/>
      </c>
      <c r="I52" s="40">
        <f>IF(G52="","",G52*H52)</f>
        <v/>
      </c>
      <c r="J52" s="38">
        <f>IF(G52="","",IF(G52&gt;=18,"Critical",IF(G52&gt;=12,"High",IF(G52&gt;=6,"Medium","Low"))))</f>
        <v/>
      </c>
      <c r="K52" s="37" t="inlineStr"/>
      <c r="L52" s="37" t="inlineStr"/>
      <c r="M52" s="37" t="inlineStr"/>
      <c r="N52" s="37" t="inlineStr"/>
      <c r="O52" s="37" t="inlineStr"/>
      <c r="P52" s="37" t="inlineStr"/>
      <c r="Q52" s="37" t="inlineStr"/>
    </row>
    <row r="53">
      <c r="A53" s="37" t="n">
        <v>49</v>
      </c>
      <c r="B53" s="37" t="inlineStr"/>
      <c r="C53" s="37" t="inlineStr"/>
      <c r="D53" s="37" t="inlineStr"/>
      <c r="E53" s="37" t="inlineStr"/>
      <c r="F53" s="37" t="inlineStr"/>
      <c r="G53" s="38">
        <f>IF(OR(E53="",F53=""),"",E53*F53)</f>
        <v/>
      </c>
      <c r="H53" s="39">
        <f>IFERROR(VLOOKUP(B53,Scoring_Model!$A$5:$B$10,2,FALSE),"")</f>
        <v/>
      </c>
      <c r="I53" s="40">
        <f>IF(G53="","",G53*H53)</f>
        <v/>
      </c>
      <c r="J53" s="38">
        <f>IF(G53="","",IF(G53&gt;=18,"Critical",IF(G53&gt;=12,"High",IF(G53&gt;=6,"Medium","Low"))))</f>
        <v/>
      </c>
      <c r="K53" s="37" t="inlineStr"/>
      <c r="L53" s="37" t="inlineStr"/>
      <c r="M53" s="37" t="inlineStr"/>
      <c r="N53" s="37" t="inlineStr"/>
      <c r="O53" s="37" t="inlineStr"/>
      <c r="P53" s="37" t="inlineStr"/>
      <c r="Q53" s="37" t="inlineStr"/>
    </row>
    <row r="54">
      <c r="A54" s="37" t="n">
        <v>50</v>
      </c>
      <c r="B54" s="37" t="inlineStr"/>
      <c r="C54" s="37" t="inlineStr"/>
      <c r="D54" s="37" t="inlineStr"/>
      <c r="E54" s="37" t="inlineStr"/>
      <c r="F54" s="37" t="inlineStr"/>
      <c r="G54" s="38">
        <f>IF(OR(E54="",F54=""),"",E54*F54)</f>
        <v/>
      </c>
      <c r="H54" s="39">
        <f>IFERROR(VLOOKUP(B54,Scoring_Model!$A$5:$B$10,2,FALSE),"")</f>
        <v/>
      </c>
      <c r="I54" s="40">
        <f>IF(G54="","",G54*H54)</f>
        <v/>
      </c>
      <c r="J54" s="38">
        <f>IF(G54="","",IF(G54&gt;=18,"Critical",IF(G54&gt;=12,"High",IF(G54&gt;=6,"Medium","Low"))))</f>
        <v/>
      </c>
      <c r="K54" s="37" t="inlineStr"/>
      <c r="L54" s="37" t="inlineStr"/>
      <c r="M54" s="37" t="inlineStr"/>
      <c r="N54" s="37" t="inlineStr"/>
      <c r="O54" s="37" t="inlineStr"/>
      <c r="P54" s="37" t="inlineStr"/>
      <c r="Q54" s="37" t="inlineStr"/>
    </row>
    <row r="55">
      <c r="A55" s="37" t="n">
        <v>51</v>
      </c>
      <c r="B55" s="37" t="inlineStr"/>
      <c r="C55" s="37" t="inlineStr"/>
      <c r="D55" s="37" t="inlineStr"/>
      <c r="E55" s="37" t="inlineStr"/>
      <c r="F55" s="37" t="inlineStr"/>
      <c r="G55" s="38">
        <f>IF(OR(E55="",F55=""),"",E55*F55)</f>
        <v/>
      </c>
      <c r="H55" s="39">
        <f>IFERROR(VLOOKUP(B55,Scoring_Model!$A$5:$B$10,2,FALSE),"")</f>
        <v/>
      </c>
      <c r="I55" s="40">
        <f>IF(G55="","",G55*H55)</f>
        <v/>
      </c>
      <c r="J55" s="38">
        <f>IF(G55="","",IF(G55&gt;=18,"Critical",IF(G55&gt;=12,"High",IF(G55&gt;=6,"Medium","Low"))))</f>
        <v/>
      </c>
      <c r="K55" s="37" t="inlineStr"/>
      <c r="L55" s="37" t="inlineStr"/>
      <c r="M55" s="37" t="inlineStr"/>
      <c r="N55" s="37" t="inlineStr"/>
      <c r="O55" s="37" t="inlineStr"/>
      <c r="P55" s="37" t="inlineStr"/>
      <c r="Q55" s="37" t="inlineStr"/>
    </row>
    <row r="56">
      <c r="A56" s="37" t="n">
        <v>52</v>
      </c>
      <c r="B56" s="37" t="inlineStr"/>
      <c r="C56" s="37" t="inlineStr"/>
      <c r="D56" s="37" t="inlineStr"/>
      <c r="E56" s="37" t="inlineStr"/>
      <c r="F56" s="37" t="inlineStr"/>
      <c r="G56" s="38">
        <f>IF(OR(E56="",F56=""),"",E56*F56)</f>
        <v/>
      </c>
      <c r="H56" s="39">
        <f>IFERROR(VLOOKUP(B56,Scoring_Model!$A$5:$B$10,2,FALSE),"")</f>
        <v/>
      </c>
      <c r="I56" s="40">
        <f>IF(G56="","",G56*H56)</f>
        <v/>
      </c>
      <c r="J56" s="38">
        <f>IF(G56="","",IF(G56&gt;=18,"Critical",IF(G56&gt;=12,"High",IF(G56&gt;=6,"Medium","Low"))))</f>
        <v/>
      </c>
      <c r="K56" s="37" t="inlineStr"/>
      <c r="L56" s="37" t="inlineStr"/>
      <c r="M56" s="37" t="inlineStr"/>
      <c r="N56" s="37" t="inlineStr"/>
      <c r="O56" s="37" t="inlineStr"/>
      <c r="P56" s="37" t="inlineStr"/>
      <c r="Q56" s="37" t="inlineStr"/>
    </row>
    <row r="57">
      <c r="A57" s="37" t="n">
        <v>53</v>
      </c>
      <c r="B57" s="37" t="inlineStr"/>
      <c r="C57" s="37" t="inlineStr"/>
      <c r="D57" s="37" t="inlineStr"/>
      <c r="E57" s="37" t="inlineStr"/>
      <c r="F57" s="37" t="inlineStr"/>
      <c r="G57" s="38">
        <f>IF(OR(E57="",F57=""),"",E57*F57)</f>
        <v/>
      </c>
      <c r="H57" s="39">
        <f>IFERROR(VLOOKUP(B57,Scoring_Model!$A$5:$B$10,2,FALSE),"")</f>
        <v/>
      </c>
      <c r="I57" s="40">
        <f>IF(G57="","",G57*H57)</f>
        <v/>
      </c>
      <c r="J57" s="38">
        <f>IF(G57="","",IF(G57&gt;=18,"Critical",IF(G57&gt;=12,"High",IF(G57&gt;=6,"Medium","Low"))))</f>
        <v/>
      </c>
      <c r="K57" s="37" t="inlineStr"/>
      <c r="L57" s="37" t="inlineStr"/>
      <c r="M57" s="37" t="inlineStr"/>
      <c r="N57" s="37" t="inlineStr"/>
      <c r="O57" s="37" t="inlineStr"/>
      <c r="P57" s="37" t="inlineStr"/>
      <c r="Q57" s="37" t="inlineStr"/>
    </row>
    <row r="58">
      <c r="A58" s="37" t="n">
        <v>54</v>
      </c>
      <c r="B58" s="37" t="inlineStr"/>
      <c r="C58" s="37" t="inlineStr"/>
      <c r="D58" s="37" t="inlineStr"/>
      <c r="E58" s="37" t="inlineStr"/>
      <c r="F58" s="37" t="inlineStr"/>
      <c r="G58" s="38">
        <f>IF(OR(E58="",F58=""),"",E58*F58)</f>
        <v/>
      </c>
      <c r="H58" s="39">
        <f>IFERROR(VLOOKUP(B58,Scoring_Model!$A$5:$B$10,2,FALSE),"")</f>
        <v/>
      </c>
      <c r="I58" s="40">
        <f>IF(G58="","",G58*H58)</f>
        <v/>
      </c>
      <c r="J58" s="38">
        <f>IF(G58="","",IF(G58&gt;=18,"Critical",IF(G58&gt;=12,"High",IF(G58&gt;=6,"Medium","Low"))))</f>
        <v/>
      </c>
      <c r="K58" s="37" t="inlineStr"/>
      <c r="L58" s="37" t="inlineStr"/>
      <c r="M58" s="37" t="inlineStr"/>
      <c r="N58" s="37" t="inlineStr"/>
      <c r="O58" s="37" t="inlineStr"/>
      <c r="P58" s="37" t="inlineStr"/>
      <c r="Q58" s="37" t="inlineStr"/>
    </row>
    <row r="59">
      <c r="A59" s="37" t="n">
        <v>55</v>
      </c>
      <c r="B59" s="37" t="inlineStr"/>
      <c r="C59" s="37" t="inlineStr"/>
      <c r="D59" s="37" t="inlineStr"/>
      <c r="E59" s="37" t="inlineStr"/>
      <c r="F59" s="37" t="inlineStr"/>
      <c r="G59" s="38">
        <f>IF(OR(E59="",F59=""),"",E59*F59)</f>
        <v/>
      </c>
      <c r="H59" s="39">
        <f>IFERROR(VLOOKUP(B59,Scoring_Model!$A$5:$B$10,2,FALSE),"")</f>
        <v/>
      </c>
      <c r="I59" s="40">
        <f>IF(G59="","",G59*H59)</f>
        <v/>
      </c>
      <c r="J59" s="38">
        <f>IF(G59="","",IF(G59&gt;=18,"Critical",IF(G59&gt;=12,"High",IF(G59&gt;=6,"Medium","Low"))))</f>
        <v/>
      </c>
      <c r="K59" s="37" t="inlineStr"/>
      <c r="L59" s="37" t="inlineStr"/>
      <c r="M59" s="37" t="inlineStr"/>
      <c r="N59" s="37" t="inlineStr"/>
      <c r="O59" s="37" t="inlineStr"/>
      <c r="P59" s="37" t="inlineStr"/>
      <c r="Q59" s="37" t="inlineStr"/>
    </row>
    <row r="60">
      <c r="A60" s="37" t="n">
        <v>56</v>
      </c>
      <c r="B60" s="37" t="inlineStr"/>
      <c r="C60" s="37" t="inlineStr"/>
      <c r="D60" s="37" t="inlineStr"/>
      <c r="E60" s="37" t="inlineStr"/>
      <c r="F60" s="37" t="inlineStr"/>
      <c r="G60" s="38">
        <f>IF(OR(E60="",F60=""),"",E60*F60)</f>
        <v/>
      </c>
      <c r="H60" s="39">
        <f>IFERROR(VLOOKUP(B60,Scoring_Model!$A$5:$B$10,2,FALSE),"")</f>
        <v/>
      </c>
      <c r="I60" s="40">
        <f>IF(G60="","",G60*H60)</f>
        <v/>
      </c>
      <c r="J60" s="38">
        <f>IF(G60="","",IF(G60&gt;=18,"Critical",IF(G60&gt;=12,"High",IF(G60&gt;=6,"Medium","Low"))))</f>
        <v/>
      </c>
      <c r="K60" s="37" t="inlineStr"/>
      <c r="L60" s="37" t="inlineStr"/>
      <c r="M60" s="37" t="inlineStr"/>
      <c r="N60" s="37" t="inlineStr"/>
      <c r="O60" s="37" t="inlineStr"/>
      <c r="P60" s="37" t="inlineStr"/>
      <c r="Q60" s="37" t="inlineStr"/>
    </row>
    <row r="61">
      <c r="A61" s="37" t="n">
        <v>57</v>
      </c>
      <c r="B61" s="37" t="inlineStr"/>
      <c r="C61" s="37" t="inlineStr"/>
      <c r="D61" s="37" t="inlineStr"/>
      <c r="E61" s="37" t="inlineStr"/>
      <c r="F61" s="37" t="inlineStr"/>
      <c r="G61" s="38">
        <f>IF(OR(E61="",F61=""),"",E61*F61)</f>
        <v/>
      </c>
      <c r="H61" s="39">
        <f>IFERROR(VLOOKUP(B61,Scoring_Model!$A$5:$B$10,2,FALSE),"")</f>
        <v/>
      </c>
      <c r="I61" s="40">
        <f>IF(G61="","",G61*H61)</f>
        <v/>
      </c>
      <c r="J61" s="38">
        <f>IF(G61="","",IF(G61&gt;=18,"Critical",IF(G61&gt;=12,"High",IF(G61&gt;=6,"Medium","Low"))))</f>
        <v/>
      </c>
      <c r="K61" s="37" t="inlineStr"/>
      <c r="L61" s="37" t="inlineStr"/>
      <c r="M61" s="37" t="inlineStr"/>
      <c r="N61" s="37" t="inlineStr"/>
      <c r="O61" s="37" t="inlineStr"/>
      <c r="P61" s="37" t="inlineStr"/>
      <c r="Q61" s="37" t="inlineStr"/>
    </row>
    <row r="62">
      <c r="A62" s="37" t="n">
        <v>58</v>
      </c>
      <c r="B62" s="37" t="inlineStr"/>
      <c r="C62" s="37" t="inlineStr"/>
      <c r="D62" s="37" t="inlineStr"/>
      <c r="E62" s="37" t="inlineStr"/>
      <c r="F62" s="37" t="inlineStr"/>
      <c r="G62" s="38">
        <f>IF(OR(E62="",F62=""),"",E62*F62)</f>
        <v/>
      </c>
      <c r="H62" s="39">
        <f>IFERROR(VLOOKUP(B62,Scoring_Model!$A$5:$B$10,2,FALSE),"")</f>
        <v/>
      </c>
      <c r="I62" s="40">
        <f>IF(G62="","",G62*H62)</f>
        <v/>
      </c>
      <c r="J62" s="38">
        <f>IF(G62="","",IF(G62&gt;=18,"Critical",IF(G62&gt;=12,"High",IF(G62&gt;=6,"Medium","Low"))))</f>
        <v/>
      </c>
      <c r="K62" s="37" t="inlineStr"/>
      <c r="L62" s="37" t="inlineStr"/>
      <c r="M62" s="37" t="inlineStr"/>
      <c r="N62" s="37" t="inlineStr"/>
      <c r="O62" s="37" t="inlineStr"/>
      <c r="P62" s="37" t="inlineStr"/>
      <c r="Q62" s="37" t="inlineStr"/>
    </row>
    <row r="63">
      <c r="A63" s="37" t="n">
        <v>59</v>
      </c>
      <c r="B63" s="37" t="inlineStr"/>
      <c r="C63" s="37" t="inlineStr"/>
      <c r="D63" s="37" t="inlineStr"/>
      <c r="E63" s="37" t="inlineStr"/>
      <c r="F63" s="37" t="inlineStr"/>
      <c r="G63" s="38">
        <f>IF(OR(E63="",F63=""),"",E63*F63)</f>
        <v/>
      </c>
      <c r="H63" s="39">
        <f>IFERROR(VLOOKUP(B63,Scoring_Model!$A$5:$B$10,2,FALSE),"")</f>
        <v/>
      </c>
      <c r="I63" s="40">
        <f>IF(G63="","",G63*H63)</f>
        <v/>
      </c>
      <c r="J63" s="38">
        <f>IF(G63="","",IF(G63&gt;=18,"Critical",IF(G63&gt;=12,"High",IF(G63&gt;=6,"Medium","Low"))))</f>
        <v/>
      </c>
      <c r="K63" s="37" t="inlineStr"/>
      <c r="L63" s="37" t="inlineStr"/>
      <c r="M63" s="37" t="inlineStr"/>
      <c r="N63" s="37" t="inlineStr"/>
      <c r="O63" s="37" t="inlineStr"/>
      <c r="P63" s="37" t="inlineStr"/>
      <c r="Q63" s="37" t="inlineStr"/>
    </row>
    <row r="64">
      <c r="A64" s="37" t="n">
        <v>60</v>
      </c>
      <c r="B64" s="37" t="inlineStr"/>
      <c r="C64" s="37" t="inlineStr"/>
      <c r="D64" s="37" t="inlineStr"/>
      <c r="E64" s="37" t="inlineStr"/>
      <c r="F64" s="37" t="inlineStr"/>
      <c r="G64" s="38">
        <f>IF(OR(E64="",F64=""),"",E64*F64)</f>
        <v/>
      </c>
      <c r="H64" s="39">
        <f>IFERROR(VLOOKUP(B64,Scoring_Model!$A$5:$B$10,2,FALSE),"")</f>
        <v/>
      </c>
      <c r="I64" s="40">
        <f>IF(G64="","",G64*H64)</f>
        <v/>
      </c>
      <c r="J64" s="38">
        <f>IF(G64="","",IF(G64&gt;=18,"Critical",IF(G64&gt;=12,"High",IF(G64&gt;=6,"Medium","Low"))))</f>
        <v/>
      </c>
      <c r="K64" s="37" t="inlineStr"/>
      <c r="L64" s="37" t="inlineStr"/>
      <c r="M64" s="37" t="inlineStr"/>
      <c r="N64" s="37" t="inlineStr"/>
      <c r="O64" s="37" t="inlineStr"/>
      <c r="P64" s="37" t="inlineStr"/>
      <c r="Q64" s="37" t="inlineStr"/>
    </row>
    <row r="65">
      <c r="A65" s="37" t="n">
        <v>61</v>
      </c>
      <c r="B65" s="37" t="inlineStr"/>
      <c r="C65" s="37" t="inlineStr"/>
      <c r="D65" s="37" t="inlineStr"/>
      <c r="E65" s="37" t="inlineStr"/>
      <c r="F65" s="37" t="inlineStr"/>
      <c r="G65" s="38">
        <f>IF(OR(E65="",F65=""),"",E65*F65)</f>
        <v/>
      </c>
      <c r="H65" s="39">
        <f>IFERROR(VLOOKUP(B65,Scoring_Model!$A$5:$B$10,2,FALSE),"")</f>
        <v/>
      </c>
      <c r="I65" s="40">
        <f>IF(G65="","",G65*H65)</f>
        <v/>
      </c>
      <c r="J65" s="38">
        <f>IF(G65="","",IF(G65&gt;=18,"Critical",IF(G65&gt;=12,"High",IF(G65&gt;=6,"Medium","Low"))))</f>
        <v/>
      </c>
      <c r="K65" s="37" t="inlineStr"/>
      <c r="L65" s="37" t="inlineStr"/>
      <c r="M65" s="37" t="inlineStr"/>
      <c r="N65" s="37" t="inlineStr"/>
      <c r="O65" s="37" t="inlineStr"/>
      <c r="P65" s="37" t="inlineStr"/>
      <c r="Q65" s="37" t="inlineStr"/>
    </row>
    <row r="66">
      <c r="A66" s="37" t="n">
        <v>62</v>
      </c>
      <c r="B66" s="37" t="inlineStr"/>
      <c r="C66" s="37" t="inlineStr"/>
      <c r="D66" s="37" t="inlineStr"/>
      <c r="E66" s="37" t="inlineStr"/>
      <c r="F66" s="37" t="inlineStr"/>
      <c r="G66" s="38">
        <f>IF(OR(E66="",F66=""),"",E66*F66)</f>
        <v/>
      </c>
      <c r="H66" s="39">
        <f>IFERROR(VLOOKUP(B66,Scoring_Model!$A$5:$B$10,2,FALSE),"")</f>
        <v/>
      </c>
      <c r="I66" s="40">
        <f>IF(G66="","",G66*H66)</f>
        <v/>
      </c>
      <c r="J66" s="38">
        <f>IF(G66="","",IF(G66&gt;=18,"Critical",IF(G66&gt;=12,"High",IF(G66&gt;=6,"Medium","Low"))))</f>
        <v/>
      </c>
      <c r="K66" s="37" t="inlineStr"/>
      <c r="L66" s="37" t="inlineStr"/>
      <c r="M66" s="37" t="inlineStr"/>
      <c r="N66" s="37" t="inlineStr"/>
      <c r="O66" s="37" t="inlineStr"/>
      <c r="P66" s="37" t="inlineStr"/>
      <c r="Q66" s="37" t="inlineStr"/>
    </row>
    <row r="67">
      <c r="A67" s="37" t="n">
        <v>63</v>
      </c>
      <c r="B67" s="37" t="inlineStr"/>
      <c r="C67" s="37" t="inlineStr"/>
      <c r="D67" s="37" t="inlineStr"/>
      <c r="E67" s="37" t="inlineStr"/>
      <c r="F67" s="37" t="inlineStr"/>
      <c r="G67" s="38">
        <f>IF(OR(E67="",F67=""),"",E67*F67)</f>
        <v/>
      </c>
      <c r="H67" s="39">
        <f>IFERROR(VLOOKUP(B67,Scoring_Model!$A$5:$B$10,2,FALSE),"")</f>
        <v/>
      </c>
      <c r="I67" s="40">
        <f>IF(G67="","",G67*H67)</f>
        <v/>
      </c>
      <c r="J67" s="38">
        <f>IF(G67="","",IF(G67&gt;=18,"Critical",IF(G67&gt;=12,"High",IF(G67&gt;=6,"Medium","Low"))))</f>
        <v/>
      </c>
      <c r="K67" s="37" t="inlineStr"/>
      <c r="L67" s="37" t="inlineStr"/>
      <c r="M67" s="37" t="inlineStr"/>
      <c r="N67" s="37" t="inlineStr"/>
      <c r="O67" s="37" t="inlineStr"/>
      <c r="P67" s="37" t="inlineStr"/>
      <c r="Q67" s="37" t="inlineStr"/>
    </row>
    <row r="68">
      <c r="A68" s="37" t="n">
        <v>64</v>
      </c>
      <c r="B68" s="37" t="inlineStr"/>
      <c r="C68" s="37" t="inlineStr"/>
      <c r="D68" s="37" t="inlineStr"/>
      <c r="E68" s="37" t="inlineStr"/>
      <c r="F68" s="37" t="inlineStr"/>
      <c r="G68" s="38">
        <f>IF(OR(E68="",F68=""),"",E68*F68)</f>
        <v/>
      </c>
      <c r="H68" s="39">
        <f>IFERROR(VLOOKUP(B68,Scoring_Model!$A$5:$B$10,2,FALSE),"")</f>
        <v/>
      </c>
      <c r="I68" s="40">
        <f>IF(G68="","",G68*H68)</f>
        <v/>
      </c>
      <c r="J68" s="38">
        <f>IF(G68="","",IF(G68&gt;=18,"Critical",IF(G68&gt;=12,"High",IF(G68&gt;=6,"Medium","Low"))))</f>
        <v/>
      </c>
      <c r="K68" s="37" t="inlineStr"/>
      <c r="L68" s="37" t="inlineStr"/>
      <c r="M68" s="37" t="inlineStr"/>
      <c r="N68" s="37" t="inlineStr"/>
      <c r="O68" s="37" t="inlineStr"/>
      <c r="P68" s="37" t="inlineStr"/>
      <c r="Q68" s="37" t="inlineStr"/>
    </row>
    <row r="69">
      <c r="A69" s="37" t="n">
        <v>65</v>
      </c>
      <c r="B69" s="37" t="inlineStr"/>
      <c r="C69" s="37" t="inlineStr"/>
      <c r="D69" s="37" t="inlineStr"/>
      <c r="E69" s="37" t="inlineStr"/>
      <c r="F69" s="37" t="inlineStr"/>
      <c r="G69" s="38">
        <f>IF(OR(E69="",F69=""),"",E69*F69)</f>
        <v/>
      </c>
      <c r="H69" s="39">
        <f>IFERROR(VLOOKUP(B69,Scoring_Model!$A$5:$B$10,2,FALSE),"")</f>
        <v/>
      </c>
      <c r="I69" s="40">
        <f>IF(G69="","",G69*H69)</f>
        <v/>
      </c>
      <c r="J69" s="38">
        <f>IF(G69="","",IF(G69&gt;=18,"Critical",IF(G69&gt;=12,"High",IF(G69&gt;=6,"Medium","Low"))))</f>
        <v/>
      </c>
      <c r="K69" s="37" t="inlineStr"/>
      <c r="L69" s="37" t="inlineStr"/>
      <c r="M69" s="37" t="inlineStr"/>
      <c r="N69" s="37" t="inlineStr"/>
      <c r="O69" s="37" t="inlineStr"/>
      <c r="P69" s="37" t="inlineStr"/>
      <c r="Q69" s="37" t="inlineStr"/>
    </row>
    <row r="70">
      <c r="A70" s="37" t="n">
        <v>66</v>
      </c>
      <c r="B70" s="37" t="inlineStr"/>
      <c r="C70" s="37" t="inlineStr"/>
      <c r="D70" s="37" t="inlineStr"/>
      <c r="E70" s="37" t="inlineStr"/>
      <c r="F70" s="37" t="inlineStr"/>
      <c r="G70" s="38">
        <f>IF(OR(E70="",F70=""),"",E70*F70)</f>
        <v/>
      </c>
      <c r="H70" s="39">
        <f>IFERROR(VLOOKUP(B70,Scoring_Model!$A$5:$B$10,2,FALSE),"")</f>
        <v/>
      </c>
      <c r="I70" s="40">
        <f>IF(G70="","",G70*H70)</f>
        <v/>
      </c>
      <c r="J70" s="38">
        <f>IF(G70="","",IF(G70&gt;=18,"Critical",IF(G70&gt;=12,"High",IF(G70&gt;=6,"Medium","Low"))))</f>
        <v/>
      </c>
      <c r="K70" s="37" t="inlineStr"/>
      <c r="L70" s="37" t="inlineStr"/>
      <c r="M70" s="37" t="inlineStr"/>
      <c r="N70" s="37" t="inlineStr"/>
      <c r="O70" s="37" t="inlineStr"/>
      <c r="P70" s="37" t="inlineStr"/>
      <c r="Q70" s="37" t="inlineStr"/>
    </row>
    <row r="71">
      <c r="A71" s="37" t="n">
        <v>67</v>
      </c>
      <c r="B71" s="37" t="inlineStr"/>
      <c r="C71" s="37" t="inlineStr"/>
      <c r="D71" s="37" t="inlineStr"/>
      <c r="E71" s="37" t="inlineStr"/>
      <c r="F71" s="37" t="inlineStr"/>
      <c r="G71" s="38">
        <f>IF(OR(E71="",F71=""),"",E71*F71)</f>
        <v/>
      </c>
      <c r="H71" s="39">
        <f>IFERROR(VLOOKUP(B71,Scoring_Model!$A$5:$B$10,2,FALSE),"")</f>
        <v/>
      </c>
      <c r="I71" s="40">
        <f>IF(G71="","",G71*H71)</f>
        <v/>
      </c>
      <c r="J71" s="38">
        <f>IF(G71="","",IF(G71&gt;=18,"Critical",IF(G71&gt;=12,"High",IF(G71&gt;=6,"Medium","Low"))))</f>
        <v/>
      </c>
      <c r="K71" s="37" t="inlineStr"/>
      <c r="L71" s="37" t="inlineStr"/>
      <c r="M71" s="37" t="inlineStr"/>
      <c r="N71" s="37" t="inlineStr"/>
      <c r="O71" s="37" t="inlineStr"/>
      <c r="P71" s="37" t="inlineStr"/>
      <c r="Q71" s="37" t="inlineStr"/>
    </row>
    <row r="72">
      <c r="A72" s="37" t="n">
        <v>68</v>
      </c>
      <c r="B72" s="37" t="inlineStr"/>
      <c r="C72" s="37" t="inlineStr"/>
      <c r="D72" s="37" t="inlineStr"/>
      <c r="E72" s="37" t="inlineStr"/>
      <c r="F72" s="37" t="inlineStr"/>
      <c r="G72" s="38">
        <f>IF(OR(E72="",F72=""),"",E72*F72)</f>
        <v/>
      </c>
      <c r="H72" s="39">
        <f>IFERROR(VLOOKUP(B72,Scoring_Model!$A$5:$B$10,2,FALSE),"")</f>
        <v/>
      </c>
      <c r="I72" s="40">
        <f>IF(G72="","",G72*H72)</f>
        <v/>
      </c>
      <c r="J72" s="38">
        <f>IF(G72="","",IF(G72&gt;=18,"Critical",IF(G72&gt;=12,"High",IF(G72&gt;=6,"Medium","Low"))))</f>
        <v/>
      </c>
      <c r="K72" s="37" t="inlineStr"/>
      <c r="L72" s="37" t="inlineStr"/>
      <c r="M72" s="37" t="inlineStr"/>
      <c r="N72" s="37" t="inlineStr"/>
      <c r="O72" s="37" t="inlineStr"/>
      <c r="P72" s="37" t="inlineStr"/>
      <c r="Q72" s="37" t="inlineStr"/>
    </row>
    <row r="73">
      <c r="A73" s="37" t="n">
        <v>69</v>
      </c>
      <c r="B73" s="37" t="inlineStr"/>
      <c r="C73" s="37" t="inlineStr"/>
      <c r="D73" s="37" t="inlineStr"/>
      <c r="E73" s="37" t="inlineStr"/>
      <c r="F73" s="37" t="inlineStr"/>
      <c r="G73" s="38">
        <f>IF(OR(E73="",F73=""),"",E73*F73)</f>
        <v/>
      </c>
      <c r="H73" s="39">
        <f>IFERROR(VLOOKUP(B73,Scoring_Model!$A$5:$B$10,2,FALSE),"")</f>
        <v/>
      </c>
      <c r="I73" s="40">
        <f>IF(G73="","",G73*H73)</f>
        <v/>
      </c>
      <c r="J73" s="38">
        <f>IF(G73="","",IF(G73&gt;=18,"Critical",IF(G73&gt;=12,"High",IF(G73&gt;=6,"Medium","Low"))))</f>
        <v/>
      </c>
      <c r="K73" s="37" t="inlineStr"/>
      <c r="L73" s="37" t="inlineStr"/>
      <c r="M73" s="37" t="inlineStr"/>
      <c r="N73" s="37" t="inlineStr"/>
      <c r="O73" s="37" t="inlineStr"/>
      <c r="P73" s="37" t="inlineStr"/>
      <c r="Q73" s="37" t="inlineStr"/>
    </row>
    <row r="74">
      <c r="A74" s="37" t="n">
        <v>70</v>
      </c>
      <c r="B74" s="37" t="inlineStr"/>
      <c r="C74" s="37" t="inlineStr"/>
      <c r="D74" s="37" t="inlineStr"/>
      <c r="E74" s="37" t="inlineStr"/>
      <c r="F74" s="37" t="inlineStr"/>
      <c r="G74" s="38">
        <f>IF(OR(E74="",F74=""),"",E74*F74)</f>
        <v/>
      </c>
      <c r="H74" s="39">
        <f>IFERROR(VLOOKUP(B74,Scoring_Model!$A$5:$B$10,2,FALSE),"")</f>
        <v/>
      </c>
      <c r="I74" s="40">
        <f>IF(G74="","",G74*H74)</f>
        <v/>
      </c>
      <c r="J74" s="38">
        <f>IF(G74="","",IF(G74&gt;=18,"Critical",IF(G74&gt;=12,"High",IF(G74&gt;=6,"Medium","Low"))))</f>
        <v/>
      </c>
      <c r="K74" s="37" t="inlineStr"/>
      <c r="L74" s="37" t="inlineStr"/>
      <c r="M74" s="37" t="inlineStr"/>
      <c r="N74" s="37" t="inlineStr"/>
      <c r="O74" s="37" t="inlineStr"/>
      <c r="P74" s="37" t="inlineStr"/>
      <c r="Q74" s="37" t="inlineStr"/>
    </row>
    <row r="75">
      <c r="A75" s="37" t="n">
        <v>71</v>
      </c>
      <c r="B75" s="37" t="inlineStr"/>
      <c r="C75" s="37" t="inlineStr"/>
      <c r="D75" s="37" t="inlineStr"/>
      <c r="E75" s="37" t="inlineStr"/>
      <c r="F75" s="37" t="inlineStr"/>
      <c r="G75" s="38">
        <f>IF(OR(E75="",F75=""),"",E75*F75)</f>
        <v/>
      </c>
      <c r="H75" s="39">
        <f>IFERROR(VLOOKUP(B75,Scoring_Model!$A$5:$B$10,2,FALSE),"")</f>
        <v/>
      </c>
      <c r="I75" s="40">
        <f>IF(G75="","",G75*H75)</f>
        <v/>
      </c>
      <c r="J75" s="38">
        <f>IF(G75="","",IF(G75&gt;=18,"Critical",IF(G75&gt;=12,"High",IF(G75&gt;=6,"Medium","Low"))))</f>
        <v/>
      </c>
      <c r="K75" s="37" t="inlineStr"/>
      <c r="L75" s="37" t="inlineStr"/>
      <c r="M75" s="37" t="inlineStr"/>
      <c r="N75" s="37" t="inlineStr"/>
      <c r="O75" s="37" t="inlineStr"/>
      <c r="P75" s="37" t="inlineStr"/>
      <c r="Q75" s="37" t="inlineStr"/>
    </row>
    <row r="76">
      <c r="A76" s="37" t="n">
        <v>72</v>
      </c>
      <c r="B76" s="37" t="inlineStr"/>
      <c r="C76" s="37" t="inlineStr"/>
      <c r="D76" s="37" t="inlineStr"/>
      <c r="E76" s="37" t="inlineStr"/>
      <c r="F76" s="37" t="inlineStr"/>
      <c r="G76" s="38">
        <f>IF(OR(E76="",F76=""),"",E76*F76)</f>
        <v/>
      </c>
      <c r="H76" s="39">
        <f>IFERROR(VLOOKUP(B76,Scoring_Model!$A$5:$B$10,2,FALSE),"")</f>
        <v/>
      </c>
      <c r="I76" s="40">
        <f>IF(G76="","",G76*H76)</f>
        <v/>
      </c>
      <c r="J76" s="38">
        <f>IF(G76="","",IF(G76&gt;=18,"Critical",IF(G76&gt;=12,"High",IF(G76&gt;=6,"Medium","Low"))))</f>
        <v/>
      </c>
      <c r="K76" s="37" t="inlineStr"/>
      <c r="L76" s="37" t="inlineStr"/>
      <c r="M76" s="37" t="inlineStr"/>
      <c r="N76" s="37" t="inlineStr"/>
      <c r="O76" s="37" t="inlineStr"/>
      <c r="P76" s="37" t="inlineStr"/>
      <c r="Q76" s="37" t="inlineStr"/>
    </row>
    <row r="77">
      <c r="A77" s="37" t="n">
        <v>73</v>
      </c>
      <c r="B77" s="37" t="inlineStr"/>
      <c r="C77" s="37" t="inlineStr"/>
      <c r="D77" s="37" t="inlineStr"/>
      <c r="E77" s="37" t="inlineStr"/>
      <c r="F77" s="37" t="inlineStr"/>
      <c r="G77" s="38">
        <f>IF(OR(E77="",F77=""),"",E77*F77)</f>
        <v/>
      </c>
      <c r="H77" s="39">
        <f>IFERROR(VLOOKUP(B77,Scoring_Model!$A$5:$B$10,2,FALSE),"")</f>
        <v/>
      </c>
      <c r="I77" s="40">
        <f>IF(G77="","",G77*H77)</f>
        <v/>
      </c>
      <c r="J77" s="38">
        <f>IF(G77="","",IF(G77&gt;=18,"Critical",IF(G77&gt;=12,"High",IF(G77&gt;=6,"Medium","Low"))))</f>
        <v/>
      </c>
      <c r="K77" s="37" t="inlineStr"/>
      <c r="L77" s="37" t="inlineStr"/>
      <c r="M77" s="37" t="inlineStr"/>
      <c r="N77" s="37" t="inlineStr"/>
      <c r="O77" s="37" t="inlineStr"/>
      <c r="P77" s="37" t="inlineStr"/>
      <c r="Q77" s="37" t="inlineStr"/>
    </row>
    <row r="78">
      <c r="A78" s="37" t="n">
        <v>74</v>
      </c>
      <c r="B78" s="37" t="inlineStr"/>
      <c r="C78" s="37" t="inlineStr"/>
      <c r="D78" s="37" t="inlineStr"/>
      <c r="E78" s="37" t="inlineStr"/>
      <c r="F78" s="37" t="inlineStr"/>
      <c r="G78" s="38">
        <f>IF(OR(E78="",F78=""),"",E78*F78)</f>
        <v/>
      </c>
      <c r="H78" s="39">
        <f>IFERROR(VLOOKUP(B78,Scoring_Model!$A$5:$B$10,2,FALSE),"")</f>
        <v/>
      </c>
      <c r="I78" s="40">
        <f>IF(G78="","",G78*H78)</f>
        <v/>
      </c>
      <c r="J78" s="38">
        <f>IF(G78="","",IF(G78&gt;=18,"Critical",IF(G78&gt;=12,"High",IF(G78&gt;=6,"Medium","Low"))))</f>
        <v/>
      </c>
      <c r="K78" s="37" t="inlineStr"/>
      <c r="L78" s="37" t="inlineStr"/>
      <c r="M78" s="37" t="inlineStr"/>
      <c r="N78" s="37" t="inlineStr"/>
      <c r="O78" s="37" t="inlineStr"/>
      <c r="P78" s="37" t="inlineStr"/>
      <c r="Q78" s="37" t="inlineStr"/>
    </row>
    <row r="79">
      <c r="A79" s="37" t="n">
        <v>75</v>
      </c>
      <c r="B79" s="37" t="inlineStr"/>
      <c r="C79" s="37" t="inlineStr"/>
      <c r="D79" s="37" t="inlineStr"/>
      <c r="E79" s="37" t="inlineStr"/>
      <c r="F79" s="37" t="inlineStr"/>
      <c r="G79" s="38">
        <f>IF(OR(E79="",F79=""),"",E79*F79)</f>
        <v/>
      </c>
      <c r="H79" s="39">
        <f>IFERROR(VLOOKUP(B79,Scoring_Model!$A$5:$B$10,2,FALSE),"")</f>
        <v/>
      </c>
      <c r="I79" s="40">
        <f>IF(G79="","",G79*H79)</f>
        <v/>
      </c>
      <c r="J79" s="38">
        <f>IF(G79="","",IF(G79&gt;=18,"Critical",IF(G79&gt;=12,"High",IF(G79&gt;=6,"Medium","Low"))))</f>
        <v/>
      </c>
      <c r="K79" s="37" t="inlineStr"/>
      <c r="L79" s="37" t="inlineStr"/>
      <c r="M79" s="37" t="inlineStr"/>
      <c r="N79" s="37" t="inlineStr"/>
      <c r="O79" s="37" t="inlineStr"/>
      <c r="P79" s="37" t="inlineStr"/>
      <c r="Q79" s="37" t="inlineStr"/>
    </row>
    <row r="80">
      <c r="A80" s="37" t="n">
        <v>76</v>
      </c>
      <c r="B80" s="37" t="inlineStr"/>
      <c r="C80" s="37" t="inlineStr"/>
      <c r="D80" s="37" t="inlineStr"/>
      <c r="E80" s="37" t="inlineStr"/>
      <c r="F80" s="37" t="inlineStr"/>
      <c r="G80" s="38">
        <f>IF(OR(E80="",F80=""),"",E80*F80)</f>
        <v/>
      </c>
      <c r="H80" s="39">
        <f>IFERROR(VLOOKUP(B80,Scoring_Model!$A$5:$B$10,2,FALSE),"")</f>
        <v/>
      </c>
      <c r="I80" s="40">
        <f>IF(G80="","",G80*H80)</f>
        <v/>
      </c>
      <c r="J80" s="38">
        <f>IF(G80="","",IF(G80&gt;=18,"Critical",IF(G80&gt;=12,"High",IF(G80&gt;=6,"Medium","Low"))))</f>
        <v/>
      </c>
      <c r="K80" s="37" t="inlineStr"/>
      <c r="L80" s="37" t="inlineStr"/>
      <c r="M80" s="37" t="inlineStr"/>
      <c r="N80" s="37" t="inlineStr"/>
      <c r="O80" s="37" t="inlineStr"/>
      <c r="P80" s="37" t="inlineStr"/>
      <c r="Q80" s="37" t="inlineStr"/>
    </row>
    <row r="81">
      <c r="A81" s="37" t="n">
        <v>77</v>
      </c>
      <c r="B81" s="37" t="inlineStr"/>
      <c r="C81" s="37" t="inlineStr"/>
      <c r="D81" s="37" t="inlineStr"/>
      <c r="E81" s="37" t="inlineStr"/>
      <c r="F81" s="37" t="inlineStr"/>
      <c r="G81" s="38">
        <f>IF(OR(E81="",F81=""),"",E81*F81)</f>
        <v/>
      </c>
      <c r="H81" s="39">
        <f>IFERROR(VLOOKUP(B81,Scoring_Model!$A$5:$B$10,2,FALSE),"")</f>
        <v/>
      </c>
      <c r="I81" s="40">
        <f>IF(G81="","",G81*H81)</f>
        <v/>
      </c>
      <c r="J81" s="38">
        <f>IF(G81="","",IF(G81&gt;=18,"Critical",IF(G81&gt;=12,"High",IF(G81&gt;=6,"Medium","Low"))))</f>
        <v/>
      </c>
      <c r="K81" s="37" t="inlineStr"/>
      <c r="L81" s="37" t="inlineStr"/>
      <c r="M81" s="37" t="inlineStr"/>
      <c r="N81" s="37" t="inlineStr"/>
      <c r="O81" s="37" t="inlineStr"/>
      <c r="P81" s="37" t="inlineStr"/>
      <c r="Q81" s="37" t="inlineStr"/>
    </row>
    <row r="82">
      <c r="A82" s="37" t="n">
        <v>78</v>
      </c>
      <c r="B82" s="37" t="inlineStr"/>
      <c r="C82" s="37" t="inlineStr"/>
      <c r="D82" s="37" t="inlineStr"/>
      <c r="E82" s="37" t="inlineStr"/>
      <c r="F82" s="37" t="inlineStr"/>
      <c r="G82" s="38">
        <f>IF(OR(E82="",F82=""),"",E82*F82)</f>
        <v/>
      </c>
      <c r="H82" s="39">
        <f>IFERROR(VLOOKUP(B82,Scoring_Model!$A$5:$B$10,2,FALSE),"")</f>
        <v/>
      </c>
      <c r="I82" s="40">
        <f>IF(G82="","",G82*H82)</f>
        <v/>
      </c>
      <c r="J82" s="38">
        <f>IF(G82="","",IF(G82&gt;=18,"Critical",IF(G82&gt;=12,"High",IF(G82&gt;=6,"Medium","Low"))))</f>
        <v/>
      </c>
      <c r="K82" s="37" t="inlineStr"/>
      <c r="L82" s="37" t="inlineStr"/>
      <c r="M82" s="37" t="inlineStr"/>
      <c r="N82" s="37" t="inlineStr"/>
      <c r="O82" s="37" t="inlineStr"/>
      <c r="P82" s="37" t="inlineStr"/>
      <c r="Q82" s="37" t="inlineStr"/>
    </row>
    <row r="83">
      <c r="A83" s="37" t="n">
        <v>79</v>
      </c>
      <c r="B83" s="37" t="inlineStr"/>
      <c r="C83" s="37" t="inlineStr"/>
      <c r="D83" s="37" t="inlineStr"/>
      <c r="E83" s="37" t="inlineStr"/>
      <c r="F83" s="37" t="inlineStr"/>
      <c r="G83" s="38">
        <f>IF(OR(E83="",F83=""),"",E83*F83)</f>
        <v/>
      </c>
      <c r="H83" s="39">
        <f>IFERROR(VLOOKUP(B83,Scoring_Model!$A$5:$B$10,2,FALSE),"")</f>
        <v/>
      </c>
      <c r="I83" s="40">
        <f>IF(G83="","",G83*H83)</f>
        <v/>
      </c>
      <c r="J83" s="38">
        <f>IF(G83="","",IF(G83&gt;=18,"Critical",IF(G83&gt;=12,"High",IF(G83&gt;=6,"Medium","Low"))))</f>
        <v/>
      </c>
      <c r="K83" s="37" t="inlineStr"/>
      <c r="L83" s="37" t="inlineStr"/>
      <c r="M83" s="37" t="inlineStr"/>
      <c r="N83" s="37" t="inlineStr"/>
      <c r="O83" s="37" t="inlineStr"/>
      <c r="P83" s="37" t="inlineStr"/>
      <c r="Q83" s="37" t="inlineStr"/>
    </row>
    <row r="84">
      <c r="A84" s="37" t="n">
        <v>80</v>
      </c>
      <c r="B84" s="37" t="inlineStr"/>
      <c r="C84" s="37" t="inlineStr"/>
      <c r="D84" s="37" t="inlineStr"/>
      <c r="E84" s="37" t="inlineStr"/>
      <c r="F84" s="37" t="inlineStr"/>
      <c r="G84" s="38">
        <f>IF(OR(E84="",F84=""),"",E84*F84)</f>
        <v/>
      </c>
      <c r="H84" s="39">
        <f>IFERROR(VLOOKUP(B84,Scoring_Model!$A$5:$B$10,2,FALSE),"")</f>
        <v/>
      </c>
      <c r="I84" s="40">
        <f>IF(G84="","",G84*H84)</f>
        <v/>
      </c>
      <c r="J84" s="38">
        <f>IF(G84="","",IF(G84&gt;=18,"Critical",IF(G84&gt;=12,"High",IF(G84&gt;=6,"Medium","Low"))))</f>
        <v/>
      </c>
      <c r="K84" s="37" t="inlineStr"/>
      <c r="L84" s="37" t="inlineStr"/>
      <c r="M84" s="37" t="inlineStr"/>
      <c r="N84" s="37" t="inlineStr"/>
      <c r="O84" s="37" t="inlineStr"/>
      <c r="P84" s="37" t="inlineStr"/>
      <c r="Q84" s="37" t="inlineStr"/>
    </row>
    <row r="85">
      <c r="A85" s="37" t="n">
        <v>81</v>
      </c>
      <c r="B85" s="37" t="inlineStr"/>
      <c r="C85" s="37" t="inlineStr"/>
      <c r="D85" s="37" t="inlineStr"/>
      <c r="E85" s="37" t="inlineStr"/>
      <c r="F85" s="37" t="inlineStr"/>
      <c r="G85" s="38">
        <f>IF(OR(E85="",F85=""),"",E85*F85)</f>
        <v/>
      </c>
      <c r="H85" s="39">
        <f>IFERROR(VLOOKUP(B85,Scoring_Model!$A$5:$B$10,2,FALSE),"")</f>
        <v/>
      </c>
      <c r="I85" s="40">
        <f>IF(G85="","",G85*H85)</f>
        <v/>
      </c>
      <c r="J85" s="38">
        <f>IF(G85="","",IF(G85&gt;=18,"Critical",IF(G85&gt;=12,"High",IF(G85&gt;=6,"Medium","Low"))))</f>
        <v/>
      </c>
      <c r="K85" s="37" t="inlineStr"/>
      <c r="L85" s="37" t="inlineStr"/>
      <c r="M85" s="37" t="inlineStr"/>
      <c r="N85" s="37" t="inlineStr"/>
      <c r="O85" s="37" t="inlineStr"/>
      <c r="P85" s="37" t="inlineStr"/>
      <c r="Q85" s="37" t="inlineStr"/>
    </row>
    <row r="86">
      <c r="A86" s="37" t="n">
        <v>82</v>
      </c>
      <c r="B86" s="37" t="inlineStr"/>
      <c r="C86" s="37" t="inlineStr"/>
      <c r="D86" s="37" t="inlineStr"/>
      <c r="E86" s="37" t="inlineStr"/>
      <c r="F86" s="37" t="inlineStr"/>
      <c r="G86" s="38">
        <f>IF(OR(E86="",F86=""),"",E86*F86)</f>
        <v/>
      </c>
      <c r="H86" s="39">
        <f>IFERROR(VLOOKUP(B86,Scoring_Model!$A$5:$B$10,2,FALSE),"")</f>
        <v/>
      </c>
      <c r="I86" s="40">
        <f>IF(G86="","",G86*H86)</f>
        <v/>
      </c>
      <c r="J86" s="38">
        <f>IF(G86="","",IF(G86&gt;=18,"Critical",IF(G86&gt;=12,"High",IF(G86&gt;=6,"Medium","Low"))))</f>
        <v/>
      </c>
      <c r="K86" s="37" t="inlineStr"/>
      <c r="L86" s="37" t="inlineStr"/>
      <c r="M86" s="37" t="inlineStr"/>
      <c r="N86" s="37" t="inlineStr"/>
      <c r="O86" s="37" t="inlineStr"/>
      <c r="P86" s="37" t="inlineStr"/>
      <c r="Q86" s="37" t="inlineStr"/>
    </row>
    <row r="87">
      <c r="A87" s="37" t="n">
        <v>83</v>
      </c>
      <c r="B87" s="37" t="inlineStr"/>
      <c r="C87" s="37" t="inlineStr"/>
      <c r="D87" s="37" t="inlineStr"/>
      <c r="E87" s="37" t="inlineStr"/>
      <c r="F87" s="37" t="inlineStr"/>
      <c r="G87" s="38">
        <f>IF(OR(E87="",F87=""),"",E87*F87)</f>
        <v/>
      </c>
      <c r="H87" s="39">
        <f>IFERROR(VLOOKUP(B87,Scoring_Model!$A$5:$B$10,2,FALSE),"")</f>
        <v/>
      </c>
      <c r="I87" s="40">
        <f>IF(G87="","",G87*H87)</f>
        <v/>
      </c>
      <c r="J87" s="38">
        <f>IF(G87="","",IF(G87&gt;=18,"Critical",IF(G87&gt;=12,"High",IF(G87&gt;=6,"Medium","Low"))))</f>
        <v/>
      </c>
      <c r="K87" s="37" t="inlineStr"/>
      <c r="L87" s="37" t="inlineStr"/>
      <c r="M87" s="37" t="inlineStr"/>
      <c r="N87" s="37" t="inlineStr"/>
      <c r="O87" s="37" t="inlineStr"/>
      <c r="P87" s="37" t="inlineStr"/>
      <c r="Q87" s="37" t="inlineStr"/>
    </row>
    <row r="88">
      <c r="A88" s="37" t="n">
        <v>84</v>
      </c>
      <c r="B88" s="37" t="inlineStr"/>
      <c r="C88" s="37" t="inlineStr"/>
      <c r="D88" s="37" t="inlineStr"/>
      <c r="E88" s="37" t="inlineStr"/>
      <c r="F88" s="37" t="inlineStr"/>
      <c r="G88" s="38">
        <f>IF(OR(E88="",F88=""),"",E88*F88)</f>
        <v/>
      </c>
      <c r="H88" s="39">
        <f>IFERROR(VLOOKUP(B88,Scoring_Model!$A$5:$B$10,2,FALSE),"")</f>
        <v/>
      </c>
      <c r="I88" s="40">
        <f>IF(G88="","",G88*H88)</f>
        <v/>
      </c>
      <c r="J88" s="38">
        <f>IF(G88="","",IF(G88&gt;=18,"Critical",IF(G88&gt;=12,"High",IF(G88&gt;=6,"Medium","Low"))))</f>
        <v/>
      </c>
      <c r="K88" s="37" t="inlineStr"/>
      <c r="L88" s="37" t="inlineStr"/>
      <c r="M88" s="37" t="inlineStr"/>
      <c r="N88" s="37" t="inlineStr"/>
      <c r="O88" s="37" t="inlineStr"/>
      <c r="P88" s="37" t="inlineStr"/>
      <c r="Q88" s="37" t="inlineStr"/>
    </row>
    <row r="89">
      <c r="A89" s="37" t="n">
        <v>85</v>
      </c>
      <c r="B89" s="37" t="inlineStr"/>
      <c r="C89" s="37" t="inlineStr"/>
      <c r="D89" s="37" t="inlineStr"/>
      <c r="E89" s="37" t="inlineStr"/>
      <c r="F89" s="37" t="inlineStr"/>
      <c r="G89" s="38">
        <f>IF(OR(E89="",F89=""),"",E89*F89)</f>
        <v/>
      </c>
      <c r="H89" s="39">
        <f>IFERROR(VLOOKUP(B89,Scoring_Model!$A$5:$B$10,2,FALSE),"")</f>
        <v/>
      </c>
      <c r="I89" s="40">
        <f>IF(G89="","",G89*H89)</f>
        <v/>
      </c>
      <c r="J89" s="38">
        <f>IF(G89="","",IF(G89&gt;=18,"Critical",IF(G89&gt;=12,"High",IF(G89&gt;=6,"Medium","Low"))))</f>
        <v/>
      </c>
      <c r="K89" s="37" t="inlineStr"/>
      <c r="L89" s="37" t="inlineStr"/>
      <c r="M89" s="37" t="inlineStr"/>
      <c r="N89" s="37" t="inlineStr"/>
      <c r="O89" s="37" t="inlineStr"/>
      <c r="P89" s="37" t="inlineStr"/>
      <c r="Q89" s="37" t="inlineStr"/>
    </row>
    <row r="90">
      <c r="A90" s="37" t="n">
        <v>86</v>
      </c>
      <c r="B90" s="37" t="inlineStr"/>
      <c r="C90" s="37" t="inlineStr"/>
      <c r="D90" s="37" t="inlineStr"/>
      <c r="E90" s="37" t="inlineStr"/>
      <c r="F90" s="37" t="inlineStr"/>
      <c r="G90" s="38">
        <f>IF(OR(E90="",F90=""),"",E90*F90)</f>
        <v/>
      </c>
      <c r="H90" s="39">
        <f>IFERROR(VLOOKUP(B90,Scoring_Model!$A$5:$B$10,2,FALSE),"")</f>
        <v/>
      </c>
      <c r="I90" s="40">
        <f>IF(G90="","",G90*H90)</f>
        <v/>
      </c>
      <c r="J90" s="38">
        <f>IF(G90="","",IF(G90&gt;=18,"Critical",IF(G90&gt;=12,"High",IF(G90&gt;=6,"Medium","Low"))))</f>
        <v/>
      </c>
      <c r="K90" s="37" t="inlineStr"/>
      <c r="L90" s="37" t="inlineStr"/>
      <c r="M90" s="37" t="inlineStr"/>
      <c r="N90" s="37" t="inlineStr"/>
      <c r="O90" s="37" t="inlineStr"/>
      <c r="P90" s="37" t="inlineStr"/>
      <c r="Q90" s="37" t="inlineStr"/>
    </row>
    <row r="91">
      <c r="A91" s="37" t="n">
        <v>87</v>
      </c>
      <c r="B91" s="37" t="inlineStr"/>
      <c r="C91" s="37" t="inlineStr"/>
      <c r="D91" s="37" t="inlineStr"/>
      <c r="E91" s="37" t="inlineStr"/>
      <c r="F91" s="37" t="inlineStr"/>
      <c r="G91" s="38">
        <f>IF(OR(E91="",F91=""),"",E91*F91)</f>
        <v/>
      </c>
      <c r="H91" s="39">
        <f>IFERROR(VLOOKUP(B91,Scoring_Model!$A$5:$B$10,2,FALSE),"")</f>
        <v/>
      </c>
      <c r="I91" s="40">
        <f>IF(G91="","",G91*H91)</f>
        <v/>
      </c>
      <c r="J91" s="38">
        <f>IF(G91="","",IF(G91&gt;=18,"Critical",IF(G91&gt;=12,"High",IF(G91&gt;=6,"Medium","Low"))))</f>
        <v/>
      </c>
      <c r="K91" s="37" t="inlineStr"/>
      <c r="L91" s="37" t="inlineStr"/>
      <c r="M91" s="37" t="inlineStr"/>
      <c r="N91" s="37" t="inlineStr"/>
      <c r="O91" s="37" t="inlineStr"/>
      <c r="P91" s="37" t="inlineStr"/>
      <c r="Q91" s="37" t="inlineStr"/>
    </row>
    <row r="92">
      <c r="A92" s="37" t="n">
        <v>88</v>
      </c>
      <c r="B92" s="37" t="inlineStr"/>
      <c r="C92" s="37" t="inlineStr"/>
      <c r="D92" s="37" t="inlineStr"/>
      <c r="E92" s="37" t="inlineStr"/>
      <c r="F92" s="37" t="inlineStr"/>
      <c r="G92" s="38">
        <f>IF(OR(E92="",F92=""),"",E92*F92)</f>
        <v/>
      </c>
      <c r="H92" s="39">
        <f>IFERROR(VLOOKUP(B92,Scoring_Model!$A$5:$B$10,2,FALSE),"")</f>
        <v/>
      </c>
      <c r="I92" s="40">
        <f>IF(G92="","",G92*H92)</f>
        <v/>
      </c>
      <c r="J92" s="38">
        <f>IF(G92="","",IF(G92&gt;=18,"Critical",IF(G92&gt;=12,"High",IF(G92&gt;=6,"Medium","Low"))))</f>
        <v/>
      </c>
      <c r="K92" s="37" t="inlineStr"/>
      <c r="L92" s="37" t="inlineStr"/>
      <c r="M92" s="37" t="inlineStr"/>
      <c r="N92" s="37" t="inlineStr"/>
      <c r="O92" s="37" t="inlineStr"/>
      <c r="P92" s="37" t="inlineStr"/>
      <c r="Q92" s="37" t="inlineStr"/>
    </row>
    <row r="93">
      <c r="A93" s="37" t="n">
        <v>89</v>
      </c>
      <c r="B93" s="37" t="inlineStr"/>
      <c r="C93" s="37" t="inlineStr"/>
      <c r="D93" s="37" t="inlineStr"/>
      <c r="E93" s="37" t="inlineStr"/>
      <c r="F93" s="37" t="inlineStr"/>
      <c r="G93" s="38">
        <f>IF(OR(E93="",F93=""),"",E93*F93)</f>
        <v/>
      </c>
      <c r="H93" s="39">
        <f>IFERROR(VLOOKUP(B93,Scoring_Model!$A$5:$B$10,2,FALSE),"")</f>
        <v/>
      </c>
      <c r="I93" s="40">
        <f>IF(G93="","",G93*H93)</f>
        <v/>
      </c>
      <c r="J93" s="38">
        <f>IF(G93="","",IF(G93&gt;=18,"Critical",IF(G93&gt;=12,"High",IF(G93&gt;=6,"Medium","Low"))))</f>
        <v/>
      </c>
      <c r="K93" s="37" t="inlineStr"/>
      <c r="L93" s="37" t="inlineStr"/>
      <c r="M93" s="37" t="inlineStr"/>
      <c r="N93" s="37" t="inlineStr"/>
      <c r="O93" s="37" t="inlineStr"/>
      <c r="P93" s="37" t="inlineStr"/>
      <c r="Q93" s="37" t="inlineStr"/>
    </row>
    <row r="94">
      <c r="A94" s="37" t="n">
        <v>90</v>
      </c>
      <c r="B94" s="37" t="inlineStr"/>
      <c r="C94" s="37" t="inlineStr"/>
      <c r="D94" s="37" t="inlineStr"/>
      <c r="E94" s="37" t="inlineStr"/>
      <c r="F94" s="37" t="inlineStr"/>
      <c r="G94" s="38">
        <f>IF(OR(E94="",F94=""),"",E94*F94)</f>
        <v/>
      </c>
      <c r="H94" s="39">
        <f>IFERROR(VLOOKUP(B94,Scoring_Model!$A$5:$B$10,2,FALSE),"")</f>
        <v/>
      </c>
      <c r="I94" s="40">
        <f>IF(G94="","",G94*H94)</f>
        <v/>
      </c>
      <c r="J94" s="38">
        <f>IF(G94="","",IF(G94&gt;=18,"Critical",IF(G94&gt;=12,"High",IF(G94&gt;=6,"Medium","Low"))))</f>
        <v/>
      </c>
      <c r="K94" s="37" t="inlineStr"/>
      <c r="L94" s="37" t="inlineStr"/>
      <c r="M94" s="37" t="inlineStr"/>
      <c r="N94" s="37" t="inlineStr"/>
      <c r="O94" s="37" t="inlineStr"/>
      <c r="P94" s="37" t="inlineStr"/>
      <c r="Q94" s="37" t="inlineStr"/>
    </row>
    <row r="95">
      <c r="A95" s="37" t="n">
        <v>91</v>
      </c>
      <c r="B95" s="37" t="inlineStr"/>
      <c r="C95" s="37" t="inlineStr"/>
      <c r="D95" s="37" t="inlineStr"/>
      <c r="E95" s="37" t="inlineStr"/>
      <c r="F95" s="37" t="inlineStr"/>
      <c r="G95" s="38">
        <f>IF(OR(E95="",F95=""),"",E95*F95)</f>
        <v/>
      </c>
      <c r="H95" s="39">
        <f>IFERROR(VLOOKUP(B95,Scoring_Model!$A$5:$B$10,2,FALSE),"")</f>
        <v/>
      </c>
      <c r="I95" s="40">
        <f>IF(G95="","",G95*H95)</f>
        <v/>
      </c>
      <c r="J95" s="38">
        <f>IF(G95="","",IF(G95&gt;=18,"Critical",IF(G95&gt;=12,"High",IF(G95&gt;=6,"Medium","Low"))))</f>
        <v/>
      </c>
      <c r="K95" s="37" t="inlineStr"/>
      <c r="L95" s="37" t="inlineStr"/>
      <c r="M95" s="37" t="inlineStr"/>
      <c r="N95" s="37" t="inlineStr"/>
      <c r="O95" s="37" t="inlineStr"/>
      <c r="P95" s="37" t="inlineStr"/>
      <c r="Q95" s="37" t="inlineStr"/>
    </row>
    <row r="96">
      <c r="A96" s="37" t="n">
        <v>92</v>
      </c>
      <c r="B96" s="37" t="inlineStr"/>
      <c r="C96" s="37" t="inlineStr"/>
      <c r="D96" s="37" t="inlineStr"/>
      <c r="E96" s="37" t="inlineStr"/>
      <c r="F96" s="37" t="inlineStr"/>
      <c r="G96" s="38">
        <f>IF(OR(E96="",F96=""),"",E96*F96)</f>
        <v/>
      </c>
      <c r="H96" s="39">
        <f>IFERROR(VLOOKUP(B96,Scoring_Model!$A$5:$B$10,2,FALSE),"")</f>
        <v/>
      </c>
      <c r="I96" s="40">
        <f>IF(G96="","",G96*H96)</f>
        <v/>
      </c>
      <c r="J96" s="38">
        <f>IF(G96="","",IF(G96&gt;=18,"Critical",IF(G96&gt;=12,"High",IF(G96&gt;=6,"Medium","Low"))))</f>
        <v/>
      </c>
      <c r="K96" s="37" t="inlineStr"/>
      <c r="L96" s="37" t="inlineStr"/>
      <c r="M96" s="37" t="inlineStr"/>
      <c r="N96" s="37" t="inlineStr"/>
      <c r="O96" s="37" t="inlineStr"/>
      <c r="P96" s="37" t="inlineStr"/>
      <c r="Q96" s="37" t="inlineStr"/>
    </row>
    <row r="97">
      <c r="A97" s="37" t="n">
        <v>93</v>
      </c>
      <c r="B97" s="37" t="inlineStr"/>
      <c r="C97" s="37" t="inlineStr"/>
      <c r="D97" s="37" t="inlineStr"/>
      <c r="E97" s="37" t="inlineStr"/>
      <c r="F97" s="37" t="inlineStr"/>
      <c r="G97" s="38">
        <f>IF(OR(E97="",F97=""),"",E97*F97)</f>
        <v/>
      </c>
      <c r="H97" s="39">
        <f>IFERROR(VLOOKUP(B97,Scoring_Model!$A$5:$B$10,2,FALSE),"")</f>
        <v/>
      </c>
      <c r="I97" s="40">
        <f>IF(G97="","",G97*H97)</f>
        <v/>
      </c>
      <c r="J97" s="38">
        <f>IF(G97="","",IF(G97&gt;=18,"Critical",IF(G97&gt;=12,"High",IF(G97&gt;=6,"Medium","Low"))))</f>
        <v/>
      </c>
      <c r="K97" s="37" t="inlineStr"/>
      <c r="L97" s="37" t="inlineStr"/>
      <c r="M97" s="37" t="inlineStr"/>
      <c r="N97" s="37" t="inlineStr"/>
      <c r="O97" s="37" t="inlineStr"/>
      <c r="P97" s="37" t="inlineStr"/>
      <c r="Q97" s="37" t="inlineStr"/>
    </row>
    <row r="98">
      <c r="A98" s="37" t="n">
        <v>94</v>
      </c>
      <c r="B98" s="37" t="inlineStr"/>
      <c r="C98" s="37" t="inlineStr"/>
      <c r="D98" s="37" t="inlineStr"/>
      <c r="E98" s="37" t="inlineStr"/>
      <c r="F98" s="37" t="inlineStr"/>
      <c r="G98" s="38">
        <f>IF(OR(E98="",F98=""),"",E98*F98)</f>
        <v/>
      </c>
      <c r="H98" s="39">
        <f>IFERROR(VLOOKUP(B98,Scoring_Model!$A$5:$B$10,2,FALSE),"")</f>
        <v/>
      </c>
      <c r="I98" s="40">
        <f>IF(G98="","",G98*H98)</f>
        <v/>
      </c>
      <c r="J98" s="38">
        <f>IF(G98="","",IF(G98&gt;=18,"Critical",IF(G98&gt;=12,"High",IF(G98&gt;=6,"Medium","Low"))))</f>
        <v/>
      </c>
      <c r="K98" s="37" t="inlineStr"/>
      <c r="L98" s="37" t="inlineStr"/>
      <c r="M98" s="37" t="inlineStr"/>
      <c r="N98" s="37" t="inlineStr"/>
      <c r="O98" s="37" t="inlineStr"/>
      <c r="P98" s="37" t="inlineStr"/>
      <c r="Q98" s="37" t="inlineStr"/>
    </row>
    <row r="99">
      <c r="A99" s="37" t="n">
        <v>95</v>
      </c>
      <c r="B99" s="37" t="inlineStr"/>
      <c r="C99" s="37" t="inlineStr"/>
      <c r="D99" s="37" t="inlineStr"/>
      <c r="E99" s="37" t="inlineStr"/>
      <c r="F99" s="37" t="inlineStr"/>
      <c r="G99" s="38">
        <f>IF(OR(E99="",F99=""),"",E99*F99)</f>
        <v/>
      </c>
      <c r="H99" s="39">
        <f>IFERROR(VLOOKUP(B99,Scoring_Model!$A$5:$B$10,2,FALSE),"")</f>
        <v/>
      </c>
      <c r="I99" s="40">
        <f>IF(G99="","",G99*H99)</f>
        <v/>
      </c>
      <c r="J99" s="38">
        <f>IF(G99="","",IF(G99&gt;=18,"Critical",IF(G99&gt;=12,"High",IF(G99&gt;=6,"Medium","Low"))))</f>
        <v/>
      </c>
      <c r="K99" s="37" t="inlineStr"/>
      <c r="L99" s="37" t="inlineStr"/>
      <c r="M99" s="37" t="inlineStr"/>
      <c r="N99" s="37" t="inlineStr"/>
      <c r="O99" s="37" t="inlineStr"/>
      <c r="P99" s="37" t="inlineStr"/>
      <c r="Q99" s="37" t="inlineStr"/>
    </row>
    <row r="100">
      <c r="A100" s="37" t="n">
        <v>96</v>
      </c>
      <c r="B100" s="37" t="inlineStr"/>
      <c r="C100" s="37" t="inlineStr"/>
      <c r="D100" s="37" t="inlineStr"/>
      <c r="E100" s="37" t="inlineStr"/>
      <c r="F100" s="37" t="inlineStr"/>
      <c r="G100" s="38">
        <f>IF(OR(E100="",F100=""),"",E100*F100)</f>
        <v/>
      </c>
      <c r="H100" s="39">
        <f>IFERROR(VLOOKUP(B100,Scoring_Model!$A$5:$B$10,2,FALSE),"")</f>
        <v/>
      </c>
      <c r="I100" s="40">
        <f>IF(G100="","",G100*H100)</f>
        <v/>
      </c>
      <c r="J100" s="38">
        <f>IF(G100="","",IF(G100&gt;=18,"Critical",IF(G100&gt;=12,"High",IF(G100&gt;=6,"Medium","Low"))))</f>
        <v/>
      </c>
      <c r="K100" s="37" t="inlineStr"/>
      <c r="L100" s="37" t="inlineStr"/>
      <c r="M100" s="37" t="inlineStr"/>
      <c r="N100" s="37" t="inlineStr"/>
      <c r="O100" s="37" t="inlineStr"/>
      <c r="P100" s="37" t="inlineStr"/>
      <c r="Q100" s="37" t="inlineStr"/>
    </row>
    <row r="101">
      <c r="A101" s="37" t="n">
        <v>97</v>
      </c>
      <c r="B101" s="37" t="inlineStr"/>
      <c r="C101" s="37" t="inlineStr"/>
      <c r="D101" s="37" t="inlineStr"/>
      <c r="E101" s="37" t="inlineStr"/>
      <c r="F101" s="37" t="inlineStr"/>
      <c r="G101" s="38">
        <f>IF(OR(E101="",F101=""),"",E101*F101)</f>
        <v/>
      </c>
      <c r="H101" s="39">
        <f>IFERROR(VLOOKUP(B101,Scoring_Model!$A$5:$B$10,2,FALSE),"")</f>
        <v/>
      </c>
      <c r="I101" s="40">
        <f>IF(G101="","",G101*H101)</f>
        <v/>
      </c>
      <c r="J101" s="38">
        <f>IF(G101="","",IF(G101&gt;=18,"Critical",IF(G101&gt;=12,"High",IF(G101&gt;=6,"Medium","Low"))))</f>
        <v/>
      </c>
      <c r="K101" s="37" t="inlineStr"/>
      <c r="L101" s="37" t="inlineStr"/>
      <c r="M101" s="37" t="inlineStr"/>
      <c r="N101" s="37" t="inlineStr"/>
      <c r="O101" s="37" t="inlineStr"/>
      <c r="P101" s="37" t="inlineStr"/>
      <c r="Q101" s="37" t="inlineStr"/>
    </row>
    <row r="102">
      <c r="A102" s="37" t="n">
        <v>98</v>
      </c>
      <c r="B102" s="37" t="inlineStr"/>
      <c r="C102" s="37" t="inlineStr"/>
      <c r="D102" s="37" t="inlineStr"/>
      <c r="E102" s="37" t="inlineStr"/>
      <c r="F102" s="37" t="inlineStr"/>
      <c r="G102" s="38">
        <f>IF(OR(E102="",F102=""),"",E102*F102)</f>
        <v/>
      </c>
      <c r="H102" s="39">
        <f>IFERROR(VLOOKUP(B102,Scoring_Model!$A$5:$B$10,2,FALSE),"")</f>
        <v/>
      </c>
      <c r="I102" s="40">
        <f>IF(G102="","",G102*H102)</f>
        <v/>
      </c>
      <c r="J102" s="38">
        <f>IF(G102="","",IF(G102&gt;=18,"Critical",IF(G102&gt;=12,"High",IF(G102&gt;=6,"Medium","Low"))))</f>
        <v/>
      </c>
      <c r="K102" s="37" t="inlineStr"/>
      <c r="L102" s="37" t="inlineStr"/>
      <c r="M102" s="37" t="inlineStr"/>
      <c r="N102" s="37" t="inlineStr"/>
      <c r="O102" s="37" t="inlineStr"/>
      <c r="P102" s="37" t="inlineStr"/>
      <c r="Q102" s="37" t="inlineStr"/>
    </row>
    <row r="103">
      <c r="A103" s="37" t="n">
        <v>99</v>
      </c>
      <c r="B103" s="37" t="inlineStr"/>
      <c r="C103" s="37" t="inlineStr"/>
      <c r="D103" s="37" t="inlineStr"/>
      <c r="E103" s="37" t="inlineStr"/>
      <c r="F103" s="37" t="inlineStr"/>
      <c r="G103" s="38">
        <f>IF(OR(E103="",F103=""),"",E103*F103)</f>
        <v/>
      </c>
      <c r="H103" s="39">
        <f>IFERROR(VLOOKUP(B103,Scoring_Model!$A$5:$B$10,2,FALSE),"")</f>
        <v/>
      </c>
      <c r="I103" s="40">
        <f>IF(G103="","",G103*H103)</f>
        <v/>
      </c>
      <c r="J103" s="38">
        <f>IF(G103="","",IF(G103&gt;=18,"Critical",IF(G103&gt;=12,"High",IF(G103&gt;=6,"Medium","Low"))))</f>
        <v/>
      </c>
      <c r="K103" s="37" t="inlineStr"/>
      <c r="L103" s="37" t="inlineStr"/>
      <c r="M103" s="37" t="inlineStr"/>
      <c r="N103" s="37" t="inlineStr"/>
      <c r="O103" s="37" t="inlineStr"/>
      <c r="P103" s="37" t="inlineStr"/>
      <c r="Q103" s="37" t="inlineStr"/>
    </row>
    <row r="104">
      <c r="A104" s="37" t="n">
        <v>100</v>
      </c>
      <c r="B104" s="37" t="inlineStr"/>
      <c r="C104" s="37" t="inlineStr"/>
      <c r="D104" s="37" t="inlineStr"/>
      <c r="E104" s="37" t="inlineStr"/>
      <c r="F104" s="37" t="inlineStr"/>
      <c r="G104" s="38">
        <f>IF(OR(E104="",F104=""),"",E104*F104)</f>
        <v/>
      </c>
      <c r="H104" s="39">
        <f>IFERROR(VLOOKUP(B104,Scoring_Model!$A$5:$B$10,2,FALSE),"")</f>
        <v/>
      </c>
      <c r="I104" s="40">
        <f>IF(G104="","",G104*H104)</f>
        <v/>
      </c>
      <c r="J104" s="38">
        <f>IF(G104="","",IF(G104&gt;=18,"Critical",IF(G104&gt;=12,"High",IF(G104&gt;=6,"Medium","Low"))))</f>
        <v/>
      </c>
      <c r="K104" s="37" t="inlineStr"/>
      <c r="L104" s="37" t="inlineStr"/>
      <c r="M104" s="37" t="inlineStr"/>
      <c r="N104" s="37" t="inlineStr"/>
      <c r="O104" s="37" t="inlineStr"/>
      <c r="P104" s="37" t="inlineStr"/>
      <c r="Q104" s="37" t="inlineStr"/>
    </row>
    <row r="105">
      <c r="A105" s="37" t="n">
        <v>101</v>
      </c>
      <c r="B105" s="37" t="inlineStr"/>
      <c r="C105" s="37" t="inlineStr"/>
      <c r="D105" s="37" t="inlineStr"/>
      <c r="E105" s="37" t="inlineStr"/>
      <c r="F105" s="37" t="inlineStr"/>
      <c r="G105" s="38">
        <f>IF(OR(E105="",F105=""),"",E105*F105)</f>
        <v/>
      </c>
      <c r="H105" s="39">
        <f>IFERROR(VLOOKUP(B105,Scoring_Model!$A$5:$B$10,2,FALSE),"")</f>
        <v/>
      </c>
      <c r="I105" s="40">
        <f>IF(G105="","",G105*H105)</f>
        <v/>
      </c>
      <c r="J105" s="38">
        <f>IF(G105="","",IF(G105&gt;=18,"Critical",IF(G105&gt;=12,"High",IF(G105&gt;=6,"Medium","Low"))))</f>
        <v/>
      </c>
      <c r="K105" s="37" t="inlineStr"/>
      <c r="L105" s="37" t="inlineStr"/>
      <c r="M105" s="37" t="inlineStr"/>
      <c r="N105" s="37" t="inlineStr"/>
      <c r="O105" s="37" t="inlineStr"/>
      <c r="P105" s="37" t="inlineStr"/>
      <c r="Q105" s="37" t="inlineStr"/>
    </row>
    <row r="106">
      <c r="A106" s="37" t="n">
        <v>102</v>
      </c>
      <c r="B106" s="37" t="inlineStr"/>
      <c r="C106" s="37" t="inlineStr"/>
      <c r="D106" s="37" t="inlineStr"/>
      <c r="E106" s="37" t="inlineStr"/>
      <c r="F106" s="37" t="inlineStr"/>
      <c r="G106" s="38">
        <f>IF(OR(E106="",F106=""),"",E106*F106)</f>
        <v/>
      </c>
      <c r="H106" s="39">
        <f>IFERROR(VLOOKUP(B106,Scoring_Model!$A$5:$B$10,2,FALSE),"")</f>
        <v/>
      </c>
      <c r="I106" s="40">
        <f>IF(G106="","",G106*H106)</f>
        <v/>
      </c>
      <c r="J106" s="38">
        <f>IF(G106="","",IF(G106&gt;=18,"Critical",IF(G106&gt;=12,"High",IF(G106&gt;=6,"Medium","Low"))))</f>
        <v/>
      </c>
      <c r="K106" s="37" t="inlineStr"/>
      <c r="L106" s="37" t="inlineStr"/>
      <c r="M106" s="37" t="inlineStr"/>
      <c r="N106" s="37" t="inlineStr"/>
      <c r="O106" s="37" t="inlineStr"/>
      <c r="P106" s="37" t="inlineStr"/>
      <c r="Q106" s="37" t="inlineStr"/>
    </row>
    <row r="107">
      <c r="A107" s="37" t="n">
        <v>103</v>
      </c>
      <c r="B107" s="37" t="inlineStr"/>
      <c r="C107" s="37" t="inlineStr"/>
      <c r="D107" s="37" t="inlineStr"/>
      <c r="E107" s="37" t="inlineStr"/>
      <c r="F107" s="37" t="inlineStr"/>
      <c r="G107" s="38">
        <f>IF(OR(E107="",F107=""),"",E107*F107)</f>
        <v/>
      </c>
      <c r="H107" s="39">
        <f>IFERROR(VLOOKUP(B107,Scoring_Model!$A$5:$B$10,2,FALSE),"")</f>
        <v/>
      </c>
      <c r="I107" s="40">
        <f>IF(G107="","",G107*H107)</f>
        <v/>
      </c>
      <c r="J107" s="38">
        <f>IF(G107="","",IF(G107&gt;=18,"Critical",IF(G107&gt;=12,"High",IF(G107&gt;=6,"Medium","Low"))))</f>
        <v/>
      </c>
      <c r="K107" s="37" t="inlineStr"/>
      <c r="L107" s="37" t="inlineStr"/>
      <c r="M107" s="37" t="inlineStr"/>
      <c r="N107" s="37" t="inlineStr"/>
      <c r="O107" s="37" t="inlineStr"/>
      <c r="P107" s="37" t="inlineStr"/>
      <c r="Q107" s="37" t="inlineStr"/>
    </row>
    <row r="108">
      <c r="A108" s="37" t="n">
        <v>104</v>
      </c>
      <c r="B108" s="37" t="inlineStr"/>
      <c r="C108" s="37" t="inlineStr"/>
      <c r="D108" s="37" t="inlineStr"/>
      <c r="E108" s="37" t="inlineStr"/>
      <c r="F108" s="37" t="inlineStr"/>
      <c r="G108" s="38">
        <f>IF(OR(E108="",F108=""),"",E108*F108)</f>
        <v/>
      </c>
      <c r="H108" s="39">
        <f>IFERROR(VLOOKUP(B108,Scoring_Model!$A$5:$B$10,2,FALSE),"")</f>
        <v/>
      </c>
      <c r="I108" s="40">
        <f>IF(G108="","",G108*H108)</f>
        <v/>
      </c>
      <c r="J108" s="38">
        <f>IF(G108="","",IF(G108&gt;=18,"Critical",IF(G108&gt;=12,"High",IF(G108&gt;=6,"Medium","Low"))))</f>
        <v/>
      </c>
      <c r="K108" s="37" t="inlineStr"/>
      <c r="L108" s="37" t="inlineStr"/>
      <c r="M108" s="37" t="inlineStr"/>
      <c r="N108" s="37" t="inlineStr"/>
      <c r="O108" s="37" t="inlineStr"/>
      <c r="P108" s="37" t="inlineStr"/>
      <c r="Q108" s="37" t="inlineStr"/>
    </row>
    <row r="109">
      <c r="A109" s="37" t="n">
        <v>105</v>
      </c>
      <c r="B109" s="37" t="inlineStr"/>
      <c r="C109" s="37" t="inlineStr"/>
      <c r="D109" s="37" t="inlineStr"/>
      <c r="E109" s="37" t="inlineStr"/>
      <c r="F109" s="37" t="inlineStr"/>
      <c r="G109" s="38">
        <f>IF(OR(E109="",F109=""),"",E109*F109)</f>
        <v/>
      </c>
      <c r="H109" s="39">
        <f>IFERROR(VLOOKUP(B109,Scoring_Model!$A$5:$B$10,2,FALSE),"")</f>
        <v/>
      </c>
      <c r="I109" s="40">
        <f>IF(G109="","",G109*H109)</f>
        <v/>
      </c>
      <c r="J109" s="38">
        <f>IF(G109="","",IF(G109&gt;=18,"Critical",IF(G109&gt;=12,"High",IF(G109&gt;=6,"Medium","Low"))))</f>
        <v/>
      </c>
      <c r="K109" s="37" t="inlineStr"/>
      <c r="L109" s="37" t="inlineStr"/>
      <c r="M109" s="37" t="inlineStr"/>
      <c r="N109" s="37" t="inlineStr"/>
      <c r="O109" s="37" t="inlineStr"/>
      <c r="P109" s="37" t="inlineStr"/>
      <c r="Q109" s="37" t="inlineStr"/>
    </row>
    <row r="110">
      <c r="A110" s="37" t="n">
        <v>106</v>
      </c>
      <c r="B110" s="37" t="inlineStr"/>
      <c r="C110" s="37" t="inlineStr"/>
      <c r="D110" s="37" t="inlineStr"/>
      <c r="E110" s="37" t="inlineStr"/>
      <c r="F110" s="37" t="inlineStr"/>
      <c r="G110" s="38">
        <f>IF(OR(E110="",F110=""),"",E110*F110)</f>
        <v/>
      </c>
      <c r="H110" s="39">
        <f>IFERROR(VLOOKUP(B110,Scoring_Model!$A$5:$B$10,2,FALSE),"")</f>
        <v/>
      </c>
      <c r="I110" s="40">
        <f>IF(G110="","",G110*H110)</f>
        <v/>
      </c>
      <c r="J110" s="38">
        <f>IF(G110="","",IF(G110&gt;=18,"Critical",IF(G110&gt;=12,"High",IF(G110&gt;=6,"Medium","Low"))))</f>
        <v/>
      </c>
      <c r="K110" s="37" t="inlineStr"/>
      <c r="L110" s="37" t="inlineStr"/>
      <c r="M110" s="37" t="inlineStr"/>
      <c r="N110" s="37" t="inlineStr"/>
      <c r="O110" s="37" t="inlineStr"/>
      <c r="P110" s="37" t="inlineStr"/>
      <c r="Q110" s="37" t="inlineStr"/>
    </row>
    <row r="111">
      <c r="A111" s="37" t="n">
        <v>107</v>
      </c>
      <c r="B111" s="37" t="inlineStr"/>
      <c r="C111" s="37" t="inlineStr"/>
      <c r="D111" s="37" t="inlineStr"/>
      <c r="E111" s="37" t="inlineStr"/>
      <c r="F111" s="37" t="inlineStr"/>
      <c r="G111" s="38">
        <f>IF(OR(E111="",F111=""),"",E111*F111)</f>
        <v/>
      </c>
      <c r="H111" s="39">
        <f>IFERROR(VLOOKUP(B111,Scoring_Model!$A$5:$B$10,2,FALSE),"")</f>
        <v/>
      </c>
      <c r="I111" s="40">
        <f>IF(G111="","",G111*H111)</f>
        <v/>
      </c>
      <c r="J111" s="38">
        <f>IF(G111="","",IF(G111&gt;=18,"Critical",IF(G111&gt;=12,"High",IF(G111&gt;=6,"Medium","Low"))))</f>
        <v/>
      </c>
      <c r="K111" s="37" t="inlineStr"/>
      <c r="L111" s="37" t="inlineStr"/>
      <c r="M111" s="37" t="inlineStr"/>
      <c r="N111" s="37" t="inlineStr"/>
      <c r="O111" s="37" t="inlineStr"/>
      <c r="P111" s="37" t="inlineStr"/>
      <c r="Q111" s="37" t="inlineStr"/>
    </row>
    <row r="112">
      <c r="A112" s="37" t="n">
        <v>108</v>
      </c>
      <c r="B112" s="37" t="inlineStr"/>
      <c r="C112" s="37" t="inlineStr"/>
      <c r="D112" s="37" t="inlineStr"/>
      <c r="E112" s="37" t="inlineStr"/>
      <c r="F112" s="37" t="inlineStr"/>
      <c r="G112" s="38">
        <f>IF(OR(E112="",F112=""),"",E112*F112)</f>
        <v/>
      </c>
      <c r="H112" s="39">
        <f>IFERROR(VLOOKUP(B112,Scoring_Model!$A$5:$B$10,2,FALSE),"")</f>
        <v/>
      </c>
      <c r="I112" s="40">
        <f>IF(G112="","",G112*H112)</f>
        <v/>
      </c>
      <c r="J112" s="38">
        <f>IF(G112="","",IF(G112&gt;=18,"Critical",IF(G112&gt;=12,"High",IF(G112&gt;=6,"Medium","Low"))))</f>
        <v/>
      </c>
      <c r="K112" s="37" t="inlineStr"/>
      <c r="L112" s="37" t="inlineStr"/>
      <c r="M112" s="37" t="inlineStr"/>
      <c r="N112" s="37" t="inlineStr"/>
      <c r="O112" s="37" t="inlineStr"/>
      <c r="P112" s="37" t="inlineStr"/>
      <c r="Q112" s="37" t="inlineStr"/>
    </row>
    <row r="113">
      <c r="A113" s="37" t="n">
        <v>109</v>
      </c>
      <c r="B113" s="37" t="inlineStr"/>
      <c r="C113" s="37" t="inlineStr"/>
      <c r="D113" s="37" t="inlineStr"/>
      <c r="E113" s="37" t="inlineStr"/>
      <c r="F113" s="37" t="inlineStr"/>
      <c r="G113" s="38">
        <f>IF(OR(E113="",F113=""),"",E113*F113)</f>
        <v/>
      </c>
      <c r="H113" s="39">
        <f>IFERROR(VLOOKUP(B113,Scoring_Model!$A$5:$B$10,2,FALSE),"")</f>
        <v/>
      </c>
      <c r="I113" s="40">
        <f>IF(G113="","",G113*H113)</f>
        <v/>
      </c>
      <c r="J113" s="38">
        <f>IF(G113="","",IF(G113&gt;=18,"Critical",IF(G113&gt;=12,"High",IF(G113&gt;=6,"Medium","Low"))))</f>
        <v/>
      </c>
      <c r="K113" s="37" t="inlineStr"/>
      <c r="L113" s="37" t="inlineStr"/>
      <c r="M113" s="37" t="inlineStr"/>
      <c r="N113" s="37" t="inlineStr"/>
      <c r="O113" s="37" t="inlineStr"/>
      <c r="P113" s="37" t="inlineStr"/>
      <c r="Q113" s="37" t="inlineStr"/>
    </row>
    <row r="114">
      <c r="A114" s="37" t="n">
        <v>110</v>
      </c>
      <c r="B114" s="37" t="inlineStr"/>
      <c r="C114" s="37" t="inlineStr"/>
      <c r="D114" s="37" t="inlineStr"/>
      <c r="E114" s="37" t="inlineStr"/>
      <c r="F114" s="37" t="inlineStr"/>
      <c r="G114" s="38">
        <f>IF(OR(E114="",F114=""),"",E114*F114)</f>
        <v/>
      </c>
      <c r="H114" s="39">
        <f>IFERROR(VLOOKUP(B114,Scoring_Model!$A$5:$B$10,2,FALSE),"")</f>
        <v/>
      </c>
      <c r="I114" s="40">
        <f>IF(G114="","",G114*H114)</f>
        <v/>
      </c>
      <c r="J114" s="38">
        <f>IF(G114="","",IF(G114&gt;=18,"Critical",IF(G114&gt;=12,"High",IF(G114&gt;=6,"Medium","Low"))))</f>
        <v/>
      </c>
      <c r="K114" s="37" t="inlineStr"/>
      <c r="L114" s="37" t="inlineStr"/>
      <c r="M114" s="37" t="inlineStr"/>
      <c r="N114" s="37" t="inlineStr"/>
      <c r="O114" s="37" t="inlineStr"/>
      <c r="P114" s="37" t="inlineStr"/>
      <c r="Q114" s="37" t="inlineStr"/>
    </row>
    <row r="115">
      <c r="A115" s="37" t="n">
        <v>111</v>
      </c>
      <c r="B115" s="37" t="inlineStr"/>
      <c r="C115" s="37" t="inlineStr"/>
      <c r="D115" s="37" t="inlineStr"/>
      <c r="E115" s="37" t="inlineStr"/>
      <c r="F115" s="37" t="inlineStr"/>
      <c r="G115" s="38">
        <f>IF(OR(E115="",F115=""),"",E115*F115)</f>
        <v/>
      </c>
      <c r="H115" s="39">
        <f>IFERROR(VLOOKUP(B115,Scoring_Model!$A$5:$B$10,2,FALSE),"")</f>
        <v/>
      </c>
      <c r="I115" s="40">
        <f>IF(G115="","",G115*H115)</f>
        <v/>
      </c>
      <c r="J115" s="38">
        <f>IF(G115="","",IF(G115&gt;=18,"Critical",IF(G115&gt;=12,"High",IF(G115&gt;=6,"Medium","Low"))))</f>
        <v/>
      </c>
      <c r="K115" s="37" t="inlineStr"/>
      <c r="L115" s="37" t="inlineStr"/>
      <c r="M115" s="37" t="inlineStr"/>
      <c r="N115" s="37" t="inlineStr"/>
      <c r="O115" s="37" t="inlineStr"/>
      <c r="P115" s="37" t="inlineStr"/>
      <c r="Q115" s="37" t="inlineStr"/>
    </row>
    <row r="116">
      <c r="A116" s="37" t="n">
        <v>112</v>
      </c>
      <c r="B116" s="37" t="inlineStr"/>
      <c r="C116" s="37" t="inlineStr"/>
      <c r="D116" s="37" t="inlineStr"/>
      <c r="E116" s="37" t="inlineStr"/>
      <c r="F116" s="37" t="inlineStr"/>
      <c r="G116" s="38">
        <f>IF(OR(E116="",F116=""),"",E116*F116)</f>
        <v/>
      </c>
      <c r="H116" s="39">
        <f>IFERROR(VLOOKUP(B116,Scoring_Model!$A$5:$B$10,2,FALSE),"")</f>
        <v/>
      </c>
      <c r="I116" s="40">
        <f>IF(G116="","",G116*H116)</f>
        <v/>
      </c>
      <c r="J116" s="38">
        <f>IF(G116="","",IF(G116&gt;=18,"Critical",IF(G116&gt;=12,"High",IF(G116&gt;=6,"Medium","Low"))))</f>
        <v/>
      </c>
      <c r="K116" s="37" t="inlineStr"/>
      <c r="L116" s="37" t="inlineStr"/>
      <c r="M116" s="37" t="inlineStr"/>
      <c r="N116" s="37" t="inlineStr"/>
      <c r="O116" s="37" t="inlineStr"/>
      <c r="P116" s="37" t="inlineStr"/>
      <c r="Q116" s="37" t="inlineStr"/>
    </row>
    <row r="117">
      <c r="A117" s="37" t="n">
        <v>113</v>
      </c>
      <c r="B117" s="37" t="inlineStr"/>
      <c r="C117" s="37" t="inlineStr"/>
      <c r="D117" s="37" t="inlineStr"/>
      <c r="E117" s="37" t="inlineStr"/>
      <c r="F117" s="37" t="inlineStr"/>
      <c r="G117" s="38">
        <f>IF(OR(E117="",F117=""),"",E117*F117)</f>
        <v/>
      </c>
      <c r="H117" s="39">
        <f>IFERROR(VLOOKUP(B117,Scoring_Model!$A$5:$B$10,2,FALSE),"")</f>
        <v/>
      </c>
      <c r="I117" s="40">
        <f>IF(G117="","",G117*H117)</f>
        <v/>
      </c>
      <c r="J117" s="38">
        <f>IF(G117="","",IF(G117&gt;=18,"Critical",IF(G117&gt;=12,"High",IF(G117&gt;=6,"Medium","Low"))))</f>
        <v/>
      </c>
      <c r="K117" s="37" t="inlineStr"/>
      <c r="L117" s="37" t="inlineStr"/>
      <c r="M117" s="37" t="inlineStr"/>
      <c r="N117" s="37" t="inlineStr"/>
      <c r="O117" s="37" t="inlineStr"/>
      <c r="P117" s="37" t="inlineStr"/>
      <c r="Q117" s="37" t="inlineStr"/>
    </row>
    <row r="118">
      <c r="A118" s="37" t="n">
        <v>114</v>
      </c>
      <c r="B118" s="37" t="inlineStr"/>
      <c r="C118" s="37" t="inlineStr"/>
      <c r="D118" s="37" t="inlineStr"/>
      <c r="E118" s="37" t="inlineStr"/>
      <c r="F118" s="37" t="inlineStr"/>
      <c r="G118" s="38">
        <f>IF(OR(E118="",F118=""),"",E118*F118)</f>
        <v/>
      </c>
      <c r="H118" s="39">
        <f>IFERROR(VLOOKUP(B118,Scoring_Model!$A$5:$B$10,2,FALSE),"")</f>
        <v/>
      </c>
      <c r="I118" s="40">
        <f>IF(G118="","",G118*H118)</f>
        <v/>
      </c>
      <c r="J118" s="38">
        <f>IF(G118="","",IF(G118&gt;=18,"Critical",IF(G118&gt;=12,"High",IF(G118&gt;=6,"Medium","Low"))))</f>
        <v/>
      </c>
      <c r="K118" s="37" t="inlineStr"/>
      <c r="L118" s="37" t="inlineStr"/>
      <c r="M118" s="37" t="inlineStr"/>
      <c r="N118" s="37" t="inlineStr"/>
      <c r="O118" s="37" t="inlineStr"/>
      <c r="P118" s="37" t="inlineStr"/>
      <c r="Q118" s="37" t="inlineStr"/>
    </row>
    <row r="119">
      <c r="A119" s="37" t="n">
        <v>115</v>
      </c>
      <c r="B119" s="37" t="inlineStr"/>
      <c r="C119" s="37" t="inlineStr"/>
      <c r="D119" s="37" t="inlineStr"/>
      <c r="E119" s="37" t="inlineStr"/>
      <c r="F119" s="37" t="inlineStr"/>
      <c r="G119" s="38">
        <f>IF(OR(E119="",F119=""),"",E119*F119)</f>
        <v/>
      </c>
      <c r="H119" s="39">
        <f>IFERROR(VLOOKUP(B119,Scoring_Model!$A$5:$B$10,2,FALSE),"")</f>
        <v/>
      </c>
      <c r="I119" s="40">
        <f>IF(G119="","",G119*H119)</f>
        <v/>
      </c>
      <c r="J119" s="38">
        <f>IF(G119="","",IF(G119&gt;=18,"Critical",IF(G119&gt;=12,"High",IF(G119&gt;=6,"Medium","Low"))))</f>
        <v/>
      </c>
      <c r="K119" s="37" t="inlineStr"/>
      <c r="L119" s="37" t="inlineStr"/>
      <c r="M119" s="37" t="inlineStr"/>
      <c r="N119" s="37" t="inlineStr"/>
      <c r="O119" s="37" t="inlineStr"/>
      <c r="P119" s="37" t="inlineStr"/>
      <c r="Q119" s="37" t="inlineStr"/>
    </row>
    <row r="120">
      <c r="A120" s="37" t="n">
        <v>116</v>
      </c>
      <c r="B120" s="37" t="inlineStr"/>
      <c r="C120" s="37" t="inlineStr"/>
      <c r="D120" s="37" t="inlineStr"/>
      <c r="E120" s="37" t="inlineStr"/>
      <c r="F120" s="37" t="inlineStr"/>
      <c r="G120" s="38">
        <f>IF(OR(E120="",F120=""),"",E120*F120)</f>
        <v/>
      </c>
      <c r="H120" s="39">
        <f>IFERROR(VLOOKUP(B120,Scoring_Model!$A$5:$B$10,2,FALSE),"")</f>
        <v/>
      </c>
      <c r="I120" s="40">
        <f>IF(G120="","",G120*H120)</f>
        <v/>
      </c>
      <c r="J120" s="38">
        <f>IF(G120="","",IF(G120&gt;=18,"Critical",IF(G120&gt;=12,"High",IF(G120&gt;=6,"Medium","Low"))))</f>
        <v/>
      </c>
      <c r="K120" s="37" t="inlineStr"/>
      <c r="L120" s="37" t="inlineStr"/>
      <c r="M120" s="37" t="inlineStr"/>
      <c r="N120" s="37" t="inlineStr"/>
      <c r="O120" s="37" t="inlineStr"/>
      <c r="P120" s="37" t="inlineStr"/>
      <c r="Q120" s="37" t="inlineStr"/>
    </row>
    <row r="121">
      <c r="A121" s="37" t="n">
        <v>117</v>
      </c>
      <c r="B121" s="37" t="inlineStr"/>
      <c r="C121" s="37" t="inlineStr"/>
      <c r="D121" s="37" t="inlineStr"/>
      <c r="E121" s="37" t="inlineStr"/>
      <c r="F121" s="37" t="inlineStr"/>
      <c r="G121" s="38">
        <f>IF(OR(E121="",F121=""),"",E121*F121)</f>
        <v/>
      </c>
      <c r="H121" s="39">
        <f>IFERROR(VLOOKUP(B121,Scoring_Model!$A$5:$B$10,2,FALSE),"")</f>
        <v/>
      </c>
      <c r="I121" s="40">
        <f>IF(G121="","",G121*H121)</f>
        <v/>
      </c>
      <c r="J121" s="38">
        <f>IF(G121="","",IF(G121&gt;=18,"Critical",IF(G121&gt;=12,"High",IF(G121&gt;=6,"Medium","Low"))))</f>
        <v/>
      </c>
      <c r="K121" s="37" t="inlineStr"/>
      <c r="L121" s="37" t="inlineStr"/>
      <c r="M121" s="37" t="inlineStr"/>
      <c r="N121" s="37" t="inlineStr"/>
      <c r="O121" s="37" t="inlineStr"/>
      <c r="P121" s="37" t="inlineStr"/>
      <c r="Q121" s="37" t="inlineStr"/>
    </row>
    <row r="122">
      <c r="A122" s="37" t="n">
        <v>118</v>
      </c>
      <c r="B122" s="37" t="inlineStr"/>
      <c r="C122" s="37" t="inlineStr"/>
      <c r="D122" s="37" t="inlineStr"/>
      <c r="E122" s="37" t="inlineStr"/>
      <c r="F122" s="37" t="inlineStr"/>
      <c r="G122" s="38">
        <f>IF(OR(E122="",F122=""),"",E122*F122)</f>
        <v/>
      </c>
      <c r="H122" s="39">
        <f>IFERROR(VLOOKUP(B122,Scoring_Model!$A$5:$B$10,2,FALSE),"")</f>
        <v/>
      </c>
      <c r="I122" s="40">
        <f>IF(G122="","",G122*H122)</f>
        <v/>
      </c>
      <c r="J122" s="38">
        <f>IF(G122="","",IF(G122&gt;=18,"Critical",IF(G122&gt;=12,"High",IF(G122&gt;=6,"Medium","Low"))))</f>
        <v/>
      </c>
      <c r="K122" s="37" t="inlineStr"/>
      <c r="L122" s="37" t="inlineStr"/>
      <c r="M122" s="37" t="inlineStr"/>
      <c r="N122" s="37" t="inlineStr"/>
      <c r="O122" s="37" t="inlineStr"/>
      <c r="P122" s="37" t="inlineStr"/>
      <c r="Q122" s="37" t="inlineStr"/>
    </row>
    <row r="123">
      <c r="A123" s="37" t="n">
        <v>119</v>
      </c>
      <c r="B123" s="37" t="inlineStr"/>
      <c r="C123" s="37" t="inlineStr"/>
      <c r="D123" s="37" t="inlineStr"/>
      <c r="E123" s="37" t="inlineStr"/>
      <c r="F123" s="37" t="inlineStr"/>
      <c r="G123" s="38">
        <f>IF(OR(E123="",F123=""),"",E123*F123)</f>
        <v/>
      </c>
      <c r="H123" s="39">
        <f>IFERROR(VLOOKUP(B123,Scoring_Model!$A$5:$B$10,2,FALSE),"")</f>
        <v/>
      </c>
      <c r="I123" s="40">
        <f>IF(G123="","",G123*H123)</f>
        <v/>
      </c>
      <c r="J123" s="38">
        <f>IF(G123="","",IF(G123&gt;=18,"Critical",IF(G123&gt;=12,"High",IF(G123&gt;=6,"Medium","Low"))))</f>
        <v/>
      </c>
      <c r="K123" s="37" t="inlineStr"/>
      <c r="L123" s="37" t="inlineStr"/>
      <c r="M123" s="37" t="inlineStr"/>
      <c r="N123" s="37" t="inlineStr"/>
      <c r="O123" s="37" t="inlineStr"/>
      <c r="P123" s="37" t="inlineStr"/>
      <c r="Q123" s="37" t="inlineStr"/>
    </row>
    <row r="124">
      <c r="A124" s="37" t="n">
        <v>120</v>
      </c>
      <c r="B124" s="37" t="inlineStr"/>
      <c r="C124" s="37" t="inlineStr"/>
      <c r="D124" s="37" t="inlineStr"/>
      <c r="E124" s="37" t="inlineStr"/>
      <c r="F124" s="37" t="inlineStr"/>
      <c r="G124" s="38">
        <f>IF(OR(E124="",F124=""),"",E124*F124)</f>
        <v/>
      </c>
      <c r="H124" s="39">
        <f>IFERROR(VLOOKUP(B124,Scoring_Model!$A$5:$B$10,2,FALSE),"")</f>
        <v/>
      </c>
      <c r="I124" s="40">
        <f>IF(G124="","",G124*H124)</f>
        <v/>
      </c>
      <c r="J124" s="38">
        <f>IF(G124="","",IF(G124&gt;=18,"Critical",IF(G124&gt;=12,"High",IF(G124&gt;=6,"Medium","Low"))))</f>
        <v/>
      </c>
      <c r="K124" s="37" t="inlineStr"/>
      <c r="L124" s="37" t="inlineStr"/>
      <c r="M124" s="37" t="inlineStr"/>
      <c r="N124" s="37" t="inlineStr"/>
      <c r="O124" s="37" t="inlineStr"/>
      <c r="P124" s="37" t="inlineStr"/>
      <c r="Q124" s="37" t="inlineStr"/>
    </row>
  </sheetData>
  <autoFilter ref="A4:Q124"/>
  <mergeCells count="2">
    <mergeCell ref="A2:N2"/>
    <mergeCell ref="A1:N1"/>
  </mergeCells>
  <conditionalFormatting sqref="G5:G124">
    <cfRule type="colorScale" priority="1">
      <colorScale>
        <cfvo type="num" val="1"/>
        <cfvo type="num" val="12"/>
        <cfvo type="num" val="25"/>
        <color rgb="0063BE7B"/>
        <color rgb="00FFEB84"/>
        <color rgb="00F8696B"/>
      </colorScale>
    </cfRule>
  </conditionalFormatting>
  <conditionalFormatting sqref="J5:J124">
    <cfRule type="expression" priority="2" dxfId="0">
      <formula>$J5="Critical"</formula>
    </cfRule>
    <cfRule type="expression" priority="3" dxfId="1">
      <formula>$J5="High"</formula>
    </cfRule>
    <cfRule type="expression" priority="4" dxfId="2">
      <formula>$J5="Medium"</formula>
    </cfRule>
    <cfRule type="expression" priority="5" dxfId="3">
      <formula>$J5="Low"</formula>
    </cfRule>
  </conditionalFormatting>
  <conditionalFormatting sqref="B5:B124">
    <cfRule type="expression" priority="6" dxfId="4">
      <formula>$B5="Political"</formula>
    </cfRule>
    <cfRule type="expression" priority="7" dxfId="1">
      <formula>$B5="Economic"</formula>
    </cfRule>
    <cfRule type="expression" priority="8" dxfId="5">
      <formula>$B5="Social"</formula>
    </cfRule>
    <cfRule type="expression" priority="9" dxfId="6">
      <formula>$B5="Technological"</formula>
    </cfRule>
    <cfRule type="expression" priority="10" dxfId="7">
      <formula>$B5="Environmental"</formula>
    </cfRule>
    <cfRule type="expression" priority="11" dxfId="0">
      <formula>$B5="Legal"</formula>
    </cfRule>
  </conditionalFormatting>
  <dataValidations count="7">
    <dataValidation sqref="B5:B124" showDropDown="0" showInputMessage="0" showErrorMessage="0" allowBlank="1" type="list">
      <formula1>=Scoring_Model!$A$5:$A$10</formula1>
    </dataValidation>
    <dataValidation sqref="E5:E124" showDropDown="0" showInputMessage="0" showErrorMessage="0" allowBlank="1" type="list">
      <formula1>=Scoring_Model!$F$5:$F$9</formula1>
    </dataValidation>
    <dataValidation sqref="F5:F124" showDropDown="0" showInputMessage="0" showErrorMessage="0" allowBlank="1" type="list">
      <formula1>=Scoring_Model!$G$5:$G$9</formula1>
    </dataValidation>
    <dataValidation sqref="K5:K124" showDropDown="0" showInputMessage="0" showErrorMessage="0" allowBlank="1" type="list">
      <formula1>=Scoring_Model!$H$5:$H$9</formula1>
    </dataValidation>
    <dataValidation sqref="L5:L124" showDropDown="0" showInputMessage="0" showErrorMessage="0" allowBlank="1" type="list">
      <formula1>=Scoring_Model!$K$5:$K$7</formula1>
    </dataValidation>
    <dataValidation sqref="M5:M124" showDropDown="0" showInputMessage="0" showErrorMessage="0" allowBlank="1" type="list">
      <formula1>=Scoring_Model!$J$5:$J$12</formula1>
    </dataValidation>
    <dataValidation sqref="O5:O124" showDropDown="0" showInputMessage="0" showErrorMessage="0" allowBlank="1" type="list">
      <formula1>=Scoring_Model!$I$5:$I$9</formula1>
    </dataValidation>
  </dataValidations>
  <pageMargins left="0.75" right="0.75" top="1" bottom="1" header="0.5" footer="0.5"/>
  <legacyDrawing xmlns:r="http://schemas.openxmlformats.org/officeDocument/2006/relationships" r:id="anysvml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tabColor rgb="00E63946"/>
    <outlinePr summaryBelow="1" summaryRight="1"/>
    <pageSetUpPr/>
  </sheetPr>
  <dimension ref="A1:L28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 ht="32" customHeight="1">
      <c r="A1" s="1" t="inlineStr">
        <is>
          <t>Risk Matrix</t>
        </is>
      </c>
    </row>
    <row r="2" ht="22" customHeight="1">
      <c r="A2" s="2" t="inlineStr">
        <is>
          <t>Visual scoring grid: Impact x Probability. Use this sheet during strategic reviews.</t>
        </is>
      </c>
    </row>
    <row r="4" ht="32" customHeight="1">
      <c r="A4" s="42" t="inlineStr">
        <is>
          <t>Impact / Probability</t>
        </is>
      </c>
      <c r="B4" s="43" t="n">
        <v>1</v>
      </c>
      <c r="C4" s="43" t="n">
        <v>2</v>
      </c>
      <c r="D4" s="43" t="n">
        <v>3</v>
      </c>
      <c r="E4" s="43" t="n">
        <v>4</v>
      </c>
      <c r="F4" s="43" t="n">
        <v>5</v>
      </c>
      <c r="H4" s="18" t="inlineStr">
        <is>
          <t>Factor</t>
        </is>
      </c>
      <c r="I4" s="18" t="inlineStr">
        <is>
          <t>Probability</t>
        </is>
      </c>
      <c r="J4" s="18" t="inlineStr">
        <is>
          <t>Impact</t>
        </is>
      </c>
      <c r="K4" s="18" t="inlineStr">
        <is>
          <t>Score</t>
        </is>
      </c>
    </row>
    <row r="5" ht="32" customHeight="1">
      <c r="A5" s="43" t="n">
        <v>5</v>
      </c>
      <c r="B5" s="44" t="n">
        <v>5</v>
      </c>
      <c r="C5" s="45" t="n">
        <v>10</v>
      </c>
      <c r="D5" s="46" t="n">
        <v>15</v>
      </c>
      <c r="E5" s="47" t="n">
        <v>20</v>
      </c>
      <c r="F5" s="47" t="n">
        <v>25</v>
      </c>
      <c r="H5">
        <f>PESTEL_Input!C5</f>
        <v/>
      </c>
      <c r="I5">
        <f>PESTEL_Input!F5</f>
        <v/>
      </c>
      <c r="J5">
        <f>PESTEL_Input!E5</f>
        <v/>
      </c>
      <c r="K5">
        <f>PESTEL_Input!G5</f>
        <v/>
      </c>
    </row>
    <row r="6" ht="32" customHeight="1">
      <c r="A6" s="43" t="n">
        <v>4</v>
      </c>
      <c r="B6" s="44" t="n">
        <v>4</v>
      </c>
      <c r="C6" s="45" t="n">
        <v>8</v>
      </c>
      <c r="D6" s="46" t="n">
        <v>12</v>
      </c>
      <c r="E6" s="46" t="n">
        <v>16</v>
      </c>
      <c r="F6" s="47" t="n">
        <v>20</v>
      </c>
      <c r="H6">
        <f>PESTEL_Input!C6</f>
        <v/>
      </c>
      <c r="I6">
        <f>PESTEL_Input!F6</f>
        <v/>
      </c>
      <c r="J6">
        <f>PESTEL_Input!E6</f>
        <v/>
      </c>
      <c r="K6">
        <f>PESTEL_Input!G6</f>
        <v/>
      </c>
    </row>
    <row r="7" ht="32" customHeight="1">
      <c r="A7" s="43" t="n">
        <v>3</v>
      </c>
      <c r="B7" s="44" t="n">
        <v>3</v>
      </c>
      <c r="C7" s="45" t="n">
        <v>6</v>
      </c>
      <c r="D7" s="45" t="n">
        <v>9</v>
      </c>
      <c r="E7" s="46" t="n">
        <v>12</v>
      </c>
      <c r="F7" s="46" t="n">
        <v>15</v>
      </c>
      <c r="H7">
        <f>PESTEL_Input!C7</f>
        <v/>
      </c>
      <c r="I7">
        <f>PESTEL_Input!F7</f>
        <v/>
      </c>
      <c r="J7">
        <f>PESTEL_Input!E7</f>
        <v/>
      </c>
      <c r="K7">
        <f>PESTEL_Input!G7</f>
        <v/>
      </c>
    </row>
    <row r="8" ht="32" customHeight="1">
      <c r="A8" s="43" t="n">
        <v>2</v>
      </c>
      <c r="B8" s="44" t="n">
        <v>2</v>
      </c>
      <c r="C8" s="44" t="n">
        <v>4</v>
      </c>
      <c r="D8" s="45" t="n">
        <v>6</v>
      </c>
      <c r="E8" s="45" t="n">
        <v>8</v>
      </c>
      <c r="F8" s="45" t="n">
        <v>10</v>
      </c>
      <c r="H8">
        <f>PESTEL_Input!C8</f>
        <v/>
      </c>
      <c r="I8">
        <f>PESTEL_Input!F8</f>
        <v/>
      </c>
      <c r="J8">
        <f>PESTEL_Input!E8</f>
        <v/>
      </c>
      <c r="K8">
        <f>PESTEL_Input!G8</f>
        <v/>
      </c>
    </row>
    <row r="9" ht="32" customHeight="1">
      <c r="A9" s="43" t="n">
        <v>1</v>
      </c>
      <c r="B9" s="44" t="n">
        <v>1</v>
      </c>
      <c r="C9" s="44" t="n">
        <v>2</v>
      </c>
      <c r="D9" s="44" t="n">
        <v>3</v>
      </c>
      <c r="E9" s="44" t="n">
        <v>4</v>
      </c>
      <c r="F9" s="44" t="n">
        <v>5</v>
      </c>
      <c r="H9">
        <f>PESTEL_Input!C9</f>
        <v/>
      </c>
      <c r="I9">
        <f>PESTEL_Input!F9</f>
        <v/>
      </c>
      <c r="J9">
        <f>PESTEL_Input!E9</f>
        <v/>
      </c>
      <c r="K9">
        <f>PESTEL_Input!G9</f>
        <v/>
      </c>
    </row>
    <row r="10">
      <c r="H10">
        <f>PESTEL_Input!C10</f>
        <v/>
      </c>
      <c r="I10">
        <f>PESTEL_Input!F10</f>
        <v/>
      </c>
      <c r="J10">
        <f>PESTEL_Input!E10</f>
        <v/>
      </c>
      <c r="K10">
        <f>PESTEL_Input!G10</f>
        <v/>
      </c>
    </row>
    <row r="11">
      <c r="H11">
        <f>PESTEL_Input!C11</f>
        <v/>
      </c>
      <c r="I11">
        <f>PESTEL_Input!F11</f>
        <v/>
      </c>
      <c r="J11">
        <f>PESTEL_Input!E11</f>
        <v/>
      </c>
      <c r="K11">
        <f>PESTEL_Input!G11</f>
        <v/>
      </c>
    </row>
    <row r="12">
      <c r="A12" s="48" t="inlineStr">
        <is>
          <t>Interpretation</t>
        </is>
      </c>
      <c r="H12">
        <f>PESTEL_Input!C12</f>
        <v/>
      </c>
      <c r="I12">
        <f>PESTEL_Input!F12</f>
        <v/>
      </c>
      <c r="J12">
        <f>PESTEL_Input!E12</f>
        <v/>
      </c>
      <c r="K12">
        <f>PESTEL_Input!G12</f>
        <v/>
      </c>
    </row>
    <row r="13">
      <c r="A13" s="25" t="inlineStr">
        <is>
          <t>Low</t>
        </is>
      </c>
      <c r="B13" t="inlineStr">
        <is>
          <t>Score 1–5: monitor with light control</t>
        </is>
      </c>
      <c r="H13">
        <f>PESTEL_Input!C13</f>
        <v/>
      </c>
      <c r="I13">
        <f>PESTEL_Input!F13</f>
        <v/>
      </c>
      <c r="J13">
        <f>PESTEL_Input!E13</f>
        <v/>
      </c>
      <c r="K13">
        <f>PESTEL_Input!G13</f>
        <v/>
      </c>
    </row>
    <row r="14">
      <c r="A14" s="23" t="inlineStr">
        <is>
          <t>Medium</t>
        </is>
      </c>
      <c r="B14" t="inlineStr">
        <is>
          <t>Score 6–11: assign owner and review periodically</t>
        </is>
      </c>
      <c r="H14">
        <f>PESTEL_Input!C14</f>
        <v/>
      </c>
      <c r="I14">
        <f>PESTEL_Input!F14</f>
        <v/>
      </c>
      <c r="J14">
        <f>PESTEL_Input!E14</f>
        <v/>
      </c>
      <c r="K14">
        <f>PESTEL_Input!G14</f>
        <v/>
      </c>
    </row>
    <row r="15">
      <c r="A15" s="22" t="inlineStr">
        <is>
          <t>High</t>
        </is>
      </c>
      <c r="B15" t="inlineStr">
        <is>
          <t>Score 12–17: define mitigation and deadline</t>
        </is>
      </c>
      <c r="H15">
        <f>PESTEL_Input!C15</f>
        <v/>
      </c>
      <c r="I15">
        <f>PESTEL_Input!F15</f>
        <v/>
      </c>
      <c r="J15">
        <f>PESTEL_Input!E15</f>
        <v/>
      </c>
      <c r="K15">
        <f>PESTEL_Input!G15</f>
        <v/>
      </c>
    </row>
    <row r="16">
      <c r="A16" s="21" t="inlineStr">
        <is>
          <t>Critical</t>
        </is>
      </c>
      <c r="B16" t="inlineStr">
        <is>
          <t>Score 18–25: escalate and track weekly</t>
        </is>
      </c>
      <c r="H16">
        <f>PESTEL_Input!C16</f>
        <v/>
      </c>
      <c r="I16">
        <f>PESTEL_Input!F16</f>
        <v/>
      </c>
      <c r="J16">
        <f>PESTEL_Input!E16</f>
        <v/>
      </c>
      <c r="K16">
        <f>PESTEL_Input!G16</f>
        <v/>
      </c>
    </row>
    <row r="17">
      <c r="H17">
        <f>PESTEL_Input!C17</f>
        <v/>
      </c>
      <c r="I17">
        <f>PESTEL_Input!F17</f>
        <v/>
      </c>
      <c r="J17">
        <f>PESTEL_Input!E17</f>
        <v/>
      </c>
      <c r="K17">
        <f>PESTEL_Input!G17</f>
        <v/>
      </c>
    </row>
    <row r="18">
      <c r="H18">
        <f>PESTEL_Input!C18</f>
        <v/>
      </c>
      <c r="I18">
        <f>PESTEL_Input!F18</f>
        <v/>
      </c>
      <c r="J18">
        <f>PESTEL_Input!E18</f>
        <v/>
      </c>
      <c r="K18">
        <f>PESTEL_Input!G18</f>
        <v/>
      </c>
    </row>
    <row r="19">
      <c r="H19">
        <f>PESTEL_Input!C19</f>
        <v/>
      </c>
      <c r="I19">
        <f>PESTEL_Input!F19</f>
        <v/>
      </c>
      <c r="J19">
        <f>PESTEL_Input!E19</f>
        <v/>
      </c>
      <c r="K19">
        <f>PESTEL_Input!G19</f>
        <v/>
      </c>
    </row>
    <row r="20">
      <c r="H20">
        <f>PESTEL_Input!C20</f>
        <v/>
      </c>
      <c r="I20">
        <f>PESTEL_Input!F20</f>
        <v/>
      </c>
      <c r="J20">
        <f>PESTEL_Input!E20</f>
        <v/>
      </c>
      <c r="K20">
        <f>PESTEL_Input!G20</f>
        <v/>
      </c>
    </row>
    <row r="21">
      <c r="H21">
        <f>PESTEL_Input!C21</f>
        <v/>
      </c>
      <c r="I21">
        <f>PESTEL_Input!F21</f>
        <v/>
      </c>
      <c r="J21">
        <f>PESTEL_Input!E21</f>
        <v/>
      </c>
      <c r="K21">
        <f>PESTEL_Input!G21</f>
        <v/>
      </c>
    </row>
    <row r="22">
      <c r="H22">
        <f>PESTEL_Input!C22</f>
        <v/>
      </c>
      <c r="I22">
        <f>PESTEL_Input!F22</f>
        <v/>
      </c>
      <c r="J22">
        <f>PESTEL_Input!E22</f>
        <v/>
      </c>
      <c r="K22">
        <f>PESTEL_Input!G22</f>
        <v/>
      </c>
    </row>
    <row r="23">
      <c r="H23">
        <f>PESTEL_Input!C23</f>
        <v/>
      </c>
      <c r="I23">
        <f>PESTEL_Input!F23</f>
        <v/>
      </c>
      <c r="J23">
        <f>PESTEL_Input!E23</f>
        <v/>
      </c>
      <c r="K23">
        <f>PESTEL_Input!G23</f>
        <v/>
      </c>
    </row>
    <row r="24">
      <c r="H24">
        <f>PESTEL_Input!C24</f>
        <v/>
      </c>
      <c r="I24">
        <f>PESTEL_Input!F24</f>
        <v/>
      </c>
      <c r="J24">
        <f>PESTEL_Input!E24</f>
        <v/>
      </c>
      <c r="K24">
        <f>PESTEL_Input!G24</f>
        <v/>
      </c>
    </row>
    <row r="25">
      <c r="H25">
        <f>PESTEL_Input!C25</f>
        <v/>
      </c>
      <c r="I25">
        <f>PESTEL_Input!F25</f>
        <v/>
      </c>
      <c r="J25">
        <f>PESTEL_Input!E25</f>
        <v/>
      </c>
      <c r="K25">
        <f>PESTEL_Input!G25</f>
        <v/>
      </c>
    </row>
    <row r="26">
      <c r="H26">
        <f>PESTEL_Input!C26</f>
        <v/>
      </c>
      <c r="I26">
        <f>PESTEL_Input!F26</f>
        <v/>
      </c>
      <c r="J26">
        <f>PESTEL_Input!E26</f>
        <v/>
      </c>
      <c r="K26">
        <f>PESTEL_Input!G26</f>
        <v/>
      </c>
    </row>
    <row r="27">
      <c r="H27">
        <f>PESTEL_Input!C27</f>
        <v/>
      </c>
      <c r="I27">
        <f>PESTEL_Input!F27</f>
        <v/>
      </c>
      <c r="J27">
        <f>PESTEL_Input!E27</f>
        <v/>
      </c>
      <c r="K27">
        <f>PESTEL_Input!G27</f>
        <v/>
      </c>
    </row>
    <row r="28">
      <c r="H28">
        <f>PESTEL_Input!C28</f>
        <v/>
      </c>
      <c r="I28">
        <f>PESTEL_Input!F28</f>
        <v/>
      </c>
      <c r="J28">
        <f>PESTEL_Input!E28</f>
        <v/>
      </c>
      <c r="K28">
        <f>PESTEL_Input!G28</f>
        <v/>
      </c>
    </row>
  </sheetData>
  <mergeCells count="2">
    <mergeCell ref="A2:L2"/>
    <mergeCell ref="A1:L1"/>
  </mergeCells>
  <pageMargins left="0.75" right="0.75" top="1" bottom="1" header="0.5" footer="0.5"/>
  <drawing xmlns:r="http://schemas.openxmlformats.org/officeDocument/2006/relationships" r:id="rId1"/>
</worksheet>
</file>

<file path=xl/worksheets/sheet6.xml><?xml version="1.0" encoding="utf-8"?>
<worksheet xmlns="http://schemas.openxmlformats.org/spreadsheetml/2006/main">
  <sheetPr>
    <tabColor rgb="00F2994A"/>
    <outlinePr summaryBelow="1" summaryRight="1"/>
    <pageSetUpPr/>
  </sheetPr>
  <dimension ref="A1:L54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0" customWidth="1" min="1" max="1"/>
    <col width="30" customWidth="1" min="2" max="2"/>
    <col width="18" customWidth="1" min="3" max="3"/>
    <col width="14" customWidth="1" min="4" max="4"/>
    <col width="50" customWidth="1" min="5" max="5"/>
    <col width="18" customWidth="1" min="6" max="6"/>
    <col width="14" customWidth="1" min="7" max="7"/>
    <col width="14" customWidth="1" min="8" max="8"/>
    <col width="16" customWidth="1" min="9" max="9"/>
    <col width="12" customWidth="1" min="10" max="10"/>
    <col width="34" customWidth="1" min="11" max="11"/>
  </cols>
  <sheetData>
    <row r="1" ht="32" customHeight="1">
      <c r="A1" s="1" t="inlineStr">
        <is>
          <t>Action Plan</t>
        </is>
      </c>
    </row>
    <row r="2" ht="22" customHeight="1">
      <c r="A2" s="2" t="inlineStr">
        <is>
          <t>Translate PESTEL risks and opportunities into tracked decisions and deliverables.</t>
        </is>
      </c>
    </row>
    <row r="4">
      <c r="A4" s="17" t="inlineStr">
        <is>
          <t>Action ID</t>
        </is>
      </c>
      <c r="B4" s="17" t="inlineStr">
        <is>
          <t>Linked Factor</t>
        </is>
      </c>
      <c r="C4" s="17" t="inlineStr">
        <is>
          <t>Category</t>
        </is>
      </c>
      <c r="D4" s="17" t="inlineStr">
        <is>
          <t>Priority</t>
        </is>
      </c>
      <c r="E4" s="17" t="inlineStr">
        <is>
          <t>Action</t>
        </is>
      </c>
      <c r="F4" s="17" t="inlineStr">
        <is>
          <t>Owner</t>
        </is>
      </c>
      <c r="G4" s="17" t="inlineStr">
        <is>
          <t>Start Date</t>
        </is>
      </c>
      <c r="H4" s="17" t="inlineStr">
        <is>
          <t>Due Date</t>
        </is>
      </c>
      <c r="I4" s="17" t="inlineStr">
        <is>
          <t>Status</t>
        </is>
      </c>
      <c r="J4" s="17" t="inlineStr">
        <is>
          <t>Progress</t>
        </is>
      </c>
      <c r="K4" s="17" t="inlineStr">
        <is>
          <t>Comment</t>
        </is>
      </c>
    </row>
    <row r="5">
      <c r="A5" s="49" t="n">
        <v>1</v>
      </c>
      <c r="B5" s="49">
        <f>PESTEL_Input!C5</f>
        <v/>
      </c>
      <c r="C5" s="49">
        <f>PESTEL_Input!B5</f>
        <v/>
      </c>
      <c r="D5" s="49">
        <f>PESTEL_Input!J5</f>
        <v/>
      </c>
      <c r="E5" s="49">
        <f>PESTEL_Input!N5</f>
        <v/>
      </c>
      <c r="F5" s="49">
        <f>PESTEL_Input!M5</f>
        <v/>
      </c>
      <c r="G5" s="49" t="n"/>
      <c r="H5" s="49">
        <f>PESTEL_Input!P5</f>
        <v/>
      </c>
      <c r="I5" s="49">
        <f>PESTEL_Input!O5</f>
        <v/>
      </c>
      <c r="J5" s="50" t="n">
        <v>0</v>
      </c>
      <c r="K5" s="49" t="n"/>
    </row>
    <row r="6">
      <c r="A6" s="49" t="n">
        <v>2</v>
      </c>
      <c r="B6" s="49">
        <f>PESTEL_Input!C6</f>
        <v/>
      </c>
      <c r="C6" s="49">
        <f>PESTEL_Input!B6</f>
        <v/>
      </c>
      <c r="D6" s="49">
        <f>PESTEL_Input!J6</f>
        <v/>
      </c>
      <c r="E6" s="49">
        <f>PESTEL_Input!N6</f>
        <v/>
      </c>
      <c r="F6" s="49">
        <f>PESTEL_Input!M6</f>
        <v/>
      </c>
      <c r="G6" s="49" t="n"/>
      <c r="H6" s="49">
        <f>PESTEL_Input!P6</f>
        <v/>
      </c>
      <c r="I6" s="49">
        <f>PESTEL_Input!O6</f>
        <v/>
      </c>
      <c r="J6" s="50" t="n">
        <v>0</v>
      </c>
      <c r="K6" s="49" t="n"/>
    </row>
    <row r="7">
      <c r="A7" s="49" t="n">
        <v>3</v>
      </c>
      <c r="B7" s="49">
        <f>PESTEL_Input!C7</f>
        <v/>
      </c>
      <c r="C7" s="49">
        <f>PESTEL_Input!B7</f>
        <v/>
      </c>
      <c r="D7" s="49">
        <f>PESTEL_Input!J7</f>
        <v/>
      </c>
      <c r="E7" s="49">
        <f>PESTEL_Input!N7</f>
        <v/>
      </c>
      <c r="F7" s="49">
        <f>PESTEL_Input!M7</f>
        <v/>
      </c>
      <c r="G7" s="49" t="n"/>
      <c r="H7" s="49">
        <f>PESTEL_Input!P7</f>
        <v/>
      </c>
      <c r="I7" s="49">
        <f>PESTEL_Input!O7</f>
        <v/>
      </c>
      <c r="J7" s="50" t="n">
        <v>0</v>
      </c>
      <c r="K7" s="49" t="n"/>
    </row>
    <row r="8">
      <c r="A8" s="49" t="n">
        <v>4</v>
      </c>
      <c r="B8" s="49">
        <f>PESTEL_Input!C8</f>
        <v/>
      </c>
      <c r="C8" s="49">
        <f>PESTEL_Input!B8</f>
        <v/>
      </c>
      <c r="D8" s="49">
        <f>PESTEL_Input!J8</f>
        <v/>
      </c>
      <c r="E8" s="49">
        <f>PESTEL_Input!N8</f>
        <v/>
      </c>
      <c r="F8" s="49">
        <f>PESTEL_Input!M8</f>
        <v/>
      </c>
      <c r="G8" s="49" t="n"/>
      <c r="H8" s="49">
        <f>PESTEL_Input!P8</f>
        <v/>
      </c>
      <c r="I8" s="49">
        <f>PESTEL_Input!O8</f>
        <v/>
      </c>
      <c r="J8" s="50" t="n">
        <v>0</v>
      </c>
      <c r="K8" s="49" t="n"/>
    </row>
    <row r="9">
      <c r="A9" s="49" t="n">
        <v>5</v>
      </c>
      <c r="B9" s="49">
        <f>PESTEL_Input!C9</f>
        <v/>
      </c>
      <c r="C9" s="49">
        <f>PESTEL_Input!B9</f>
        <v/>
      </c>
      <c r="D9" s="49">
        <f>PESTEL_Input!J9</f>
        <v/>
      </c>
      <c r="E9" s="49">
        <f>PESTEL_Input!N9</f>
        <v/>
      </c>
      <c r="F9" s="49">
        <f>PESTEL_Input!M9</f>
        <v/>
      </c>
      <c r="G9" s="49" t="n"/>
      <c r="H9" s="49">
        <f>PESTEL_Input!P9</f>
        <v/>
      </c>
      <c r="I9" s="49">
        <f>PESTEL_Input!O9</f>
        <v/>
      </c>
      <c r="J9" s="50" t="n">
        <v>0</v>
      </c>
      <c r="K9" s="49" t="n"/>
    </row>
    <row r="10">
      <c r="A10" s="49" t="n">
        <v>6</v>
      </c>
      <c r="B10" s="49">
        <f>PESTEL_Input!C10</f>
        <v/>
      </c>
      <c r="C10" s="49">
        <f>PESTEL_Input!B10</f>
        <v/>
      </c>
      <c r="D10" s="49">
        <f>PESTEL_Input!J10</f>
        <v/>
      </c>
      <c r="E10" s="49">
        <f>PESTEL_Input!N10</f>
        <v/>
      </c>
      <c r="F10" s="49">
        <f>PESTEL_Input!M10</f>
        <v/>
      </c>
      <c r="G10" s="49" t="n"/>
      <c r="H10" s="49">
        <f>PESTEL_Input!P10</f>
        <v/>
      </c>
      <c r="I10" s="49">
        <f>PESTEL_Input!O10</f>
        <v/>
      </c>
      <c r="J10" s="50" t="n">
        <v>0</v>
      </c>
      <c r="K10" s="49" t="n"/>
    </row>
    <row r="11">
      <c r="A11" s="49" t="n">
        <v>7</v>
      </c>
      <c r="B11" s="49">
        <f>PESTEL_Input!C11</f>
        <v/>
      </c>
      <c r="C11" s="49">
        <f>PESTEL_Input!B11</f>
        <v/>
      </c>
      <c r="D11" s="49">
        <f>PESTEL_Input!J11</f>
        <v/>
      </c>
      <c r="E11" s="49">
        <f>PESTEL_Input!N11</f>
        <v/>
      </c>
      <c r="F11" s="49">
        <f>PESTEL_Input!M11</f>
        <v/>
      </c>
      <c r="G11" s="49" t="n"/>
      <c r="H11" s="49">
        <f>PESTEL_Input!P11</f>
        <v/>
      </c>
      <c r="I11" s="49">
        <f>PESTEL_Input!O11</f>
        <v/>
      </c>
      <c r="J11" s="50" t="n">
        <v>0</v>
      </c>
      <c r="K11" s="49" t="n"/>
    </row>
    <row r="12">
      <c r="A12" s="49" t="n">
        <v>8</v>
      </c>
      <c r="B12" s="49">
        <f>PESTEL_Input!C12</f>
        <v/>
      </c>
      <c r="C12" s="49">
        <f>PESTEL_Input!B12</f>
        <v/>
      </c>
      <c r="D12" s="49">
        <f>PESTEL_Input!J12</f>
        <v/>
      </c>
      <c r="E12" s="49">
        <f>PESTEL_Input!N12</f>
        <v/>
      </c>
      <c r="F12" s="49">
        <f>PESTEL_Input!M12</f>
        <v/>
      </c>
      <c r="G12" s="49" t="n"/>
      <c r="H12" s="49">
        <f>PESTEL_Input!P12</f>
        <v/>
      </c>
      <c r="I12" s="49">
        <f>PESTEL_Input!O12</f>
        <v/>
      </c>
      <c r="J12" s="50" t="n">
        <v>0</v>
      </c>
      <c r="K12" s="49" t="n"/>
    </row>
    <row r="13">
      <c r="A13" s="49" t="n">
        <v>9</v>
      </c>
      <c r="B13" s="49">
        <f>PESTEL_Input!C13</f>
        <v/>
      </c>
      <c r="C13" s="49">
        <f>PESTEL_Input!B13</f>
        <v/>
      </c>
      <c r="D13" s="49">
        <f>PESTEL_Input!J13</f>
        <v/>
      </c>
      <c r="E13" s="49">
        <f>PESTEL_Input!N13</f>
        <v/>
      </c>
      <c r="F13" s="49">
        <f>PESTEL_Input!M13</f>
        <v/>
      </c>
      <c r="G13" s="49" t="n"/>
      <c r="H13" s="49">
        <f>PESTEL_Input!P13</f>
        <v/>
      </c>
      <c r="I13" s="49">
        <f>PESTEL_Input!O13</f>
        <v/>
      </c>
      <c r="J13" s="50" t="n">
        <v>0</v>
      </c>
      <c r="K13" s="49" t="n"/>
    </row>
    <row r="14">
      <c r="A14" s="49" t="n">
        <v>10</v>
      </c>
      <c r="B14" s="49">
        <f>PESTEL_Input!C14</f>
        <v/>
      </c>
      <c r="C14" s="49">
        <f>PESTEL_Input!B14</f>
        <v/>
      </c>
      <c r="D14" s="49">
        <f>PESTEL_Input!J14</f>
        <v/>
      </c>
      <c r="E14" s="49">
        <f>PESTEL_Input!N14</f>
        <v/>
      </c>
      <c r="F14" s="49">
        <f>PESTEL_Input!M14</f>
        <v/>
      </c>
      <c r="G14" s="49" t="n"/>
      <c r="H14" s="49">
        <f>PESTEL_Input!P14</f>
        <v/>
      </c>
      <c r="I14" s="49">
        <f>PESTEL_Input!O14</f>
        <v/>
      </c>
      <c r="J14" s="50" t="n">
        <v>0</v>
      </c>
      <c r="K14" s="49" t="n"/>
    </row>
    <row r="15">
      <c r="A15" s="49" t="n">
        <v>11</v>
      </c>
      <c r="B15" s="49">
        <f>PESTEL_Input!C15</f>
        <v/>
      </c>
      <c r="C15" s="49">
        <f>PESTEL_Input!B15</f>
        <v/>
      </c>
      <c r="D15" s="49">
        <f>PESTEL_Input!J15</f>
        <v/>
      </c>
      <c r="E15" s="49">
        <f>PESTEL_Input!N15</f>
        <v/>
      </c>
      <c r="F15" s="49">
        <f>PESTEL_Input!M15</f>
        <v/>
      </c>
      <c r="G15" s="49" t="n"/>
      <c r="H15" s="49">
        <f>PESTEL_Input!P15</f>
        <v/>
      </c>
      <c r="I15" s="49">
        <f>PESTEL_Input!O15</f>
        <v/>
      </c>
      <c r="J15" s="50" t="n">
        <v>0</v>
      </c>
      <c r="K15" s="49" t="n"/>
    </row>
    <row r="16">
      <c r="A16" s="49" t="n">
        <v>12</v>
      </c>
      <c r="B16" s="49">
        <f>PESTEL_Input!C16</f>
        <v/>
      </c>
      <c r="C16" s="49">
        <f>PESTEL_Input!B16</f>
        <v/>
      </c>
      <c r="D16" s="49">
        <f>PESTEL_Input!J16</f>
        <v/>
      </c>
      <c r="E16" s="49">
        <f>PESTEL_Input!N16</f>
        <v/>
      </c>
      <c r="F16" s="49">
        <f>PESTEL_Input!M16</f>
        <v/>
      </c>
      <c r="G16" s="49" t="n"/>
      <c r="H16" s="49">
        <f>PESTEL_Input!P16</f>
        <v/>
      </c>
      <c r="I16" s="49">
        <f>PESTEL_Input!O16</f>
        <v/>
      </c>
      <c r="J16" s="50" t="n">
        <v>0</v>
      </c>
      <c r="K16" s="49" t="n"/>
    </row>
    <row r="17">
      <c r="A17" s="49" t="n">
        <v>13</v>
      </c>
      <c r="B17" s="49" t="n"/>
      <c r="C17" s="49" t="n"/>
      <c r="D17" s="49" t="n"/>
      <c r="E17" s="49" t="n"/>
      <c r="F17" s="49" t="n"/>
      <c r="G17" s="49" t="n"/>
      <c r="H17" s="49" t="n"/>
      <c r="I17" s="49" t="n"/>
      <c r="J17" s="50" t="n"/>
      <c r="K17" s="49" t="n"/>
    </row>
    <row r="18">
      <c r="A18" s="49" t="n">
        <v>14</v>
      </c>
      <c r="B18" s="49" t="n"/>
      <c r="C18" s="49" t="n"/>
      <c r="D18" s="49" t="n"/>
      <c r="E18" s="49" t="n"/>
      <c r="F18" s="49" t="n"/>
      <c r="G18" s="49" t="n"/>
      <c r="H18" s="49" t="n"/>
      <c r="I18" s="49" t="n"/>
      <c r="J18" s="50" t="n"/>
      <c r="K18" s="49" t="n"/>
    </row>
    <row r="19">
      <c r="A19" s="49" t="n">
        <v>15</v>
      </c>
      <c r="B19" s="49" t="n"/>
      <c r="C19" s="49" t="n"/>
      <c r="D19" s="49" t="n"/>
      <c r="E19" s="49" t="n"/>
      <c r="F19" s="49" t="n"/>
      <c r="G19" s="49" t="n"/>
      <c r="H19" s="49" t="n"/>
      <c r="I19" s="49" t="n"/>
      <c r="J19" s="50" t="n"/>
      <c r="K19" s="49" t="n"/>
    </row>
    <row r="20">
      <c r="A20" s="49" t="n">
        <v>16</v>
      </c>
      <c r="B20" s="49" t="n"/>
      <c r="C20" s="49" t="n"/>
      <c r="D20" s="49" t="n"/>
      <c r="E20" s="49" t="n"/>
      <c r="F20" s="49" t="n"/>
      <c r="G20" s="49" t="n"/>
      <c r="H20" s="49" t="n"/>
      <c r="I20" s="49" t="n"/>
      <c r="J20" s="50" t="n"/>
      <c r="K20" s="49" t="n"/>
    </row>
    <row r="21">
      <c r="A21" s="49" t="n">
        <v>17</v>
      </c>
      <c r="B21" s="49" t="n"/>
      <c r="C21" s="49" t="n"/>
      <c r="D21" s="49" t="n"/>
      <c r="E21" s="49" t="n"/>
      <c r="F21" s="49" t="n"/>
      <c r="G21" s="49" t="n"/>
      <c r="H21" s="49" t="n"/>
      <c r="I21" s="49" t="n"/>
      <c r="J21" s="50" t="n"/>
      <c r="K21" s="49" t="n"/>
    </row>
    <row r="22">
      <c r="A22" s="49" t="n">
        <v>18</v>
      </c>
      <c r="B22" s="49" t="n"/>
      <c r="C22" s="49" t="n"/>
      <c r="D22" s="49" t="n"/>
      <c r="E22" s="49" t="n"/>
      <c r="F22" s="49" t="n"/>
      <c r="G22" s="49" t="n"/>
      <c r="H22" s="49" t="n"/>
      <c r="I22" s="49" t="n"/>
      <c r="J22" s="50" t="n"/>
      <c r="K22" s="49" t="n"/>
    </row>
    <row r="23">
      <c r="A23" s="49" t="n">
        <v>19</v>
      </c>
      <c r="B23" s="49" t="n"/>
      <c r="C23" s="49" t="n"/>
      <c r="D23" s="49" t="n"/>
      <c r="E23" s="49" t="n"/>
      <c r="F23" s="49" t="n"/>
      <c r="G23" s="49" t="n"/>
      <c r="H23" s="49" t="n"/>
      <c r="I23" s="49" t="n"/>
      <c r="J23" s="50" t="n"/>
      <c r="K23" s="49" t="n"/>
    </row>
    <row r="24">
      <c r="A24" s="49" t="n">
        <v>20</v>
      </c>
      <c r="B24" s="49" t="n"/>
      <c r="C24" s="49" t="n"/>
      <c r="D24" s="49" t="n"/>
      <c r="E24" s="49" t="n"/>
      <c r="F24" s="49" t="n"/>
      <c r="G24" s="49" t="n"/>
      <c r="H24" s="49" t="n"/>
      <c r="I24" s="49" t="n"/>
      <c r="J24" s="50" t="n"/>
      <c r="K24" s="49" t="n"/>
    </row>
    <row r="25">
      <c r="A25" s="49" t="n">
        <v>21</v>
      </c>
      <c r="B25" s="49" t="n"/>
      <c r="C25" s="49" t="n"/>
      <c r="D25" s="49" t="n"/>
      <c r="E25" s="49" t="n"/>
      <c r="F25" s="49" t="n"/>
      <c r="G25" s="49" t="n"/>
      <c r="H25" s="49" t="n"/>
      <c r="I25" s="49" t="n"/>
      <c r="J25" s="50" t="n"/>
      <c r="K25" s="49" t="n"/>
    </row>
    <row r="26">
      <c r="A26" s="49" t="n">
        <v>22</v>
      </c>
      <c r="B26" s="49" t="n"/>
      <c r="C26" s="49" t="n"/>
      <c r="D26" s="49" t="n"/>
      <c r="E26" s="49" t="n"/>
      <c r="F26" s="49" t="n"/>
      <c r="G26" s="49" t="n"/>
      <c r="H26" s="49" t="n"/>
      <c r="I26" s="49" t="n"/>
      <c r="J26" s="50" t="n"/>
      <c r="K26" s="49" t="n"/>
    </row>
    <row r="27">
      <c r="A27" s="49" t="n">
        <v>23</v>
      </c>
      <c r="B27" s="49" t="n"/>
      <c r="C27" s="49" t="n"/>
      <c r="D27" s="49" t="n"/>
      <c r="E27" s="49" t="n"/>
      <c r="F27" s="49" t="n"/>
      <c r="G27" s="49" t="n"/>
      <c r="H27" s="49" t="n"/>
      <c r="I27" s="49" t="n"/>
      <c r="J27" s="50" t="n"/>
      <c r="K27" s="49" t="n"/>
    </row>
    <row r="28">
      <c r="A28" s="49" t="n">
        <v>24</v>
      </c>
      <c r="B28" s="49" t="n"/>
      <c r="C28" s="49" t="n"/>
      <c r="D28" s="49" t="n"/>
      <c r="E28" s="49" t="n"/>
      <c r="F28" s="49" t="n"/>
      <c r="G28" s="49" t="n"/>
      <c r="H28" s="49" t="n"/>
      <c r="I28" s="49" t="n"/>
      <c r="J28" s="50" t="n"/>
      <c r="K28" s="49" t="n"/>
    </row>
    <row r="29">
      <c r="A29" s="49" t="n">
        <v>25</v>
      </c>
      <c r="B29" s="49" t="n"/>
      <c r="C29" s="49" t="n"/>
      <c r="D29" s="49" t="n"/>
      <c r="E29" s="49" t="n"/>
      <c r="F29" s="49" t="n"/>
      <c r="G29" s="49" t="n"/>
      <c r="H29" s="49" t="n"/>
      <c r="I29" s="49" t="n"/>
      <c r="J29" s="50" t="n"/>
      <c r="K29" s="49" t="n"/>
    </row>
    <row r="30">
      <c r="A30" s="49" t="n">
        <v>26</v>
      </c>
      <c r="B30" s="49" t="n"/>
      <c r="C30" s="49" t="n"/>
      <c r="D30" s="49" t="n"/>
      <c r="E30" s="49" t="n"/>
      <c r="F30" s="49" t="n"/>
      <c r="G30" s="49" t="n"/>
      <c r="H30" s="49" t="n"/>
      <c r="I30" s="49" t="n"/>
      <c r="J30" s="50" t="n"/>
      <c r="K30" s="49" t="n"/>
    </row>
    <row r="31">
      <c r="A31" s="49" t="n">
        <v>27</v>
      </c>
      <c r="B31" s="49" t="n"/>
      <c r="C31" s="49" t="n"/>
      <c r="D31" s="49" t="n"/>
      <c r="E31" s="49" t="n"/>
      <c r="F31" s="49" t="n"/>
      <c r="G31" s="49" t="n"/>
      <c r="H31" s="49" t="n"/>
      <c r="I31" s="49" t="n"/>
      <c r="J31" s="50" t="n"/>
      <c r="K31" s="49" t="n"/>
    </row>
    <row r="32">
      <c r="A32" s="49" t="n">
        <v>28</v>
      </c>
      <c r="B32" s="49" t="n"/>
      <c r="C32" s="49" t="n"/>
      <c r="D32" s="49" t="n"/>
      <c r="E32" s="49" t="n"/>
      <c r="F32" s="49" t="n"/>
      <c r="G32" s="49" t="n"/>
      <c r="H32" s="49" t="n"/>
      <c r="I32" s="49" t="n"/>
      <c r="J32" s="50" t="n"/>
      <c r="K32" s="49" t="n"/>
    </row>
    <row r="33">
      <c r="A33" s="49" t="n">
        <v>29</v>
      </c>
      <c r="B33" s="49" t="n"/>
      <c r="C33" s="49" t="n"/>
      <c r="D33" s="49" t="n"/>
      <c r="E33" s="49" t="n"/>
      <c r="F33" s="49" t="n"/>
      <c r="G33" s="49" t="n"/>
      <c r="H33" s="49" t="n"/>
      <c r="I33" s="49" t="n"/>
      <c r="J33" s="50" t="n"/>
      <c r="K33" s="49" t="n"/>
    </row>
    <row r="34">
      <c r="A34" s="49" t="n">
        <v>30</v>
      </c>
      <c r="B34" s="49" t="n"/>
      <c r="C34" s="49" t="n"/>
      <c r="D34" s="49" t="n"/>
      <c r="E34" s="49" t="n"/>
      <c r="F34" s="49" t="n"/>
      <c r="G34" s="49" t="n"/>
      <c r="H34" s="49" t="n"/>
      <c r="I34" s="49" t="n"/>
      <c r="J34" s="50" t="n"/>
      <c r="K34" s="49" t="n"/>
    </row>
    <row r="35">
      <c r="A35" s="49" t="n">
        <v>31</v>
      </c>
      <c r="B35" s="49" t="n"/>
      <c r="C35" s="49" t="n"/>
      <c r="D35" s="49" t="n"/>
      <c r="E35" s="49" t="n"/>
      <c r="F35" s="49" t="n"/>
      <c r="G35" s="49" t="n"/>
      <c r="H35" s="49" t="n"/>
      <c r="I35" s="49" t="n"/>
      <c r="J35" s="50" t="n"/>
      <c r="K35" s="49" t="n"/>
    </row>
    <row r="36">
      <c r="A36" s="49" t="n">
        <v>32</v>
      </c>
      <c r="B36" s="49" t="n"/>
      <c r="C36" s="49" t="n"/>
      <c r="D36" s="49" t="n"/>
      <c r="E36" s="49" t="n"/>
      <c r="F36" s="49" t="n"/>
      <c r="G36" s="49" t="n"/>
      <c r="H36" s="49" t="n"/>
      <c r="I36" s="49" t="n"/>
      <c r="J36" s="50" t="n"/>
      <c r="K36" s="49" t="n"/>
    </row>
    <row r="37">
      <c r="A37" s="49" t="n">
        <v>33</v>
      </c>
      <c r="B37" s="49" t="n"/>
      <c r="C37" s="49" t="n"/>
      <c r="D37" s="49" t="n"/>
      <c r="E37" s="49" t="n"/>
      <c r="F37" s="49" t="n"/>
      <c r="G37" s="49" t="n"/>
      <c r="H37" s="49" t="n"/>
      <c r="I37" s="49" t="n"/>
      <c r="J37" s="50" t="n"/>
      <c r="K37" s="49" t="n"/>
    </row>
    <row r="38">
      <c r="A38" s="49" t="n">
        <v>34</v>
      </c>
      <c r="B38" s="49" t="n"/>
      <c r="C38" s="49" t="n"/>
      <c r="D38" s="49" t="n"/>
      <c r="E38" s="49" t="n"/>
      <c r="F38" s="49" t="n"/>
      <c r="G38" s="49" t="n"/>
      <c r="H38" s="49" t="n"/>
      <c r="I38" s="49" t="n"/>
      <c r="J38" s="50" t="n"/>
      <c r="K38" s="49" t="n"/>
    </row>
    <row r="39">
      <c r="A39" s="49" t="n">
        <v>35</v>
      </c>
      <c r="B39" s="49" t="n"/>
      <c r="C39" s="49" t="n"/>
      <c r="D39" s="49" t="n"/>
      <c r="E39" s="49" t="n"/>
      <c r="F39" s="49" t="n"/>
      <c r="G39" s="49" t="n"/>
      <c r="H39" s="49" t="n"/>
      <c r="I39" s="49" t="n"/>
      <c r="J39" s="50" t="n"/>
      <c r="K39" s="49" t="n"/>
    </row>
    <row r="40">
      <c r="A40" s="49" t="n">
        <v>36</v>
      </c>
      <c r="B40" s="49" t="n"/>
      <c r="C40" s="49" t="n"/>
      <c r="D40" s="49" t="n"/>
      <c r="E40" s="49" t="n"/>
      <c r="F40" s="49" t="n"/>
      <c r="G40" s="49" t="n"/>
      <c r="H40" s="49" t="n"/>
      <c r="I40" s="49" t="n"/>
      <c r="J40" s="50" t="n"/>
      <c r="K40" s="49" t="n"/>
    </row>
    <row r="41">
      <c r="A41" s="49" t="n">
        <v>37</v>
      </c>
      <c r="B41" s="49" t="n"/>
      <c r="C41" s="49" t="n"/>
      <c r="D41" s="49" t="n"/>
      <c r="E41" s="49" t="n"/>
      <c r="F41" s="49" t="n"/>
      <c r="G41" s="49" t="n"/>
      <c r="H41" s="49" t="n"/>
      <c r="I41" s="49" t="n"/>
      <c r="J41" s="50" t="n"/>
      <c r="K41" s="49" t="n"/>
    </row>
    <row r="42">
      <c r="A42" s="49" t="n">
        <v>38</v>
      </c>
      <c r="B42" s="49" t="n"/>
      <c r="C42" s="49" t="n"/>
      <c r="D42" s="49" t="n"/>
      <c r="E42" s="49" t="n"/>
      <c r="F42" s="49" t="n"/>
      <c r="G42" s="49" t="n"/>
      <c r="H42" s="49" t="n"/>
      <c r="I42" s="49" t="n"/>
      <c r="J42" s="50" t="n"/>
      <c r="K42" s="49" t="n"/>
    </row>
    <row r="43">
      <c r="A43" s="49" t="n">
        <v>39</v>
      </c>
      <c r="B43" s="49" t="n"/>
      <c r="C43" s="49" t="n"/>
      <c r="D43" s="49" t="n"/>
      <c r="E43" s="49" t="n"/>
      <c r="F43" s="49" t="n"/>
      <c r="G43" s="49" t="n"/>
      <c r="H43" s="49" t="n"/>
      <c r="I43" s="49" t="n"/>
      <c r="J43" s="50" t="n"/>
      <c r="K43" s="49" t="n"/>
    </row>
    <row r="44">
      <c r="A44" s="49" t="n">
        <v>40</v>
      </c>
      <c r="B44" s="49" t="n"/>
      <c r="C44" s="49" t="n"/>
      <c r="D44" s="49" t="n"/>
      <c r="E44" s="49" t="n"/>
      <c r="F44" s="49" t="n"/>
      <c r="G44" s="49" t="n"/>
      <c r="H44" s="49" t="n"/>
      <c r="I44" s="49" t="n"/>
      <c r="J44" s="50" t="n"/>
      <c r="K44" s="49" t="n"/>
    </row>
    <row r="45">
      <c r="A45" s="49" t="n">
        <v>41</v>
      </c>
      <c r="B45" s="49" t="n"/>
      <c r="C45" s="49" t="n"/>
      <c r="D45" s="49" t="n"/>
      <c r="E45" s="49" t="n"/>
      <c r="F45" s="49" t="n"/>
      <c r="G45" s="49" t="n"/>
      <c r="H45" s="49" t="n"/>
      <c r="I45" s="49" t="n"/>
      <c r="J45" s="50" t="n"/>
      <c r="K45" s="49" t="n"/>
    </row>
    <row r="46">
      <c r="A46" s="49" t="n">
        <v>42</v>
      </c>
      <c r="B46" s="49" t="n"/>
      <c r="C46" s="49" t="n"/>
      <c r="D46" s="49" t="n"/>
      <c r="E46" s="49" t="n"/>
      <c r="F46" s="49" t="n"/>
      <c r="G46" s="49" t="n"/>
      <c r="H46" s="49" t="n"/>
      <c r="I46" s="49" t="n"/>
      <c r="J46" s="50" t="n"/>
      <c r="K46" s="49" t="n"/>
    </row>
    <row r="47">
      <c r="A47" s="49" t="n">
        <v>43</v>
      </c>
      <c r="B47" s="49" t="n"/>
      <c r="C47" s="49" t="n"/>
      <c r="D47" s="49" t="n"/>
      <c r="E47" s="49" t="n"/>
      <c r="F47" s="49" t="n"/>
      <c r="G47" s="49" t="n"/>
      <c r="H47" s="49" t="n"/>
      <c r="I47" s="49" t="n"/>
      <c r="J47" s="50" t="n"/>
      <c r="K47" s="49" t="n"/>
    </row>
    <row r="48">
      <c r="A48" s="49" t="n">
        <v>44</v>
      </c>
      <c r="B48" s="49" t="n"/>
      <c r="C48" s="49" t="n"/>
      <c r="D48" s="49" t="n"/>
      <c r="E48" s="49" t="n"/>
      <c r="F48" s="49" t="n"/>
      <c r="G48" s="49" t="n"/>
      <c r="H48" s="49" t="n"/>
      <c r="I48" s="49" t="n"/>
      <c r="J48" s="50" t="n"/>
      <c r="K48" s="49" t="n"/>
    </row>
    <row r="49">
      <c r="A49" s="49" t="n">
        <v>45</v>
      </c>
      <c r="B49" s="49" t="n"/>
      <c r="C49" s="49" t="n"/>
      <c r="D49" s="49" t="n"/>
      <c r="E49" s="49" t="n"/>
      <c r="F49" s="49" t="n"/>
      <c r="G49" s="49" t="n"/>
      <c r="H49" s="49" t="n"/>
      <c r="I49" s="49" t="n"/>
      <c r="J49" s="50" t="n"/>
      <c r="K49" s="49" t="n"/>
    </row>
    <row r="50">
      <c r="A50" s="49" t="n">
        <v>46</v>
      </c>
      <c r="B50" s="49" t="n"/>
      <c r="C50" s="49" t="n"/>
      <c r="D50" s="49" t="n"/>
      <c r="E50" s="49" t="n"/>
      <c r="F50" s="49" t="n"/>
      <c r="G50" s="49" t="n"/>
      <c r="H50" s="49" t="n"/>
      <c r="I50" s="49" t="n"/>
      <c r="J50" s="50" t="n"/>
      <c r="K50" s="49" t="n"/>
    </row>
    <row r="51">
      <c r="A51" s="49" t="n">
        <v>47</v>
      </c>
      <c r="B51" s="49" t="n"/>
      <c r="C51" s="49" t="n"/>
      <c r="D51" s="49" t="n"/>
      <c r="E51" s="49" t="n"/>
      <c r="F51" s="49" t="n"/>
      <c r="G51" s="49" t="n"/>
      <c r="H51" s="49" t="n"/>
      <c r="I51" s="49" t="n"/>
      <c r="J51" s="50" t="n"/>
      <c r="K51" s="49" t="n"/>
    </row>
    <row r="52">
      <c r="A52" s="49" t="n">
        <v>48</v>
      </c>
      <c r="B52" s="49" t="n"/>
      <c r="C52" s="49" t="n"/>
      <c r="D52" s="49" t="n"/>
      <c r="E52" s="49" t="n"/>
      <c r="F52" s="49" t="n"/>
      <c r="G52" s="49" t="n"/>
      <c r="H52" s="49" t="n"/>
      <c r="I52" s="49" t="n"/>
      <c r="J52" s="50" t="n"/>
      <c r="K52" s="49" t="n"/>
    </row>
    <row r="53">
      <c r="A53" s="49" t="n">
        <v>49</v>
      </c>
      <c r="B53" s="49" t="n"/>
      <c r="C53" s="49" t="n"/>
      <c r="D53" s="49" t="n"/>
      <c r="E53" s="49" t="n"/>
      <c r="F53" s="49" t="n"/>
      <c r="G53" s="49" t="n"/>
      <c r="H53" s="49" t="n"/>
      <c r="I53" s="49" t="n"/>
      <c r="J53" s="50" t="n"/>
      <c r="K53" s="49" t="n"/>
    </row>
    <row r="54">
      <c r="A54" s="49" t="n">
        <v>50</v>
      </c>
      <c r="B54" s="49" t="n"/>
      <c r="C54" s="49" t="n"/>
      <c r="D54" s="49" t="n"/>
      <c r="E54" s="49" t="n"/>
      <c r="F54" s="49" t="n"/>
      <c r="G54" s="49" t="n"/>
      <c r="H54" s="49" t="n"/>
      <c r="I54" s="49" t="n"/>
      <c r="J54" s="50" t="n"/>
      <c r="K54" s="49" t="n"/>
    </row>
  </sheetData>
  <mergeCells count="2">
    <mergeCell ref="A2:L2"/>
    <mergeCell ref="A1:L1"/>
  </mergeCells>
  <conditionalFormatting sqref="J5:J54">
    <cfRule type="colorScale" priority="1">
      <colorScale>
        <cfvo type="num" val="0"/>
        <cfvo type="num" val="0.5"/>
        <cfvo type="num" val="1"/>
        <color rgb="00F8696B"/>
        <color rgb="00FFEB84"/>
        <color rgb="0063BE7B"/>
      </colorScale>
    </cfRule>
  </conditionalFormatting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tabColor rgb="002ECC71"/>
    <outlinePr summaryBelow="1" summaryRight="1"/>
    <pageSetUpPr/>
  </sheetPr>
  <dimension ref="A1:H10"/>
  <sheetViews>
    <sheetView showGridLines="0" workbookViewId="0">
      <selection activeCell="A1" sqref="A1"/>
    </sheetView>
  </sheetViews>
  <sheetFormatPr baseColWidth="8" defaultRowHeight="15"/>
  <cols>
    <col width="22" customWidth="1" min="1" max="1"/>
    <col width="95" customWidth="1" min="2" max="2"/>
  </cols>
  <sheetData>
    <row r="1" ht="32" customHeight="1">
      <c r="A1" s="1" t="inlineStr">
        <is>
          <t>Guide &amp; Definitions</t>
        </is>
      </c>
    </row>
    <row r="2" ht="22" customHeight="1">
      <c r="A2" s="2" t="inlineStr">
        <is>
          <t>Practical English definitions for using the PESTEL framework in a business review.</t>
        </is>
      </c>
    </row>
    <row r="4">
      <c r="A4" s="42" t="inlineStr">
        <is>
          <t>Dimension</t>
        </is>
      </c>
      <c r="B4" s="42" t="inlineStr">
        <is>
          <t>What to analyze</t>
        </is>
      </c>
    </row>
    <row r="5">
      <c r="A5" s="51" t="inlineStr">
        <is>
          <t>Political</t>
        </is>
      </c>
      <c r="B5" s="52" t="inlineStr">
        <is>
          <t>Public decisions that affect the market: taxes, policy, trade, public funding, stability.</t>
        </is>
      </c>
    </row>
    <row r="6">
      <c r="A6" s="53" t="inlineStr">
        <is>
          <t>Economic</t>
        </is>
      </c>
      <c r="B6" s="52" t="inlineStr">
        <is>
          <t>Macro and market forces: inflation, purchasing power, interest rates, unemployment, currency.</t>
        </is>
      </c>
    </row>
    <row r="7">
      <c r="A7" s="54" t="inlineStr">
        <is>
          <t>Social</t>
        </is>
      </c>
      <c r="B7" s="52" t="inlineStr">
        <is>
          <t>Human and cultural shifts: demographics, values, education, lifestyle, work expectations.</t>
        </is>
      </c>
    </row>
    <row r="8">
      <c r="A8" s="55" t="inlineStr">
        <is>
          <t>Technological</t>
        </is>
      </c>
      <c r="B8" s="52" t="inlineStr">
        <is>
          <t>Innovation and infrastructure: automation, AI, cybersecurity, platforms, digital adoption.</t>
        </is>
      </c>
    </row>
    <row r="9">
      <c r="A9" s="56" t="inlineStr">
        <is>
          <t>Environmental</t>
        </is>
      </c>
      <c r="B9" s="52" t="inlineStr">
        <is>
          <t>Climate and resource factors: energy, carbon, waste, water, natural risks, sustainability expectations.</t>
        </is>
      </c>
    </row>
    <row r="10">
      <c r="A10" s="57" t="inlineStr">
        <is>
          <t>Legal</t>
        </is>
      </c>
      <c r="B10" s="52" t="inlineStr">
        <is>
          <t>Formal constraints: labor law, privacy, contracts, sector regulation, consumer protection.</t>
        </is>
      </c>
    </row>
  </sheetData>
  <mergeCells count="2">
    <mergeCell ref="A2:H2"/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2026-04-24T13:59:21Z</dcterms:created>
  <dcterms:modified xmlns:dcterms="http://purl.org/dc/terms/" xmlns:xsi="http://www.w3.org/2001/XMLSchema-instance" xsi:type="dcterms:W3CDTF">2026-04-24T13:59:21Z</dcterms:modified>
</cp:coreProperties>
</file>