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Instructions" sheetId="1" state="visible" r:id="rId1"/>
    <sheet xmlns:r="http://schemas.openxmlformats.org/officeDocument/2006/relationships" name="Assumptions" sheetId="2" state="visible" r:id="rId2"/>
    <sheet xmlns:r="http://schemas.openxmlformats.org/officeDocument/2006/relationships" name="Monthly Data" sheetId="3" state="visible" r:id="rId3"/>
    <sheet xmlns:r="http://schemas.openxmlformats.org/officeDocument/2006/relationships" name="Analysis" sheetId="4" state="visible" r:id="rId4"/>
    <sheet xmlns:r="http://schemas.openxmlformats.org/officeDocument/2006/relationships" name="Dashboard" sheetId="5" state="visible" r:id="rId5"/>
  </sheets>
  <definedNames/>
  <calcPr calcId="124519" calcMode="auto" fullCalcOnLoad="1" forceFullCalc="1"/>
</workbook>
</file>

<file path=xl/styles.xml><?xml version="1.0" encoding="utf-8"?>
<styleSheet xmlns="http://schemas.openxmlformats.org/spreadsheetml/2006/main">
  <numFmts count="3">
    <numFmt numFmtId="164" formatCode="0.0%"/>
    <numFmt numFmtId="165" formatCode="0.0x"/>
    <numFmt numFmtId="166" formatCode="0.0"/>
  </numFmts>
  <fonts count="30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b val="1"/>
      <color rgb="001F4E78"/>
    </font>
    <font>
      <color rgb="00333333"/>
    </font>
    <font>
      <name val="Calibri"/>
      <b val="1"/>
      <color rgb="00FFFFFF"/>
      <sz val="11"/>
    </font>
    <font>
      <name val="Calibri"/>
      <color rgb="000000FF"/>
      <sz val="10"/>
    </font>
    <font>
      <name val="Calibri"/>
      <b val="1"/>
      <color rgb="00000000"/>
      <sz val="10"/>
    </font>
    <font>
      <color rgb="001F4E78"/>
    </font>
    <font>
      <name val="Calibri"/>
      <color rgb="00666666"/>
      <sz val="10"/>
    </font>
    <font>
      <name val="Calibri"/>
      <color rgb="00000000"/>
      <sz val="10"/>
    </font>
    <font>
      <i val="1"/>
      <color rgb="00666666"/>
    </font>
    <font>
      <name val="Calibri"/>
      <b val="1"/>
      <color rgb="000F766E"/>
      <sz val="11"/>
    </font>
    <font>
      <b val="1"/>
      <color rgb="000F766E"/>
      <sz val="24"/>
    </font>
    <font>
      <b val="1"/>
      <color rgb="000F766E"/>
      <sz val="18"/>
    </font>
    <font>
      <name val="Calibri"/>
      <family val="2"/>
      <color theme="10"/>
      <sz val="12"/>
      <scheme val="minor"/>
    </font>
    <font>
      <b val="1"/>
      <color rgb="00FFFFFF"/>
      <sz val="15"/>
    </font>
    <font>
      <b val="1"/>
      <color rgb="000B1F33"/>
    </font>
    <font>
      <b val="1"/>
      <color rgb="00FFFFFF"/>
    </font>
    <font>
      <b val="1"/>
      <color rgb="000000FF"/>
    </font>
    <font>
      <color rgb="003B4652"/>
    </font>
    <font>
      <b val="1"/>
      <color rgb="00128277"/>
    </font>
    <font>
      <b val="1"/>
      <color rgb="003B4652"/>
    </font>
    <font>
      <color rgb="000000FF"/>
    </font>
    <font>
      <color rgb="00000000"/>
    </font>
    <font>
      <b val="1"/>
      <color rgb="003B4652"/>
      <sz val="12"/>
    </font>
    <font>
      <b val="1"/>
      <color rgb="00128277"/>
      <sz val="13"/>
    </font>
    <font>
      <b val="1"/>
      <color rgb="00FFFFFF"/>
      <sz val="16"/>
    </font>
    <font>
      <b val="1"/>
      <color rgb="00128277"/>
      <sz val="12"/>
    </font>
    <font>
      <color rgb="001B4D9B"/>
      <u val="single"/>
    </font>
    <font>
      <b val="1"/>
      <color rgb="000B1F33"/>
      <sz val="12"/>
    </font>
  </fonts>
  <fills count="19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1F4E78"/>
      </patternFill>
    </fill>
    <fill>
      <patternFill patternType="solid">
        <fgColor rgb="00FFF2CC"/>
      </patternFill>
    </fill>
    <fill>
      <patternFill patternType="solid">
        <fgColor rgb="00D9E1F2"/>
      </patternFill>
    </fill>
    <fill>
      <patternFill patternType="solid">
        <fgColor rgb="00FDE9E7"/>
      </patternFill>
    </fill>
    <fill>
      <patternFill patternType="solid">
        <fgColor rgb="00F2F2F2"/>
      </patternFill>
    </fill>
    <fill>
      <patternFill patternType="solid">
        <fgColor rgb="00DCE6F1"/>
      </patternFill>
    </fill>
    <fill>
      <patternFill patternType="solid">
        <fgColor rgb="000B1F33"/>
      </patternFill>
    </fill>
    <fill>
      <patternFill patternType="solid">
        <fgColor rgb="00E8F4F1"/>
      </patternFill>
    </fill>
    <fill>
      <patternFill patternType="solid">
        <fgColor rgb="00EAF1F7"/>
      </patternFill>
    </fill>
    <fill>
      <patternFill patternType="solid">
        <fgColor rgb="00F5F7FA"/>
      </patternFill>
    </fill>
    <fill>
      <patternFill patternType="solid">
        <fgColor rgb="002F5D8A"/>
      </patternFill>
    </fill>
    <fill>
      <patternFill patternType="solid">
        <fgColor rgb="00FFF3CD"/>
      </patternFill>
    </fill>
    <fill>
      <patternFill patternType="solid">
        <fgColor rgb="00128277"/>
      </patternFill>
    </fill>
    <fill>
      <patternFill patternType="solid">
        <fgColor rgb="00D9E2EC"/>
      </patternFill>
    </fill>
    <fill>
      <patternFill patternType="solid">
        <fgColor rgb="00FFFDF2"/>
      </patternFill>
    </fill>
    <fill>
      <patternFill patternType="solid">
        <fgColor rgb="00FFFFFF"/>
      </patternFill>
    </fill>
  </fills>
  <borders count="8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bottom style="thin">
        <color rgb="00BFBFBF"/>
      </bottom>
    </border>
    <border>
      <left style="thin">
        <color rgb="00D7DEE7"/>
      </left>
      <right style="thin">
        <color rgb="00D7DEE7"/>
      </right>
      <top style="thin">
        <color rgb="00D7DEE7"/>
      </top>
      <bottom style="thin">
        <color rgb="00D7DEE7"/>
      </bottom>
    </border>
    <border>
      <top style="thin">
        <color rgb="00D7DEE7"/>
      </top>
      <bottom style="thin">
        <color rgb="00D7DEE7"/>
      </bottom>
    </border>
    <border>
      <bottom style="medium">
        <color rgb="002F5D8A"/>
      </bottom>
    </border>
    <border>
      <bottom style="thin">
        <color rgb="00D7DEE7"/>
      </bottom>
    </border>
    <border>
      <top style="medium">
        <color rgb="000B1F33"/>
      </top>
      <bottom style="thin">
        <color rgb="00D7DEE7"/>
      </bottom>
    </border>
  </borders>
  <cellStyleXfs count="2">
    <xf numFmtId="0" fontId="0" fillId="0" borderId="0"/>
    <xf numFmtId="0" fontId="14" fillId="0" borderId="0"/>
  </cellStyleXfs>
  <cellXfs count="139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3" fillId="0" borderId="0" applyAlignment="1" pivotButton="0" quotePrefix="0" xfId="0">
      <alignment vertical="top" wrapText="1"/>
    </xf>
    <xf numFmtId="0" fontId="4" fillId="3" borderId="0" applyAlignment="1" pivotButton="0" quotePrefix="0" xfId="0">
      <alignment horizontal="left" vertical="center"/>
    </xf>
    <xf numFmtId="0" fontId="0" fillId="4" borderId="1" pivotButton="0" quotePrefix="0" xfId="0"/>
    <xf numFmtId="0" fontId="0" fillId="5" borderId="1" pivotButton="0" quotePrefix="0" xfId="0"/>
    <xf numFmtId="0" fontId="0" fillId="6" borderId="1" pivotButton="0" quotePrefix="0" xfId="0"/>
    <xf numFmtId="0" fontId="0" fillId="7" borderId="1" pivotButton="0" quotePrefix="0" xfId="0"/>
    <xf numFmtId="0" fontId="5" fillId="4" borderId="0" applyAlignment="1" pivotButton="0" quotePrefix="0" xfId="0">
      <alignment horizontal="left"/>
    </xf>
    <xf numFmtId="0" fontId="6" fillId="8" borderId="0" applyAlignment="1" pivotButton="0" quotePrefix="0" xfId="0">
      <alignment horizontal="center" vertical="center" wrapText="1"/>
    </xf>
    <xf numFmtId="0" fontId="7" fillId="0" borderId="0" pivotButton="0" quotePrefix="0" xfId="0"/>
    <xf numFmtId="164" fontId="5" fillId="4" borderId="0" pivotButton="0" quotePrefix="0" xfId="0"/>
    <xf numFmtId="9" fontId="5" fillId="4" borderId="0" pivotButton="0" quotePrefix="0" xfId="0"/>
    <xf numFmtId="0" fontId="8" fillId="7" borderId="0" applyAlignment="1" pivotButton="0" quotePrefix="0" xfId="0">
      <alignment horizontal="center"/>
    </xf>
    <xf numFmtId="165" fontId="5" fillId="4" borderId="0" pivotButton="0" quotePrefix="0" xfId="0"/>
    <xf numFmtId="9" fontId="9" fillId="0" borderId="0" pivotButton="0" quotePrefix="0" xfId="0"/>
    <xf numFmtId="0" fontId="10" fillId="0" borderId="0" pivotButton="0" quotePrefix="0" xfId="0"/>
    <xf numFmtId="0" fontId="3" fillId="0" borderId="0" applyAlignment="1" pivotButton="0" quotePrefix="0" xfId="0">
      <alignment wrapText="1"/>
    </xf>
    <xf numFmtId="0" fontId="6" fillId="8" borderId="2" applyAlignment="1" pivotButton="0" quotePrefix="0" xfId="0">
      <alignment horizontal="center" vertical="center" wrapText="1"/>
    </xf>
    <xf numFmtId="0" fontId="2" fillId="0" borderId="2" pivotButton="0" quotePrefix="0" xfId="0"/>
    <xf numFmtId="38" fontId="5" fillId="4" borderId="2" pivotButton="0" quotePrefix="0" xfId="0"/>
    <xf numFmtId="3" fontId="5" fillId="4" borderId="2" pivotButton="0" quotePrefix="0" xfId="0"/>
    <xf numFmtId="164" fontId="9" fillId="0" borderId="2" pivotButton="0" quotePrefix="0" xfId="0"/>
    <xf numFmtId="165" fontId="9" fillId="0" borderId="2" pivotButton="0" quotePrefix="0" xfId="0"/>
    <xf numFmtId="3" fontId="9" fillId="0" borderId="2" pivotButton="0" quotePrefix="0" xfId="0"/>
    <xf numFmtId="1" fontId="9" fillId="0" borderId="2" pivotButton="0" quotePrefix="0" xfId="0"/>
    <xf numFmtId="0" fontId="0" fillId="0" borderId="2" pivotButton="0" quotePrefix="0" xfId="0"/>
    <xf numFmtId="0" fontId="11" fillId="5" borderId="2" applyAlignment="1" pivotButton="0" quotePrefix="0" xfId="0">
      <alignment horizontal="center" vertical="center"/>
    </xf>
    <xf numFmtId="38" fontId="11" fillId="5" borderId="2" applyAlignment="1" pivotButton="0" quotePrefix="0" xfId="0">
      <alignment horizontal="center" vertical="center"/>
    </xf>
    <xf numFmtId="164" fontId="11" fillId="5" borderId="2" applyAlignment="1" pivotButton="0" quotePrefix="0" xfId="0">
      <alignment horizontal="center" vertical="center"/>
    </xf>
    <xf numFmtId="165" fontId="11" fillId="5" borderId="2" applyAlignment="1" pivotButton="0" quotePrefix="0" xfId="0">
      <alignment horizontal="center" vertical="center"/>
    </xf>
    <xf numFmtId="1" fontId="11" fillId="5" borderId="2" applyAlignment="1" pivotButton="0" quotePrefix="0" xfId="0">
      <alignment horizontal="center" vertical="center"/>
    </xf>
    <xf numFmtId="164" fontId="11" fillId="5" borderId="0" applyAlignment="1" pivotButton="0" quotePrefix="0" xfId="0">
      <alignment horizontal="center" vertical="center"/>
    </xf>
    <xf numFmtId="165" fontId="11" fillId="5" borderId="0" applyAlignment="1" pivotButton="0" quotePrefix="0" xfId="0">
      <alignment horizontal="center" vertical="center"/>
    </xf>
    <xf numFmtId="0" fontId="12" fillId="5" borderId="0" applyAlignment="1" pivotButton="0" quotePrefix="0" xfId="0">
      <alignment horizontal="center" vertical="center"/>
    </xf>
    <xf numFmtId="0" fontId="13" fillId="5" borderId="0" applyAlignment="1" pivotButton="0" quotePrefix="0" xfId="0">
      <alignment horizontal="center" vertical="center"/>
    </xf>
    <xf numFmtId="0" fontId="7" fillId="0" borderId="2" pivotButton="0" quotePrefix="0" xfId="0"/>
    <xf numFmtId="38" fontId="9" fillId="0" borderId="2" pivotButton="0" quotePrefix="0" xfId="0"/>
    <xf numFmtId="9" fontId="9" fillId="0" borderId="2" pivotButton="0" quotePrefix="0" xfId="0"/>
    <xf numFmtId="166" fontId="9" fillId="0" borderId="2" pivotButton="0" quotePrefix="0" xfId="0"/>
    <xf numFmtId="0" fontId="4" fillId="3" borderId="2" applyAlignment="1" pivotButton="0" quotePrefix="0" xfId="0">
      <alignment horizontal="left" vertical="center"/>
    </xf>
    <xf numFmtId="0" fontId="11" fillId="5" borderId="0" applyAlignment="1" pivotButton="0" quotePrefix="0" xfId="0">
      <alignment horizontal="center" vertical="center"/>
    </xf>
    <xf numFmtId="1" fontId="11" fillId="5" borderId="0" applyAlignment="1" pivotButton="0" quotePrefix="0" xfId="0">
      <alignment horizontal="center" vertical="center"/>
    </xf>
    <xf numFmtId="0" fontId="14" fillId="0" borderId="0" pivotButton="0" quotePrefix="0" xfId="1"/>
    <xf numFmtId="0" fontId="9" fillId="0" borderId="2" pivotButton="0" quotePrefix="0" xfId="0"/>
    <xf numFmtId="3" fontId="11" fillId="5" borderId="0" applyAlignment="1" pivotButton="0" quotePrefix="0" xfId="0">
      <alignment horizontal="center" vertical="center"/>
    </xf>
    <xf numFmtId="1" fontId="12" fillId="5" borderId="0" applyAlignment="1" pivotButton="0" quotePrefix="0" xfId="0">
      <alignment horizontal="center" vertical="center"/>
    </xf>
    <xf numFmtId="0" fontId="15" fillId="9" borderId="0" applyAlignment="1" pivotButton="0" quotePrefix="0" xfId="0">
      <alignment horizontal="left" vertical="center"/>
    </xf>
    <xf numFmtId="0" fontId="16" fillId="10" borderId="3" pivotButton="0" quotePrefix="0" xfId="0"/>
    <xf numFmtId="0" fontId="3" fillId="11" borderId="3" applyAlignment="1" pivotButton="0" quotePrefix="0" xfId="0">
      <alignment vertical="top" wrapText="1"/>
    </xf>
    <xf numFmtId="0" fontId="3" fillId="12" borderId="3" applyAlignment="1" pivotButton="0" quotePrefix="0" xfId="0">
      <alignment vertical="top" wrapText="1"/>
    </xf>
    <xf numFmtId="0" fontId="16" fillId="10" borderId="3" applyAlignment="1" pivotButton="0" quotePrefix="0" xfId="0">
      <alignment horizontal="left" vertical="center"/>
    </xf>
    <xf numFmtId="0" fontId="0" fillId="12" borderId="3" applyAlignment="1" pivotButton="0" quotePrefix="0" xfId="0">
      <alignment vertical="top" wrapText="1"/>
    </xf>
    <xf numFmtId="0" fontId="0" fillId="11" borderId="3" applyAlignment="1" pivotButton="0" quotePrefix="0" xfId="0">
      <alignment vertical="top" wrapText="1"/>
    </xf>
    <xf numFmtId="0" fontId="17" fillId="13" borderId="4" applyAlignment="1" pivotButton="0" quotePrefix="0" xfId="0">
      <alignment horizontal="left" vertical="center"/>
    </xf>
    <xf numFmtId="0" fontId="17" fillId="13" borderId="4" pivotButton="0" quotePrefix="0" xfId="0"/>
    <xf numFmtId="0" fontId="16" fillId="0" borderId="0" pivotButton="0" quotePrefix="0" xfId="0"/>
    <xf numFmtId="0" fontId="18" fillId="14" borderId="0" applyAlignment="1" pivotButton="0" quotePrefix="0" xfId="0">
      <alignment horizontal="left"/>
    </xf>
    <xf numFmtId="0" fontId="17" fillId="13" borderId="4" applyAlignment="1" pivotButton="0" quotePrefix="0" xfId="0">
      <alignment horizontal="center" vertical="center" wrapText="1"/>
    </xf>
    <xf numFmtId="0" fontId="16" fillId="12" borderId="3" pivotButton="0" quotePrefix="0" xfId="0"/>
    <xf numFmtId="164" fontId="19" fillId="11" borderId="3" pivotButton="0" quotePrefix="0" xfId="0"/>
    <xf numFmtId="166" fontId="20" fillId="10" borderId="3" pivotButton="0" quotePrefix="0" xfId="0"/>
    <xf numFmtId="0" fontId="16" fillId="8" borderId="0" applyAlignment="1" pivotButton="0" quotePrefix="0" xfId="0">
      <alignment horizontal="center" vertical="center" wrapText="1"/>
    </xf>
    <xf numFmtId="0" fontId="16" fillId="3" borderId="0" applyAlignment="1" pivotButton="0" quotePrefix="0" xfId="0">
      <alignment horizontal="left" vertical="center"/>
    </xf>
    <xf numFmtId="0" fontId="17" fillId="13" borderId="0" applyAlignment="1" pivotButton="0" quotePrefix="0" xfId="0">
      <alignment horizontal="left" vertical="center"/>
    </xf>
    <xf numFmtId="0" fontId="17" fillId="13" borderId="0" pivotButton="0" quotePrefix="0" xfId="0"/>
    <xf numFmtId="0" fontId="17" fillId="15" borderId="0" applyAlignment="1" pivotButton="0" quotePrefix="0" xfId="0">
      <alignment horizontal="left" vertical="center"/>
    </xf>
    <xf numFmtId="0" fontId="17" fillId="15" borderId="0" pivotButton="0" quotePrefix="0" xfId="0"/>
    <xf numFmtId="0" fontId="21" fillId="16" borderId="5" applyAlignment="1" pivotButton="0" quotePrefix="0" xfId="0">
      <alignment horizontal="center" vertical="center" wrapText="1"/>
    </xf>
    <xf numFmtId="0" fontId="16" fillId="12" borderId="2" pivotButton="0" quotePrefix="0" xfId="0"/>
    <xf numFmtId="38" fontId="22" fillId="17" borderId="6" pivotButton="0" quotePrefix="0" xfId="0"/>
    <xf numFmtId="3" fontId="22" fillId="17" borderId="6" pivotButton="0" quotePrefix="0" xfId="0"/>
    <xf numFmtId="164" fontId="23" fillId="12" borderId="6" pivotButton="0" quotePrefix="0" xfId="0"/>
    <xf numFmtId="165" fontId="23" fillId="12" borderId="6" pivotButton="0" quotePrefix="0" xfId="0"/>
    <xf numFmtId="3" fontId="23" fillId="12" borderId="6" pivotButton="0" quotePrefix="0" xfId="0"/>
    <xf numFmtId="1" fontId="23" fillId="12" borderId="6" pivotButton="0" quotePrefix="0" xfId="0"/>
    <xf numFmtId="164" fontId="23" fillId="18" borderId="6" pivotButton="0" quotePrefix="0" xfId="0"/>
    <xf numFmtId="165" fontId="23" fillId="18" borderId="6" pivotButton="0" quotePrefix="0" xfId="0"/>
    <xf numFmtId="3" fontId="23" fillId="18" borderId="6" pivotButton="0" quotePrefix="0" xfId="0"/>
    <xf numFmtId="1" fontId="23" fillId="18" borderId="6" pivotButton="0" quotePrefix="0" xfId="0"/>
    <xf numFmtId="0" fontId="17" fillId="9" borderId="7" applyAlignment="1" pivotButton="0" quotePrefix="0" xfId="0">
      <alignment horizontal="center" vertical="center"/>
    </xf>
    <xf numFmtId="38" fontId="20" fillId="11" borderId="7" applyAlignment="1" pivotButton="0" quotePrefix="0" xfId="0">
      <alignment horizontal="center" vertical="center"/>
    </xf>
    <xf numFmtId="164" fontId="20" fillId="11" borderId="7" applyAlignment="1" pivotButton="0" quotePrefix="0" xfId="0">
      <alignment horizontal="center" vertical="center"/>
    </xf>
    <xf numFmtId="165" fontId="20" fillId="11" borderId="7" applyAlignment="1" pivotButton="0" quotePrefix="0" xfId="0">
      <alignment horizontal="center" vertical="center"/>
    </xf>
    <xf numFmtId="1" fontId="20" fillId="11" borderId="7" applyAlignment="1" pivotButton="0" quotePrefix="0" xfId="0">
      <alignment horizontal="center" vertical="center"/>
    </xf>
    <xf numFmtId="0" fontId="17" fillId="13" borderId="0" applyAlignment="1" pivotButton="0" quotePrefix="0" xfId="0">
      <alignment horizontal="center"/>
    </xf>
    <xf numFmtId="164" fontId="24" fillId="11" borderId="0" applyAlignment="1" pivotButton="0" quotePrefix="0" xfId="0">
      <alignment horizontal="center"/>
    </xf>
    <xf numFmtId="164" fontId="0" fillId="0" borderId="0" pivotButton="0" quotePrefix="0" xfId="0"/>
    <xf numFmtId="164" fontId="17" fillId="15" borderId="0" applyAlignment="1" pivotButton="0" quotePrefix="0" xfId="0">
      <alignment horizontal="center"/>
    </xf>
    <xf numFmtId="164" fontId="24" fillId="10" borderId="0" applyAlignment="1" pivotButton="0" quotePrefix="0" xfId="0">
      <alignment horizontal="center"/>
    </xf>
    <xf numFmtId="0" fontId="17" fillId="9" borderId="0" applyAlignment="1" pivotButton="0" quotePrefix="0" xfId="0">
      <alignment horizontal="left" vertical="center"/>
    </xf>
    <xf numFmtId="0" fontId="17" fillId="9" borderId="0" pivotButton="0" quotePrefix="0" xfId="0"/>
    <xf numFmtId="1" fontId="25" fillId="11" borderId="0" applyAlignment="1" pivotButton="0" quotePrefix="0" xfId="0">
      <alignment horizontal="center" vertical="center"/>
    </xf>
    <xf numFmtId="0" fontId="25" fillId="11" borderId="0" pivotButton="0" quotePrefix="0" xfId="0"/>
    <xf numFmtId="0" fontId="25" fillId="11" borderId="0" applyAlignment="1" pivotButton="0" quotePrefix="0" xfId="0">
      <alignment horizontal="center" vertical="center"/>
    </xf>
    <xf numFmtId="0" fontId="17" fillId="9" borderId="0" applyAlignment="1" pivotButton="0" quotePrefix="0" xfId="0">
      <alignment horizontal="center"/>
    </xf>
    <xf numFmtId="0" fontId="21" fillId="16" borderId="2" applyAlignment="1" pivotButton="0" quotePrefix="0" xfId="0">
      <alignment horizontal="center"/>
    </xf>
    <xf numFmtId="0" fontId="21" fillId="16" borderId="0" applyAlignment="1" pivotButton="0" quotePrefix="0" xfId="0">
      <alignment horizontal="center"/>
    </xf>
    <xf numFmtId="0" fontId="16" fillId="12" borderId="6" pivotButton="0" quotePrefix="0" xfId="0"/>
    <xf numFmtId="38" fontId="9" fillId="18" borderId="6" pivotButton="0" quotePrefix="0" xfId="0"/>
    <xf numFmtId="38" fontId="11" fillId="18" borderId="6" applyAlignment="1" pivotButton="0" quotePrefix="0" xfId="0">
      <alignment horizontal="center" vertical="center"/>
    </xf>
    <xf numFmtId="0" fontId="0" fillId="18" borderId="6" pivotButton="0" quotePrefix="0" xfId="0"/>
    <xf numFmtId="164" fontId="9" fillId="18" borderId="6" pivotButton="0" quotePrefix="0" xfId="0"/>
    <xf numFmtId="166" fontId="9" fillId="18" borderId="6" pivotButton="0" quotePrefix="0" xfId="0"/>
    <xf numFmtId="38" fontId="9" fillId="12" borderId="6" pivotButton="0" quotePrefix="0" xfId="0"/>
    <xf numFmtId="38" fontId="11" fillId="12" borderId="6" applyAlignment="1" pivotButton="0" quotePrefix="0" xfId="0">
      <alignment horizontal="center" vertical="center"/>
    </xf>
    <xf numFmtId="0" fontId="0" fillId="12" borderId="6" pivotButton="0" quotePrefix="0" xfId="0"/>
    <xf numFmtId="164" fontId="9" fillId="12" borderId="6" pivotButton="0" quotePrefix="0" xfId="0"/>
    <xf numFmtId="166" fontId="9" fillId="12" borderId="6" pivotButton="0" quotePrefix="0" xfId="0"/>
    <xf numFmtId="164" fontId="11" fillId="18" borderId="6" applyAlignment="1" pivotButton="0" quotePrefix="0" xfId="0">
      <alignment horizontal="center" vertical="center"/>
    </xf>
    <xf numFmtId="164" fontId="11" fillId="12" borderId="6" applyAlignment="1" pivotButton="0" quotePrefix="0" xfId="0">
      <alignment horizontal="center" vertical="center"/>
    </xf>
    <xf numFmtId="165" fontId="9" fillId="12" borderId="6" pivotButton="0" quotePrefix="0" xfId="0"/>
    <xf numFmtId="165" fontId="11" fillId="12" borderId="6" applyAlignment="1" pivotButton="0" quotePrefix="0" xfId="0">
      <alignment horizontal="center" vertical="center"/>
    </xf>
    <xf numFmtId="165" fontId="9" fillId="18" borderId="6" pivotButton="0" quotePrefix="0" xfId="0"/>
    <xf numFmtId="165" fontId="11" fillId="18" borderId="6" applyAlignment="1" pivotButton="0" quotePrefix="0" xfId="0">
      <alignment horizontal="center" vertical="center"/>
    </xf>
    <xf numFmtId="1" fontId="9" fillId="18" borderId="6" pivotButton="0" quotePrefix="0" xfId="0"/>
    <xf numFmtId="1" fontId="11" fillId="18" borderId="6" applyAlignment="1" pivotButton="0" quotePrefix="0" xfId="0">
      <alignment horizontal="center" vertical="center"/>
    </xf>
    <xf numFmtId="164" fontId="0" fillId="18" borderId="6" pivotButton="0" quotePrefix="0" xfId="0"/>
    <xf numFmtId="166" fontId="0" fillId="18" borderId="6" pivotButton="0" quotePrefix="0" xfId="0"/>
    <xf numFmtId="0" fontId="16" fillId="12" borderId="6" applyAlignment="1" pivotButton="0" quotePrefix="0" xfId="0">
      <alignment horizontal="left" vertical="center"/>
    </xf>
    <xf numFmtId="1" fontId="11" fillId="12" borderId="6" applyAlignment="1" pivotButton="0" quotePrefix="0" xfId="0">
      <alignment horizontal="center" vertical="center"/>
    </xf>
    <xf numFmtId="0" fontId="26" fillId="9" borderId="0" applyAlignment="1" pivotButton="0" quotePrefix="0" xfId="0">
      <alignment horizontal="left" vertical="center"/>
    </xf>
    <xf numFmtId="0" fontId="27" fillId="11" borderId="0" applyAlignment="1" pivotButton="0" quotePrefix="0" xfId="0">
      <alignment horizontal="center"/>
    </xf>
    <xf numFmtId="1" fontId="27" fillId="11" borderId="0" applyAlignment="1" pivotButton="0" quotePrefix="0" xfId="0">
      <alignment horizontal="center"/>
    </xf>
    <xf numFmtId="0" fontId="28" fillId="0" borderId="0" pivotButton="0" quotePrefix="0" xfId="1"/>
    <xf numFmtId="1" fontId="0" fillId="0" borderId="0" pivotButton="0" quotePrefix="0" xfId="0"/>
    <xf numFmtId="3" fontId="0" fillId="0" borderId="0" pivotButton="0" quotePrefix="0" xfId="0"/>
    <xf numFmtId="0" fontId="9" fillId="18" borderId="6" pivotButton="0" quotePrefix="0" xfId="0"/>
    <xf numFmtId="3" fontId="9" fillId="18" borderId="6" pivotButton="0" quotePrefix="0" xfId="0"/>
    <xf numFmtId="0" fontId="9" fillId="12" borderId="6" pivotButton="0" quotePrefix="0" xfId="0"/>
    <xf numFmtId="3" fontId="9" fillId="12" borderId="6" pivotButton="0" quotePrefix="0" xfId="0"/>
    <xf numFmtId="1" fontId="9" fillId="12" borderId="6" pivotButton="0" quotePrefix="0" xfId="0"/>
    <xf numFmtId="3" fontId="20" fillId="11" borderId="0" applyAlignment="1" pivotButton="0" quotePrefix="0" xfId="0">
      <alignment horizontal="center"/>
    </xf>
    <xf numFmtId="165" fontId="20" fillId="11" borderId="0" applyAlignment="1" pivotButton="0" quotePrefix="0" xfId="0">
      <alignment horizontal="center"/>
    </xf>
    <xf numFmtId="0" fontId="20" fillId="11" borderId="0" applyAlignment="1" pivotButton="0" quotePrefix="0" xfId="0">
      <alignment horizontal="center"/>
    </xf>
    <xf numFmtId="164" fontId="29" fillId="10" borderId="0" applyAlignment="1" pivotButton="0" quotePrefix="0" xfId="0">
      <alignment horizontal="center"/>
    </xf>
    <xf numFmtId="1" fontId="29" fillId="10" borderId="0" applyAlignment="1" pivotButton="0" quotePrefix="0" xfId="0">
      <alignment horizontal="center"/>
    </xf>
    <xf numFmtId="165" fontId="29" fillId="10" borderId="0" applyAlignment="1" pivotButton="0" quotePrefix="0" xfId="0">
      <alignment horizontal="center"/>
    </xf>
  </cellXfs>
  <cellStyles count="2">
    <cellStyle name="Normal" xfId="0"/>
    <cellStyle name="Hyperlink" xfId="1"/>
  </cellStyles>
  <dxfs count="1">
    <dxf>
      <fill>
        <patternFill>
          <bgColor rgb="00FDE9E7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Revenue vs Target and Monthly Score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'Dashboard'!C8</f>
            </strRef>
          </tx>
          <spPr>
            <a:solidFill xmlns:a="http://schemas.openxmlformats.org/drawingml/2006/main">
              <a:srgbClr val="2F5D8A"/>
            </a:solidFill>
            <a:ln xmlns:a="http://schemas.openxmlformats.org/drawingml/2006/main">
              <a:prstDash val="solid"/>
            </a:ln>
          </spPr>
          <cat>
            <numRef>
              <f>'Dashboard'!$B$9:$B$20</f>
            </numRef>
          </cat>
          <val>
            <numRef>
              <f>'Dashboard'!$C$9:$C$20</f>
            </numRef>
          </val>
        </ser>
        <ser>
          <idx val="1"/>
          <order val="1"/>
          <tx>
            <strRef>
              <f>'Dashboard'!D8</f>
            </strRef>
          </tx>
          <spPr>
            <a:solidFill xmlns:a="http://schemas.openxmlformats.org/drawingml/2006/main">
              <a:srgbClr val="B08D57"/>
            </a:solidFill>
            <a:ln xmlns:a="http://schemas.openxmlformats.org/drawingml/2006/main">
              <a:prstDash val="solid"/>
            </a:ln>
          </spPr>
          <cat>
            <numRef>
              <f>'Dashboard'!$B$9:$B$20</f>
            </numRef>
          </cat>
          <val>
            <numRef>
              <f>'Dashboard'!$D$9:$D$20</f>
            </numRef>
          </val>
        </ser>
        <gapWidth val="150"/>
        <axId val="10"/>
        <axId val="100"/>
      </barChart>
      <lineChart>
        <grouping val="standard"/>
        <ser>
          <idx val="2"/>
          <order val="2"/>
          <tx>
            <strRef>
              <f>'Dashboard'!J8</f>
            </strRef>
          </tx>
          <spPr>
            <a:solidFill xmlns:a="http://schemas.openxmlformats.org/drawingml/2006/main">
              <a:srgbClr val="128277"/>
            </a:solidFill>
            <a:ln xmlns:a="http://schemas.openxmlformats.org/drawingml/2006/main">
              <a:solidFill>
                <a:srgbClr val="128277"/>
              </a:solidFill>
              <a:prstDash val="solid"/>
            </a:ln>
          </spPr>
          <marker>
            <symbol val="circl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'Dashboard'!$B$9:$B$20</f>
            </numRef>
          </cat>
          <val>
            <numRef>
              <f>'Dashboard'!$J$9:$J$20</f>
            </numRef>
          </val>
          <smooth val="1"/>
        </ser>
        <axId val="10"/>
        <axId val="2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Revenue</a:t>
                </a:r>
              </a:p>
            </rich>
          </tx>
        </title>
        <majorTickMark val="none"/>
        <minorTickMark val="none"/>
        <crossAx val="10"/>
      </valAx>
      <valAx>
        <axId val="2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Score</a:t>
                </a:r>
              </a:p>
            </rich>
          </tx>
        </title>
        <majorTickMark val="none"/>
        <minorTickMark val="none"/>
        <crossAx val="10"/>
        <crosses val="max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1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Margin Trend</a:t>
            </a:r>
          </a:p>
        </rich>
      </tx>
    </title>
    <plotArea>
      <lineChart>
        <grouping val="standard"/>
        <ser>
          <idx val="0"/>
          <order val="0"/>
          <tx>
            <strRef>
              <f>'Dashboard'!E8</f>
            </strRef>
          </tx>
          <spPr>
            <a:solidFill xmlns:a="http://schemas.openxmlformats.org/drawingml/2006/main">
              <a:srgbClr val="2F5D8A"/>
            </a:solidFill>
            <a:ln xmlns:a="http://schemas.openxmlformats.org/drawingml/2006/main">
              <a:solidFill>
                <a:srgbClr val="2F5D8A"/>
              </a:solidFill>
              <a:prstDash val="solid"/>
            </a:ln>
          </spPr>
          <marker>
            <symbol val="circl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'Dashboard'!$B$9:$B$20</f>
            </numRef>
          </cat>
          <val>
            <numRef>
              <f>'Dashboard'!$E$9:$E$20</f>
            </numRef>
          </val>
          <smooth val="1"/>
        </ser>
        <ser>
          <idx val="1"/>
          <order val="1"/>
          <tx>
            <strRef>
              <f>'Dashboard'!F8</f>
            </strRef>
          </tx>
          <spPr>
            <a:solidFill xmlns:a="http://schemas.openxmlformats.org/drawingml/2006/main">
              <a:srgbClr val="128277"/>
            </a:solidFill>
            <a:ln xmlns:a="http://schemas.openxmlformats.org/drawingml/2006/main">
              <a:solidFill>
                <a:srgbClr val="128277"/>
              </a:solidFill>
              <a:prstDash val="solid"/>
            </a:ln>
          </spPr>
          <marker>
            <symbol val="circl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'Dashboard'!$B$9:$B$20</f>
            </numRef>
          </cat>
          <val>
            <numRef>
              <f>'Dashboard'!$F$9:$F$20</f>
            </numRef>
          </val>
          <smooth val="1"/>
        </ser>
        <ser>
          <idx val="2"/>
          <order val="2"/>
          <tx>
            <strRef>
              <f>'Dashboard'!G8</f>
            </strRef>
          </tx>
          <spPr>
            <a:solidFill xmlns:a="http://schemas.openxmlformats.org/drawingml/2006/main">
              <a:srgbClr val="B08D57"/>
            </a:solidFill>
            <a:ln xmlns:a="http://schemas.openxmlformats.org/drawingml/2006/main">
              <a:solidFill>
                <a:srgbClr val="B08D57"/>
              </a:solidFill>
              <a:prstDash val="solid"/>
            </a:ln>
          </spPr>
          <marker>
            <symbol val="circl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'Dashboard'!$B$9:$B$20</f>
            </numRef>
          </cat>
          <val>
            <numRef>
              <f>'Dashboard'!$G$9:$G$20</f>
            </numRef>
          </val>
          <smooth val="1"/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Margin %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style val="11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Liquidity, Leverage and Score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'Dashboard'!H8</f>
            </strRef>
          </tx>
          <spPr>
            <a:solidFill xmlns:a="http://schemas.openxmlformats.org/drawingml/2006/main">
              <a:srgbClr val="2F5D8A"/>
            </a:solidFill>
            <a:ln xmlns:a="http://schemas.openxmlformats.org/drawingml/2006/main">
              <a:prstDash val="solid"/>
            </a:ln>
          </spPr>
          <cat>
            <numRef>
              <f>'Dashboard'!$B$9:$B$20</f>
            </numRef>
          </cat>
          <val>
            <numRef>
              <f>'Dashboard'!$H$9:$H$20</f>
            </numRef>
          </val>
        </ser>
        <ser>
          <idx val="1"/>
          <order val="1"/>
          <tx>
            <strRef>
              <f>'Dashboard'!I8</f>
            </strRef>
          </tx>
          <spPr>
            <a:solidFill xmlns:a="http://schemas.openxmlformats.org/drawingml/2006/main">
              <a:srgbClr val="7A8899"/>
            </a:solidFill>
            <a:ln xmlns:a="http://schemas.openxmlformats.org/drawingml/2006/main">
              <a:prstDash val="solid"/>
            </a:ln>
          </spPr>
          <cat>
            <numRef>
              <f>'Dashboard'!$B$9:$B$20</f>
            </numRef>
          </cat>
          <val>
            <numRef>
              <f>'Dashboard'!$I$9:$I$20</f>
            </numRef>
          </val>
        </ser>
        <gapWidth val="150"/>
        <axId val="10"/>
        <axId val="100"/>
      </barChart>
      <lineChart>
        <grouping val="standard"/>
        <ser>
          <idx val="2"/>
          <order val="2"/>
          <tx>
            <strRef>
              <f>'Dashboard'!J8</f>
            </strRef>
          </tx>
          <spPr>
            <a:solidFill xmlns:a="http://schemas.openxmlformats.org/drawingml/2006/main">
              <a:srgbClr val="128277"/>
            </a:solidFill>
            <a:ln xmlns:a="http://schemas.openxmlformats.org/drawingml/2006/main">
              <a:solidFill>
                <a:srgbClr val="128277"/>
              </a:solidFill>
              <a:prstDash val="solid"/>
            </a:ln>
          </spPr>
          <marker>
            <symbol val="diamond"/>
            <spPr>
              <a:ln xmlns:a="http://schemas.openxmlformats.org/drawingml/2006/main">
                <a:prstDash val="solid"/>
              </a:ln>
            </spPr>
          </marker>
          <cat>
            <numRef>
              <f>'Dashboard'!$B$9:$B$20</f>
            </numRef>
          </cat>
          <val>
            <numRef>
              <f>'Dashboard'!$J$9:$J$20</f>
            </numRef>
          </val>
        </ser>
        <axId val="10"/>
        <axId val="5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Ratio</a:t>
                </a:r>
              </a:p>
            </rich>
          </tx>
        </title>
        <majorTickMark val="none"/>
        <minorTickMark val="none"/>
        <crossAx val="10"/>
      </valAx>
      <valAx>
        <axId val="5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Score</a:t>
                </a:r>
              </a:p>
            </rich>
          </tx>
        </title>
        <majorTickMark val="none"/>
        <minorTickMark val="none"/>
        <crossAx val="10"/>
        <crosses val="max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Quarterly Revenue vs Target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'Dashboard'!O7</f>
            </strRef>
          </tx>
          <spPr>
            <a:solidFill xmlns:a="http://schemas.openxmlformats.org/drawingml/2006/main">
              <a:srgbClr val="2F5D8A"/>
            </a:solidFill>
            <a:ln xmlns:a="http://schemas.openxmlformats.org/drawingml/2006/main">
              <a:prstDash val="solid"/>
            </a:ln>
          </spPr>
          <cat>
            <numRef>
              <f>'Dashboard'!$M$8:$M$11</f>
            </numRef>
          </cat>
          <val>
            <numRef>
              <f>'Dashboard'!$O$8:$O$11</f>
            </numRef>
          </val>
        </ser>
        <ser>
          <idx val="1"/>
          <order val="1"/>
          <tx>
            <strRef>
              <f>'Dashboard'!P7</f>
            </strRef>
          </tx>
          <spPr>
            <a:solidFill xmlns:a="http://schemas.openxmlformats.org/drawingml/2006/main">
              <a:srgbClr val="B08D57"/>
            </a:solidFill>
            <a:ln xmlns:a="http://schemas.openxmlformats.org/drawingml/2006/main">
              <a:prstDash val="solid"/>
            </a:ln>
          </spPr>
          <cat>
            <numRef>
              <f>'Dashboard'!$M$8:$M$11</f>
            </numRef>
          </cat>
          <val>
            <numRef>
              <f>'Dashboard'!$P$8:$P$11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Revenue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Quarter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B6" authorId="0" shapeId="0">
      <text>
        <t>User input field. Replace the sample number with monthly company data.</t>
      </text>
    </comment>
    <comment ref="C6" authorId="0" shapeId="0">
      <text>
        <t>User input field. Replace the sample number with monthly company data.</t>
      </text>
    </comment>
    <comment ref="D6" authorId="0" shapeId="0">
      <text>
        <t>User input field. Replace the sample number with monthly company data.</t>
      </text>
    </comment>
    <comment ref="E6" authorId="0" shapeId="0">
      <text>
        <t>User input field. Replace the sample number with monthly company data.</t>
      </text>
    </comment>
    <comment ref="F6" authorId="0" shapeId="0">
      <text>
        <t>User input field. Replace the sample number with monthly company data.</t>
      </text>
    </comment>
    <comment ref="G6" authorId="0" shapeId="0">
      <text>
        <t>User input field. Replace the sample number with monthly company data.</t>
      </text>
    </comment>
    <comment ref="H6" authorId="0" shapeId="0">
      <text>
        <t>User input field. Replace the sample number with monthly company data.</t>
      </text>
    </comment>
    <comment ref="I6" authorId="0" shapeId="0">
      <text>
        <t>User input field. Replace the sample number with monthly company data.</t>
      </text>
    </comment>
    <comment ref="J6" authorId="0" shapeId="0">
      <text>
        <t>User input field. Replace the sample number with monthly company data.</t>
      </text>
    </comment>
    <comment ref="K6" authorId="0" shapeId="0">
      <text>
        <t>User input field. Replace the sample number with monthly company data.</t>
      </text>
    </comment>
    <comment ref="L6" authorId="0" shapeId="0">
      <text>
        <t>User input field. Replace the sample number with monthly company data.</t>
      </text>
    </comment>
    <comment ref="M6" authorId="0" shapeId="0">
      <text>
        <t>User input field. Replace the sample number with monthly company data.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/Relationships>
</file>

<file path=xl/drawings/drawing1.xml><?xml version="1.0" encoding="utf-8"?>
<wsDr xmlns="http://schemas.openxmlformats.org/drawingml/2006/spreadsheetDrawing">
  <oneCellAnchor>
    <from>
      <col>1</col>
      <colOff>0</colOff>
      <row>26</row>
      <rowOff>0</rowOff>
    </from>
    <ext cx="5400000" cy="30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6</col>
      <colOff>0</colOff>
      <row>26</row>
      <rowOff>0</rowOff>
    </from>
    <ext cx="5040000" cy="306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1</col>
      <colOff>0</colOff>
      <row>43</row>
      <rowOff>0</rowOff>
    </from>
    <ext cx="540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6</col>
      <colOff>0</colOff>
      <row>43</row>
      <rowOff>0</rowOff>
    </from>
    <ext cx="5040000" cy="288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3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2F5D8A"/>
    <outlinePr summaryBelow="1" summaryRight="1"/>
    <pageSetUpPr/>
  </sheetPr>
  <dimension ref="B2:C26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22" customWidth="1" min="2" max="2"/>
    <col width="110" customWidth="1" min="3" max="3"/>
  </cols>
  <sheetData>
    <row r="1" ht="20" customHeight="1"/>
    <row r="2" ht="26" customHeight="1">
      <c r="B2" s="48" t="inlineStr">
        <is>
          <t>Automated Company Performance Evaluation Model</t>
        </is>
      </c>
    </row>
    <row r="3" ht="20" customHeight="1"/>
    <row r="4" ht="42" customHeight="1">
      <c r="B4" s="49" t="inlineStr">
        <is>
          <t>Purpose</t>
        </is>
      </c>
      <c r="C4" s="50" t="inlineStr">
        <is>
          <t>Use this workbook to evaluate a company's monthly and annual performance. Enter company details, targets, thresholds, and monthly actual data. All KPI tables, scores, and charts update automatically.</t>
        </is>
      </c>
    </row>
    <row r="5" ht="8" customHeight="1"/>
    <row r="6" ht="42" customHeight="1">
      <c r="B6" s="49" t="inlineStr">
        <is>
          <t>Step 1</t>
        </is>
      </c>
      <c r="C6" s="51" t="inlineStr">
        <is>
          <t>Go to the Assumptions sheet and enter the company name, fiscal year, currency symbol, KPI targets, scoring thresholds, and KPI weights.</t>
        </is>
      </c>
    </row>
    <row r="7" ht="8" customHeight="1"/>
    <row r="8" ht="42" customHeight="1">
      <c r="B8" s="49" t="inlineStr">
        <is>
          <t>Step 2</t>
        </is>
      </c>
      <c r="C8" s="50" t="inlineStr">
        <is>
          <t>Go to the Monthly Data sheet and replace the example figures with your monthly actuals and monthly targets.</t>
        </is>
      </c>
    </row>
    <row r="9" ht="8" customHeight="1"/>
    <row r="10" ht="42" customHeight="1">
      <c r="B10" s="49" t="inlineStr">
        <is>
          <t>Step 3</t>
        </is>
      </c>
      <c r="C10" s="51" t="inlineStr">
        <is>
          <t>Review the Analysis sheet for annual KPIs, target attainment, quarterly trends, and weighted performance scores.</t>
        </is>
      </c>
    </row>
    <row r="11" ht="8" customHeight="1"/>
    <row r="12" ht="42" customHeight="1">
      <c r="B12" s="49" t="inlineStr">
        <is>
          <t>Step 4</t>
        </is>
      </c>
      <c r="C12" s="50" t="inlineStr">
        <is>
          <t>Open the Dashboard sheet for a management view of revenue, margins, liquidity, leverage, and the overall score trend.</t>
        </is>
      </c>
    </row>
    <row r="13" ht="8" customHeight="1"/>
    <row r="14" ht="42" customHeight="1">
      <c r="B14" s="49" t="inlineStr">
        <is>
          <t>Color code</t>
        </is>
      </c>
      <c r="C14" s="51" t="inlineStr">
        <is>
          <t>Blue font + yellow fill = user inputs. Black font = formulas. Gray text = static labels. Teal fill = key KPI outputs. Light red formatting = warning or underperformance flags.</t>
        </is>
      </c>
    </row>
    <row r="15" ht="8" customHeight="1"/>
    <row r="16" ht="42" customHeight="1">
      <c r="B16" s="49" t="inlineStr">
        <is>
          <t>Built-in KPIs</t>
        </is>
      </c>
      <c r="C16" s="50" t="inlineStr">
        <is>
          <t>Revenue growth, gross margin, operating margin, net margin, operating cash flow margin, current ratio, debt-to-equity, asset turnover, revenue attainment vs target, and a weighted overall score.</t>
        </is>
      </c>
    </row>
    <row r="17" ht="8" customHeight="1"/>
    <row r="18" ht="42" customHeight="1">
      <c r="B18" s="49" t="inlineStr">
        <is>
          <t>Tip</t>
        </is>
      </c>
      <c r="C18" s="51" t="inlineStr">
        <is>
          <t>If you evaluate a new company, duplicate the file and replace the sample data. The workbook is fully reusable.</t>
        </is>
      </c>
    </row>
    <row r="19" ht="8" customHeight="1"/>
    <row r="20" ht="20" customHeight="1"/>
    <row r="21" ht="20" customHeight="1"/>
    <row r="22" ht="22" customHeight="1">
      <c r="B22" s="52" t="inlineStr">
        <is>
          <t>Legend</t>
        </is>
      </c>
    </row>
    <row r="23" ht="20" customHeight="1">
      <c r="B23" s="5" t="n"/>
      <c r="C23" s="53" t="inlineStr">
        <is>
          <t>Input cells</t>
        </is>
      </c>
    </row>
    <row r="24" ht="20" customHeight="1">
      <c r="B24" s="6" t="n"/>
      <c r="C24" s="54" t="inlineStr">
        <is>
          <t>Key outputs / KPI cards</t>
        </is>
      </c>
    </row>
    <row r="25" ht="20" customHeight="1">
      <c r="B25" s="7" t="n"/>
      <c r="C25" s="53" t="inlineStr">
        <is>
          <t>Warning / below-threshold cells</t>
        </is>
      </c>
    </row>
    <row r="26" ht="20" customHeight="1">
      <c r="B26" s="8" t="n"/>
      <c r="C26" s="53" t="inlineStr">
        <is>
          <t>Static labels / examples</t>
        </is>
      </c>
    </row>
  </sheetData>
  <mergeCells count="1">
    <mergeCell ref="B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tabColor rgb="002F5D8A"/>
    <outlinePr summaryBelow="1" summaryRight="1"/>
    <pageSetUpPr/>
  </sheetPr>
  <dimension ref="B2:G28"/>
  <sheetViews>
    <sheetView showGridLines="0" workbookViewId="0">
      <pane xSplit="1" ySplit="11" topLeftCell="B1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24" customWidth="1" min="2" max="2"/>
    <col width="18" customWidth="1" min="3" max="3"/>
    <col width="14" customWidth="1" min="4" max="4"/>
    <col width="14" customWidth="1" min="5" max="5"/>
    <col width="12" customWidth="1" min="6" max="6"/>
    <col width="16" customWidth="1" min="7" max="7"/>
  </cols>
  <sheetData>
    <row r="1" ht="20" customHeight="1"/>
    <row r="2" ht="20" customHeight="1">
      <c r="B2" s="48" t="inlineStr">
        <is>
          <t>Model Controls &amp; KPI Targets</t>
        </is>
      </c>
    </row>
    <row r="3" ht="20" customHeight="1"/>
    <row r="4" ht="20" customHeight="1">
      <c r="B4" s="55" t="inlineStr">
        <is>
          <t>Company Setup</t>
        </is>
      </c>
      <c r="C4" s="56" t="n"/>
      <c r="D4" s="56" t="n"/>
      <c r="E4" s="56" t="n"/>
      <c r="F4" s="56" t="n"/>
      <c r="G4" s="56" t="n"/>
    </row>
    <row r="5" ht="20" customHeight="1">
      <c r="B5" s="57" t="inlineStr">
        <is>
          <t>Company Name</t>
        </is>
      </c>
      <c r="C5" s="58" t="inlineStr">
        <is>
          <t>ExampleCo plc</t>
        </is>
      </c>
    </row>
    <row r="6" ht="20" customHeight="1">
      <c r="B6" s="57" t="inlineStr">
        <is>
          <t>Fiscal Year</t>
        </is>
      </c>
      <c r="C6" s="58" t="n">
        <v>2026</v>
      </c>
    </row>
    <row r="7" ht="20" customHeight="1">
      <c r="B7" s="57" t="inlineStr">
        <is>
          <t>Currency Symbol</t>
        </is>
      </c>
      <c r="C7" s="58" t="inlineStr">
        <is>
          <t>$</t>
        </is>
      </c>
    </row>
    <row r="8" ht="20" customHeight="1">
      <c r="B8" s="57" t="inlineStr">
        <is>
          <t>Scoring Scale</t>
        </is>
      </c>
      <c r="C8" s="58" t="inlineStr">
        <is>
          <t>0-100</t>
        </is>
      </c>
    </row>
    <row r="9" ht="20" customHeight="1"/>
    <row r="10" ht="22" customHeight="1">
      <c r="B10" s="55" t="inlineStr">
        <is>
          <t>KPI Targets, Thresholds &amp; Weights</t>
        </is>
      </c>
      <c r="C10" s="56" t="n"/>
      <c r="D10" s="56" t="n"/>
      <c r="E10" s="56" t="n"/>
      <c r="F10" s="56" t="n"/>
      <c r="G10" s="56" t="n"/>
    </row>
    <row r="11" ht="20" customHeight="1">
      <c r="B11" s="59" t="inlineStr">
        <is>
          <t>KPI</t>
        </is>
      </c>
      <c r="C11" s="59" t="inlineStr">
        <is>
          <t>Target</t>
        </is>
      </c>
      <c r="D11" s="59" t="inlineStr">
        <is>
          <t>Low Threshold</t>
        </is>
      </c>
      <c r="E11" s="59" t="inlineStr">
        <is>
          <t>High Threshold</t>
        </is>
      </c>
      <c r="F11" s="59" t="inlineStr">
        <is>
          <t>Weight %</t>
        </is>
      </c>
      <c r="G11" s="59" t="inlineStr">
        <is>
          <t>Direction</t>
        </is>
      </c>
    </row>
    <row r="12" ht="20" customHeight="1">
      <c r="B12" s="60" t="inlineStr">
        <is>
          <t>Revenue Attainment</t>
        </is>
      </c>
      <c r="C12" s="61" t="n">
        <v>1</v>
      </c>
      <c r="D12" s="61" t="n">
        <v>0.9</v>
      </c>
      <c r="E12" s="61" t="n">
        <v>1.05</v>
      </c>
      <c r="F12" s="62" t="n">
        <v>0.15</v>
      </c>
      <c r="G12" s="14" t="inlineStr">
        <is>
          <t>Higher</t>
        </is>
      </c>
    </row>
    <row r="13" ht="20" customHeight="1">
      <c r="B13" s="60" t="inlineStr">
        <is>
          <t>Revenue Growth</t>
        </is>
      </c>
      <c r="C13" s="61" t="n">
        <v>0.1</v>
      </c>
      <c r="D13" s="61" t="n">
        <v>0</v>
      </c>
      <c r="E13" s="61" t="n">
        <v>0.15</v>
      </c>
      <c r="F13" s="62" t="n">
        <v>0.1</v>
      </c>
      <c r="G13" s="14" t="inlineStr">
        <is>
          <t>Higher</t>
        </is>
      </c>
    </row>
    <row r="14" ht="20" customHeight="1">
      <c r="B14" s="60" t="inlineStr">
        <is>
          <t>Gross Margin</t>
        </is>
      </c>
      <c r="C14" s="61" t="n">
        <v>0.4</v>
      </c>
      <c r="D14" s="61" t="n">
        <v>0.25</v>
      </c>
      <c r="E14" s="61" t="n">
        <v>0.5</v>
      </c>
      <c r="F14" s="62" t="n">
        <v>0.1</v>
      </c>
      <c r="G14" s="14" t="inlineStr">
        <is>
          <t>Higher</t>
        </is>
      </c>
    </row>
    <row r="15" ht="20" customHeight="1">
      <c r="B15" s="60" t="inlineStr">
        <is>
          <t>Operating Margin</t>
        </is>
      </c>
      <c r="C15" s="61" t="n">
        <v>0.15</v>
      </c>
      <c r="D15" s="61" t="n">
        <v>0.05</v>
      </c>
      <c r="E15" s="61" t="n">
        <v>0.22</v>
      </c>
      <c r="F15" s="62" t="n">
        <v>0.1</v>
      </c>
      <c r="G15" s="14" t="inlineStr">
        <is>
          <t>Higher</t>
        </is>
      </c>
    </row>
    <row r="16" ht="20" customHeight="1">
      <c r="B16" s="60" t="inlineStr">
        <is>
          <t>Net Margin</t>
        </is>
      </c>
      <c r="C16" s="61" t="n">
        <v>0.1</v>
      </c>
      <c r="D16" s="61" t="n">
        <v>0.03</v>
      </c>
      <c r="E16" s="61" t="n">
        <v>0.15</v>
      </c>
      <c r="F16" s="62" t="n">
        <v>0.1</v>
      </c>
      <c r="G16" s="14" t="inlineStr">
        <is>
          <t>Higher</t>
        </is>
      </c>
    </row>
    <row r="17" ht="20" customHeight="1">
      <c r="B17" s="60" t="inlineStr">
        <is>
          <t>OCF Margin</t>
        </is>
      </c>
      <c r="C17" s="61" t="n">
        <v>0.12</v>
      </c>
      <c r="D17" s="61" t="n">
        <v>0.03</v>
      </c>
      <c r="E17" s="61" t="n">
        <v>0.18</v>
      </c>
      <c r="F17" s="62" t="n">
        <v>0.1</v>
      </c>
      <c r="G17" s="14" t="inlineStr">
        <is>
          <t>Higher</t>
        </is>
      </c>
    </row>
    <row r="18" ht="20" customHeight="1">
      <c r="B18" s="60" t="inlineStr">
        <is>
          <t>Current Ratio</t>
        </is>
      </c>
      <c r="C18" s="61" t="n">
        <v>1.5</v>
      </c>
      <c r="D18" s="61" t="n">
        <v>1</v>
      </c>
      <c r="E18" s="61" t="n">
        <v>2</v>
      </c>
      <c r="F18" s="62" t="n">
        <v>0.1</v>
      </c>
      <c r="G18" s="14" t="inlineStr">
        <is>
          <t>Higher</t>
        </is>
      </c>
    </row>
    <row r="19" ht="20" customHeight="1">
      <c r="B19" s="60" t="inlineStr">
        <is>
          <t>Debt / Equity</t>
        </is>
      </c>
      <c r="C19" s="61" t="n">
        <v>1</v>
      </c>
      <c r="D19" s="61" t="n">
        <v>1.5</v>
      </c>
      <c r="E19" s="61" t="n">
        <v>0.5</v>
      </c>
      <c r="F19" s="62" t="n">
        <v>0.1</v>
      </c>
      <c r="G19" s="14" t="inlineStr">
        <is>
          <t>Lower</t>
        </is>
      </c>
    </row>
    <row r="20" ht="20" customHeight="1">
      <c r="B20" s="60" t="inlineStr">
        <is>
          <t>Asset Turnover</t>
        </is>
      </c>
      <c r="C20" s="61" t="n">
        <v>1.2</v>
      </c>
      <c r="D20" s="61" t="n">
        <v>0.6</v>
      </c>
      <c r="E20" s="61" t="n">
        <v>1.6</v>
      </c>
      <c r="F20" s="62" t="n">
        <v>0.1</v>
      </c>
      <c r="G20" s="14" t="inlineStr">
        <is>
          <t>Higher</t>
        </is>
      </c>
    </row>
    <row r="21" ht="20" customHeight="1">
      <c r="B21" s="60" t="inlineStr">
        <is>
          <t>Quarterly Stability</t>
        </is>
      </c>
      <c r="C21" s="61" t="n">
        <v>0.85</v>
      </c>
      <c r="D21" s="61" t="n">
        <v>0.6</v>
      </c>
      <c r="E21" s="61" t="n">
        <v>1</v>
      </c>
      <c r="F21" s="62" t="n">
        <v>0.05</v>
      </c>
      <c r="G21" s="14" t="inlineStr">
        <is>
          <t>Higher</t>
        </is>
      </c>
    </row>
    <row r="22" ht="20" customHeight="1"/>
    <row r="23" ht="20" customHeight="1">
      <c r="B23" s="63" t="inlineStr">
        <is>
          <t>Weight Check</t>
        </is>
      </c>
      <c r="C23" s="16">
        <f>SUM(F12:F21)</f>
        <v/>
      </c>
      <c r="D23" s="17" t="inlineStr">
        <is>
          <t>Target should equal 100%</t>
        </is>
      </c>
    </row>
    <row r="24" ht="20" customHeight="1"/>
    <row r="25" ht="20" customHeight="1">
      <c r="B25" s="64" t="inlineStr">
        <is>
          <t>Scoring Logic</t>
        </is>
      </c>
    </row>
    <row r="26" ht="34" customHeight="1">
      <c r="B26" s="57" t="inlineStr">
        <is>
          <t>•</t>
        </is>
      </c>
      <c r="C26" s="3" t="inlineStr">
        <is>
          <t>For 'Higher is better' KPIs, score = 0 at or below the low threshold and 100 at or above the high threshold.</t>
        </is>
      </c>
    </row>
    <row r="27" ht="34" customHeight="1">
      <c r="B27" s="57" t="inlineStr">
        <is>
          <t>•</t>
        </is>
      </c>
      <c r="C27" s="3" t="inlineStr">
        <is>
          <t>For 'Lower is better' KPIs, score = 100 at or below the high threshold and 0 at or above the low threshold.</t>
        </is>
      </c>
    </row>
    <row r="28" ht="34" customHeight="1">
      <c r="B28" s="57" t="inlineStr">
        <is>
          <t>•</t>
        </is>
      </c>
      <c r="C28" s="3" t="inlineStr">
        <is>
          <t>The overall score is the weighted average of the KPI scores using the weights above.</t>
        </is>
      </c>
    </row>
  </sheetData>
  <mergeCells count="5">
    <mergeCell ref="B2:G2"/>
    <mergeCell ref="B10:G10"/>
    <mergeCell ref="C28:G28"/>
    <mergeCell ref="C27:G27"/>
    <mergeCell ref="C26:G26"/>
  </mergeCells>
  <conditionalFormatting sqref="C23">
    <cfRule type="cellIs" priority="1" operator="notEqual" dxfId="0">
      <formula>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tabColor rgb="002F5D8A"/>
    <outlinePr summaryBelow="1" summaryRight="1"/>
    <pageSetUpPr/>
  </sheetPr>
  <dimension ref="A2:Y19"/>
  <sheetViews>
    <sheetView showGridLines="0" workbookViewId="0">
      <pane xSplit="1" ySplit="5" topLeftCell="B6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2" customWidth="1" min="1" max="1"/>
    <col width="14" customWidth="1" min="2" max="2"/>
    <col width="14" customWidth="1" min="3" max="3"/>
    <col width="12" customWidth="1" min="4" max="4"/>
    <col width="17" customWidth="1" min="5" max="5"/>
    <col width="12" customWidth="1" min="6" max="6"/>
    <col width="18" customWidth="1" min="7" max="7"/>
    <col width="15" customWidth="1" min="8" max="8"/>
    <col width="16" customWidth="1" min="9" max="9"/>
    <col width="12" customWidth="1" min="10" max="10"/>
    <col width="12" customWidth="1" min="11" max="11"/>
    <col width="13" customWidth="1" min="12" max="12"/>
    <col width="12" customWidth="1" min="13" max="13"/>
    <col width="13" customWidth="1" min="14" max="14"/>
    <col width="13" customWidth="1" min="15" max="15"/>
    <col width="12" customWidth="1" min="16" max="16"/>
    <col width="14" customWidth="1" min="17" max="17"/>
    <col width="11" customWidth="1" min="18" max="18"/>
    <col width="11" customWidth="1" min="19" max="19"/>
    <col width="12" customWidth="1" min="20" max="20"/>
    <col width="12" customWidth="1" min="21" max="21"/>
    <col width="13" customWidth="1" min="22" max="22"/>
    <col width="15" customWidth="1" min="23" max="23"/>
    <col width="14" customWidth="1" min="24" max="24"/>
    <col width="13" customWidth="1" min="25" max="25"/>
  </cols>
  <sheetData>
    <row r="1" ht="20" customHeight="1"/>
    <row r="2" ht="20" customHeight="1">
      <c r="B2" s="48" t="inlineStr">
        <is>
          <t>Monthly Operating &amp; Financial Data</t>
        </is>
      </c>
    </row>
    <row r="3" ht="20" customHeight="1"/>
    <row r="4" ht="20" customHeight="1">
      <c r="B4" s="65" t="inlineStr">
        <is>
          <t>Input Metrics</t>
        </is>
      </c>
      <c r="C4" s="66" t="n"/>
      <c r="D4" s="66" t="n"/>
      <c r="E4" s="66" t="n"/>
      <c r="F4" s="66" t="n"/>
      <c r="G4" s="66" t="n"/>
      <c r="H4" s="66" t="n"/>
      <c r="I4" s="66" t="n"/>
      <c r="J4" s="66" t="n"/>
      <c r="K4" s="66" t="n"/>
      <c r="L4" s="66" t="n"/>
      <c r="M4" s="66" t="n"/>
      <c r="N4" s="67" t="inlineStr">
        <is>
          <t>Automated KPI Calculations</t>
        </is>
      </c>
      <c r="O4" s="68" t="n"/>
      <c r="P4" s="68" t="n"/>
      <c r="Q4" s="68" t="n"/>
      <c r="R4" s="68" t="n"/>
      <c r="S4" s="68" t="n"/>
      <c r="T4" s="68" t="n"/>
      <c r="U4" s="68" t="n"/>
      <c r="V4" s="68" t="n"/>
      <c r="W4" s="68" t="n"/>
      <c r="X4" s="68" t="n"/>
      <c r="Y4" s="68" t="n"/>
    </row>
    <row r="5" ht="20" customHeight="1">
      <c r="A5" s="69" t="inlineStr">
        <is>
          <t>Month</t>
        </is>
      </c>
      <c r="B5" s="69" t="inlineStr">
        <is>
          <t>Revenue Actual</t>
        </is>
      </c>
      <c r="C5" s="69" t="inlineStr">
        <is>
          <t>Revenue Target</t>
        </is>
      </c>
      <c r="D5" s="69" t="inlineStr">
        <is>
          <t>COGS</t>
        </is>
      </c>
      <c r="E5" s="69" t="inlineStr">
        <is>
          <t>Operating Expenses</t>
        </is>
      </c>
      <c r="F5" s="69" t="inlineStr">
        <is>
          <t>Net Income</t>
        </is>
      </c>
      <c r="G5" s="69" t="inlineStr">
        <is>
          <t>Operating Cash Flow</t>
        </is>
      </c>
      <c r="H5" s="69" t="inlineStr">
        <is>
          <t>Current Assets</t>
        </is>
      </c>
      <c r="I5" s="69" t="inlineStr">
        <is>
          <t>Current Liabilities</t>
        </is>
      </c>
      <c r="J5" s="69" t="inlineStr">
        <is>
          <t>Total Debt</t>
        </is>
      </c>
      <c r="K5" s="69" t="inlineStr">
        <is>
          <t>Equity</t>
        </is>
      </c>
      <c r="L5" s="69" t="inlineStr">
        <is>
          <t>Total Assets</t>
        </is>
      </c>
      <c r="M5" s="69" t="inlineStr">
        <is>
          <t>Customers</t>
        </is>
      </c>
      <c r="N5" s="69" t="inlineStr">
        <is>
          <t>Revenue Attain.</t>
        </is>
      </c>
      <c r="O5" s="69" t="inlineStr">
        <is>
          <t>Revenue Growth</t>
        </is>
      </c>
      <c r="P5" s="69" t="inlineStr">
        <is>
          <t>Gross Margin</t>
        </is>
      </c>
      <c r="Q5" s="69" t="inlineStr">
        <is>
          <t>Operating Margin</t>
        </is>
      </c>
      <c r="R5" s="69" t="inlineStr">
        <is>
          <t>Net Margin</t>
        </is>
      </c>
      <c r="S5" s="69" t="inlineStr">
        <is>
          <t>OCF Margin</t>
        </is>
      </c>
      <c r="T5" s="69" t="inlineStr">
        <is>
          <t>Current Ratio</t>
        </is>
      </c>
      <c r="U5" s="69" t="inlineStr">
        <is>
          <t>Debt / Equity</t>
        </is>
      </c>
      <c r="V5" s="69" t="inlineStr">
        <is>
          <t>Asset Turnover</t>
        </is>
      </c>
      <c r="W5" s="69" t="inlineStr">
        <is>
          <t>Revenue / Customer</t>
        </is>
      </c>
      <c r="X5" s="69" t="inlineStr">
        <is>
          <t>Quarter Stability</t>
        </is>
      </c>
      <c r="Y5" s="69" t="inlineStr">
        <is>
          <t>Monthly Score</t>
        </is>
      </c>
    </row>
    <row r="6" ht="20" customHeight="1">
      <c r="A6" s="70" t="inlineStr">
        <is>
          <t>Jan</t>
        </is>
      </c>
      <c r="B6" s="71" t="n">
        <v>120000</v>
      </c>
      <c r="C6" s="71" t="n">
        <v>115000</v>
      </c>
      <c r="D6" s="71" t="n">
        <v>72000</v>
      </c>
      <c r="E6" s="71" t="n">
        <v>26000</v>
      </c>
      <c r="F6" s="71" t="n">
        <v>14000</v>
      </c>
      <c r="G6" s="71" t="n">
        <v>18000</v>
      </c>
      <c r="H6" s="71" t="n">
        <v>140000</v>
      </c>
      <c r="I6" s="71" t="n">
        <v>82000</v>
      </c>
      <c r="J6" s="71" t="n">
        <v>50000</v>
      </c>
      <c r="K6" s="71" t="n">
        <v>90000</v>
      </c>
      <c r="L6" s="71" t="n">
        <v>220000</v>
      </c>
      <c r="M6" s="72" t="n">
        <v>2500</v>
      </c>
      <c r="N6" s="73">
        <f>IFERROR(B6/C6,0)</f>
        <v/>
      </c>
      <c r="O6" s="73" t="inlineStr"/>
      <c r="P6" s="73">
        <f>IFERROR((B6-D6)/B6,0)</f>
        <v/>
      </c>
      <c r="Q6" s="73">
        <f>IFERROR((B6-D6-E6)/B6,0)</f>
        <v/>
      </c>
      <c r="R6" s="73">
        <f>IFERROR(F6/B6,0)</f>
        <v/>
      </c>
      <c r="S6" s="73">
        <f>IFERROR(G6/B6,0)</f>
        <v/>
      </c>
      <c r="T6" s="74">
        <f>IFERROR(H6/I6,0)</f>
        <v/>
      </c>
      <c r="U6" s="74">
        <f>IFERROR(J6/K6,0)</f>
        <v/>
      </c>
      <c r="V6" s="74">
        <f>IFERROR((B6*12)/L6,0)</f>
        <v/>
      </c>
      <c r="W6" s="75">
        <f>IFERROR(B6/M6,0)</f>
        <v/>
      </c>
      <c r="X6" s="73">
        <f>IFERROR(B6/MAX(B6:B8),0)</f>
        <v/>
      </c>
      <c r="Y6" s="76">
        <f>(MIN(100,MAX(0,(N6-Assumptions!$D$12)/(Assumptions!$E$12-Assumptions!$D$12)*100))*Assumptions!$F$12+MIN(100,MAX(0,(O6-Assumptions!$D$13)/(Assumptions!$E$13-Assumptions!$D$13)*100))*Assumptions!$F$13+MIN(100,MAX(0,(P6-Assumptions!$D$14)/(Assumptions!$E$14-Assumptions!$D$14)*100))*Assumptions!$F$14+MIN(100,MAX(0,(Q6-Assumptions!$D$15)/(Assumptions!$E$15-Assumptions!$D$15)*100))*Assumptions!$F$15+MIN(100,MAX(0,(R6-Assumptions!$D$16)/(Assumptions!$E$16-Assumptions!$D$16)*100))*Assumptions!$F$16+MIN(100,MAX(0,(S6-Assumptions!$D$17)/(Assumptions!$E$17-Assumptions!$D$17)*100))*Assumptions!$F$17+MIN(100,MAX(0,(T6-Assumptions!$D$18)/(Assumptions!$E$18-Assumptions!$D$18)*100))*Assumptions!$F$18+MIN(100,MAX(0,(Assumptions!$D$19-U6)/(Assumptions!$D$19-Assumptions!$E$19)*100))*Assumptions!$F$19+MIN(100,MAX(0,(V6-Assumptions!$D$20)/(Assumptions!$E$20-Assumptions!$D$20)*100))*Assumptions!$F$20+MIN(100,MAX(0,(X6-Assumptions!$D$21)/(Assumptions!$E$21-Assumptions!$D$21)*100))*Assumptions!$F$21)/SUM(Assumptions!$F$12:$F$21)</f>
        <v/>
      </c>
    </row>
    <row r="7" ht="20" customHeight="1">
      <c r="A7" s="70" t="inlineStr">
        <is>
          <t>Feb</t>
        </is>
      </c>
      <c r="B7" s="71" t="n">
        <v>126000</v>
      </c>
      <c r="C7" s="71" t="n">
        <v>118000</v>
      </c>
      <c r="D7" s="71" t="n">
        <v>75000</v>
      </c>
      <c r="E7" s="71" t="n">
        <v>27000</v>
      </c>
      <c r="F7" s="71" t="n">
        <v>15000</v>
      </c>
      <c r="G7" s="71" t="n">
        <v>19000</v>
      </c>
      <c r="H7" s="71" t="n">
        <v>145000</v>
      </c>
      <c r="I7" s="71" t="n">
        <v>83000</v>
      </c>
      <c r="J7" s="71" t="n">
        <v>49000</v>
      </c>
      <c r="K7" s="71" t="n">
        <v>92000</v>
      </c>
      <c r="L7" s="71" t="n">
        <v>223000</v>
      </c>
      <c r="M7" s="72" t="n">
        <v>2550</v>
      </c>
      <c r="N7" s="77">
        <f>IFERROR(B7/C7,0)</f>
        <v/>
      </c>
      <c r="O7" s="77">
        <f>IFERROR(B7/B6-1,0)</f>
        <v/>
      </c>
      <c r="P7" s="77">
        <f>IFERROR((B7-D7)/B7,0)</f>
        <v/>
      </c>
      <c r="Q7" s="77">
        <f>IFERROR((B7-D7-E7)/B7,0)</f>
        <v/>
      </c>
      <c r="R7" s="77">
        <f>IFERROR(F7/B7,0)</f>
        <v/>
      </c>
      <c r="S7" s="77">
        <f>IFERROR(G7/B7,0)</f>
        <v/>
      </c>
      <c r="T7" s="78">
        <f>IFERROR(H7/I7,0)</f>
        <v/>
      </c>
      <c r="U7" s="78">
        <f>IFERROR(J7/K7,0)</f>
        <v/>
      </c>
      <c r="V7" s="78">
        <f>IFERROR((B7*12)/L7,0)</f>
        <v/>
      </c>
      <c r="W7" s="79">
        <f>IFERROR(B7/M7,0)</f>
        <v/>
      </c>
      <c r="X7" s="77">
        <f>IFERROR(B7/MAX(B6:B8),0)</f>
        <v/>
      </c>
      <c r="Y7" s="80">
        <f>(MIN(100,MAX(0,(N7-Assumptions!$D$12)/(Assumptions!$E$12-Assumptions!$D$12)*100))*Assumptions!$F$12+MIN(100,MAX(0,(O7-Assumptions!$D$13)/(Assumptions!$E$13-Assumptions!$D$13)*100))*Assumptions!$F$13+MIN(100,MAX(0,(P7-Assumptions!$D$14)/(Assumptions!$E$14-Assumptions!$D$14)*100))*Assumptions!$F$14+MIN(100,MAX(0,(Q7-Assumptions!$D$15)/(Assumptions!$E$15-Assumptions!$D$15)*100))*Assumptions!$F$15+MIN(100,MAX(0,(R7-Assumptions!$D$16)/(Assumptions!$E$16-Assumptions!$D$16)*100))*Assumptions!$F$16+MIN(100,MAX(0,(S7-Assumptions!$D$17)/(Assumptions!$E$17-Assumptions!$D$17)*100))*Assumptions!$F$17+MIN(100,MAX(0,(T7-Assumptions!$D$18)/(Assumptions!$E$18-Assumptions!$D$18)*100))*Assumptions!$F$18+MIN(100,MAX(0,(Assumptions!$D$19-U7)/(Assumptions!$D$19-Assumptions!$E$19)*100))*Assumptions!$F$19+MIN(100,MAX(0,(V7-Assumptions!$D$20)/(Assumptions!$E$20-Assumptions!$D$20)*100))*Assumptions!$F$20+MIN(100,MAX(0,(X7-Assumptions!$D$21)/(Assumptions!$E$21-Assumptions!$D$21)*100))*Assumptions!$F$21)/SUM(Assumptions!$F$12:$F$21)</f>
        <v/>
      </c>
    </row>
    <row r="8" ht="20" customHeight="1">
      <c r="A8" s="70" t="inlineStr">
        <is>
          <t>Mar</t>
        </is>
      </c>
      <c r="B8" s="71" t="n">
        <v>132000</v>
      </c>
      <c r="C8" s="71" t="n">
        <v>122000</v>
      </c>
      <c r="D8" s="71" t="n">
        <v>78000</v>
      </c>
      <c r="E8" s="71" t="n">
        <v>28000</v>
      </c>
      <c r="F8" s="71" t="n">
        <v>16000</v>
      </c>
      <c r="G8" s="71" t="n">
        <v>20000</v>
      </c>
      <c r="H8" s="71" t="n">
        <v>148000</v>
      </c>
      <c r="I8" s="71" t="n">
        <v>84000</v>
      </c>
      <c r="J8" s="71" t="n">
        <v>48000</v>
      </c>
      <c r="K8" s="71" t="n">
        <v>94000</v>
      </c>
      <c r="L8" s="71" t="n">
        <v>225000</v>
      </c>
      <c r="M8" s="72" t="n">
        <v>2600</v>
      </c>
      <c r="N8" s="73">
        <f>IFERROR(B8/C8,0)</f>
        <v/>
      </c>
      <c r="O8" s="73">
        <f>IFERROR(B8/B7-1,0)</f>
        <v/>
      </c>
      <c r="P8" s="73">
        <f>IFERROR((B8-D8)/B8,0)</f>
        <v/>
      </c>
      <c r="Q8" s="73">
        <f>IFERROR((B8-D8-E8)/B8,0)</f>
        <v/>
      </c>
      <c r="R8" s="73">
        <f>IFERROR(F8/B8,0)</f>
        <v/>
      </c>
      <c r="S8" s="73">
        <f>IFERROR(G8/B8,0)</f>
        <v/>
      </c>
      <c r="T8" s="74">
        <f>IFERROR(H8/I8,0)</f>
        <v/>
      </c>
      <c r="U8" s="74">
        <f>IFERROR(J8/K8,0)</f>
        <v/>
      </c>
      <c r="V8" s="74">
        <f>IFERROR((B8*12)/L8,0)</f>
        <v/>
      </c>
      <c r="W8" s="75">
        <f>IFERROR(B8/M8,0)</f>
        <v/>
      </c>
      <c r="X8" s="73">
        <f>IFERROR(B8/MAX(B6:B8),0)</f>
        <v/>
      </c>
      <c r="Y8" s="76">
        <f>(MIN(100,MAX(0,(N8-Assumptions!$D$12)/(Assumptions!$E$12-Assumptions!$D$12)*100))*Assumptions!$F$12+MIN(100,MAX(0,(O8-Assumptions!$D$13)/(Assumptions!$E$13-Assumptions!$D$13)*100))*Assumptions!$F$13+MIN(100,MAX(0,(P8-Assumptions!$D$14)/(Assumptions!$E$14-Assumptions!$D$14)*100))*Assumptions!$F$14+MIN(100,MAX(0,(Q8-Assumptions!$D$15)/(Assumptions!$E$15-Assumptions!$D$15)*100))*Assumptions!$F$15+MIN(100,MAX(0,(R8-Assumptions!$D$16)/(Assumptions!$E$16-Assumptions!$D$16)*100))*Assumptions!$F$16+MIN(100,MAX(0,(S8-Assumptions!$D$17)/(Assumptions!$E$17-Assumptions!$D$17)*100))*Assumptions!$F$17+MIN(100,MAX(0,(T8-Assumptions!$D$18)/(Assumptions!$E$18-Assumptions!$D$18)*100))*Assumptions!$F$18+MIN(100,MAX(0,(Assumptions!$D$19-U8)/(Assumptions!$D$19-Assumptions!$E$19)*100))*Assumptions!$F$19+MIN(100,MAX(0,(V8-Assumptions!$D$20)/(Assumptions!$E$20-Assumptions!$D$20)*100))*Assumptions!$F$20+MIN(100,MAX(0,(X8-Assumptions!$D$21)/(Assumptions!$E$21-Assumptions!$D$21)*100))*Assumptions!$F$21)/SUM(Assumptions!$F$12:$F$21)</f>
        <v/>
      </c>
    </row>
    <row r="9" ht="20" customHeight="1">
      <c r="A9" s="70" t="inlineStr">
        <is>
          <t>Apr</t>
        </is>
      </c>
      <c r="B9" s="71" t="n">
        <v>128000</v>
      </c>
      <c r="C9" s="71" t="n">
        <v>124000</v>
      </c>
      <c r="D9" s="71" t="n">
        <v>77000</v>
      </c>
      <c r="E9" s="71" t="n">
        <v>28500</v>
      </c>
      <c r="F9" s="71" t="n">
        <v>15500</v>
      </c>
      <c r="G9" s="71" t="n">
        <v>19500</v>
      </c>
      <c r="H9" s="71" t="n">
        <v>147000</v>
      </c>
      <c r="I9" s="71" t="n">
        <v>83500</v>
      </c>
      <c r="J9" s="71" t="n">
        <v>47500</v>
      </c>
      <c r="K9" s="71" t="n">
        <v>95000</v>
      </c>
      <c r="L9" s="71" t="n">
        <v>224000</v>
      </c>
      <c r="M9" s="72" t="n">
        <v>2580</v>
      </c>
      <c r="N9" s="77">
        <f>IFERROR(B9/C9,0)</f>
        <v/>
      </c>
      <c r="O9" s="77">
        <f>IFERROR(B9/B8-1,0)</f>
        <v/>
      </c>
      <c r="P9" s="77">
        <f>IFERROR((B9-D9)/B9,0)</f>
        <v/>
      </c>
      <c r="Q9" s="77">
        <f>IFERROR((B9-D9-E9)/B9,0)</f>
        <v/>
      </c>
      <c r="R9" s="77">
        <f>IFERROR(F9/B9,0)</f>
        <v/>
      </c>
      <c r="S9" s="77">
        <f>IFERROR(G9/B9,0)</f>
        <v/>
      </c>
      <c r="T9" s="78">
        <f>IFERROR(H9/I9,0)</f>
        <v/>
      </c>
      <c r="U9" s="78">
        <f>IFERROR(J9/K9,0)</f>
        <v/>
      </c>
      <c r="V9" s="78">
        <f>IFERROR((B9*12)/L9,0)</f>
        <v/>
      </c>
      <c r="W9" s="79">
        <f>IFERROR(B9/M9,0)</f>
        <v/>
      </c>
      <c r="X9" s="77">
        <f>IFERROR(B9/MAX(B9:B11),0)</f>
        <v/>
      </c>
      <c r="Y9" s="80">
        <f>(MIN(100,MAX(0,(N9-Assumptions!$D$12)/(Assumptions!$E$12-Assumptions!$D$12)*100))*Assumptions!$F$12+MIN(100,MAX(0,(O9-Assumptions!$D$13)/(Assumptions!$E$13-Assumptions!$D$13)*100))*Assumptions!$F$13+MIN(100,MAX(0,(P9-Assumptions!$D$14)/(Assumptions!$E$14-Assumptions!$D$14)*100))*Assumptions!$F$14+MIN(100,MAX(0,(Q9-Assumptions!$D$15)/(Assumptions!$E$15-Assumptions!$D$15)*100))*Assumptions!$F$15+MIN(100,MAX(0,(R9-Assumptions!$D$16)/(Assumptions!$E$16-Assumptions!$D$16)*100))*Assumptions!$F$16+MIN(100,MAX(0,(S9-Assumptions!$D$17)/(Assumptions!$E$17-Assumptions!$D$17)*100))*Assumptions!$F$17+MIN(100,MAX(0,(T9-Assumptions!$D$18)/(Assumptions!$E$18-Assumptions!$D$18)*100))*Assumptions!$F$18+MIN(100,MAX(0,(Assumptions!$D$19-U9)/(Assumptions!$D$19-Assumptions!$E$19)*100))*Assumptions!$F$19+MIN(100,MAX(0,(V9-Assumptions!$D$20)/(Assumptions!$E$20-Assumptions!$D$20)*100))*Assumptions!$F$20+MIN(100,MAX(0,(X9-Assumptions!$D$21)/(Assumptions!$E$21-Assumptions!$D$21)*100))*Assumptions!$F$21)/SUM(Assumptions!$F$12:$F$21)</f>
        <v/>
      </c>
    </row>
    <row r="10" ht="20" customHeight="1">
      <c r="A10" s="70" t="inlineStr">
        <is>
          <t>May</t>
        </is>
      </c>
      <c r="B10" s="71" t="n">
        <v>136000</v>
      </c>
      <c r="C10" s="71" t="n">
        <v>126000</v>
      </c>
      <c r="D10" s="71" t="n">
        <v>81000</v>
      </c>
      <c r="E10" s="71" t="n">
        <v>29000</v>
      </c>
      <c r="F10" s="71" t="n">
        <v>16500</v>
      </c>
      <c r="G10" s="71" t="n">
        <v>21000</v>
      </c>
      <c r="H10" s="71" t="n">
        <v>150000</v>
      </c>
      <c r="I10" s="71" t="n">
        <v>85000</v>
      </c>
      <c r="J10" s="71" t="n">
        <v>47000</v>
      </c>
      <c r="K10" s="71" t="n">
        <v>97000</v>
      </c>
      <c r="L10" s="71" t="n">
        <v>228000</v>
      </c>
      <c r="M10" s="72" t="n">
        <v>2625</v>
      </c>
      <c r="N10" s="73">
        <f>IFERROR(B10/C10,0)</f>
        <v/>
      </c>
      <c r="O10" s="73">
        <f>IFERROR(B10/B9-1,0)</f>
        <v/>
      </c>
      <c r="P10" s="73">
        <f>IFERROR((B10-D10)/B10,0)</f>
        <v/>
      </c>
      <c r="Q10" s="73">
        <f>IFERROR((B10-D10-E10)/B10,0)</f>
        <v/>
      </c>
      <c r="R10" s="73">
        <f>IFERROR(F10/B10,0)</f>
        <v/>
      </c>
      <c r="S10" s="73">
        <f>IFERROR(G10/B10,0)</f>
        <v/>
      </c>
      <c r="T10" s="74">
        <f>IFERROR(H10/I10,0)</f>
        <v/>
      </c>
      <c r="U10" s="74">
        <f>IFERROR(J10/K10,0)</f>
        <v/>
      </c>
      <c r="V10" s="74">
        <f>IFERROR((B10*12)/L10,0)</f>
        <v/>
      </c>
      <c r="W10" s="75">
        <f>IFERROR(B10/M10,0)</f>
        <v/>
      </c>
      <c r="X10" s="73">
        <f>IFERROR(B10/MAX(B9:B11),0)</f>
        <v/>
      </c>
      <c r="Y10" s="76">
        <f>(MIN(100,MAX(0,(N10-Assumptions!$D$12)/(Assumptions!$E$12-Assumptions!$D$12)*100))*Assumptions!$F$12+MIN(100,MAX(0,(O10-Assumptions!$D$13)/(Assumptions!$E$13-Assumptions!$D$13)*100))*Assumptions!$F$13+MIN(100,MAX(0,(P10-Assumptions!$D$14)/(Assumptions!$E$14-Assumptions!$D$14)*100))*Assumptions!$F$14+MIN(100,MAX(0,(Q10-Assumptions!$D$15)/(Assumptions!$E$15-Assumptions!$D$15)*100))*Assumptions!$F$15+MIN(100,MAX(0,(R10-Assumptions!$D$16)/(Assumptions!$E$16-Assumptions!$D$16)*100))*Assumptions!$F$16+MIN(100,MAX(0,(S10-Assumptions!$D$17)/(Assumptions!$E$17-Assumptions!$D$17)*100))*Assumptions!$F$17+MIN(100,MAX(0,(T10-Assumptions!$D$18)/(Assumptions!$E$18-Assumptions!$D$18)*100))*Assumptions!$F$18+MIN(100,MAX(0,(Assumptions!$D$19-U10)/(Assumptions!$D$19-Assumptions!$E$19)*100))*Assumptions!$F$19+MIN(100,MAX(0,(V10-Assumptions!$D$20)/(Assumptions!$E$20-Assumptions!$D$20)*100))*Assumptions!$F$20+MIN(100,MAX(0,(X10-Assumptions!$D$21)/(Assumptions!$E$21-Assumptions!$D$21)*100))*Assumptions!$F$21)/SUM(Assumptions!$F$12:$F$21)</f>
        <v/>
      </c>
    </row>
    <row r="11" ht="20" customHeight="1">
      <c r="A11" s="70" t="inlineStr">
        <is>
          <t>Jun</t>
        </is>
      </c>
      <c r="B11" s="71" t="n">
        <v>142000</v>
      </c>
      <c r="C11" s="71" t="n">
        <v>130000</v>
      </c>
      <c r="D11" s="71" t="n">
        <v>84000</v>
      </c>
      <c r="E11" s="71" t="n">
        <v>30000</v>
      </c>
      <c r="F11" s="71" t="n">
        <v>17500</v>
      </c>
      <c r="G11" s="71" t="n">
        <v>22000</v>
      </c>
      <c r="H11" s="71" t="n">
        <v>153000</v>
      </c>
      <c r="I11" s="71" t="n">
        <v>86500</v>
      </c>
      <c r="J11" s="71" t="n">
        <v>46500</v>
      </c>
      <c r="K11" s="71" t="n">
        <v>99000</v>
      </c>
      <c r="L11" s="71" t="n">
        <v>231000</v>
      </c>
      <c r="M11" s="72" t="n">
        <v>2675</v>
      </c>
      <c r="N11" s="77">
        <f>IFERROR(B11/C11,0)</f>
        <v/>
      </c>
      <c r="O11" s="77">
        <f>IFERROR(B11/B10-1,0)</f>
        <v/>
      </c>
      <c r="P11" s="77">
        <f>IFERROR((B11-D11)/B11,0)</f>
        <v/>
      </c>
      <c r="Q11" s="77">
        <f>IFERROR((B11-D11-E11)/B11,0)</f>
        <v/>
      </c>
      <c r="R11" s="77">
        <f>IFERROR(F11/B11,0)</f>
        <v/>
      </c>
      <c r="S11" s="77">
        <f>IFERROR(G11/B11,0)</f>
        <v/>
      </c>
      <c r="T11" s="78">
        <f>IFERROR(H11/I11,0)</f>
        <v/>
      </c>
      <c r="U11" s="78">
        <f>IFERROR(J11/K11,0)</f>
        <v/>
      </c>
      <c r="V11" s="78">
        <f>IFERROR((B11*12)/L11,0)</f>
        <v/>
      </c>
      <c r="W11" s="79">
        <f>IFERROR(B11/M11,0)</f>
        <v/>
      </c>
      <c r="X11" s="77">
        <f>IFERROR(B11/MAX(B9:B11),0)</f>
        <v/>
      </c>
      <c r="Y11" s="80">
        <f>(MIN(100,MAX(0,(N11-Assumptions!$D$12)/(Assumptions!$E$12-Assumptions!$D$12)*100))*Assumptions!$F$12+MIN(100,MAX(0,(O11-Assumptions!$D$13)/(Assumptions!$E$13-Assumptions!$D$13)*100))*Assumptions!$F$13+MIN(100,MAX(0,(P11-Assumptions!$D$14)/(Assumptions!$E$14-Assumptions!$D$14)*100))*Assumptions!$F$14+MIN(100,MAX(0,(Q11-Assumptions!$D$15)/(Assumptions!$E$15-Assumptions!$D$15)*100))*Assumptions!$F$15+MIN(100,MAX(0,(R11-Assumptions!$D$16)/(Assumptions!$E$16-Assumptions!$D$16)*100))*Assumptions!$F$16+MIN(100,MAX(0,(S11-Assumptions!$D$17)/(Assumptions!$E$17-Assumptions!$D$17)*100))*Assumptions!$F$17+MIN(100,MAX(0,(T11-Assumptions!$D$18)/(Assumptions!$E$18-Assumptions!$D$18)*100))*Assumptions!$F$18+MIN(100,MAX(0,(Assumptions!$D$19-U11)/(Assumptions!$D$19-Assumptions!$E$19)*100))*Assumptions!$F$19+MIN(100,MAX(0,(V11-Assumptions!$D$20)/(Assumptions!$E$20-Assumptions!$D$20)*100))*Assumptions!$F$20+MIN(100,MAX(0,(X11-Assumptions!$D$21)/(Assumptions!$E$21-Assumptions!$D$21)*100))*Assumptions!$F$21)/SUM(Assumptions!$F$12:$F$21)</f>
        <v/>
      </c>
    </row>
    <row r="12" ht="20" customHeight="1">
      <c r="A12" s="70" t="inlineStr">
        <is>
          <t>Jul</t>
        </is>
      </c>
      <c r="B12" s="71" t="n">
        <v>148000</v>
      </c>
      <c r="C12" s="71" t="n">
        <v>135000</v>
      </c>
      <c r="D12" s="71" t="n">
        <v>87000</v>
      </c>
      <c r="E12" s="71" t="n">
        <v>31000</v>
      </c>
      <c r="F12" s="71" t="n">
        <v>18500</v>
      </c>
      <c r="G12" s="71" t="n">
        <v>23000</v>
      </c>
      <c r="H12" s="71" t="n">
        <v>156000</v>
      </c>
      <c r="I12" s="71" t="n">
        <v>88000</v>
      </c>
      <c r="J12" s="71" t="n">
        <v>46000</v>
      </c>
      <c r="K12" s="71" t="n">
        <v>101000</v>
      </c>
      <c r="L12" s="71" t="n">
        <v>235000</v>
      </c>
      <c r="M12" s="72" t="n">
        <v>2720</v>
      </c>
      <c r="N12" s="73">
        <f>IFERROR(B12/C12,0)</f>
        <v/>
      </c>
      <c r="O12" s="73">
        <f>IFERROR(B12/B11-1,0)</f>
        <v/>
      </c>
      <c r="P12" s="73">
        <f>IFERROR((B12-D12)/B12,0)</f>
        <v/>
      </c>
      <c r="Q12" s="73">
        <f>IFERROR((B12-D12-E12)/B12,0)</f>
        <v/>
      </c>
      <c r="R12" s="73">
        <f>IFERROR(F12/B12,0)</f>
        <v/>
      </c>
      <c r="S12" s="73">
        <f>IFERROR(G12/B12,0)</f>
        <v/>
      </c>
      <c r="T12" s="74">
        <f>IFERROR(H12/I12,0)</f>
        <v/>
      </c>
      <c r="U12" s="74">
        <f>IFERROR(J12/K12,0)</f>
        <v/>
      </c>
      <c r="V12" s="74">
        <f>IFERROR((B12*12)/L12,0)</f>
        <v/>
      </c>
      <c r="W12" s="75">
        <f>IFERROR(B12/M12,0)</f>
        <v/>
      </c>
      <c r="X12" s="73">
        <f>IFERROR(B12/MAX(B12:B14),0)</f>
        <v/>
      </c>
      <c r="Y12" s="76">
        <f>(MIN(100,MAX(0,(N12-Assumptions!$D$12)/(Assumptions!$E$12-Assumptions!$D$12)*100))*Assumptions!$F$12+MIN(100,MAX(0,(O12-Assumptions!$D$13)/(Assumptions!$E$13-Assumptions!$D$13)*100))*Assumptions!$F$13+MIN(100,MAX(0,(P12-Assumptions!$D$14)/(Assumptions!$E$14-Assumptions!$D$14)*100))*Assumptions!$F$14+MIN(100,MAX(0,(Q12-Assumptions!$D$15)/(Assumptions!$E$15-Assumptions!$D$15)*100))*Assumptions!$F$15+MIN(100,MAX(0,(R12-Assumptions!$D$16)/(Assumptions!$E$16-Assumptions!$D$16)*100))*Assumptions!$F$16+MIN(100,MAX(0,(S12-Assumptions!$D$17)/(Assumptions!$E$17-Assumptions!$D$17)*100))*Assumptions!$F$17+MIN(100,MAX(0,(T12-Assumptions!$D$18)/(Assumptions!$E$18-Assumptions!$D$18)*100))*Assumptions!$F$18+MIN(100,MAX(0,(Assumptions!$D$19-U12)/(Assumptions!$D$19-Assumptions!$E$19)*100))*Assumptions!$F$19+MIN(100,MAX(0,(V12-Assumptions!$D$20)/(Assumptions!$E$20-Assumptions!$D$20)*100))*Assumptions!$F$20+MIN(100,MAX(0,(X12-Assumptions!$D$21)/(Assumptions!$E$21-Assumptions!$D$21)*100))*Assumptions!$F$21)/SUM(Assumptions!$F$12:$F$21)</f>
        <v/>
      </c>
    </row>
    <row r="13" ht="20" customHeight="1">
      <c r="A13" s="70" t="inlineStr">
        <is>
          <t>Aug</t>
        </is>
      </c>
      <c r="B13" s="71" t="n">
        <v>151000</v>
      </c>
      <c r="C13" s="71" t="n">
        <v>138000</v>
      </c>
      <c r="D13" s="71" t="n">
        <v>89000</v>
      </c>
      <c r="E13" s="71" t="n">
        <v>32000</v>
      </c>
      <c r="F13" s="71" t="n">
        <v>19000</v>
      </c>
      <c r="G13" s="71" t="n">
        <v>23500</v>
      </c>
      <c r="H13" s="71" t="n">
        <v>158000</v>
      </c>
      <c r="I13" s="71" t="n">
        <v>89500</v>
      </c>
      <c r="J13" s="71" t="n">
        <v>45500</v>
      </c>
      <c r="K13" s="71" t="n">
        <v>102000</v>
      </c>
      <c r="L13" s="71" t="n">
        <v>238000</v>
      </c>
      <c r="M13" s="72" t="n">
        <v>2760</v>
      </c>
      <c r="N13" s="77">
        <f>IFERROR(B13/C13,0)</f>
        <v/>
      </c>
      <c r="O13" s="77">
        <f>IFERROR(B13/B12-1,0)</f>
        <v/>
      </c>
      <c r="P13" s="77">
        <f>IFERROR((B13-D13)/B13,0)</f>
        <v/>
      </c>
      <c r="Q13" s="77">
        <f>IFERROR((B13-D13-E13)/B13,0)</f>
        <v/>
      </c>
      <c r="R13" s="77">
        <f>IFERROR(F13/B13,0)</f>
        <v/>
      </c>
      <c r="S13" s="77">
        <f>IFERROR(G13/B13,0)</f>
        <v/>
      </c>
      <c r="T13" s="78">
        <f>IFERROR(H13/I13,0)</f>
        <v/>
      </c>
      <c r="U13" s="78">
        <f>IFERROR(J13/K13,0)</f>
        <v/>
      </c>
      <c r="V13" s="78">
        <f>IFERROR((B13*12)/L13,0)</f>
        <v/>
      </c>
      <c r="W13" s="79">
        <f>IFERROR(B13/M13,0)</f>
        <v/>
      </c>
      <c r="X13" s="77">
        <f>IFERROR(B13/MAX(B12:B14),0)</f>
        <v/>
      </c>
      <c r="Y13" s="80">
        <f>(MIN(100,MAX(0,(N13-Assumptions!$D$12)/(Assumptions!$E$12-Assumptions!$D$12)*100))*Assumptions!$F$12+MIN(100,MAX(0,(O13-Assumptions!$D$13)/(Assumptions!$E$13-Assumptions!$D$13)*100))*Assumptions!$F$13+MIN(100,MAX(0,(P13-Assumptions!$D$14)/(Assumptions!$E$14-Assumptions!$D$14)*100))*Assumptions!$F$14+MIN(100,MAX(0,(Q13-Assumptions!$D$15)/(Assumptions!$E$15-Assumptions!$D$15)*100))*Assumptions!$F$15+MIN(100,MAX(0,(R13-Assumptions!$D$16)/(Assumptions!$E$16-Assumptions!$D$16)*100))*Assumptions!$F$16+MIN(100,MAX(0,(S13-Assumptions!$D$17)/(Assumptions!$E$17-Assumptions!$D$17)*100))*Assumptions!$F$17+MIN(100,MAX(0,(T13-Assumptions!$D$18)/(Assumptions!$E$18-Assumptions!$D$18)*100))*Assumptions!$F$18+MIN(100,MAX(0,(Assumptions!$D$19-U13)/(Assumptions!$D$19-Assumptions!$E$19)*100))*Assumptions!$F$19+MIN(100,MAX(0,(V13-Assumptions!$D$20)/(Assumptions!$E$20-Assumptions!$D$20)*100))*Assumptions!$F$20+MIN(100,MAX(0,(X13-Assumptions!$D$21)/(Assumptions!$E$21-Assumptions!$D$21)*100))*Assumptions!$F$21)/SUM(Assumptions!$F$12:$F$21)</f>
        <v/>
      </c>
    </row>
    <row r="14" ht="20" customHeight="1">
      <c r="A14" s="70" t="inlineStr">
        <is>
          <t>Sep</t>
        </is>
      </c>
      <c r="B14" s="71" t="n">
        <v>155000</v>
      </c>
      <c r="C14" s="71" t="n">
        <v>142000</v>
      </c>
      <c r="D14" s="71" t="n">
        <v>91000</v>
      </c>
      <c r="E14" s="71" t="n">
        <v>32500</v>
      </c>
      <c r="F14" s="71" t="n">
        <v>19500</v>
      </c>
      <c r="G14" s="71" t="n">
        <v>24000</v>
      </c>
      <c r="H14" s="71" t="n">
        <v>160000</v>
      </c>
      <c r="I14" s="71" t="n">
        <v>91000</v>
      </c>
      <c r="J14" s="71" t="n">
        <v>45000</v>
      </c>
      <c r="K14" s="71" t="n">
        <v>103000</v>
      </c>
      <c r="L14" s="71" t="n">
        <v>240000</v>
      </c>
      <c r="M14" s="72" t="n">
        <v>2800</v>
      </c>
      <c r="N14" s="73">
        <f>IFERROR(B14/C14,0)</f>
        <v/>
      </c>
      <c r="O14" s="73">
        <f>IFERROR(B14/B13-1,0)</f>
        <v/>
      </c>
      <c r="P14" s="73">
        <f>IFERROR((B14-D14)/B14,0)</f>
        <v/>
      </c>
      <c r="Q14" s="73">
        <f>IFERROR((B14-D14-E14)/B14,0)</f>
        <v/>
      </c>
      <c r="R14" s="73">
        <f>IFERROR(F14/B14,0)</f>
        <v/>
      </c>
      <c r="S14" s="73">
        <f>IFERROR(G14/B14,0)</f>
        <v/>
      </c>
      <c r="T14" s="74">
        <f>IFERROR(H14/I14,0)</f>
        <v/>
      </c>
      <c r="U14" s="74">
        <f>IFERROR(J14/K14,0)</f>
        <v/>
      </c>
      <c r="V14" s="74">
        <f>IFERROR((B14*12)/L14,0)</f>
        <v/>
      </c>
      <c r="W14" s="75">
        <f>IFERROR(B14/M14,0)</f>
        <v/>
      </c>
      <c r="X14" s="73">
        <f>IFERROR(B14/MAX(B12:B14),0)</f>
        <v/>
      </c>
      <c r="Y14" s="76">
        <f>(MIN(100,MAX(0,(N14-Assumptions!$D$12)/(Assumptions!$E$12-Assumptions!$D$12)*100))*Assumptions!$F$12+MIN(100,MAX(0,(O14-Assumptions!$D$13)/(Assumptions!$E$13-Assumptions!$D$13)*100))*Assumptions!$F$13+MIN(100,MAX(0,(P14-Assumptions!$D$14)/(Assumptions!$E$14-Assumptions!$D$14)*100))*Assumptions!$F$14+MIN(100,MAX(0,(Q14-Assumptions!$D$15)/(Assumptions!$E$15-Assumptions!$D$15)*100))*Assumptions!$F$15+MIN(100,MAX(0,(R14-Assumptions!$D$16)/(Assumptions!$E$16-Assumptions!$D$16)*100))*Assumptions!$F$16+MIN(100,MAX(0,(S14-Assumptions!$D$17)/(Assumptions!$E$17-Assumptions!$D$17)*100))*Assumptions!$F$17+MIN(100,MAX(0,(T14-Assumptions!$D$18)/(Assumptions!$E$18-Assumptions!$D$18)*100))*Assumptions!$F$18+MIN(100,MAX(0,(Assumptions!$D$19-U14)/(Assumptions!$D$19-Assumptions!$E$19)*100))*Assumptions!$F$19+MIN(100,MAX(0,(V14-Assumptions!$D$20)/(Assumptions!$E$20-Assumptions!$D$20)*100))*Assumptions!$F$20+MIN(100,MAX(0,(X14-Assumptions!$D$21)/(Assumptions!$E$21-Assumptions!$D$21)*100))*Assumptions!$F$21)/SUM(Assumptions!$F$12:$F$21)</f>
        <v/>
      </c>
    </row>
    <row r="15" ht="20" customHeight="1">
      <c r="A15" s="70" t="inlineStr">
        <is>
          <t>Oct</t>
        </is>
      </c>
      <c r="B15" s="71" t="n">
        <v>160000</v>
      </c>
      <c r="C15" s="71" t="n">
        <v>145000</v>
      </c>
      <c r="D15" s="71" t="n">
        <v>94000</v>
      </c>
      <c r="E15" s="71" t="n">
        <v>33500</v>
      </c>
      <c r="F15" s="71" t="n">
        <v>20500</v>
      </c>
      <c r="G15" s="71" t="n">
        <v>25000</v>
      </c>
      <c r="H15" s="71" t="n">
        <v>163000</v>
      </c>
      <c r="I15" s="71" t="n">
        <v>92500</v>
      </c>
      <c r="J15" s="71" t="n">
        <v>44800</v>
      </c>
      <c r="K15" s="71" t="n">
        <v>104000</v>
      </c>
      <c r="L15" s="71" t="n">
        <v>243000</v>
      </c>
      <c r="M15" s="72" t="n">
        <v>2840</v>
      </c>
      <c r="N15" s="77">
        <f>IFERROR(B15/C15,0)</f>
        <v/>
      </c>
      <c r="O15" s="77">
        <f>IFERROR(B15/B14-1,0)</f>
        <v/>
      </c>
      <c r="P15" s="77">
        <f>IFERROR((B15-D15)/B15,0)</f>
        <v/>
      </c>
      <c r="Q15" s="77">
        <f>IFERROR((B15-D15-E15)/B15,0)</f>
        <v/>
      </c>
      <c r="R15" s="77">
        <f>IFERROR(F15/B15,0)</f>
        <v/>
      </c>
      <c r="S15" s="77">
        <f>IFERROR(G15/B15,0)</f>
        <v/>
      </c>
      <c r="T15" s="78">
        <f>IFERROR(H15/I15,0)</f>
        <v/>
      </c>
      <c r="U15" s="78">
        <f>IFERROR(J15/K15,0)</f>
        <v/>
      </c>
      <c r="V15" s="78">
        <f>IFERROR((B15*12)/L15,0)</f>
        <v/>
      </c>
      <c r="W15" s="79">
        <f>IFERROR(B15/M15,0)</f>
        <v/>
      </c>
      <c r="X15" s="77">
        <f>IFERROR(B15/MAX(B15:B17),0)</f>
        <v/>
      </c>
      <c r="Y15" s="80">
        <f>(MIN(100,MAX(0,(N15-Assumptions!$D$12)/(Assumptions!$E$12-Assumptions!$D$12)*100))*Assumptions!$F$12+MIN(100,MAX(0,(O15-Assumptions!$D$13)/(Assumptions!$E$13-Assumptions!$D$13)*100))*Assumptions!$F$13+MIN(100,MAX(0,(P15-Assumptions!$D$14)/(Assumptions!$E$14-Assumptions!$D$14)*100))*Assumptions!$F$14+MIN(100,MAX(0,(Q15-Assumptions!$D$15)/(Assumptions!$E$15-Assumptions!$D$15)*100))*Assumptions!$F$15+MIN(100,MAX(0,(R15-Assumptions!$D$16)/(Assumptions!$E$16-Assumptions!$D$16)*100))*Assumptions!$F$16+MIN(100,MAX(0,(S15-Assumptions!$D$17)/(Assumptions!$E$17-Assumptions!$D$17)*100))*Assumptions!$F$17+MIN(100,MAX(0,(T15-Assumptions!$D$18)/(Assumptions!$E$18-Assumptions!$D$18)*100))*Assumptions!$F$18+MIN(100,MAX(0,(Assumptions!$D$19-U15)/(Assumptions!$D$19-Assumptions!$E$19)*100))*Assumptions!$F$19+MIN(100,MAX(0,(V15-Assumptions!$D$20)/(Assumptions!$E$20-Assumptions!$D$20)*100))*Assumptions!$F$20+MIN(100,MAX(0,(X15-Assumptions!$D$21)/(Assumptions!$E$21-Assumptions!$D$21)*100))*Assumptions!$F$21)/SUM(Assumptions!$F$12:$F$21)</f>
        <v/>
      </c>
    </row>
    <row r="16" ht="20" customHeight="1">
      <c r="A16" s="70" t="inlineStr">
        <is>
          <t>Nov</t>
        </is>
      </c>
      <c r="B16" s="71" t="n">
        <v>166000</v>
      </c>
      <c r="C16" s="71" t="n">
        <v>149000</v>
      </c>
      <c r="D16" s="71" t="n">
        <v>97000</v>
      </c>
      <c r="E16" s="71" t="n">
        <v>34500</v>
      </c>
      <c r="F16" s="71" t="n">
        <v>21500</v>
      </c>
      <c r="G16" s="71" t="n">
        <v>26000</v>
      </c>
      <c r="H16" s="71" t="n">
        <v>166000</v>
      </c>
      <c r="I16" s="71" t="n">
        <v>94000</v>
      </c>
      <c r="J16" s="71" t="n">
        <v>44600</v>
      </c>
      <c r="K16" s="71" t="n">
        <v>105000</v>
      </c>
      <c r="L16" s="71" t="n">
        <v>246000</v>
      </c>
      <c r="M16" s="72" t="n">
        <v>2885</v>
      </c>
      <c r="N16" s="73">
        <f>IFERROR(B16/C16,0)</f>
        <v/>
      </c>
      <c r="O16" s="73">
        <f>IFERROR(B16/B15-1,0)</f>
        <v/>
      </c>
      <c r="P16" s="73">
        <f>IFERROR((B16-D16)/B16,0)</f>
        <v/>
      </c>
      <c r="Q16" s="73">
        <f>IFERROR((B16-D16-E16)/B16,0)</f>
        <v/>
      </c>
      <c r="R16" s="73">
        <f>IFERROR(F16/B16,0)</f>
        <v/>
      </c>
      <c r="S16" s="73">
        <f>IFERROR(G16/B16,0)</f>
        <v/>
      </c>
      <c r="T16" s="74">
        <f>IFERROR(H16/I16,0)</f>
        <v/>
      </c>
      <c r="U16" s="74">
        <f>IFERROR(J16/K16,0)</f>
        <v/>
      </c>
      <c r="V16" s="74">
        <f>IFERROR((B16*12)/L16,0)</f>
        <v/>
      </c>
      <c r="W16" s="75">
        <f>IFERROR(B16/M16,0)</f>
        <v/>
      </c>
      <c r="X16" s="73">
        <f>IFERROR(B16/MAX(B15:B17),0)</f>
        <v/>
      </c>
      <c r="Y16" s="76">
        <f>(MIN(100,MAX(0,(N16-Assumptions!$D$12)/(Assumptions!$E$12-Assumptions!$D$12)*100))*Assumptions!$F$12+MIN(100,MAX(0,(O16-Assumptions!$D$13)/(Assumptions!$E$13-Assumptions!$D$13)*100))*Assumptions!$F$13+MIN(100,MAX(0,(P16-Assumptions!$D$14)/(Assumptions!$E$14-Assumptions!$D$14)*100))*Assumptions!$F$14+MIN(100,MAX(0,(Q16-Assumptions!$D$15)/(Assumptions!$E$15-Assumptions!$D$15)*100))*Assumptions!$F$15+MIN(100,MAX(0,(R16-Assumptions!$D$16)/(Assumptions!$E$16-Assumptions!$D$16)*100))*Assumptions!$F$16+MIN(100,MAX(0,(S16-Assumptions!$D$17)/(Assumptions!$E$17-Assumptions!$D$17)*100))*Assumptions!$F$17+MIN(100,MAX(0,(T16-Assumptions!$D$18)/(Assumptions!$E$18-Assumptions!$D$18)*100))*Assumptions!$F$18+MIN(100,MAX(0,(Assumptions!$D$19-U16)/(Assumptions!$D$19-Assumptions!$E$19)*100))*Assumptions!$F$19+MIN(100,MAX(0,(V16-Assumptions!$D$20)/(Assumptions!$E$20-Assumptions!$D$20)*100))*Assumptions!$F$20+MIN(100,MAX(0,(X16-Assumptions!$D$21)/(Assumptions!$E$21-Assumptions!$D$21)*100))*Assumptions!$F$21)/SUM(Assumptions!$F$12:$F$21)</f>
        <v/>
      </c>
    </row>
    <row r="17" ht="20" customHeight="1">
      <c r="A17" s="70" t="inlineStr">
        <is>
          <t>Dec</t>
        </is>
      </c>
      <c r="B17" s="71" t="n">
        <v>172000</v>
      </c>
      <c r="C17" s="71" t="n">
        <v>154000</v>
      </c>
      <c r="D17" s="71" t="n">
        <v>100000</v>
      </c>
      <c r="E17" s="71" t="n">
        <v>35500</v>
      </c>
      <c r="F17" s="71" t="n">
        <v>22500</v>
      </c>
      <c r="G17" s="71" t="n">
        <v>27200</v>
      </c>
      <c r="H17" s="71" t="n">
        <v>170000</v>
      </c>
      <c r="I17" s="71" t="n">
        <v>95500</v>
      </c>
      <c r="J17" s="71" t="n">
        <v>44400</v>
      </c>
      <c r="K17" s="71" t="n">
        <v>106000</v>
      </c>
      <c r="L17" s="71" t="n">
        <v>250000</v>
      </c>
      <c r="M17" s="72" t="n">
        <v>2930</v>
      </c>
      <c r="N17" s="77">
        <f>IFERROR(B17/C17,0)</f>
        <v/>
      </c>
      <c r="O17" s="77">
        <f>IFERROR(B17/B16-1,0)</f>
        <v/>
      </c>
      <c r="P17" s="77">
        <f>IFERROR((B17-D17)/B17,0)</f>
        <v/>
      </c>
      <c r="Q17" s="77">
        <f>IFERROR((B17-D17-E17)/B17,0)</f>
        <v/>
      </c>
      <c r="R17" s="77">
        <f>IFERROR(F17/B17,0)</f>
        <v/>
      </c>
      <c r="S17" s="77">
        <f>IFERROR(G17/B17,0)</f>
        <v/>
      </c>
      <c r="T17" s="78">
        <f>IFERROR(H17/I17,0)</f>
        <v/>
      </c>
      <c r="U17" s="78">
        <f>IFERROR(J17/K17,0)</f>
        <v/>
      </c>
      <c r="V17" s="78">
        <f>IFERROR((B17*12)/L17,0)</f>
        <v/>
      </c>
      <c r="W17" s="79">
        <f>IFERROR(B17/M17,0)</f>
        <v/>
      </c>
      <c r="X17" s="77">
        <f>IFERROR(B17/MAX(B15:B17),0)</f>
        <v/>
      </c>
      <c r="Y17" s="80">
        <f>(MIN(100,MAX(0,(N17-Assumptions!$D$12)/(Assumptions!$E$12-Assumptions!$D$12)*100))*Assumptions!$F$12+MIN(100,MAX(0,(O17-Assumptions!$D$13)/(Assumptions!$E$13-Assumptions!$D$13)*100))*Assumptions!$F$13+MIN(100,MAX(0,(P17-Assumptions!$D$14)/(Assumptions!$E$14-Assumptions!$D$14)*100))*Assumptions!$F$14+MIN(100,MAX(0,(Q17-Assumptions!$D$15)/(Assumptions!$E$15-Assumptions!$D$15)*100))*Assumptions!$F$15+MIN(100,MAX(0,(R17-Assumptions!$D$16)/(Assumptions!$E$16-Assumptions!$D$16)*100))*Assumptions!$F$16+MIN(100,MAX(0,(S17-Assumptions!$D$17)/(Assumptions!$E$17-Assumptions!$D$17)*100))*Assumptions!$F$17+MIN(100,MAX(0,(T17-Assumptions!$D$18)/(Assumptions!$E$18-Assumptions!$D$18)*100))*Assumptions!$F$18+MIN(100,MAX(0,(Assumptions!$D$19-U17)/(Assumptions!$D$19-Assumptions!$E$19)*100))*Assumptions!$F$19+MIN(100,MAX(0,(V17-Assumptions!$D$20)/(Assumptions!$E$20-Assumptions!$D$20)*100))*Assumptions!$F$20+MIN(100,MAX(0,(X17-Assumptions!$D$21)/(Assumptions!$E$21-Assumptions!$D$21)*100))*Assumptions!$F$21)/SUM(Assumptions!$F$12:$F$21)</f>
        <v/>
      </c>
    </row>
    <row r="18" ht="20" customHeight="1">
      <c r="A18" s="27" t="n"/>
      <c r="B18" s="27" t="n"/>
      <c r="C18" s="27" t="n"/>
      <c r="D18" s="27" t="n"/>
      <c r="E18" s="27" t="n"/>
      <c r="F18" s="27" t="n"/>
      <c r="G18" s="27" t="n"/>
      <c r="H18" s="27" t="n"/>
      <c r="I18" s="27" t="n"/>
      <c r="J18" s="27" t="n"/>
      <c r="K18" s="27" t="n"/>
      <c r="L18" s="27" t="n"/>
      <c r="M18" s="27" t="n"/>
      <c r="N18" s="27" t="n"/>
      <c r="O18" s="27" t="n"/>
      <c r="P18" s="27" t="n"/>
      <c r="Q18" s="27" t="n"/>
      <c r="R18" s="27" t="n"/>
      <c r="S18" s="27" t="n"/>
      <c r="T18" s="27" t="n"/>
      <c r="U18" s="27" t="n"/>
      <c r="V18" s="27" t="n"/>
      <c r="W18" s="27" t="n"/>
      <c r="X18" s="27" t="n"/>
      <c r="Y18" s="27" t="n"/>
    </row>
    <row r="19" ht="20" customHeight="1">
      <c r="A19" s="81" t="inlineStr">
        <is>
          <t>FY Total / Avg</t>
        </is>
      </c>
      <c r="B19" s="82">
        <f>SUM(B6:B17)</f>
        <v/>
      </c>
      <c r="C19" s="82">
        <f>SUM(C6:C17)</f>
        <v/>
      </c>
      <c r="D19" s="82">
        <f>SUM(D6:D17)</f>
        <v/>
      </c>
      <c r="E19" s="82">
        <f>SUM(E6:E17)</f>
        <v/>
      </c>
      <c r="F19" s="82">
        <f>SUM(F6:F17)</f>
        <v/>
      </c>
      <c r="G19" s="82">
        <f>SUM(G6:G17)</f>
        <v/>
      </c>
      <c r="H19" s="82">
        <f>AVERAGE(H6:H17)</f>
        <v/>
      </c>
      <c r="I19" s="82">
        <f>AVERAGE(I6:I17)</f>
        <v/>
      </c>
      <c r="J19" s="82">
        <f>AVERAGE(J6:J17)</f>
        <v/>
      </c>
      <c r="K19" s="82">
        <f>AVERAGE(K6:K17)</f>
        <v/>
      </c>
      <c r="L19" s="82">
        <f>AVERAGE(L6:L17)</f>
        <v/>
      </c>
      <c r="M19" s="82">
        <f>AVERAGE(M6:M17)</f>
        <v/>
      </c>
      <c r="N19" s="83">
        <f>AVERAGE(N6:N17)</f>
        <v/>
      </c>
      <c r="O19" s="83">
        <f>AVERAGE(O7:O17)</f>
        <v/>
      </c>
      <c r="P19" s="83">
        <f>AVERAGE(P6:P17)</f>
        <v/>
      </c>
      <c r="Q19" s="83">
        <f>AVERAGE(Q6:Q17)</f>
        <v/>
      </c>
      <c r="R19" s="83">
        <f>AVERAGE(R6:R17)</f>
        <v/>
      </c>
      <c r="S19" s="83">
        <f>AVERAGE(S6:S17)</f>
        <v/>
      </c>
      <c r="T19" s="84">
        <f>AVERAGE(T6:T17)</f>
        <v/>
      </c>
      <c r="U19" s="84">
        <f>AVERAGE(U6:U17)</f>
        <v/>
      </c>
      <c r="V19" s="84">
        <f>AVERAGE(V6:V17)</f>
        <v/>
      </c>
      <c r="W19" s="82">
        <f>AVERAGE(W6:W17)</f>
        <v/>
      </c>
      <c r="X19" s="84">
        <f>AVERAGE(X6:X17)</f>
        <v/>
      </c>
      <c r="Y19" s="85">
        <f>AVERAGE(Y6:Y17)</f>
        <v/>
      </c>
    </row>
  </sheetData>
  <mergeCells count="1">
    <mergeCell ref="B2:Y2"/>
  </mergeCells>
  <conditionalFormatting sqref="N6:N17">
    <cfRule type="iconSet" priority="1"/>
    <cfRule type="dataBar" priority="6">
      <dataBar>
        <cfvo type="min"/>
        <cfvo type="max"/>
        <color rgb="006FA8DC"/>
      </dataBar>
    </cfRule>
  </conditionalFormatting>
  <conditionalFormatting sqref="O6:S17">
    <cfRule type="colorScale" priority="2">
      <colorScale>
        <cfvo type="num" val="0"/>
        <cfvo type="num" val="0.1"/>
        <cfvo type="num" val="0.25"/>
        <color rgb="00F8696B"/>
        <color rgb="00FFEB84"/>
        <color rgb="0063BE7B"/>
      </colorScale>
    </cfRule>
  </conditionalFormatting>
  <conditionalFormatting sqref="T6:V17">
    <cfRule type="dataBar" priority="3">
      <dataBar>
        <cfvo type="num" val="0"/>
        <cfvo type="num" val="3"/>
        <color rgb="005B9BD5"/>
      </dataBar>
    </cfRule>
  </conditionalFormatting>
  <conditionalFormatting sqref="Y6:Y17">
    <cfRule type="colorScale" priority="4">
      <colorScale>
        <cfvo type="num" val="0"/>
        <cfvo type="num" val="60"/>
        <cfvo type="num" val="100"/>
        <color rgb="00F8696B"/>
        <color rgb="00FFEB84"/>
        <color rgb="0063BE7B"/>
      </colorScale>
    </cfRule>
    <cfRule type="colorScale" priority="5">
      <colorScale>
        <cfvo type="num" val="40"/>
        <cfvo type="num" val="70"/>
        <cfvo type="num" val="90"/>
        <color rgb="00F8696B"/>
        <color rgb="00FFEB84"/>
        <color rgb="0063BE7B"/>
      </colorScale>
    </cfRule>
  </conditionalFormatting>
  <conditionalFormatting sqref="P6:S17">
    <cfRule type="dataBar" priority="7">
      <dataBar>
        <cfvo type="min"/>
        <cfvo type="max"/>
        <color rgb="006FA8DC"/>
      </dataBar>
    </cfRule>
  </conditionalFormatting>
  <conditionalFormatting sqref="T6:T17">
    <cfRule type="dataBar" priority="8">
      <dataBar>
        <cfvo type="min"/>
        <cfvo type="max"/>
        <color rgb="006FA8DC"/>
      </dataBar>
    </cfRule>
  </conditionalFormatting>
  <conditionalFormatting sqref="V6:V17">
    <cfRule type="dataBar" priority="9">
      <dataBar>
        <cfvo type="min"/>
        <cfvo type="max"/>
        <color rgb="006FA8DC"/>
      </dataBar>
    </cfRule>
  </conditionalFormatting>
  <conditionalFormatting sqref="X6:X17">
    <cfRule type="dataBar" priority="10">
      <dataBar>
        <cfvo type="min"/>
        <cfvo type="max"/>
        <color rgb="006FA8DC"/>
      </dataBar>
    </cfRule>
  </conditionalFormatting>
  <conditionalFormatting sqref="U6:U17">
    <cfRule type="colorScale" priority="11">
      <colorScale>
        <cfvo type="num" val="0.3"/>
        <cfvo type="num" val="0.6"/>
        <cfvo type="num" val="1"/>
        <color rgb="0063BE7B"/>
        <color rgb="00FFEB84"/>
        <color rgb="00F8696B"/>
      </colorScale>
    </cfRule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4.xml><?xml version="1.0" encoding="utf-8"?>
<worksheet xmlns="http://schemas.openxmlformats.org/spreadsheetml/2006/main">
  <sheetPr>
    <tabColor rgb="002F5D8A"/>
    <outlinePr summaryBelow="1" summaryRight="1"/>
    <pageSetUpPr/>
  </sheetPr>
  <dimension ref="B2:L30"/>
  <sheetViews>
    <sheetView showGridLines="0" workbookViewId="0">
      <pane xSplit="1" ySplit="17" topLeftCell="B18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24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4" customWidth="1" min="8" max="8"/>
    <col width="22" customWidth="1" min="9" max="9"/>
    <col width="13" customWidth="1" min="10" max="10"/>
    <col width="10" customWidth="1" min="11" max="11"/>
    <col width="16" customWidth="1" min="12" max="12"/>
  </cols>
  <sheetData>
    <row r="1" ht="20" customHeight="1"/>
    <row r="2" ht="20" customHeight="1">
      <c r="B2" s="48" t="inlineStr">
        <is>
          <t>Annual Performance Analysis</t>
        </is>
      </c>
    </row>
    <row r="3" ht="20" customHeight="1"/>
    <row r="4" ht="20" customHeight="1">
      <c r="B4" s="86" t="inlineStr">
        <is>
          <t>Revenue vs Target</t>
        </is>
      </c>
      <c r="D4" s="86" t="inlineStr">
        <is>
          <t>Revenue Growth</t>
        </is>
      </c>
      <c r="F4" s="86" t="inlineStr">
        <is>
          <t>Gross Margin</t>
        </is>
      </c>
      <c r="H4" s="86" t="inlineStr">
        <is>
          <t>Operating Margin</t>
        </is>
      </c>
    </row>
    <row r="5" ht="20" customHeight="1">
      <c r="B5" s="87">
        <f>'Monthly Data'!N19</f>
        <v/>
      </c>
      <c r="D5" s="87">
        <f>'Monthly Data'!O19</f>
        <v/>
      </c>
      <c r="F5" s="87">
        <f>'Monthly Data'!P19</f>
        <v/>
      </c>
      <c r="H5" s="87">
        <f>'Monthly Data'!Q19</f>
        <v/>
      </c>
    </row>
    <row r="6" ht="20" customHeight="1">
      <c r="B6" s="88" t="n"/>
      <c r="D6" s="88" t="n"/>
      <c r="F6" s="88" t="n"/>
      <c r="H6" s="88" t="n"/>
    </row>
    <row r="7" ht="20" customHeight="1">
      <c r="B7" s="88" t="n"/>
      <c r="D7" s="88" t="n"/>
      <c r="F7" s="88" t="n"/>
      <c r="H7" s="88" t="n"/>
    </row>
    <row r="8" ht="20" customHeight="1">
      <c r="B8" s="89" t="inlineStr">
        <is>
          <t>Net Margin</t>
        </is>
      </c>
      <c r="D8" s="89" t="inlineStr">
        <is>
          <t>OCF Margin</t>
        </is>
      </c>
      <c r="F8" s="89" t="inlineStr">
        <is>
          <t>Current Ratio</t>
        </is>
      </c>
      <c r="H8" s="89" t="inlineStr">
        <is>
          <t>Debt / Equity</t>
        </is>
      </c>
    </row>
    <row r="9" ht="20" customHeight="1">
      <c r="B9" s="90">
        <f>'Monthly Data'!R19</f>
        <v/>
      </c>
      <c r="D9" s="90">
        <f>'Monthly Data'!S19</f>
        <v/>
      </c>
      <c r="F9" s="90">
        <f>'Monthly Data'!T19</f>
        <v/>
      </c>
      <c r="H9" s="90">
        <f>'Monthly Data'!U19</f>
        <v/>
      </c>
    </row>
    <row r="10" ht="20" customHeight="1"/>
    <row r="11" ht="20" customHeight="1"/>
    <row r="12" ht="20" customHeight="1">
      <c r="B12" s="91" t="inlineStr">
        <is>
          <t>Overall Weighted Score</t>
        </is>
      </c>
      <c r="C12" s="92" t="n"/>
      <c r="D12" s="66" t="n"/>
      <c r="E12" s="65" t="inlineStr">
        <is>
          <t>Score Interpretation</t>
        </is>
      </c>
    </row>
    <row r="13" ht="20" customHeight="1">
      <c r="B13" s="93">
        <f>'Monthly Data'!Y19</f>
        <v/>
      </c>
      <c r="C13" s="94" t="n"/>
      <c r="D13" s="94" t="n"/>
      <c r="E13" s="95">
        <f>IF(B13&gt;=85,"Excellent",IF(B13&gt;=70,"Strong",IF(B13&gt;=55,"Watch","At Risk")))</f>
        <v/>
      </c>
    </row>
    <row r="14" ht="20" customHeight="1"/>
    <row r="15" ht="20" customHeight="1"/>
    <row r="16" ht="20" customHeight="1"/>
    <row r="17" ht="20" customHeight="1">
      <c r="B17" s="96" t="inlineStr">
        <is>
          <t>Quarterly View</t>
        </is>
      </c>
      <c r="C17" s="96" t="n"/>
      <c r="D17" s="96" t="n"/>
      <c r="E17" s="96" t="n"/>
      <c r="F17" s="96" t="n"/>
      <c r="G17" s="96" t="n"/>
      <c r="H17" s="96" t="n"/>
      <c r="I17" s="96" t="inlineStr">
        <is>
          <t>KPI Score Breakdown</t>
        </is>
      </c>
      <c r="J17" s="96" t="n"/>
      <c r="K17" s="96" t="n"/>
      <c r="L17" s="96" t="n"/>
    </row>
    <row r="18" ht="20" customHeight="1">
      <c r="B18" s="97" t="inlineStr">
        <is>
          <t>Metric</t>
        </is>
      </c>
      <c r="C18" s="97" t="inlineStr">
        <is>
          <t>Q1</t>
        </is>
      </c>
      <c r="D18" s="97" t="inlineStr">
        <is>
          <t>Q2</t>
        </is>
      </c>
      <c r="E18" s="97" t="inlineStr">
        <is>
          <t>Q3</t>
        </is>
      </c>
      <c r="F18" s="97" t="inlineStr">
        <is>
          <t>Q4</t>
        </is>
      </c>
      <c r="G18" s="97" t="inlineStr">
        <is>
          <t>FY</t>
        </is>
      </c>
      <c r="H18" s="98" t="n"/>
      <c r="I18" s="97" t="inlineStr">
        <is>
          <t>KPI</t>
        </is>
      </c>
      <c r="J18" s="97" t="inlineStr">
        <is>
          <t>Actual FY</t>
        </is>
      </c>
      <c r="K18" s="97" t="inlineStr">
        <is>
          <t>Weight</t>
        </is>
      </c>
      <c r="L18" s="97" t="inlineStr">
        <is>
          <t>Weighted Points</t>
        </is>
      </c>
    </row>
    <row r="19" ht="20" customHeight="1">
      <c r="B19" s="99" t="inlineStr">
        <is>
          <t>Revenue</t>
        </is>
      </c>
      <c r="C19" s="100">
        <f>SUM('Monthly Data'!B6:B8)</f>
        <v/>
      </c>
      <c r="D19" s="100">
        <f>SUM('Monthly Data'!B9:B11)</f>
        <v/>
      </c>
      <c r="E19" s="100">
        <f>SUM('Monthly Data'!B12:B14)</f>
        <v/>
      </c>
      <c r="F19" s="100">
        <f>SUM('Monthly Data'!B15:B17)</f>
        <v/>
      </c>
      <c r="G19" s="101">
        <f>SUM('Monthly Data'!B6:B17)</f>
        <v/>
      </c>
      <c r="H19" s="102" t="n"/>
      <c r="I19" s="99" t="inlineStr">
        <is>
          <t>Revenue Attainment</t>
        </is>
      </c>
      <c r="J19" s="103">
        <f>'Monthly Data'!N19</f>
        <v/>
      </c>
      <c r="K19" s="104">
        <f>Assumptions!F12</f>
        <v/>
      </c>
      <c r="L19" s="104">
        <f>MIN(100,MAX(0,('Monthly Data'!N19-Assumptions!D12)/(Assumptions!E12-Assumptions!D12)*100))*Assumptions!F12</f>
        <v/>
      </c>
    </row>
    <row r="20" ht="20" customHeight="1">
      <c r="B20" s="99" t="inlineStr">
        <is>
          <t>Revenue Target</t>
        </is>
      </c>
      <c r="C20" s="105">
        <f>SUM('Monthly Data'!C6:C8)</f>
        <v/>
      </c>
      <c r="D20" s="105">
        <f>SUM('Monthly Data'!C9:C11)</f>
        <v/>
      </c>
      <c r="E20" s="105">
        <f>SUM('Monthly Data'!C12:C14)</f>
        <v/>
      </c>
      <c r="F20" s="105">
        <f>SUM('Monthly Data'!C15:C17)</f>
        <v/>
      </c>
      <c r="G20" s="106">
        <f>SUM('Monthly Data'!C6:C17)</f>
        <v/>
      </c>
      <c r="H20" s="107" t="n"/>
      <c r="I20" s="99" t="inlineStr">
        <is>
          <t>Revenue Growth</t>
        </is>
      </c>
      <c r="J20" s="108">
        <f>'Monthly Data'!O19</f>
        <v/>
      </c>
      <c r="K20" s="109">
        <f>Assumptions!F13</f>
        <v/>
      </c>
      <c r="L20" s="109">
        <f>MIN(100,MAX(0,('Monthly Data'!O19-Assumptions!D13)/(Assumptions!E13-Assumptions!D13)*100))*Assumptions!F13</f>
        <v/>
      </c>
    </row>
    <row r="21" ht="20" customHeight="1">
      <c r="B21" s="99" t="inlineStr">
        <is>
          <t>Revenue Attainment</t>
        </is>
      </c>
      <c r="C21" s="103">
        <f>AVERAGE('Monthly Data'!N6:N8)</f>
        <v/>
      </c>
      <c r="D21" s="103">
        <f>AVERAGE('Monthly Data'!N9:N11)</f>
        <v/>
      </c>
      <c r="E21" s="103">
        <f>AVERAGE('Monthly Data'!N12:N14)</f>
        <v/>
      </c>
      <c r="F21" s="103">
        <f>AVERAGE('Monthly Data'!N15:N17)</f>
        <v/>
      </c>
      <c r="G21" s="110">
        <f>AVERAGE('Monthly Data'!N6:N17)</f>
        <v/>
      </c>
      <c r="H21" s="102" t="n"/>
      <c r="I21" s="99" t="inlineStr">
        <is>
          <t>Gross Margin</t>
        </is>
      </c>
      <c r="J21" s="103">
        <f>'Monthly Data'!P19</f>
        <v/>
      </c>
      <c r="K21" s="104">
        <f>Assumptions!F14</f>
        <v/>
      </c>
      <c r="L21" s="104">
        <f>MIN(100,MAX(0,('Monthly Data'!P19-Assumptions!D14)/(Assumptions!E14-Assumptions!D14)*100))*Assumptions!F14</f>
        <v/>
      </c>
    </row>
    <row r="22" ht="20" customHeight="1">
      <c r="B22" s="99" t="inlineStr">
        <is>
          <t>Gross Margin</t>
        </is>
      </c>
      <c r="C22" s="108">
        <f>AVERAGE('Monthly Data'!P6:P8)</f>
        <v/>
      </c>
      <c r="D22" s="108">
        <f>AVERAGE('Monthly Data'!P9:P11)</f>
        <v/>
      </c>
      <c r="E22" s="108">
        <f>AVERAGE('Monthly Data'!P12:P14)</f>
        <v/>
      </c>
      <c r="F22" s="108">
        <f>AVERAGE('Monthly Data'!P15:P17)</f>
        <v/>
      </c>
      <c r="G22" s="111">
        <f>AVERAGE('Monthly Data'!P6:P17)</f>
        <v/>
      </c>
      <c r="H22" s="107" t="n"/>
      <c r="I22" s="99" t="inlineStr">
        <is>
          <t>Operating Margin</t>
        </is>
      </c>
      <c r="J22" s="108">
        <f>'Monthly Data'!Q19</f>
        <v/>
      </c>
      <c r="K22" s="109">
        <f>Assumptions!F15</f>
        <v/>
      </c>
      <c r="L22" s="109">
        <f>MIN(100,MAX(0,('Monthly Data'!Q19-Assumptions!D15)/(Assumptions!E15-Assumptions!D15)*100))*Assumptions!F15</f>
        <v/>
      </c>
    </row>
    <row r="23" ht="20" customHeight="1">
      <c r="B23" s="99" t="inlineStr">
        <is>
          <t>Operating Margin</t>
        </is>
      </c>
      <c r="C23" s="103">
        <f>AVERAGE('Monthly Data'!Q6:Q8)</f>
        <v/>
      </c>
      <c r="D23" s="103">
        <f>AVERAGE('Monthly Data'!Q9:Q11)</f>
        <v/>
      </c>
      <c r="E23" s="103">
        <f>AVERAGE('Monthly Data'!Q12:Q14)</f>
        <v/>
      </c>
      <c r="F23" s="103">
        <f>AVERAGE('Monthly Data'!Q15:Q17)</f>
        <v/>
      </c>
      <c r="G23" s="110">
        <f>AVERAGE('Monthly Data'!Q6:Q17)</f>
        <v/>
      </c>
      <c r="H23" s="102" t="n"/>
      <c r="I23" s="99" t="inlineStr">
        <is>
          <t>Net Margin</t>
        </is>
      </c>
      <c r="J23" s="103">
        <f>'Monthly Data'!R19</f>
        <v/>
      </c>
      <c r="K23" s="104">
        <f>Assumptions!F16</f>
        <v/>
      </c>
      <c r="L23" s="104">
        <f>MIN(100,MAX(0,('Monthly Data'!R19-Assumptions!D16)/(Assumptions!E16-Assumptions!D16)*100))*Assumptions!F16</f>
        <v/>
      </c>
    </row>
    <row r="24" ht="20" customHeight="1">
      <c r="B24" s="99" t="inlineStr">
        <is>
          <t>Net Margin</t>
        </is>
      </c>
      <c r="C24" s="108">
        <f>AVERAGE('Monthly Data'!R6:R8)</f>
        <v/>
      </c>
      <c r="D24" s="108">
        <f>AVERAGE('Monthly Data'!R9:R11)</f>
        <v/>
      </c>
      <c r="E24" s="108">
        <f>AVERAGE('Monthly Data'!R12:R14)</f>
        <v/>
      </c>
      <c r="F24" s="108">
        <f>AVERAGE('Monthly Data'!R15:R17)</f>
        <v/>
      </c>
      <c r="G24" s="111">
        <f>AVERAGE('Monthly Data'!R6:R17)</f>
        <v/>
      </c>
      <c r="H24" s="107" t="n"/>
      <c r="I24" s="99" t="inlineStr">
        <is>
          <t>OCF Margin</t>
        </is>
      </c>
      <c r="J24" s="108">
        <f>'Monthly Data'!S19</f>
        <v/>
      </c>
      <c r="K24" s="109">
        <f>Assumptions!F17</f>
        <v/>
      </c>
      <c r="L24" s="109">
        <f>MIN(100,MAX(0,('Monthly Data'!S19-Assumptions!D17)/(Assumptions!E17-Assumptions!D17)*100))*Assumptions!F17</f>
        <v/>
      </c>
    </row>
    <row r="25" ht="20" customHeight="1">
      <c r="B25" s="99" t="inlineStr">
        <is>
          <t>OCF Margin</t>
        </is>
      </c>
      <c r="C25" s="103">
        <f>AVERAGE('Monthly Data'!S6:S8)</f>
        <v/>
      </c>
      <c r="D25" s="103">
        <f>AVERAGE('Monthly Data'!S9:S11)</f>
        <v/>
      </c>
      <c r="E25" s="103">
        <f>AVERAGE('Monthly Data'!S12:S14)</f>
        <v/>
      </c>
      <c r="F25" s="103">
        <f>AVERAGE('Monthly Data'!S15:S17)</f>
        <v/>
      </c>
      <c r="G25" s="110">
        <f>AVERAGE('Monthly Data'!S6:S17)</f>
        <v/>
      </c>
      <c r="H25" s="102" t="n"/>
      <c r="I25" s="99" t="inlineStr">
        <is>
          <t>Current Ratio</t>
        </is>
      </c>
      <c r="J25" s="103">
        <f>'Monthly Data'!T19</f>
        <v/>
      </c>
      <c r="K25" s="104">
        <f>Assumptions!F18</f>
        <v/>
      </c>
      <c r="L25" s="104">
        <f>MIN(100,MAX(0,('Monthly Data'!T19-Assumptions!D18)/(Assumptions!E18-Assumptions!D18)*100))*Assumptions!F18</f>
        <v/>
      </c>
    </row>
    <row r="26" ht="20" customHeight="1">
      <c r="B26" s="99" t="inlineStr">
        <is>
          <t>Current Ratio</t>
        </is>
      </c>
      <c r="C26" s="112">
        <f>AVERAGE('Monthly Data'!T6:T8)</f>
        <v/>
      </c>
      <c r="D26" s="112">
        <f>AVERAGE('Monthly Data'!T9:T11)</f>
        <v/>
      </c>
      <c r="E26" s="112">
        <f>AVERAGE('Monthly Data'!T12:T14)</f>
        <v/>
      </c>
      <c r="F26" s="112">
        <f>AVERAGE('Monthly Data'!T15:T17)</f>
        <v/>
      </c>
      <c r="G26" s="113">
        <f>AVERAGE('Monthly Data'!T6:T17)</f>
        <v/>
      </c>
      <c r="H26" s="107" t="n"/>
      <c r="I26" s="99" t="inlineStr">
        <is>
          <t>Debt / Equity</t>
        </is>
      </c>
      <c r="J26" s="112">
        <f>'Monthly Data'!U19</f>
        <v/>
      </c>
      <c r="K26" s="109">
        <f>Assumptions!F19</f>
        <v/>
      </c>
      <c r="L26" s="109">
        <f>MIN(100,MAX(0,(Assumptions!D19-'Monthly Data'!U19)/(Assumptions!D19-Assumptions!E19)*100))*Assumptions!F19</f>
        <v/>
      </c>
    </row>
    <row r="27" ht="20" customHeight="1">
      <c r="B27" s="99" t="inlineStr">
        <is>
          <t>Debt / Equity</t>
        </is>
      </c>
      <c r="C27" s="114">
        <f>AVERAGE('Monthly Data'!U6:U8)</f>
        <v/>
      </c>
      <c r="D27" s="114">
        <f>AVERAGE('Monthly Data'!U9:U11)</f>
        <v/>
      </c>
      <c r="E27" s="114">
        <f>AVERAGE('Monthly Data'!U12:U14)</f>
        <v/>
      </c>
      <c r="F27" s="114">
        <f>AVERAGE('Monthly Data'!U15:U17)</f>
        <v/>
      </c>
      <c r="G27" s="115">
        <f>AVERAGE('Monthly Data'!U6:U17)</f>
        <v/>
      </c>
      <c r="H27" s="102" t="n"/>
      <c r="I27" s="99" t="inlineStr">
        <is>
          <t>Asset Turnover</t>
        </is>
      </c>
      <c r="J27" s="103">
        <f>'Monthly Data'!V19</f>
        <v/>
      </c>
      <c r="K27" s="104">
        <f>Assumptions!F20</f>
        <v/>
      </c>
      <c r="L27" s="104">
        <f>MIN(100,MAX(0,('Monthly Data'!V19-Assumptions!D20)/(Assumptions!E20-Assumptions!D20)*100))*Assumptions!F20</f>
        <v/>
      </c>
    </row>
    <row r="28" ht="20" customHeight="1">
      <c r="B28" s="99" t="inlineStr">
        <is>
          <t>Asset Turnover</t>
        </is>
      </c>
      <c r="C28" s="108">
        <f>AVERAGE('Monthly Data'!V6:V8)</f>
        <v/>
      </c>
      <c r="D28" s="108">
        <f>AVERAGE('Monthly Data'!V9:V11)</f>
        <v/>
      </c>
      <c r="E28" s="108">
        <f>AVERAGE('Monthly Data'!V12:V14)</f>
        <v/>
      </c>
      <c r="F28" s="108">
        <f>AVERAGE('Monthly Data'!V15:V17)</f>
        <v/>
      </c>
      <c r="G28" s="111">
        <f>AVERAGE('Monthly Data'!V6:V17)</f>
        <v/>
      </c>
      <c r="H28" s="107" t="n"/>
      <c r="I28" s="99" t="inlineStr">
        <is>
          <t>Quarterly Stability</t>
        </is>
      </c>
      <c r="J28" s="108">
        <f>'Monthly Data'!X19</f>
        <v/>
      </c>
      <c r="K28" s="109">
        <f>Assumptions!F21</f>
        <v/>
      </c>
      <c r="L28" s="109">
        <f>MIN(100,MAX(0,('Monthly Data'!X19-Assumptions!D21)/(Assumptions!E21-Assumptions!D21)*100))*Assumptions!F21</f>
        <v/>
      </c>
    </row>
    <row r="29" ht="20" customHeight="1">
      <c r="B29" s="99" t="inlineStr">
        <is>
          <t>Monthly Score</t>
        </is>
      </c>
      <c r="C29" s="116">
        <f>AVERAGE('Monthly Data'!Y6:Y8)</f>
        <v/>
      </c>
      <c r="D29" s="116">
        <f>AVERAGE('Monthly Data'!Y9:Y11)</f>
        <v/>
      </c>
      <c r="E29" s="116">
        <f>AVERAGE('Monthly Data'!Y12:Y14)</f>
        <v/>
      </c>
      <c r="F29" s="116">
        <f>AVERAGE('Monthly Data'!Y15:Y17)</f>
        <v/>
      </c>
      <c r="G29" s="117">
        <f>AVERAGE('Monthly Data'!Y6:Y17)</f>
        <v/>
      </c>
      <c r="H29" s="102" t="n"/>
      <c r="I29" s="99" t="n"/>
      <c r="J29" s="118" t="n"/>
      <c r="K29" s="119" t="n"/>
      <c r="L29" s="119" t="n"/>
    </row>
    <row r="30" ht="20" customHeight="1">
      <c r="B30" s="99" t="n"/>
      <c r="C30" s="107" t="n"/>
      <c r="D30" s="107" t="n"/>
      <c r="E30" s="107" t="n"/>
      <c r="F30" s="107" t="n"/>
      <c r="G30" s="107" t="n"/>
      <c r="H30" s="107" t="n"/>
      <c r="I30" s="120" t="inlineStr">
        <is>
          <t>Overall Score</t>
        </is>
      </c>
      <c r="J30" s="121">
        <f>SUM(L19:L28)/SUM(K19:K28)</f>
        <v/>
      </c>
      <c r="K30" s="107" t="n"/>
      <c r="L30" s="107" t="n"/>
    </row>
  </sheetData>
  <mergeCells count="21">
    <mergeCell ref="F4:G4"/>
    <mergeCell ref="H4:I4"/>
    <mergeCell ref="B9:C10"/>
    <mergeCell ref="D9:E10"/>
    <mergeCell ref="F9:G10"/>
    <mergeCell ref="B5:C6"/>
    <mergeCell ref="B2:L2"/>
    <mergeCell ref="D5:E6"/>
    <mergeCell ref="H5:I6"/>
    <mergeCell ref="E13:G14"/>
    <mergeCell ref="B8:C8"/>
    <mergeCell ref="F8:G8"/>
    <mergeCell ref="E12:G12"/>
    <mergeCell ref="D4:E4"/>
    <mergeCell ref="B13:D14"/>
    <mergeCell ref="H9:I10"/>
    <mergeCell ref="D8:E8"/>
    <mergeCell ref="F5:G6"/>
    <mergeCell ref="H8:I8"/>
    <mergeCell ref="B12:D12"/>
    <mergeCell ref="B4:C4"/>
  </mergeCells>
  <conditionalFormatting sqref="L19:L28">
    <cfRule type="dataBar" priority="1">
      <dataBar showValue="1">
        <cfvo type="min"/>
        <cfvo type="max"/>
        <color rgb="001F9D8B"/>
      </dataBar>
    </cfRule>
  </conditionalFormatting>
  <conditionalFormatting sqref="J19:J28">
    <cfRule type="colorScale" priority="2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tabColor rgb="002F5D8A"/>
    <outlinePr summaryBelow="1" summaryRight="1"/>
    <pageSetUpPr/>
  </sheetPr>
  <dimension ref="B2:P25"/>
  <sheetViews>
    <sheetView showGridLines="0" workbookViewId="0">
      <pane xSplit="1" ySplit="7" topLeftCell="B8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16" customWidth="1" min="2" max="2"/>
    <col width="15" customWidth="1" min="3" max="3"/>
    <col width="15" customWidth="1" min="4" max="4"/>
    <col width="14" customWidth="1" min="5" max="5"/>
    <col width="16" customWidth="1" min="6" max="6"/>
    <col width="14" customWidth="1" min="7" max="7"/>
    <col width="15" customWidth="1" min="8" max="8"/>
    <col width="14" customWidth="1" min="9" max="9"/>
    <col width="13" customWidth="1" min="10" max="10"/>
    <col width="4" customWidth="1" min="11" max="11"/>
    <col width="18" customWidth="1" min="12" max="12"/>
    <col hidden="1" width="14" customWidth="1" min="13" max="13"/>
    <col hidden="1" width="14" customWidth="1" min="14" max="14"/>
    <col hidden="1" width="14" customWidth="1" min="15" max="15"/>
    <col hidden="1" width="14" customWidth="1" min="16" max="16"/>
  </cols>
  <sheetData>
    <row r="1" ht="20" customHeight="1"/>
    <row r="2" ht="20" customHeight="1">
      <c r="B2" s="122" t="inlineStr">
        <is>
          <t>Executive Dashboard</t>
        </is>
      </c>
    </row>
    <row r="3" ht="20" customHeight="1"/>
    <row r="4" ht="20" customHeight="1">
      <c r="B4" s="91" t="inlineStr">
        <is>
          <t>Company</t>
        </is>
      </c>
      <c r="C4" s="123">
        <f>Assumptions!C5</f>
        <v/>
      </c>
      <c r="F4" s="91" t="inlineStr">
        <is>
          <t>Fiscal Year</t>
        </is>
      </c>
      <c r="G4" s="123">
        <f>Assumptions!C6</f>
        <v/>
      </c>
      <c r="I4" s="91" t="inlineStr">
        <is>
          <t>Overall Score</t>
        </is>
      </c>
      <c r="J4" s="124">
        <f>'Monthly Data'!Y19</f>
        <v/>
      </c>
      <c r="L4" s="125" t="inlineStr">
        <is>
          <t>Open Instructions</t>
        </is>
      </c>
    </row>
    <row r="5" ht="20" customHeight="1">
      <c r="L5" s="125" t="inlineStr">
        <is>
          <t>Open Assumptions</t>
        </is>
      </c>
    </row>
    <row r="6" ht="20" customHeight="1">
      <c r="L6" s="125" t="inlineStr">
        <is>
          <t>Open Monthly Data</t>
        </is>
      </c>
    </row>
    <row r="7" ht="20" customHeight="1">
      <c r="B7" s="65" t="inlineStr">
        <is>
          <t>Chart Data</t>
        </is>
      </c>
      <c r="L7" s="125" t="inlineStr">
        <is>
          <t>Open Analysis</t>
        </is>
      </c>
      <c r="M7" t="inlineStr">
        <is>
          <t>Quarter</t>
        </is>
      </c>
      <c r="N7" t="inlineStr">
        <is>
          <t>Score</t>
        </is>
      </c>
      <c r="O7" t="inlineStr">
        <is>
          <t>Revenue</t>
        </is>
      </c>
      <c r="P7" t="inlineStr">
        <is>
          <t>Target</t>
        </is>
      </c>
    </row>
    <row r="8" ht="20" customHeight="1">
      <c r="B8" s="97" t="inlineStr">
        <is>
          <t>Month</t>
        </is>
      </c>
      <c r="C8" s="97" t="inlineStr">
        <is>
          <t>Revenue Actual</t>
        </is>
      </c>
      <c r="D8" s="97" t="inlineStr">
        <is>
          <t>Revenue Target</t>
        </is>
      </c>
      <c r="E8" s="97" t="inlineStr">
        <is>
          <t>Gross Margin</t>
        </is>
      </c>
      <c r="F8" s="97" t="inlineStr">
        <is>
          <t>Operating Margin</t>
        </is>
      </c>
      <c r="G8" s="97" t="inlineStr">
        <is>
          <t>Net Margin</t>
        </is>
      </c>
      <c r="H8" s="97" t="inlineStr">
        <is>
          <t>Current Ratio</t>
        </is>
      </c>
      <c r="I8" s="97" t="inlineStr">
        <is>
          <t>Debt / Equity</t>
        </is>
      </c>
      <c r="J8" s="97" t="inlineStr">
        <is>
          <t>Monthly Score</t>
        </is>
      </c>
      <c r="M8" t="inlineStr">
        <is>
          <t>Q1</t>
        </is>
      </c>
      <c r="N8" s="126">
        <f>AVERAGE('Monthly Data'!Y6:Y8)</f>
        <v/>
      </c>
      <c r="O8" s="127">
        <f>SUM('Monthly Data'!B6:B8)</f>
        <v/>
      </c>
      <c r="P8" s="127">
        <f>SUM('Monthly Data'!C6:C8)</f>
        <v/>
      </c>
    </row>
    <row r="9" ht="20" customHeight="1">
      <c r="B9" s="128">
        <f>'Monthly Data'!A6</f>
        <v/>
      </c>
      <c r="C9" s="129">
        <f>'Monthly Data'!B6</f>
        <v/>
      </c>
      <c r="D9" s="129">
        <f>'Monthly Data'!C6</f>
        <v/>
      </c>
      <c r="E9" s="103">
        <f>'Monthly Data'!P6</f>
        <v/>
      </c>
      <c r="F9" s="103">
        <f>'Monthly Data'!Q6</f>
        <v/>
      </c>
      <c r="G9" s="103">
        <f>'Monthly Data'!R6</f>
        <v/>
      </c>
      <c r="H9" s="114">
        <f>'Monthly Data'!T6</f>
        <v/>
      </c>
      <c r="I9" s="114">
        <f>'Monthly Data'!U6</f>
        <v/>
      </c>
      <c r="J9" s="116">
        <f>'Monthly Data'!Y6</f>
        <v/>
      </c>
      <c r="M9" t="inlineStr">
        <is>
          <t>Q2</t>
        </is>
      </c>
      <c r="N9" s="126">
        <f>AVERAGE('Monthly Data'!Y9:Y11)</f>
        <v/>
      </c>
      <c r="O9" s="127">
        <f>SUM('Monthly Data'!B9:B11)</f>
        <v/>
      </c>
      <c r="P9" s="127">
        <f>SUM('Monthly Data'!C9:C11)</f>
        <v/>
      </c>
    </row>
    <row r="10" ht="20" customHeight="1">
      <c r="B10" s="130">
        <f>'Monthly Data'!A7</f>
        <v/>
      </c>
      <c r="C10" s="131">
        <f>'Monthly Data'!B7</f>
        <v/>
      </c>
      <c r="D10" s="131">
        <f>'Monthly Data'!C7</f>
        <v/>
      </c>
      <c r="E10" s="108">
        <f>'Monthly Data'!P7</f>
        <v/>
      </c>
      <c r="F10" s="108">
        <f>'Monthly Data'!Q7</f>
        <v/>
      </c>
      <c r="G10" s="108">
        <f>'Monthly Data'!R7</f>
        <v/>
      </c>
      <c r="H10" s="112">
        <f>'Monthly Data'!T7</f>
        <v/>
      </c>
      <c r="I10" s="112">
        <f>'Monthly Data'!U7</f>
        <v/>
      </c>
      <c r="J10" s="132">
        <f>'Monthly Data'!Y7</f>
        <v/>
      </c>
      <c r="M10" t="inlineStr">
        <is>
          <t>Q3</t>
        </is>
      </c>
      <c r="N10" s="126">
        <f>AVERAGE('Monthly Data'!Y12:Y14)</f>
        <v/>
      </c>
      <c r="O10" s="127">
        <f>SUM('Monthly Data'!B12:B14)</f>
        <v/>
      </c>
      <c r="P10" s="127">
        <f>SUM('Monthly Data'!C12:C14)</f>
        <v/>
      </c>
    </row>
    <row r="11" ht="20" customHeight="1">
      <c r="B11" s="128">
        <f>'Monthly Data'!A8</f>
        <v/>
      </c>
      <c r="C11" s="129">
        <f>'Monthly Data'!B8</f>
        <v/>
      </c>
      <c r="D11" s="129">
        <f>'Monthly Data'!C8</f>
        <v/>
      </c>
      <c r="E11" s="103">
        <f>'Monthly Data'!P8</f>
        <v/>
      </c>
      <c r="F11" s="103">
        <f>'Monthly Data'!Q8</f>
        <v/>
      </c>
      <c r="G11" s="103">
        <f>'Monthly Data'!R8</f>
        <v/>
      </c>
      <c r="H11" s="114">
        <f>'Monthly Data'!T8</f>
        <v/>
      </c>
      <c r="I11" s="114">
        <f>'Monthly Data'!U8</f>
        <v/>
      </c>
      <c r="J11" s="116">
        <f>'Monthly Data'!Y8</f>
        <v/>
      </c>
      <c r="M11" t="inlineStr">
        <is>
          <t>Q4</t>
        </is>
      </c>
      <c r="N11" s="126">
        <f>AVERAGE('Monthly Data'!Y15:Y17)</f>
        <v/>
      </c>
      <c r="O11" s="127">
        <f>SUM('Monthly Data'!B15:B17)</f>
        <v/>
      </c>
      <c r="P11" s="127">
        <f>SUM('Monthly Data'!C15:C17)</f>
        <v/>
      </c>
    </row>
    <row r="12" ht="20" customHeight="1">
      <c r="B12" s="130">
        <f>'Monthly Data'!A9</f>
        <v/>
      </c>
      <c r="C12" s="131">
        <f>'Monthly Data'!B9</f>
        <v/>
      </c>
      <c r="D12" s="131">
        <f>'Monthly Data'!C9</f>
        <v/>
      </c>
      <c r="E12" s="108">
        <f>'Monthly Data'!P9</f>
        <v/>
      </c>
      <c r="F12" s="108">
        <f>'Monthly Data'!Q9</f>
        <v/>
      </c>
      <c r="G12" s="108">
        <f>'Monthly Data'!R9</f>
        <v/>
      </c>
      <c r="H12" s="112">
        <f>'Monthly Data'!T9</f>
        <v/>
      </c>
      <c r="I12" s="112">
        <f>'Monthly Data'!U9</f>
        <v/>
      </c>
      <c r="J12" s="132">
        <f>'Monthly Data'!Y9</f>
        <v/>
      </c>
    </row>
    <row r="13" ht="20" customHeight="1">
      <c r="B13" s="128">
        <f>'Monthly Data'!A10</f>
        <v/>
      </c>
      <c r="C13" s="129">
        <f>'Monthly Data'!B10</f>
        <v/>
      </c>
      <c r="D13" s="129">
        <f>'Monthly Data'!C10</f>
        <v/>
      </c>
      <c r="E13" s="103">
        <f>'Monthly Data'!P10</f>
        <v/>
      </c>
      <c r="F13" s="103">
        <f>'Monthly Data'!Q10</f>
        <v/>
      </c>
      <c r="G13" s="103">
        <f>'Monthly Data'!R10</f>
        <v/>
      </c>
      <c r="H13" s="114">
        <f>'Monthly Data'!T10</f>
        <v/>
      </c>
      <c r="I13" s="114">
        <f>'Monthly Data'!U10</f>
        <v/>
      </c>
      <c r="J13" s="116">
        <f>'Monthly Data'!Y10</f>
        <v/>
      </c>
    </row>
    <row r="14" ht="20" customHeight="1">
      <c r="B14" s="130">
        <f>'Monthly Data'!A11</f>
        <v/>
      </c>
      <c r="C14" s="131">
        <f>'Monthly Data'!B11</f>
        <v/>
      </c>
      <c r="D14" s="131">
        <f>'Monthly Data'!C11</f>
        <v/>
      </c>
      <c r="E14" s="108">
        <f>'Monthly Data'!P11</f>
        <v/>
      </c>
      <c r="F14" s="108">
        <f>'Monthly Data'!Q11</f>
        <v/>
      </c>
      <c r="G14" s="108">
        <f>'Monthly Data'!R11</f>
        <v/>
      </c>
      <c r="H14" s="112">
        <f>'Monthly Data'!T11</f>
        <v/>
      </c>
      <c r="I14" s="112">
        <f>'Monthly Data'!U11</f>
        <v/>
      </c>
      <c r="J14" s="132">
        <f>'Monthly Data'!Y11</f>
        <v/>
      </c>
    </row>
    <row r="15" ht="20" customHeight="1">
      <c r="B15" s="128">
        <f>'Monthly Data'!A12</f>
        <v/>
      </c>
      <c r="C15" s="129">
        <f>'Monthly Data'!B12</f>
        <v/>
      </c>
      <c r="D15" s="129">
        <f>'Monthly Data'!C12</f>
        <v/>
      </c>
      <c r="E15" s="103">
        <f>'Monthly Data'!P12</f>
        <v/>
      </c>
      <c r="F15" s="103">
        <f>'Monthly Data'!Q12</f>
        <v/>
      </c>
      <c r="G15" s="103">
        <f>'Monthly Data'!R12</f>
        <v/>
      </c>
      <c r="H15" s="114">
        <f>'Monthly Data'!T12</f>
        <v/>
      </c>
      <c r="I15" s="114">
        <f>'Monthly Data'!U12</f>
        <v/>
      </c>
      <c r="J15" s="116">
        <f>'Monthly Data'!Y12</f>
        <v/>
      </c>
    </row>
    <row r="16" ht="20" customHeight="1">
      <c r="B16" s="130">
        <f>'Monthly Data'!A13</f>
        <v/>
      </c>
      <c r="C16" s="131">
        <f>'Monthly Data'!B13</f>
        <v/>
      </c>
      <c r="D16" s="131">
        <f>'Monthly Data'!C13</f>
        <v/>
      </c>
      <c r="E16" s="108">
        <f>'Monthly Data'!P13</f>
        <v/>
      </c>
      <c r="F16" s="108">
        <f>'Monthly Data'!Q13</f>
        <v/>
      </c>
      <c r="G16" s="108">
        <f>'Monthly Data'!R13</f>
        <v/>
      </c>
      <c r="H16" s="112">
        <f>'Monthly Data'!T13</f>
        <v/>
      </c>
      <c r="I16" s="112">
        <f>'Monthly Data'!U13</f>
        <v/>
      </c>
      <c r="J16" s="132">
        <f>'Monthly Data'!Y13</f>
        <v/>
      </c>
    </row>
    <row r="17" ht="20" customHeight="1">
      <c r="B17" s="128">
        <f>'Monthly Data'!A14</f>
        <v/>
      </c>
      <c r="C17" s="129">
        <f>'Monthly Data'!B14</f>
        <v/>
      </c>
      <c r="D17" s="129">
        <f>'Monthly Data'!C14</f>
        <v/>
      </c>
      <c r="E17" s="103">
        <f>'Monthly Data'!P14</f>
        <v/>
      </c>
      <c r="F17" s="103">
        <f>'Monthly Data'!Q14</f>
        <v/>
      </c>
      <c r="G17" s="103">
        <f>'Monthly Data'!R14</f>
        <v/>
      </c>
      <c r="H17" s="114">
        <f>'Monthly Data'!T14</f>
        <v/>
      </c>
      <c r="I17" s="114">
        <f>'Monthly Data'!U14</f>
        <v/>
      </c>
      <c r="J17" s="116">
        <f>'Monthly Data'!Y14</f>
        <v/>
      </c>
    </row>
    <row r="18" ht="20" customHeight="1">
      <c r="B18" s="130">
        <f>'Monthly Data'!A15</f>
        <v/>
      </c>
      <c r="C18" s="131">
        <f>'Monthly Data'!B15</f>
        <v/>
      </c>
      <c r="D18" s="131">
        <f>'Monthly Data'!C15</f>
        <v/>
      </c>
      <c r="E18" s="108">
        <f>'Monthly Data'!P15</f>
        <v/>
      </c>
      <c r="F18" s="108">
        <f>'Monthly Data'!Q15</f>
        <v/>
      </c>
      <c r="G18" s="108">
        <f>'Monthly Data'!R15</f>
        <v/>
      </c>
      <c r="H18" s="112">
        <f>'Monthly Data'!T15</f>
        <v/>
      </c>
      <c r="I18" s="112">
        <f>'Monthly Data'!U15</f>
        <v/>
      </c>
      <c r="J18" s="132">
        <f>'Monthly Data'!Y15</f>
        <v/>
      </c>
    </row>
    <row r="19" ht="20" customHeight="1">
      <c r="B19" s="128">
        <f>'Monthly Data'!A16</f>
        <v/>
      </c>
      <c r="C19" s="129">
        <f>'Monthly Data'!B16</f>
        <v/>
      </c>
      <c r="D19" s="129">
        <f>'Monthly Data'!C16</f>
        <v/>
      </c>
      <c r="E19" s="103">
        <f>'Monthly Data'!P16</f>
        <v/>
      </c>
      <c r="F19" s="103">
        <f>'Monthly Data'!Q16</f>
        <v/>
      </c>
      <c r="G19" s="103">
        <f>'Monthly Data'!R16</f>
        <v/>
      </c>
      <c r="H19" s="114">
        <f>'Monthly Data'!T16</f>
        <v/>
      </c>
      <c r="I19" s="114">
        <f>'Monthly Data'!U16</f>
        <v/>
      </c>
      <c r="J19" s="116">
        <f>'Monthly Data'!Y16</f>
        <v/>
      </c>
    </row>
    <row r="20" ht="20" customHeight="1">
      <c r="B20" s="130">
        <f>'Monthly Data'!A17</f>
        <v/>
      </c>
      <c r="C20" s="131">
        <f>'Monthly Data'!B17</f>
        <v/>
      </c>
      <c r="D20" s="131">
        <f>'Monthly Data'!C17</f>
        <v/>
      </c>
      <c r="E20" s="108">
        <f>'Monthly Data'!P17</f>
        <v/>
      </c>
      <c r="F20" s="108">
        <f>'Monthly Data'!Q17</f>
        <v/>
      </c>
      <c r="G20" s="108">
        <f>'Monthly Data'!R17</f>
        <v/>
      </c>
      <c r="H20" s="112">
        <f>'Monthly Data'!T17</f>
        <v/>
      </c>
      <c r="I20" s="112">
        <f>'Monthly Data'!U17</f>
        <v/>
      </c>
      <c r="J20" s="132">
        <f>'Monthly Data'!Y17</f>
        <v/>
      </c>
    </row>
    <row r="21" ht="20" customHeight="1"/>
    <row r="22" ht="20" customHeight="1">
      <c r="B22" s="65" t="inlineStr">
        <is>
          <t>FY Revenue</t>
        </is>
      </c>
      <c r="C22" s="66" t="n"/>
      <c r="D22" s="65" t="inlineStr">
        <is>
          <t>FY Target</t>
        </is>
      </c>
      <c r="E22" s="66" t="n"/>
      <c r="F22" s="65" t="inlineStr">
        <is>
          <t>Revenue Gap</t>
        </is>
      </c>
      <c r="G22" s="66" t="n"/>
      <c r="H22" s="65" t="inlineStr">
        <is>
          <t>Avg Current Ratio</t>
        </is>
      </c>
      <c r="I22" s="66" t="n"/>
      <c r="J22" s="65" t="inlineStr">
        <is>
          <t>Avg Debt / Equity</t>
        </is>
      </c>
    </row>
    <row r="23" ht="20" customHeight="1">
      <c r="B23" s="133">
        <f>SUM(C9:C20)</f>
        <v/>
      </c>
      <c r="C23" s="133" t="n"/>
      <c r="D23" s="133">
        <f>SUM(D9:D20)</f>
        <v/>
      </c>
      <c r="E23" s="134" t="n"/>
      <c r="F23" s="134">
        <f>SUM(C9:C20)-SUM(D9:D20)</f>
        <v/>
      </c>
      <c r="G23" s="135" t="n"/>
      <c r="H23" s="134">
        <f>AVERAGE(H9:H20)</f>
        <v/>
      </c>
      <c r="I23" s="135" t="n"/>
      <c r="J23" s="134">
        <f>AVERAGE(I9:I20)</f>
        <v/>
      </c>
    </row>
    <row r="24">
      <c r="B24" s="68" t="inlineStr">
        <is>
          <t>Achievement Rate</t>
        </is>
      </c>
      <c r="D24" s="68" t="inlineStr">
        <is>
          <t>Avg Net Margin</t>
        </is>
      </c>
      <c r="F24" s="68" t="inlineStr">
        <is>
          <t>Best Month Score</t>
        </is>
      </c>
      <c r="H24" s="68" t="inlineStr">
        <is>
          <t>Lowest Debt/Equity</t>
        </is>
      </c>
    </row>
    <row r="25">
      <c r="B25" s="136">
        <f>'Monthly Data'!N19</f>
        <v/>
      </c>
      <c r="D25" s="136">
        <f>'Monthly Data'!R19</f>
        <v/>
      </c>
      <c r="F25" s="137">
        <f>MAX(J9:J20)</f>
        <v/>
      </c>
      <c r="H25" s="138">
        <f>MIN(I9:I20)</f>
        <v/>
      </c>
    </row>
  </sheetData>
  <mergeCells count="12">
    <mergeCell ref="J23:K23"/>
    <mergeCell ref="F23:G23"/>
    <mergeCell ref="D23:E23"/>
    <mergeCell ref="B2:L2"/>
    <mergeCell ref="B23:C23"/>
    <mergeCell ref="B22:C22"/>
    <mergeCell ref="F22:G22"/>
    <mergeCell ref="D22:E22"/>
    <mergeCell ref="H23:I23"/>
    <mergeCell ref="H22:I22"/>
    <mergeCell ref="J22:K22"/>
    <mergeCell ref="C4:D4"/>
  </mergeCells>
  <pageMargins left="0.7" right="0.7" top="0.75" bottom="0.75" header="0.3" footer="0.3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2026-04-15T19:08:20Z</dcterms:created>
  <dcterms:modified xmlns:dcterms="http://purl.org/dc/terms/" xmlns:xsi="http://www.w3.org/2001/XMLSchema-instance" xsi:type="dcterms:W3CDTF">2026-04-15T19:08:20Z</dcterms:modified>
</cp:coreProperties>
</file>