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Parameters" sheetId="2" state="visible" r:id="rId2"/>
    <sheet xmlns:r="http://schemas.openxmlformats.org/officeDocument/2006/relationships" name="Lists" sheetId="3" state="visible" r:id="rId3"/>
    <sheet xmlns:r="http://schemas.openxmlformats.org/officeDocument/2006/relationships" name="Team_Resources" sheetId="4" state="visible" r:id="rId4"/>
    <sheet xmlns:r="http://schemas.openxmlformats.org/officeDocument/2006/relationships" name="Project_Planner" sheetId="5" state="visible" r:id="rId5"/>
    <sheet xmlns:r="http://schemas.openxmlformats.org/officeDocument/2006/relationships" name="Weekly_View" sheetId="6" state="visible" r:id="rId6"/>
    <sheet xmlns:r="http://schemas.openxmlformats.org/officeDocument/2006/relationships" name="Dashboard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£#,##0"/>
  </numFmts>
  <fonts count="7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  <sz val="16"/>
    </font>
    <font>
      <b val="1"/>
      <color rgb="0016324F"/>
    </font>
    <font>
      <b val="1"/>
      <color rgb="00FFFFFF"/>
    </font>
    <font>
      <b val="1"/>
      <color rgb="001F2937"/>
    </font>
    <font>
      <b val="1"/>
      <color rgb="0016324F"/>
      <sz val="15"/>
    </font>
  </fonts>
  <fills count="12">
    <fill>
      <patternFill/>
    </fill>
    <fill>
      <patternFill patternType="gray125"/>
    </fill>
    <fill>
      <patternFill patternType="solid">
        <fgColor rgb="0016324F"/>
      </patternFill>
    </fill>
    <fill>
      <patternFill patternType="solid">
        <fgColor rgb="0024577A"/>
      </patternFill>
    </fill>
    <fill>
      <patternFill patternType="solid">
        <fgColor rgb="00EAF2F8"/>
      </patternFill>
    </fill>
    <fill>
      <patternFill patternType="solid">
        <fgColor rgb="00FFFFFF"/>
      </patternFill>
    </fill>
    <fill>
      <patternFill patternType="solid">
        <fgColor rgb="00FBF5E8"/>
      </patternFill>
    </fill>
    <fill>
      <patternFill patternType="solid">
        <fgColor rgb="00EAF7F8"/>
      </patternFill>
    </fill>
    <fill>
      <patternFill patternType="solid">
        <fgColor rgb="00FFF4E5"/>
      </patternFill>
    </fill>
    <fill>
      <patternFill patternType="solid">
        <fgColor rgb="00C79A3B"/>
      </patternFill>
    </fill>
    <fill>
      <patternFill patternType="solid">
        <fgColor rgb="002F8F9D"/>
      </patternFill>
    </fill>
    <fill>
      <patternFill patternType="solid">
        <fgColor rgb="00F5F7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2" fillId="2" borderId="0" applyAlignment="1" pivotButton="0" quotePrefix="0" xfId="0">
      <alignment vertical="center" wrapText="1"/>
    </xf>
    <xf numFmtId="0" fontId="3" fillId="0" borderId="0" applyAlignment="1" pivotButton="0" quotePrefix="0" xfId="0">
      <alignment vertical="center" wrapText="1"/>
    </xf>
    <xf numFmtId="164" fontId="0" fillId="0" borderId="0" applyAlignment="1" pivotButton="0" quotePrefix="0" xfId="0">
      <alignment vertical="center" wrapText="1"/>
    </xf>
    <xf numFmtId="0" fontId="3" fillId="0" borderId="0" pivotButton="0" quotePrefix="0" xfId="0"/>
    <xf numFmtId="164" fontId="0" fillId="0" borderId="0" pivotButton="0" quotePrefix="0" xfId="0"/>
    <xf numFmtId="0" fontId="4" fillId="3" borderId="0" applyAlignment="1" pivotButton="0" quotePrefix="0" xfId="0">
      <alignment vertical="center" wrapText="1"/>
    </xf>
    <xf numFmtId="0" fontId="0" fillId="4" borderId="0" applyAlignment="1" pivotButton="0" quotePrefix="0" xfId="0">
      <alignment vertical="center" wrapText="1"/>
    </xf>
    <xf numFmtId="9" fontId="0" fillId="4" borderId="0" applyAlignment="1" pivotButton="0" quotePrefix="0" xfId="0">
      <alignment vertical="center" wrapText="1"/>
    </xf>
    <xf numFmtId="165" fontId="0" fillId="4" borderId="0" applyAlignment="1" pivotButton="0" quotePrefix="0" xfId="0">
      <alignment vertical="center" wrapText="1"/>
    </xf>
    <xf numFmtId="166" fontId="0" fillId="4" borderId="0" applyAlignment="1" pivotButton="0" quotePrefix="0" xfId="0">
      <alignment vertical="center" wrapText="1"/>
    </xf>
    <xf numFmtId="0" fontId="0" fillId="5" borderId="0" applyAlignment="1" pivotButton="0" quotePrefix="0" xfId="0">
      <alignment vertical="center" wrapText="1"/>
    </xf>
    <xf numFmtId="9" fontId="0" fillId="5" borderId="0" applyAlignment="1" pivotButton="0" quotePrefix="0" xfId="0">
      <alignment vertical="center" wrapText="1"/>
    </xf>
    <xf numFmtId="165" fontId="0" fillId="5" borderId="0" applyAlignment="1" pivotButton="0" quotePrefix="0" xfId="0">
      <alignment vertical="center" wrapText="1"/>
    </xf>
    <xf numFmtId="166" fontId="0" fillId="5" borderId="0" applyAlignment="1" pivotButton="0" quotePrefix="0" xfId="0">
      <alignment vertical="center" wrapText="1"/>
    </xf>
    <xf numFmtId="0" fontId="3" fillId="6" borderId="0" applyAlignment="1" pivotButton="0" quotePrefix="0" xfId="0">
      <alignment vertical="center" wrapText="1"/>
    </xf>
    <xf numFmtId="0" fontId="3" fillId="6" borderId="0" pivotButton="0" quotePrefix="0" xfId="0"/>
    <xf numFmtId="166" fontId="3" fillId="6" borderId="0" applyAlignment="1" pivotButton="0" quotePrefix="0" xfId="0">
      <alignment vertical="center" wrapText="1"/>
    </xf>
    <xf numFmtId="0" fontId="0" fillId="7" borderId="0" applyAlignment="1" pivotButton="0" quotePrefix="0" xfId="0">
      <alignment vertical="center" wrapText="1"/>
    </xf>
    <xf numFmtId="164" fontId="0" fillId="7" borderId="0" applyAlignment="1" pivotButton="0" quotePrefix="0" xfId="0">
      <alignment vertical="center" wrapText="1"/>
    </xf>
    <xf numFmtId="165" fontId="0" fillId="7" borderId="0" applyAlignment="1" pivotButton="0" quotePrefix="0" xfId="0">
      <alignment vertical="center" wrapText="1"/>
    </xf>
    <xf numFmtId="9" fontId="0" fillId="7" borderId="0" applyAlignment="1" pivotButton="0" quotePrefix="0" xfId="0">
      <alignment vertical="center" wrapText="1"/>
    </xf>
    <xf numFmtId="164" fontId="0" fillId="5" borderId="0" applyAlignment="1" pivotButton="0" quotePrefix="0" xfId="0">
      <alignment vertical="center" wrapText="1"/>
    </xf>
    <xf numFmtId="0" fontId="0" fillId="8" borderId="0" applyAlignment="1" pivotButton="0" quotePrefix="0" xfId="0">
      <alignment vertical="center" wrapText="1"/>
    </xf>
    <xf numFmtId="0" fontId="5" fillId="9" borderId="0" applyAlignment="1" pivotButton="0" quotePrefix="0" xfId="0">
      <alignment vertical="center" wrapText="1"/>
    </xf>
    <xf numFmtId="164" fontId="3" fillId="6" borderId="0" applyAlignment="1" pivotButton="0" quotePrefix="0" xfId="0">
      <alignment vertical="center" wrapText="1"/>
    </xf>
    <xf numFmtId="0" fontId="6" fillId="6" borderId="0" applyAlignment="1" pivotButton="0" quotePrefix="0" xfId="0">
      <alignment vertical="center" wrapText="1"/>
    </xf>
    <xf numFmtId="9" fontId="6" fillId="6" borderId="0" applyAlignment="1" pivotButton="0" quotePrefix="0" xfId="0">
      <alignment vertical="center" wrapText="1"/>
    </xf>
    <xf numFmtId="0" fontId="0" fillId="11" borderId="0" applyAlignment="1" pivotButton="0" quotePrefix="0" xfId="0">
      <alignment vertical="center" wrapText="1"/>
    </xf>
    <xf numFmtId="9" fontId="0" fillId="11" borderId="0" applyAlignment="1" pivotButton="0" quotePrefix="0" xfId="0">
      <alignment vertical="center" wrapText="1"/>
    </xf>
    <xf numFmtId="0" fontId="4" fillId="11" borderId="0" applyAlignment="1" pivotButton="0" quotePrefix="0" xfId="0">
      <alignment vertical="center" wrapText="1"/>
    </xf>
    <xf numFmtId="0" fontId="4" fillId="1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Capacity vs Assigned Hours by Resource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'Dashboard'!$A$9:$A$23</f>
            </numRef>
          </cat>
          <val>
            <numRef>
              <f>'Dashboard'!$B$9:$B$23</f>
            </numRef>
          </val>
        </ser>
        <ser>
          <idx val="1"/>
          <order val="1"/>
          <tx>
            <strRef>
              <f>'Dashboard'!C8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'Dashboard'!$A$9:$A$23</f>
            </numRef>
          </cat>
          <val>
            <numRef>
              <f>'Dashboard'!$C$9:$C$23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Hours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Resource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Team Utilisation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'Dashboard'!I8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'Dashboard'!$F$9:$F$13</f>
            </numRef>
          </cat>
          <val>
            <numRef>
              <f>'Dashboard'!$I$9:$I$13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Resource Load Status Mix</a:t>
            </a:r>
          </a:p>
        </rich>
      </tx>
    </title>
    <plotArea>
      <doughnutChart>
        <varyColors val="1"/>
        <ser>
          <idx val="0"/>
          <order val="0"/>
          <tx>
            <strRef>
              <f>'Dashboard'!L8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'Dashboard'!$K$9:$K$11</f>
            </numRef>
          </cat>
          <val>
            <numRef>
              <f>'Dashboard'!$L$9:$L$11</f>
            </numRef>
          </val>
        </ser>
        <dLbls>
          <showPercent val="1"/>
        </dLbls>
        <firstSliceAng val="0"/>
        <holeSize val="10"/>
      </doughnut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Project Task Status</a:t>
            </a:r>
          </a:p>
        </rich>
      </tx>
    </title>
    <plotArea>
      <pieChart>
        <varyColors val="1"/>
        <ser>
          <idx val="0"/>
          <order val="0"/>
          <tx>
            <strRef>
              <f>'Dashboard'!L14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'Dashboard'!$K$15:$K$18</f>
            </numRef>
          </cat>
          <val>
            <numRef>
              <f>'Dashboard'!$L$15:$L$18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15</row>
      <rowOff>0</rowOff>
    </from>
    <ext cx="50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13</col>
      <colOff>0</colOff>
      <row>7</row>
      <rowOff>0</rowOff>
    </from>
    <ext cx="36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13</col>
      <colOff>0</colOff>
      <row>20</row>
      <rowOff>0</rowOff>
    </from>
    <ext cx="288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21</col>
      <colOff>0</colOff>
      <row>20</row>
      <rowOff>0</rowOff>
    </from>
    <ext cx="2880000" cy="252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>
      <c r="A1" s="1" t="inlineStr">
        <is>
          <t>Team Resource Planning Template</t>
        </is>
      </c>
    </row>
    <row r="2"/>
    <row r="3">
      <c r="A3" s="2" t="inlineStr">
        <is>
          <t>How to use</t>
        </is>
      </c>
    </row>
    <row r="4">
      <c r="A4" s="2" t="inlineStr">
        <is>
          <t>1. Update the week start date and planning thresholds in Parameters.</t>
        </is>
      </c>
    </row>
    <row r="5">
      <c r="A5" s="2" t="inlineStr">
        <is>
          <t>2. Add or edit team members in Team_Resources.</t>
        </is>
      </c>
    </row>
    <row r="6">
      <c r="A6" s="2" t="inlineStr">
        <is>
          <t>3. Enter projects and tasks in Project_Planner.</t>
        </is>
      </c>
    </row>
    <row r="7">
      <c r="A7" s="2" t="inlineStr">
        <is>
          <t>4. Review weekly workload and utilisation in Weekly_View.</t>
        </is>
      </c>
    </row>
    <row r="8">
      <c r="A8" s="2" t="inlineStr">
        <is>
          <t>5. Use Dashboard for capacity, risk, team mix, and task status.</t>
        </is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8" customWidth="1" min="3" max="3"/>
    <col width="60" customWidth="1" min="4" max="4"/>
  </cols>
  <sheetData>
    <row r="1">
      <c r="A1" s="3" t="inlineStr">
        <is>
          <t>Planning Controls</t>
        </is>
      </c>
    </row>
    <row r="2"/>
    <row r="3">
      <c r="A3" s="4" t="inlineStr">
        <is>
          <t>Selected Week Start</t>
        </is>
      </c>
      <c r="B3" s="5" t="inlineStr">
        <is>
          <t>2026-03-16</t>
        </is>
      </c>
      <c r="C3" s="2" t="inlineStr"/>
      <c r="D3" s="2" t="inlineStr">
        <is>
          <t>Update this date to shift weekly summaries automatically.</t>
        </is>
      </c>
    </row>
    <row r="4">
      <c r="A4" s="4" t="inlineStr">
        <is>
          <t>Work Days per Week</t>
        </is>
      </c>
      <c r="B4" s="2" t="n">
        <v>5</v>
      </c>
      <c r="C4" s="2" t="inlineStr"/>
      <c r="D4" s="2" t="inlineStr">
        <is>
          <t>Typical UK work pattern.</t>
        </is>
      </c>
    </row>
    <row r="5">
      <c r="A5" s="4" t="inlineStr">
        <is>
          <t>Standard Hours per Day</t>
        </is>
      </c>
      <c r="B5" s="2" t="n">
        <v>8</v>
      </c>
      <c r="C5" s="2" t="inlineStr"/>
      <c r="D5" s="2" t="inlineStr">
        <is>
          <t>Used as base capacity.</t>
        </is>
      </c>
    </row>
    <row r="6">
      <c r="A6" s="4" t="inlineStr">
        <is>
          <t>Default Utilisation</t>
        </is>
      </c>
      <c r="B6" s="2" t="n">
        <v>0.9</v>
      </c>
      <c r="C6" s="2" t="inlineStr"/>
      <c r="D6" s="2" t="inlineStr">
        <is>
          <t>Represents realistic productive availability.</t>
        </is>
      </c>
    </row>
    <row r="7">
      <c r="A7" s="4" t="inlineStr">
        <is>
          <t>Warning Threshold</t>
        </is>
      </c>
      <c r="B7" s="2" t="n">
        <v>1</v>
      </c>
      <c r="C7" s="2" t="inlineStr"/>
      <c r="D7" s="2" t="inlineStr">
        <is>
          <t>Above this level, the file flags a resource as At Risk.</t>
        </is>
      </c>
    </row>
    <row r="8">
      <c r="A8" s="4" t="inlineStr">
        <is>
          <t>Stretch Threshold</t>
        </is>
      </c>
      <c r="B8" s="2" t="n">
        <v>1.15</v>
      </c>
      <c r="C8" s="2" t="inlineStr"/>
      <c r="D8" s="2" t="inlineStr">
        <is>
          <t>Above this level, the file flags a resource as Overloaded.</t>
        </is>
      </c>
    </row>
    <row r="9">
      <c r="A9" s="2" t="inlineStr"/>
      <c r="B9" s="2" t="inlineStr"/>
      <c r="C9" s="2" t="inlineStr"/>
      <c r="D9" s="2" t="inlineStr"/>
    </row>
    <row r="10">
      <c r="A10" s="2" t="inlineStr"/>
      <c r="B10" s="2" t="inlineStr"/>
      <c r="C10" s="2" t="inlineStr"/>
      <c r="D10" s="2" t="inlineStr"/>
    </row>
    <row r="11">
      <c r="A11" s="2" t="inlineStr">
        <is>
          <t>Selected Week End</t>
        </is>
      </c>
      <c r="B11" s="2">
        <f>B3+B4-1</f>
        <v/>
      </c>
      <c r="C11" s="2" t="inlineStr"/>
      <c r="D11" s="2" t="inlineStr">
        <is>
          <t>Calculated from selected week start and work days.</t>
        </is>
      </c>
    </row>
    <row r="12">
      <c r="A12" s="6" t="n"/>
      <c r="B12" s="7" t="n"/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8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20" customWidth="1" min="2" max="2"/>
    <col width="12" customWidth="1" min="3" max="3"/>
    <col width="15" customWidth="1" min="4" max="4"/>
    <col width="12" customWidth="1" min="5" max="5"/>
    <col width="22" customWidth="1" min="6" max="6"/>
  </cols>
  <sheetData>
    <row r="1">
      <c r="A1" s="3" t="inlineStr">
        <is>
          <t>Validation Lists</t>
        </is>
      </c>
    </row>
    <row r="2"/>
    <row r="3">
      <c r="A3" s="8" t="inlineStr">
        <is>
          <t>Role</t>
        </is>
      </c>
      <c r="B3" s="8" t="inlineStr">
        <is>
          <t>Department</t>
        </is>
      </c>
      <c r="C3" s="8" t="inlineStr">
        <is>
          <t>Priority</t>
        </is>
      </c>
      <c r="D3" s="8" t="inlineStr">
        <is>
          <t>Status</t>
        </is>
      </c>
      <c r="E3" s="8" t="inlineStr">
        <is>
          <t>Billable</t>
        </is>
      </c>
      <c r="F3" s="8" t="inlineStr">
        <is>
          <t>Team</t>
        </is>
      </c>
    </row>
    <row r="4">
      <c r="A4" s="2" t="inlineStr">
        <is>
          <t>Business Analyst</t>
        </is>
      </c>
      <c r="B4" s="2" t="inlineStr">
        <is>
          <t>Customer Success</t>
        </is>
      </c>
      <c r="C4" s="2" t="inlineStr">
        <is>
          <t>High</t>
        </is>
      </c>
      <c r="D4" s="2" t="inlineStr">
        <is>
          <t>Not Started</t>
        </is>
      </c>
      <c r="E4" s="2" t="inlineStr">
        <is>
          <t>Yes</t>
        </is>
      </c>
      <c r="F4" s="2" t="inlineStr">
        <is>
          <t>Birmingham Ops</t>
        </is>
      </c>
    </row>
    <row r="5">
      <c r="A5" s="2" t="inlineStr">
        <is>
          <t>Customer Success Lead</t>
        </is>
      </c>
      <c r="B5" s="2" t="inlineStr">
        <is>
          <t>Design</t>
        </is>
      </c>
      <c r="C5" s="2" t="inlineStr">
        <is>
          <t>Medium</t>
        </is>
      </c>
      <c r="D5" s="2" t="inlineStr">
        <is>
          <t>In Progress</t>
        </is>
      </c>
      <c r="E5" s="2" t="inlineStr">
        <is>
          <t>No</t>
        </is>
      </c>
      <c r="F5" s="2" t="inlineStr">
        <is>
          <t>Client Solutions</t>
        </is>
      </c>
    </row>
    <row r="6">
      <c r="A6" s="2" t="inlineStr">
        <is>
          <t>Data Analyst</t>
        </is>
      </c>
      <c r="B6" s="2" t="inlineStr">
        <is>
          <t>Engineering</t>
        </is>
      </c>
      <c r="C6" s="2" t="inlineStr">
        <is>
          <t>Low</t>
        </is>
      </c>
      <c r="D6" s="2" t="inlineStr">
        <is>
          <t>Blocked</t>
        </is>
      </c>
      <c r="F6" s="2" t="inlineStr">
        <is>
          <t>London Delivery</t>
        </is>
      </c>
    </row>
    <row r="7">
      <c r="A7" s="2" t="inlineStr">
        <is>
          <t>DevOps Engineer</t>
        </is>
      </c>
      <c r="B7" s="2" t="inlineStr">
        <is>
          <t>Finance</t>
        </is>
      </c>
      <c r="D7" s="2" t="inlineStr">
        <is>
          <t>Completed</t>
        </is>
      </c>
      <c r="F7" s="2" t="inlineStr">
        <is>
          <t>Manchester Engineering</t>
        </is>
      </c>
    </row>
    <row r="8">
      <c r="A8" s="2" t="inlineStr">
        <is>
          <t>Finance Analyst</t>
        </is>
      </c>
      <c r="B8" s="2" t="inlineStr">
        <is>
          <t>HR</t>
        </is>
      </c>
      <c r="F8" s="2" t="inlineStr">
        <is>
          <t>Shared Services</t>
        </is>
      </c>
    </row>
    <row r="9">
      <c r="A9" s="2" t="inlineStr">
        <is>
          <t>HR Partner</t>
        </is>
      </c>
      <c r="B9" s="2" t="inlineStr">
        <is>
          <t>Operations</t>
        </is>
      </c>
    </row>
    <row r="10">
      <c r="A10" s="2" t="inlineStr">
        <is>
          <t>Maintenance Planner</t>
        </is>
      </c>
      <c r="B10" s="2" t="inlineStr">
        <is>
          <t>Procurement</t>
        </is>
      </c>
    </row>
    <row r="11">
      <c r="A11" s="2" t="inlineStr">
        <is>
          <t>Process Engineer</t>
        </is>
      </c>
      <c r="B11" s="2" t="inlineStr">
        <is>
          <t>Quality</t>
        </is>
      </c>
    </row>
    <row r="12">
      <c r="A12" s="2" t="inlineStr">
        <is>
          <t>Procurement Specialist</t>
        </is>
      </c>
      <c r="B12" s="2" t="inlineStr">
        <is>
          <t>Support</t>
        </is>
      </c>
    </row>
    <row r="13">
      <c r="A13" s="2" t="inlineStr">
        <is>
          <t>Product Designer</t>
        </is>
      </c>
      <c r="B13" s="2" t="inlineStr">
        <is>
          <t>Technology</t>
        </is>
      </c>
    </row>
    <row r="14">
      <c r="A14" s="2" t="inlineStr">
        <is>
          <t>Programme Manager</t>
        </is>
      </c>
    </row>
    <row r="15">
      <c r="A15" s="2" t="inlineStr">
        <is>
          <t>Project Coordinator</t>
        </is>
      </c>
    </row>
    <row r="16">
      <c r="A16" s="2" t="inlineStr">
        <is>
          <t>QA Specialist</t>
        </is>
      </c>
    </row>
    <row r="17">
      <c r="A17" s="2" t="inlineStr">
        <is>
          <t>Service Desk Manager</t>
        </is>
      </c>
    </row>
    <row r="18">
      <c r="A18" s="2" t="inlineStr">
        <is>
          <t>Software Developer</t>
        </is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19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2" customWidth="1" min="3" max="3"/>
    <col width="18" customWidth="1" min="4" max="4"/>
    <col width="22" customWidth="1" min="5" max="5"/>
    <col width="8" customWidth="1" min="6" max="6"/>
    <col width="14" customWidth="1" min="7" max="7"/>
    <col width="12" customWidth="1" min="8" max="8"/>
    <col width="10" customWidth="1" min="9" max="9"/>
    <col width="14" customWidth="1" min="10" max="10"/>
    <col width="18" customWidth="1" min="11" max="11"/>
    <col width="12" customWidth="1" min="12" max="12"/>
    <col width="24" customWidth="1" min="13" max="13"/>
  </cols>
  <sheetData>
    <row r="1">
      <c r="A1" s="3" t="inlineStr">
        <is>
          <t>UK Resource Pool</t>
        </is>
      </c>
    </row>
    <row r="2"/>
    <row r="3">
      <c r="A3" s="8" t="inlineStr">
        <is>
          <t>Resource ID</t>
        </is>
      </c>
      <c r="B3" s="8" t="inlineStr">
        <is>
          <t>Name</t>
        </is>
      </c>
      <c r="C3" s="8" t="inlineStr">
        <is>
          <t>Role</t>
        </is>
      </c>
      <c r="D3" s="8" t="inlineStr">
        <is>
          <t>Department</t>
        </is>
      </c>
      <c r="E3" s="8" t="inlineStr">
        <is>
          <t>Team</t>
        </is>
      </c>
      <c r="F3" s="8" t="inlineStr">
        <is>
          <t>FTE</t>
        </is>
      </c>
      <c r="G3" s="8" t="inlineStr">
        <is>
          <t>Std Hours/Day</t>
        </is>
      </c>
      <c r="H3" s="8" t="inlineStr">
        <is>
          <t>Utilisation</t>
        </is>
      </c>
      <c r="I3" s="8" t="inlineStr">
        <is>
          <t>Leave Days</t>
        </is>
      </c>
      <c r="J3" s="8" t="inlineStr">
        <is>
          <t>Available Days</t>
        </is>
      </c>
      <c r="K3" s="8" t="inlineStr">
        <is>
          <t>Weekly Capacity Hrs</t>
        </is>
      </c>
      <c r="L3" s="8" t="inlineStr">
        <is>
          <t>Cost Rate</t>
        </is>
      </c>
      <c r="M3" s="8" t="inlineStr">
        <is>
          <t>Notes</t>
        </is>
      </c>
    </row>
    <row r="4">
      <c r="A4" s="9" t="inlineStr">
        <is>
          <t>R001</t>
        </is>
      </c>
      <c r="B4" s="9" t="inlineStr">
        <is>
          <t>Oliver Bennett</t>
        </is>
      </c>
      <c r="C4" s="9" t="inlineStr">
        <is>
          <t>Programme Manager</t>
        </is>
      </c>
      <c r="D4" s="9" t="inlineStr">
        <is>
          <t>Operations</t>
        </is>
      </c>
      <c r="E4" s="9" t="inlineStr">
        <is>
          <t>London Delivery</t>
        </is>
      </c>
      <c r="F4" s="9" t="n">
        <v>1</v>
      </c>
      <c r="G4" s="9" t="n">
        <v>8</v>
      </c>
      <c r="H4" s="10" t="n">
        <v>0.9</v>
      </c>
      <c r="I4" s="9" t="n">
        <v>0</v>
      </c>
      <c r="J4" s="9">
        <f>MAX(0,Parameters!$B$4-I4)</f>
        <v/>
      </c>
      <c r="K4" s="11">
        <f>F4*G4*H4*J4</f>
        <v/>
      </c>
      <c r="L4" s="12" t="n">
        <v>55</v>
      </c>
      <c r="M4" s="9" t="inlineStr">
        <is>
          <t>Portfolio lead</t>
        </is>
      </c>
    </row>
    <row r="5">
      <c r="A5" s="13" t="inlineStr">
        <is>
          <t>R002</t>
        </is>
      </c>
      <c r="B5" s="13" t="inlineStr">
        <is>
          <t>Amelia Clarke</t>
        </is>
      </c>
      <c r="C5" s="13" t="inlineStr">
        <is>
          <t>Process Engineer</t>
        </is>
      </c>
      <c r="D5" s="13" t="inlineStr">
        <is>
          <t>Engineering</t>
        </is>
      </c>
      <c r="E5" s="13" t="inlineStr">
        <is>
          <t>Manchester Engineering</t>
        </is>
      </c>
      <c r="F5" s="13" t="n">
        <v>1</v>
      </c>
      <c r="G5" s="13" t="n">
        <v>8</v>
      </c>
      <c r="H5" s="14" t="n">
        <v>0.92</v>
      </c>
      <c r="I5" s="13" t="n">
        <v>1</v>
      </c>
      <c r="J5" s="13">
        <f>MAX(0,Parameters!$B$4-I5)</f>
        <v/>
      </c>
      <c r="K5" s="15">
        <f>F5*G5*H5*J5</f>
        <v/>
      </c>
      <c r="L5" s="16" t="n">
        <v>52</v>
      </c>
      <c r="M5" s="13" t="inlineStr">
        <is>
          <t>Capacity modelling</t>
        </is>
      </c>
    </row>
    <row r="6">
      <c r="A6" s="9" t="inlineStr">
        <is>
          <t>R003</t>
        </is>
      </c>
      <c r="B6" s="9" t="inlineStr">
        <is>
          <t>George Harris</t>
        </is>
      </c>
      <c r="C6" s="9" t="inlineStr">
        <is>
          <t>Product Designer</t>
        </is>
      </c>
      <c r="D6" s="9" t="inlineStr">
        <is>
          <t>Design</t>
        </is>
      </c>
      <c r="E6" s="9" t="inlineStr">
        <is>
          <t>London Delivery</t>
        </is>
      </c>
      <c r="F6" s="9" t="n">
        <v>1</v>
      </c>
      <c r="G6" s="9" t="n">
        <v>8</v>
      </c>
      <c r="H6" s="10" t="n">
        <v>0.85</v>
      </c>
      <c r="I6" s="9" t="n">
        <v>0</v>
      </c>
      <c r="J6" s="9">
        <f>MAX(0,Parameters!$B$4-I6)</f>
        <v/>
      </c>
      <c r="K6" s="11">
        <f>F6*G6*H6*J6</f>
        <v/>
      </c>
      <c r="L6" s="12" t="n">
        <v>46</v>
      </c>
      <c r="M6" s="9" t="inlineStr">
        <is>
          <t>UX and service design</t>
        </is>
      </c>
    </row>
    <row r="7">
      <c r="A7" s="13" t="inlineStr">
        <is>
          <t>R004</t>
        </is>
      </c>
      <c r="B7" s="13" t="inlineStr">
        <is>
          <t>Emily Turner</t>
        </is>
      </c>
      <c r="C7" s="13" t="inlineStr">
        <is>
          <t>Software Developer</t>
        </is>
      </c>
      <c r="D7" s="13" t="inlineStr">
        <is>
          <t>Technology</t>
        </is>
      </c>
      <c r="E7" s="13" t="inlineStr">
        <is>
          <t>Manchester Engineering</t>
        </is>
      </c>
      <c r="F7" s="13" t="n">
        <v>1</v>
      </c>
      <c r="G7" s="13" t="n">
        <v>8</v>
      </c>
      <c r="H7" s="14" t="n">
        <v>0.95</v>
      </c>
      <c r="I7" s="13" t="n">
        <v>0</v>
      </c>
      <c r="J7" s="13">
        <f>MAX(0,Parameters!$B$4-I7)</f>
        <v/>
      </c>
      <c r="K7" s="15">
        <f>F7*G7*H7*J7</f>
        <v/>
      </c>
      <c r="L7" s="16" t="n">
        <v>58</v>
      </c>
      <c r="M7" s="13" t="inlineStr">
        <is>
          <t>Back-end build</t>
        </is>
      </c>
    </row>
    <row r="8">
      <c r="A8" s="9" t="inlineStr">
        <is>
          <t>R005</t>
        </is>
      </c>
      <c r="B8" s="9" t="inlineStr">
        <is>
          <t>Jack Wilson</t>
        </is>
      </c>
      <c r="C8" s="9" t="inlineStr">
        <is>
          <t>Finance Analyst</t>
        </is>
      </c>
      <c r="D8" s="9" t="inlineStr">
        <is>
          <t>Finance</t>
        </is>
      </c>
      <c r="E8" s="9" t="inlineStr">
        <is>
          <t>Shared Services</t>
        </is>
      </c>
      <c r="F8" s="9" t="n">
        <v>0.8</v>
      </c>
      <c r="G8" s="9" t="n">
        <v>8</v>
      </c>
      <c r="H8" s="10" t="n">
        <v>0.88</v>
      </c>
      <c r="I8" s="9" t="n">
        <v>0</v>
      </c>
      <c r="J8" s="9">
        <f>MAX(0,Parameters!$B$4-I8)</f>
        <v/>
      </c>
      <c r="K8" s="11">
        <f>F8*G8*H8*J8</f>
        <v/>
      </c>
      <c r="L8" s="12" t="n">
        <v>42</v>
      </c>
      <c r="M8" s="9" t="inlineStr">
        <is>
          <t>Reporting and controls</t>
        </is>
      </c>
    </row>
    <row r="9">
      <c r="A9" s="13" t="inlineStr">
        <is>
          <t>R006</t>
        </is>
      </c>
      <c r="B9" s="13" t="inlineStr">
        <is>
          <t>Sophie Mitchell</t>
        </is>
      </c>
      <c r="C9" s="13" t="inlineStr">
        <is>
          <t>Project Coordinator</t>
        </is>
      </c>
      <c r="D9" s="13" t="inlineStr">
        <is>
          <t>Operations</t>
        </is>
      </c>
      <c r="E9" s="13" t="inlineStr">
        <is>
          <t>Birmingham Ops</t>
        </is>
      </c>
      <c r="F9" s="13" t="n">
        <v>1</v>
      </c>
      <c r="G9" s="13" t="n">
        <v>8</v>
      </c>
      <c r="H9" s="14" t="n">
        <v>0.86</v>
      </c>
      <c r="I9" s="13" t="n">
        <v>0</v>
      </c>
      <c r="J9" s="13">
        <f>MAX(0,Parameters!$B$4-I9)</f>
        <v/>
      </c>
      <c r="K9" s="15">
        <f>F9*G9*H9*J9</f>
        <v/>
      </c>
      <c r="L9" s="16" t="n">
        <v>44</v>
      </c>
      <c r="M9" s="13" t="inlineStr">
        <is>
          <t>PMO support</t>
        </is>
      </c>
    </row>
    <row r="10">
      <c r="A10" s="9" t="inlineStr">
        <is>
          <t>R007</t>
        </is>
      </c>
      <c r="B10" s="9" t="inlineStr">
        <is>
          <t>Harry Thompson</t>
        </is>
      </c>
      <c r="C10" s="9" t="inlineStr">
        <is>
          <t>QA Specialist</t>
        </is>
      </c>
      <c r="D10" s="9" t="inlineStr">
        <is>
          <t>Quality</t>
        </is>
      </c>
      <c r="E10" s="9" t="inlineStr">
        <is>
          <t>Birmingham Ops</t>
        </is>
      </c>
      <c r="F10" s="9" t="n">
        <v>1</v>
      </c>
      <c r="G10" s="9" t="n">
        <v>8</v>
      </c>
      <c r="H10" s="10" t="n">
        <v>0.9</v>
      </c>
      <c r="I10" s="9" t="n">
        <v>0</v>
      </c>
      <c r="J10" s="9">
        <f>MAX(0,Parameters!$B$4-I10)</f>
        <v/>
      </c>
      <c r="K10" s="11">
        <f>F10*G10*H10*J10</f>
        <v/>
      </c>
      <c r="L10" s="12" t="n">
        <v>47</v>
      </c>
      <c r="M10" s="9" t="inlineStr">
        <is>
          <t>Testing and QA</t>
        </is>
      </c>
    </row>
    <row r="11">
      <c r="A11" s="13" t="inlineStr">
        <is>
          <t>R008</t>
        </is>
      </c>
      <c r="B11" s="13" t="inlineStr">
        <is>
          <t>Isla Roberts</t>
        </is>
      </c>
      <c r="C11" s="13" t="inlineStr">
        <is>
          <t>Data Analyst</t>
        </is>
      </c>
      <c r="D11" s="13" t="inlineStr">
        <is>
          <t>Technology</t>
        </is>
      </c>
      <c r="E11" s="13" t="inlineStr">
        <is>
          <t>Shared Services</t>
        </is>
      </c>
      <c r="F11" s="13" t="n">
        <v>1</v>
      </c>
      <c r="G11" s="13" t="n">
        <v>8</v>
      </c>
      <c r="H11" s="14" t="n">
        <v>0.93</v>
      </c>
      <c r="I11" s="13" t="n">
        <v>1</v>
      </c>
      <c r="J11" s="13">
        <f>MAX(0,Parameters!$B$4-I11)</f>
        <v/>
      </c>
      <c r="K11" s="15">
        <f>F11*G11*H11*J11</f>
        <v/>
      </c>
      <c r="L11" s="16" t="n">
        <v>49</v>
      </c>
      <c r="M11" s="13" t="inlineStr">
        <is>
          <t>BI and dashboards</t>
        </is>
      </c>
    </row>
    <row r="12">
      <c r="A12" s="9" t="inlineStr">
        <is>
          <t>R009</t>
        </is>
      </c>
      <c r="B12" s="9" t="inlineStr">
        <is>
          <t>Thomas Walker</t>
        </is>
      </c>
      <c r="C12" s="9" t="inlineStr">
        <is>
          <t>HR Partner</t>
        </is>
      </c>
      <c r="D12" s="9" t="inlineStr">
        <is>
          <t>HR</t>
        </is>
      </c>
      <c r="E12" s="9" t="inlineStr">
        <is>
          <t>Shared Services</t>
        </is>
      </c>
      <c r="F12" s="9" t="n">
        <v>0.8</v>
      </c>
      <c r="G12" s="9" t="n">
        <v>8</v>
      </c>
      <c r="H12" s="10" t="n">
        <v>0.82</v>
      </c>
      <c r="I12" s="9" t="n">
        <v>0</v>
      </c>
      <c r="J12" s="9">
        <f>MAX(0,Parameters!$B$4-I12)</f>
        <v/>
      </c>
      <c r="K12" s="11">
        <f>F12*G12*H12*J12</f>
        <v/>
      </c>
      <c r="L12" s="12" t="n">
        <v>40</v>
      </c>
      <c r="M12" s="9" t="inlineStr">
        <is>
          <t>Recruitment support</t>
        </is>
      </c>
    </row>
    <row r="13">
      <c r="A13" s="13" t="inlineStr">
        <is>
          <t>R010</t>
        </is>
      </c>
      <c r="B13" s="13" t="inlineStr">
        <is>
          <t>Charlotte Hughes</t>
        </is>
      </c>
      <c r="C13" s="13" t="inlineStr">
        <is>
          <t>Customer Success Lead</t>
        </is>
      </c>
      <c r="D13" s="13" t="inlineStr">
        <is>
          <t>Customer Success</t>
        </is>
      </c>
      <c r="E13" s="13" t="inlineStr">
        <is>
          <t>Client Solutions</t>
        </is>
      </c>
      <c r="F13" s="13" t="n">
        <v>1</v>
      </c>
      <c r="G13" s="13" t="n">
        <v>8</v>
      </c>
      <c r="H13" s="14" t="n">
        <v>0.87</v>
      </c>
      <c r="I13" s="13" t="n">
        <v>0</v>
      </c>
      <c r="J13" s="13">
        <f>MAX(0,Parameters!$B$4-I13)</f>
        <v/>
      </c>
      <c r="K13" s="15">
        <f>F13*G13*H13*J13</f>
        <v/>
      </c>
      <c r="L13" s="16" t="n">
        <v>48</v>
      </c>
      <c r="M13" s="13" t="inlineStr">
        <is>
          <t>Client onboarding</t>
        </is>
      </c>
    </row>
    <row r="14">
      <c r="A14" s="9" t="inlineStr">
        <is>
          <t>R011</t>
        </is>
      </c>
      <c r="B14" s="9" t="inlineStr">
        <is>
          <t>Noah Cooper</t>
        </is>
      </c>
      <c r="C14" s="9" t="inlineStr">
        <is>
          <t>Maintenance Planner</t>
        </is>
      </c>
      <c r="D14" s="9" t="inlineStr">
        <is>
          <t>Operations</t>
        </is>
      </c>
      <c r="E14" s="9" t="inlineStr">
        <is>
          <t>Birmingham Ops</t>
        </is>
      </c>
      <c r="F14" s="9" t="n">
        <v>1</v>
      </c>
      <c r="G14" s="9" t="n">
        <v>8</v>
      </c>
      <c r="H14" s="10" t="n">
        <v>0.91</v>
      </c>
      <c r="I14" s="9" t="n">
        <v>0</v>
      </c>
      <c r="J14" s="9">
        <f>MAX(0,Parameters!$B$4-I14)</f>
        <v/>
      </c>
      <c r="K14" s="11">
        <f>F14*G14*H14*J14</f>
        <v/>
      </c>
      <c r="L14" s="12" t="n">
        <v>51</v>
      </c>
      <c r="M14" s="9" t="inlineStr">
        <is>
          <t>Asset readiness</t>
        </is>
      </c>
    </row>
    <row r="15">
      <c r="A15" s="13" t="inlineStr">
        <is>
          <t>R012</t>
        </is>
      </c>
      <c r="B15" s="13" t="inlineStr">
        <is>
          <t>Mia Edwards</t>
        </is>
      </c>
      <c r="C15" s="13" t="inlineStr">
        <is>
          <t>Business Analyst</t>
        </is>
      </c>
      <c r="D15" s="13" t="inlineStr">
        <is>
          <t>Operations</t>
        </is>
      </c>
      <c r="E15" s="13" t="inlineStr">
        <is>
          <t>London Delivery</t>
        </is>
      </c>
      <c r="F15" s="13" t="n">
        <v>1</v>
      </c>
      <c r="G15" s="13" t="n">
        <v>8</v>
      </c>
      <c r="H15" s="14" t="n">
        <v>0.89</v>
      </c>
      <c r="I15" s="13" t="n">
        <v>0</v>
      </c>
      <c r="J15" s="13">
        <f>MAX(0,Parameters!$B$4-I15)</f>
        <v/>
      </c>
      <c r="K15" s="15">
        <f>F15*G15*H15*J15</f>
        <v/>
      </c>
      <c r="L15" s="16" t="n">
        <v>50</v>
      </c>
      <c r="M15" s="13" t="inlineStr">
        <is>
          <t>Requirements and process mapping</t>
        </is>
      </c>
    </row>
    <row r="16">
      <c r="A16" s="9" t="inlineStr">
        <is>
          <t>R013</t>
        </is>
      </c>
      <c r="B16" s="9" t="inlineStr">
        <is>
          <t>Leo Richardson</t>
        </is>
      </c>
      <c r="C16" s="9" t="inlineStr">
        <is>
          <t>DevOps Engineer</t>
        </is>
      </c>
      <c r="D16" s="9" t="inlineStr">
        <is>
          <t>Technology</t>
        </is>
      </c>
      <c r="E16" s="9" t="inlineStr">
        <is>
          <t>Manchester Engineering</t>
        </is>
      </c>
      <c r="F16" s="9" t="n">
        <v>1</v>
      </c>
      <c r="G16" s="9" t="n">
        <v>8</v>
      </c>
      <c r="H16" s="10" t="n">
        <v>0.9399999999999999</v>
      </c>
      <c r="I16" s="9" t="n">
        <v>0</v>
      </c>
      <c r="J16" s="9">
        <f>MAX(0,Parameters!$B$4-I16)</f>
        <v/>
      </c>
      <c r="K16" s="11">
        <f>F16*G16*H16*J16</f>
        <v/>
      </c>
      <c r="L16" s="12" t="n">
        <v>60</v>
      </c>
      <c r="M16" s="9" t="inlineStr">
        <is>
          <t>Release support</t>
        </is>
      </c>
    </row>
    <row r="17">
      <c r="A17" s="13" t="inlineStr">
        <is>
          <t>R014</t>
        </is>
      </c>
      <c r="B17" s="13" t="inlineStr">
        <is>
          <t>Evie Collins</t>
        </is>
      </c>
      <c r="C17" s="13" t="inlineStr">
        <is>
          <t>Procurement Specialist</t>
        </is>
      </c>
      <c r="D17" s="13" t="inlineStr">
        <is>
          <t>Procurement</t>
        </is>
      </c>
      <c r="E17" s="13" t="inlineStr">
        <is>
          <t>Shared Services</t>
        </is>
      </c>
      <c r="F17" s="13" t="n">
        <v>1</v>
      </c>
      <c r="G17" s="13" t="n">
        <v>8</v>
      </c>
      <c r="H17" s="14" t="n">
        <v>0.84</v>
      </c>
      <c r="I17" s="13" t="n">
        <v>0</v>
      </c>
      <c r="J17" s="13">
        <f>MAX(0,Parameters!$B$4-I17)</f>
        <v/>
      </c>
      <c r="K17" s="15">
        <f>F17*G17*H17*J17</f>
        <v/>
      </c>
      <c r="L17" s="16" t="n">
        <v>43</v>
      </c>
      <c r="M17" s="13" t="inlineStr">
        <is>
          <t>Supplier coordination</t>
        </is>
      </c>
    </row>
    <row r="18">
      <c r="A18" s="9" t="inlineStr">
        <is>
          <t>R015</t>
        </is>
      </c>
      <c r="B18" s="9" t="inlineStr">
        <is>
          <t>Arthur Morgan</t>
        </is>
      </c>
      <c r="C18" s="9" t="inlineStr">
        <is>
          <t>Service Desk Manager</t>
        </is>
      </c>
      <c r="D18" s="9" t="inlineStr">
        <is>
          <t>Support</t>
        </is>
      </c>
      <c r="E18" s="9" t="inlineStr">
        <is>
          <t>Client Solutions</t>
        </is>
      </c>
      <c r="F18" s="9" t="n">
        <v>1</v>
      </c>
      <c r="G18" s="9" t="n">
        <v>8</v>
      </c>
      <c r="H18" s="10" t="n">
        <v>0.88</v>
      </c>
      <c r="I18" s="9" t="n">
        <v>0</v>
      </c>
      <c r="J18" s="9">
        <f>MAX(0,Parameters!$B$4-I18)</f>
        <v/>
      </c>
      <c r="K18" s="11">
        <f>F18*G18*H18*J18</f>
        <v/>
      </c>
      <c r="L18" s="12" t="n">
        <v>46</v>
      </c>
      <c r="M18" s="9" t="inlineStr">
        <is>
          <t>Support operations</t>
        </is>
      </c>
    </row>
    <row r="19">
      <c r="A19" s="17" t="inlineStr">
        <is>
          <t>TOTAL</t>
        </is>
      </c>
      <c r="B19" s="18" t="n"/>
      <c r="C19" s="18" t="n"/>
      <c r="D19" s="18" t="n"/>
      <c r="E19" s="18" t="n"/>
      <c r="F19" s="17">
        <f>SUM(F4:F18)</f>
        <v/>
      </c>
      <c r="G19" s="18" t="n"/>
      <c r="H19" s="18" t="n"/>
      <c r="I19" s="18" t="n"/>
      <c r="J19" s="17">
        <f>SUM(J4:J18)</f>
        <v/>
      </c>
      <c r="K19" s="17">
        <f>SUM(K4:K18)</f>
        <v/>
      </c>
      <c r="L19" s="19">
        <f>AVERAGE(L4:L18)</f>
        <v/>
      </c>
      <c r="M19" s="18" t="n"/>
    </row>
  </sheetData>
  <mergeCells count="1">
    <mergeCell ref="A1:M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Q31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20" customWidth="1" min="2" max="2"/>
    <col width="28" customWidth="1" min="3" max="3"/>
    <col width="12" customWidth="1" min="4" max="4"/>
    <col width="20" customWidth="1" min="5" max="5"/>
    <col width="12" customWidth="1" min="6" max="6"/>
    <col width="14" customWidth="1" min="7" max="7"/>
    <col width="12" customWidth="1" min="8" max="8"/>
    <col width="12" customWidth="1" min="9" max="9"/>
    <col width="12" customWidth="1" min="10" max="10"/>
    <col width="12" customWidth="1" min="11" max="11"/>
    <col width="10" customWidth="1" min="12" max="12"/>
    <col width="12" customWidth="1" min="13" max="13"/>
    <col width="14" customWidth="1" min="14" max="14"/>
    <col width="11" customWidth="1" min="15" max="15"/>
    <col width="10" customWidth="1" min="16" max="16"/>
    <col width="24" customWidth="1" min="17" max="17"/>
  </cols>
  <sheetData>
    <row r="1">
      <c r="A1" s="3" t="inlineStr">
        <is>
          <t>Project Planner</t>
        </is>
      </c>
    </row>
    <row r="2"/>
    <row r="3">
      <c r="A3" s="8" t="inlineStr">
        <is>
          <t>Task ID</t>
        </is>
      </c>
      <c r="B3" s="8" t="inlineStr">
        <is>
          <t>Project</t>
        </is>
      </c>
      <c r="C3" s="8" t="inlineStr">
        <is>
          <t>Task Name</t>
        </is>
      </c>
      <c r="D3" s="8" t="inlineStr">
        <is>
          <t>Resource ID</t>
        </is>
      </c>
      <c r="E3" s="8" t="inlineStr">
        <is>
          <t>Resource Name</t>
        </is>
      </c>
      <c r="F3" s="8" t="inlineStr">
        <is>
          <t>Priority</t>
        </is>
      </c>
      <c r="G3" s="8" t="inlineStr">
        <is>
          <t>Status</t>
        </is>
      </c>
      <c r="H3" s="8" t="inlineStr">
        <is>
          <t>Start Date</t>
        </is>
      </c>
      <c r="I3" s="8" t="inlineStr">
        <is>
          <t>End Date</t>
        </is>
      </c>
      <c r="J3" s="8" t="inlineStr">
        <is>
          <t>Duration Days</t>
        </is>
      </c>
      <c r="K3" s="8" t="inlineStr">
        <is>
          <t>Planned Hours</t>
        </is>
      </c>
      <c r="L3" s="8" t="inlineStr">
        <is>
          <t>Hours/Day</t>
        </is>
      </c>
      <c r="M3" s="8" t="inlineStr">
        <is>
          <t>Overlap Days</t>
        </is>
      </c>
      <c r="N3" s="8" t="inlineStr">
        <is>
          <t>Week Assigned Hrs</t>
        </is>
      </c>
      <c r="O3" s="8" t="inlineStr">
        <is>
          <t>% Complete</t>
        </is>
      </c>
      <c r="P3" s="8" t="inlineStr">
        <is>
          <t>Billable</t>
        </is>
      </c>
      <c r="Q3" s="8" t="inlineStr">
        <is>
          <t>Comments</t>
        </is>
      </c>
    </row>
    <row r="4">
      <c r="A4" s="20" t="inlineStr">
        <is>
          <t>T001</t>
        </is>
      </c>
      <c r="B4" s="20" t="inlineStr">
        <is>
          <t>Warehouse Upgrade</t>
        </is>
      </c>
      <c r="C4" s="20" t="inlineStr">
        <is>
          <t>Weekly governance review</t>
        </is>
      </c>
      <c r="D4" s="20" t="inlineStr">
        <is>
          <t>R001</t>
        </is>
      </c>
      <c r="E4" s="20">
        <f>IFERROR(INDEX(Team_Resources!$B$4:$B$200,MATCH(D4,Team_Resources!$A$4:$A$200,0)),"")</f>
        <v/>
      </c>
      <c r="F4" s="20" t="inlineStr">
        <is>
          <t>High</t>
        </is>
      </c>
      <c r="G4" s="20" t="inlineStr">
        <is>
          <t>In Progress</t>
        </is>
      </c>
      <c r="H4" s="21" t="inlineStr">
        <is>
          <t>2026-03-16</t>
        </is>
      </c>
      <c r="I4" s="21" t="inlineStr">
        <is>
          <t>2026-03-20</t>
        </is>
      </c>
      <c r="J4" s="20">
        <f>IF(OR(H4="",I4=""),"",MAX(1,I4-H4+1))</f>
        <v/>
      </c>
      <c r="K4" s="20" t="n">
        <v>10</v>
      </c>
      <c r="L4" s="20">
        <f>IFERROR(K4/J4,"")</f>
        <v/>
      </c>
      <c r="M4" s="20">
        <f>IF(OR(H4="",I4="",J4=""),"",MAX(0,MIN(I4,Parameters!$B$12)-MAX(H4,Parameters!$B$3)+1))</f>
        <v/>
      </c>
      <c r="N4" s="22">
        <f>IFERROR(L4*M4,0)</f>
        <v/>
      </c>
      <c r="O4" s="23" t="n">
        <v>0.65</v>
      </c>
      <c r="P4" s="20" t="inlineStr">
        <is>
          <t>Yes</t>
        </is>
      </c>
      <c r="Q4" s="20" t="inlineStr">
        <is>
          <t>Steering cadence</t>
        </is>
      </c>
    </row>
    <row r="5">
      <c r="A5" s="13" t="inlineStr">
        <is>
          <t>T002</t>
        </is>
      </c>
      <c r="B5" s="13" t="inlineStr">
        <is>
          <t>Warehouse Upgrade</t>
        </is>
      </c>
      <c r="C5" s="13" t="inlineStr">
        <is>
          <t>Flow analysis and line balancing</t>
        </is>
      </c>
      <c r="D5" s="13" t="inlineStr">
        <is>
          <t>R002</t>
        </is>
      </c>
      <c r="E5" s="13">
        <f>IFERROR(INDEX(Team_Resources!$B$4:$B$200,MATCH(D5,Team_Resources!$A$4:$A$200,0)),"")</f>
        <v/>
      </c>
      <c r="F5" s="13" t="inlineStr">
        <is>
          <t>High</t>
        </is>
      </c>
      <c r="G5" s="20" t="inlineStr">
        <is>
          <t>In Progress</t>
        </is>
      </c>
      <c r="H5" s="24" t="inlineStr">
        <is>
          <t>2026-03-16</t>
        </is>
      </c>
      <c r="I5" s="24" t="inlineStr">
        <is>
          <t>2026-03-20</t>
        </is>
      </c>
      <c r="J5" s="13">
        <f>IF(OR(H5="",I5=""),"",MAX(1,I5-H5+1))</f>
        <v/>
      </c>
      <c r="K5" s="13" t="n">
        <v>28</v>
      </c>
      <c r="L5" s="13">
        <f>IFERROR(K5/J5,"")</f>
        <v/>
      </c>
      <c r="M5" s="13">
        <f>IF(OR(H5="",I5="",J5=""),"",MAX(0,MIN(I5,Parameters!$B$12)-MAX(H5,Parameters!$B$3)+1))</f>
        <v/>
      </c>
      <c r="N5" s="15">
        <f>IFERROR(L5*M5,0)</f>
        <v/>
      </c>
      <c r="O5" s="14" t="n">
        <v>0.5</v>
      </c>
      <c r="P5" s="13" t="inlineStr">
        <is>
          <t>Yes</t>
        </is>
      </c>
      <c r="Q5" s="13" t="inlineStr">
        <is>
          <t>Ops engineering</t>
        </is>
      </c>
    </row>
    <row r="6">
      <c r="A6" s="20" t="inlineStr">
        <is>
          <t>T003</t>
        </is>
      </c>
      <c r="B6" s="20" t="inlineStr">
        <is>
          <t>Client Portal Refresh</t>
        </is>
      </c>
      <c r="C6" s="20" t="inlineStr">
        <is>
          <t>Wireframes and user journeys</t>
        </is>
      </c>
      <c r="D6" s="20" t="inlineStr">
        <is>
          <t>R003</t>
        </is>
      </c>
      <c r="E6" s="20">
        <f>IFERROR(INDEX(Team_Resources!$B$4:$B$200,MATCH(D6,Team_Resources!$A$4:$A$200,0)),"")</f>
        <v/>
      </c>
      <c r="F6" s="20" t="inlineStr">
        <is>
          <t>Medium</t>
        </is>
      </c>
      <c r="G6" s="20" t="inlineStr">
        <is>
          <t>In Progress</t>
        </is>
      </c>
      <c r="H6" s="21" t="inlineStr">
        <is>
          <t>2026-03-16</t>
        </is>
      </c>
      <c r="I6" s="21" t="inlineStr">
        <is>
          <t>2026-03-19</t>
        </is>
      </c>
      <c r="J6" s="20">
        <f>IF(OR(H6="",I6=""),"",MAX(1,I6-H6+1))</f>
        <v/>
      </c>
      <c r="K6" s="20" t="n">
        <v>18</v>
      </c>
      <c r="L6" s="20">
        <f>IFERROR(K6/J6,"")</f>
        <v/>
      </c>
      <c r="M6" s="20">
        <f>IF(OR(H6="",I6="",J6=""),"",MAX(0,MIN(I6,Parameters!$B$12)-MAX(H6,Parameters!$B$3)+1))</f>
        <v/>
      </c>
      <c r="N6" s="22">
        <f>IFERROR(L6*M6,0)</f>
        <v/>
      </c>
      <c r="O6" s="23" t="n">
        <v>0.55</v>
      </c>
      <c r="P6" s="20" t="inlineStr">
        <is>
          <t>Yes</t>
        </is>
      </c>
      <c r="Q6" s="20" t="inlineStr">
        <is>
          <t>Initial sprint</t>
        </is>
      </c>
    </row>
    <row r="7">
      <c r="A7" s="13" t="inlineStr">
        <is>
          <t>T004</t>
        </is>
      </c>
      <c r="B7" s="13" t="inlineStr">
        <is>
          <t>Client Portal Refresh</t>
        </is>
      </c>
      <c r="C7" s="13" t="inlineStr">
        <is>
          <t>API integration sprint 1</t>
        </is>
      </c>
      <c r="D7" s="13" t="inlineStr">
        <is>
          <t>R004</t>
        </is>
      </c>
      <c r="E7" s="13">
        <f>IFERROR(INDEX(Team_Resources!$B$4:$B$200,MATCH(D7,Team_Resources!$A$4:$A$200,0)),"")</f>
        <v/>
      </c>
      <c r="F7" s="13" t="inlineStr">
        <is>
          <t>High</t>
        </is>
      </c>
      <c r="G7" s="20" t="inlineStr">
        <is>
          <t>In Progress</t>
        </is>
      </c>
      <c r="H7" s="24" t="inlineStr">
        <is>
          <t>2026-03-17</t>
        </is>
      </c>
      <c r="I7" s="24" t="inlineStr">
        <is>
          <t>2026-03-23</t>
        </is>
      </c>
      <c r="J7" s="13">
        <f>IF(OR(H7="",I7=""),"",MAX(1,I7-H7+1))</f>
        <v/>
      </c>
      <c r="K7" s="13" t="n">
        <v>34</v>
      </c>
      <c r="L7" s="13">
        <f>IFERROR(K7/J7,"")</f>
        <v/>
      </c>
      <c r="M7" s="13">
        <f>IF(OR(H7="",I7="",J7=""),"",MAX(0,MIN(I7,Parameters!$B$12)-MAX(H7,Parameters!$B$3)+1))</f>
        <v/>
      </c>
      <c r="N7" s="15">
        <f>IFERROR(L7*M7,0)</f>
        <v/>
      </c>
      <c r="O7" s="14" t="n">
        <v>0.3</v>
      </c>
      <c r="P7" s="13" t="inlineStr">
        <is>
          <t>Yes</t>
        </is>
      </c>
      <c r="Q7" s="13" t="inlineStr">
        <is>
          <t>Milestone build</t>
        </is>
      </c>
    </row>
    <row r="8">
      <c r="A8" s="20" t="inlineStr">
        <is>
          <t>T005</t>
        </is>
      </c>
      <c r="B8" s="20" t="inlineStr">
        <is>
          <t>March Reporting Pack</t>
        </is>
      </c>
      <c r="C8" s="20" t="inlineStr">
        <is>
          <t>Finance dashboard consolidation</t>
        </is>
      </c>
      <c r="D8" s="20" t="inlineStr">
        <is>
          <t>R005</t>
        </is>
      </c>
      <c r="E8" s="20">
        <f>IFERROR(INDEX(Team_Resources!$B$4:$B$200,MATCH(D8,Team_Resources!$A$4:$A$200,0)),"")</f>
        <v/>
      </c>
      <c r="F8" s="20" t="inlineStr">
        <is>
          <t>Medium</t>
        </is>
      </c>
      <c r="G8" s="20" t="inlineStr">
        <is>
          <t>In Progress</t>
        </is>
      </c>
      <c r="H8" s="21" t="inlineStr">
        <is>
          <t>2026-03-18</t>
        </is>
      </c>
      <c r="I8" s="21" t="inlineStr">
        <is>
          <t>2026-03-22</t>
        </is>
      </c>
      <c r="J8" s="20">
        <f>IF(OR(H8="",I8=""),"",MAX(1,I8-H8+1))</f>
        <v/>
      </c>
      <c r="K8" s="20" t="n">
        <v>16</v>
      </c>
      <c r="L8" s="20">
        <f>IFERROR(K8/J8,"")</f>
        <v/>
      </c>
      <c r="M8" s="20">
        <f>IF(OR(H8="",I8="",J8=""),"",MAX(0,MIN(I8,Parameters!$B$12)-MAX(H8,Parameters!$B$3)+1))</f>
        <v/>
      </c>
      <c r="N8" s="22">
        <f>IFERROR(L8*M8,0)</f>
        <v/>
      </c>
      <c r="O8" s="23" t="n">
        <v>0.4</v>
      </c>
      <c r="P8" s="20" t="inlineStr">
        <is>
          <t>No</t>
        </is>
      </c>
      <c r="Q8" s="20" t="inlineStr">
        <is>
          <t>Board pack support</t>
        </is>
      </c>
    </row>
    <row r="9">
      <c r="A9" s="13" t="inlineStr">
        <is>
          <t>T006</t>
        </is>
      </c>
      <c r="B9" s="13" t="inlineStr">
        <is>
          <t>CRM Migration</t>
        </is>
      </c>
      <c r="C9" s="13" t="inlineStr">
        <is>
          <t>Training schedule coordination</t>
        </is>
      </c>
      <c r="D9" s="13" t="inlineStr">
        <is>
          <t>R006</t>
        </is>
      </c>
      <c r="E9" s="13">
        <f>IFERROR(INDEX(Team_Resources!$B$4:$B$200,MATCH(D9,Team_Resources!$A$4:$A$200,0)),"")</f>
        <v/>
      </c>
      <c r="F9" s="13" t="inlineStr">
        <is>
          <t>Medium</t>
        </is>
      </c>
      <c r="G9" s="25" t="inlineStr">
        <is>
          <t>Not Started</t>
        </is>
      </c>
      <c r="H9" s="24" t="inlineStr">
        <is>
          <t>2026-03-17</t>
        </is>
      </c>
      <c r="I9" s="24" t="inlineStr">
        <is>
          <t>2026-03-21</t>
        </is>
      </c>
      <c r="J9" s="13">
        <f>IF(OR(H9="",I9=""),"",MAX(1,I9-H9+1))</f>
        <v/>
      </c>
      <c r="K9" s="13" t="n">
        <v>20</v>
      </c>
      <c r="L9" s="13">
        <f>IFERROR(K9/J9,"")</f>
        <v/>
      </c>
      <c r="M9" s="13">
        <f>IF(OR(H9="",I9="",J9=""),"",MAX(0,MIN(I9,Parameters!$B$12)-MAX(H9,Parameters!$B$3)+1))</f>
        <v/>
      </c>
      <c r="N9" s="15">
        <f>IFERROR(L9*M9,0)</f>
        <v/>
      </c>
      <c r="O9" s="14" t="n">
        <v>0.1</v>
      </c>
      <c r="P9" s="13" t="inlineStr">
        <is>
          <t>Yes</t>
        </is>
      </c>
      <c r="Q9" s="13" t="inlineStr">
        <is>
          <t>Training slots</t>
        </is>
      </c>
    </row>
    <row r="10">
      <c r="A10" s="20" t="inlineStr">
        <is>
          <t>T007</t>
        </is>
      </c>
      <c r="B10" s="20" t="inlineStr">
        <is>
          <t>ISO 9001 Review</t>
        </is>
      </c>
      <c r="C10" s="20" t="inlineStr">
        <is>
          <t>Test script execution</t>
        </is>
      </c>
      <c r="D10" s="20" t="inlineStr">
        <is>
          <t>R007</t>
        </is>
      </c>
      <c r="E10" s="20">
        <f>IFERROR(INDEX(Team_Resources!$B$4:$B$200,MATCH(D10,Team_Resources!$A$4:$A$200,0)),"")</f>
        <v/>
      </c>
      <c r="F10" s="20" t="inlineStr">
        <is>
          <t>High</t>
        </is>
      </c>
      <c r="G10" s="20" t="inlineStr">
        <is>
          <t>In Progress</t>
        </is>
      </c>
      <c r="H10" s="21" t="inlineStr">
        <is>
          <t>2026-03-16</t>
        </is>
      </c>
      <c r="I10" s="21" t="inlineStr">
        <is>
          <t>2026-03-20</t>
        </is>
      </c>
      <c r="J10" s="20">
        <f>IF(OR(H10="",I10=""),"",MAX(1,I10-H10+1))</f>
        <v/>
      </c>
      <c r="K10" s="20" t="n">
        <v>24</v>
      </c>
      <c r="L10" s="20">
        <f>IFERROR(K10/J10,"")</f>
        <v/>
      </c>
      <c r="M10" s="20">
        <f>IF(OR(H10="",I10="",J10=""),"",MAX(0,MIN(I10,Parameters!$B$12)-MAX(H10,Parameters!$B$3)+1))</f>
        <v/>
      </c>
      <c r="N10" s="22">
        <f>IFERROR(L10*M10,0)</f>
        <v/>
      </c>
      <c r="O10" s="23" t="n">
        <v>0.35</v>
      </c>
      <c r="P10" s="20" t="inlineStr">
        <is>
          <t>Yes</t>
        </is>
      </c>
      <c r="Q10" s="20" t="inlineStr">
        <is>
          <t>QA cycle</t>
        </is>
      </c>
    </row>
    <row r="11">
      <c r="A11" s="13" t="inlineStr">
        <is>
          <t>T008</t>
        </is>
      </c>
      <c r="B11" s="13" t="inlineStr">
        <is>
          <t>Data Warehouse</t>
        </is>
      </c>
      <c r="C11" s="13" t="inlineStr">
        <is>
          <t>KPI dataset preparation</t>
        </is>
      </c>
      <c r="D11" s="13" t="inlineStr">
        <is>
          <t>R008</t>
        </is>
      </c>
      <c r="E11" s="13">
        <f>IFERROR(INDEX(Team_Resources!$B$4:$B$200,MATCH(D11,Team_Resources!$A$4:$A$200,0)),"")</f>
        <v/>
      </c>
      <c r="F11" s="13" t="inlineStr">
        <is>
          <t>High</t>
        </is>
      </c>
      <c r="G11" s="20" t="inlineStr">
        <is>
          <t>In Progress</t>
        </is>
      </c>
      <c r="H11" s="24" t="inlineStr">
        <is>
          <t>2026-03-16</t>
        </is>
      </c>
      <c r="I11" s="24" t="inlineStr">
        <is>
          <t>2026-03-21</t>
        </is>
      </c>
      <c r="J11" s="13">
        <f>IF(OR(H11="",I11=""),"",MAX(1,I11-H11+1))</f>
        <v/>
      </c>
      <c r="K11" s="13" t="n">
        <v>26</v>
      </c>
      <c r="L11" s="13">
        <f>IFERROR(K11/J11,"")</f>
        <v/>
      </c>
      <c r="M11" s="13">
        <f>IF(OR(H11="",I11="",J11=""),"",MAX(0,MIN(I11,Parameters!$B$12)-MAX(H11,Parameters!$B$3)+1))</f>
        <v/>
      </c>
      <c r="N11" s="15">
        <f>IFERROR(L11*M11,0)</f>
        <v/>
      </c>
      <c r="O11" s="14" t="n">
        <v>0.45</v>
      </c>
      <c r="P11" s="13" t="inlineStr">
        <is>
          <t>Yes</t>
        </is>
      </c>
      <c r="Q11" s="13" t="inlineStr">
        <is>
          <t>Dashboard feed</t>
        </is>
      </c>
    </row>
    <row r="12">
      <c r="A12" s="20" t="inlineStr">
        <is>
          <t>T009</t>
        </is>
      </c>
      <c r="B12" s="20" t="inlineStr">
        <is>
          <t>Q2 Hiring Plan</t>
        </is>
      </c>
      <c r="C12" s="20" t="inlineStr">
        <is>
          <t>Interview scheduling and offers</t>
        </is>
      </c>
      <c r="D12" s="20" t="inlineStr">
        <is>
          <t>R009</t>
        </is>
      </c>
      <c r="E12" s="20">
        <f>IFERROR(INDEX(Team_Resources!$B$4:$B$200,MATCH(D12,Team_Resources!$A$4:$A$200,0)),"")</f>
        <v/>
      </c>
      <c r="F12" s="20" t="inlineStr">
        <is>
          <t>Medium</t>
        </is>
      </c>
      <c r="G12" s="20" t="inlineStr">
        <is>
          <t>In Progress</t>
        </is>
      </c>
      <c r="H12" s="21" t="inlineStr">
        <is>
          <t>2026-03-18</t>
        </is>
      </c>
      <c r="I12" s="21" t="inlineStr">
        <is>
          <t>2026-03-24</t>
        </is>
      </c>
      <c r="J12" s="20">
        <f>IF(OR(H12="",I12=""),"",MAX(1,I12-H12+1))</f>
        <v/>
      </c>
      <c r="K12" s="20" t="n">
        <v>22</v>
      </c>
      <c r="L12" s="20">
        <f>IFERROR(K12/J12,"")</f>
        <v/>
      </c>
      <c r="M12" s="20">
        <f>IF(OR(H12="",I12="",J12=""),"",MAX(0,MIN(I12,Parameters!$B$12)-MAX(H12,Parameters!$B$3)+1))</f>
        <v/>
      </c>
      <c r="N12" s="22">
        <f>IFERROR(L12*M12,0)</f>
        <v/>
      </c>
      <c r="O12" s="23" t="n">
        <v>0.25</v>
      </c>
      <c r="P12" s="20" t="inlineStr">
        <is>
          <t>No</t>
        </is>
      </c>
      <c r="Q12" s="20" t="inlineStr">
        <is>
          <t>Hiring coordination</t>
        </is>
      </c>
    </row>
    <row r="13">
      <c r="A13" s="13" t="inlineStr">
        <is>
          <t>T010</t>
        </is>
      </c>
      <c r="B13" s="13" t="inlineStr">
        <is>
          <t>Client Onboarding</t>
        </is>
      </c>
      <c r="C13" s="13" t="inlineStr">
        <is>
          <t>Priority account mobilisation</t>
        </is>
      </c>
      <c r="D13" s="13" t="inlineStr">
        <is>
          <t>R010</t>
        </is>
      </c>
      <c r="E13" s="13">
        <f>IFERROR(INDEX(Team_Resources!$B$4:$B$200,MATCH(D13,Team_Resources!$A$4:$A$200,0)),"")</f>
        <v/>
      </c>
      <c r="F13" s="13" t="inlineStr">
        <is>
          <t>High</t>
        </is>
      </c>
      <c r="G13" s="20" t="inlineStr">
        <is>
          <t>In Progress</t>
        </is>
      </c>
      <c r="H13" s="24" t="inlineStr">
        <is>
          <t>2026-03-16</t>
        </is>
      </c>
      <c r="I13" s="24" t="inlineStr">
        <is>
          <t>2026-03-19</t>
        </is>
      </c>
      <c r="J13" s="13">
        <f>IF(OR(H13="",I13=""),"",MAX(1,I13-H13+1))</f>
        <v/>
      </c>
      <c r="K13" s="13" t="n">
        <v>18</v>
      </c>
      <c r="L13" s="13">
        <f>IFERROR(K13/J13,"")</f>
        <v/>
      </c>
      <c r="M13" s="13">
        <f>IF(OR(H13="",I13="",J13=""),"",MAX(0,MIN(I13,Parameters!$B$12)-MAX(H13,Parameters!$B$3)+1))</f>
        <v/>
      </c>
      <c r="N13" s="15">
        <f>IFERROR(L13*M13,0)</f>
        <v/>
      </c>
      <c r="O13" s="14" t="n">
        <v>0.6</v>
      </c>
      <c r="P13" s="13" t="inlineStr">
        <is>
          <t>Yes</t>
        </is>
      </c>
      <c r="Q13" s="13" t="inlineStr">
        <is>
          <t>Client launch</t>
        </is>
      </c>
    </row>
    <row r="14">
      <c r="A14" s="20" t="inlineStr">
        <is>
          <t>T011</t>
        </is>
      </c>
      <c r="B14" s="20" t="inlineStr">
        <is>
          <t>Planned Shutdown</t>
        </is>
      </c>
      <c r="C14" s="20" t="inlineStr">
        <is>
          <t>Maintenance readiness review</t>
        </is>
      </c>
      <c r="D14" s="20" t="inlineStr">
        <is>
          <t>R011</t>
        </is>
      </c>
      <c r="E14" s="20">
        <f>IFERROR(INDEX(Team_Resources!$B$4:$B$200,MATCH(D14,Team_Resources!$A$4:$A$200,0)),"")</f>
        <v/>
      </c>
      <c r="F14" s="20" t="inlineStr">
        <is>
          <t>High</t>
        </is>
      </c>
      <c r="G14" s="25" t="inlineStr">
        <is>
          <t>Not Started</t>
        </is>
      </c>
      <c r="H14" s="21" t="inlineStr">
        <is>
          <t>2026-03-19</t>
        </is>
      </c>
      <c r="I14" s="21" t="inlineStr">
        <is>
          <t>2026-03-25</t>
        </is>
      </c>
      <c r="J14" s="20">
        <f>IF(OR(H14="",I14=""),"",MAX(1,I14-H14+1))</f>
        <v/>
      </c>
      <c r="K14" s="20" t="n">
        <v>24</v>
      </c>
      <c r="L14" s="20">
        <f>IFERROR(K14/J14,"")</f>
        <v/>
      </c>
      <c r="M14" s="20">
        <f>IF(OR(H14="",I14="",J14=""),"",MAX(0,MIN(I14,Parameters!$B$12)-MAX(H14,Parameters!$B$3)+1))</f>
        <v/>
      </c>
      <c r="N14" s="22">
        <f>IFERROR(L14*M14,0)</f>
        <v/>
      </c>
      <c r="O14" s="23" t="n">
        <v>0.1</v>
      </c>
      <c r="P14" s="20" t="inlineStr">
        <is>
          <t>Yes</t>
        </is>
      </c>
      <c r="Q14" s="20" t="inlineStr">
        <is>
          <t>Shutdown prep</t>
        </is>
      </c>
    </row>
    <row r="15">
      <c r="A15" s="13" t="inlineStr">
        <is>
          <t>T012</t>
        </is>
      </c>
      <c r="B15" s="13" t="inlineStr">
        <is>
          <t>Process Optimisation</t>
        </is>
      </c>
      <c r="C15" s="13" t="inlineStr">
        <is>
          <t>Requirements workshops</t>
        </is>
      </c>
      <c r="D15" s="13" t="inlineStr">
        <is>
          <t>R012</t>
        </is>
      </c>
      <c r="E15" s="13">
        <f>IFERROR(INDEX(Team_Resources!$B$4:$B$200,MATCH(D15,Team_Resources!$A$4:$A$200,0)),"")</f>
        <v/>
      </c>
      <c r="F15" s="13" t="inlineStr">
        <is>
          <t>Medium</t>
        </is>
      </c>
      <c r="G15" s="20" t="inlineStr">
        <is>
          <t>In Progress</t>
        </is>
      </c>
      <c r="H15" s="24" t="inlineStr">
        <is>
          <t>2026-03-16</t>
        </is>
      </c>
      <c r="I15" s="24" t="inlineStr">
        <is>
          <t>2026-03-20</t>
        </is>
      </c>
      <c r="J15" s="13">
        <f>IF(OR(H15="",I15=""),"",MAX(1,I15-H15+1))</f>
        <v/>
      </c>
      <c r="K15" s="13" t="n">
        <v>20</v>
      </c>
      <c r="L15" s="13">
        <f>IFERROR(K15/J15,"")</f>
        <v/>
      </c>
      <c r="M15" s="13">
        <f>IF(OR(H15="",I15="",J15=""),"",MAX(0,MIN(I15,Parameters!$B$12)-MAX(H15,Parameters!$B$3)+1))</f>
        <v/>
      </c>
      <c r="N15" s="15">
        <f>IFERROR(L15*M15,0)</f>
        <v/>
      </c>
      <c r="O15" s="14" t="n">
        <v>0.5</v>
      </c>
      <c r="P15" s="13" t="inlineStr">
        <is>
          <t>Yes</t>
        </is>
      </c>
      <c r="Q15" s="13" t="inlineStr">
        <is>
          <t>Lean workshops</t>
        </is>
      </c>
    </row>
    <row r="16">
      <c r="A16" s="20" t="inlineStr">
        <is>
          <t>T013</t>
        </is>
      </c>
      <c r="B16" s="20" t="inlineStr">
        <is>
          <t>Release Management</t>
        </is>
      </c>
      <c r="C16" s="20" t="inlineStr">
        <is>
          <t>CI/CD pipeline hardening</t>
        </is>
      </c>
      <c r="D16" s="20" t="inlineStr">
        <is>
          <t>R013</t>
        </is>
      </c>
      <c r="E16" s="20">
        <f>IFERROR(INDEX(Team_Resources!$B$4:$B$200,MATCH(D16,Team_Resources!$A$4:$A$200,0)),"")</f>
        <v/>
      </c>
      <c r="F16" s="20" t="inlineStr">
        <is>
          <t>High</t>
        </is>
      </c>
      <c r="G16" s="20" t="inlineStr">
        <is>
          <t>In Progress</t>
        </is>
      </c>
      <c r="H16" s="21" t="inlineStr">
        <is>
          <t>2026-03-16</t>
        </is>
      </c>
      <c r="I16" s="21" t="inlineStr">
        <is>
          <t>2026-03-22</t>
        </is>
      </c>
      <c r="J16" s="20">
        <f>IF(OR(H16="",I16=""),"",MAX(1,I16-H16+1))</f>
        <v/>
      </c>
      <c r="K16" s="20" t="n">
        <v>30</v>
      </c>
      <c r="L16" s="20">
        <f>IFERROR(K16/J16,"")</f>
        <v/>
      </c>
      <c r="M16" s="20">
        <f>IF(OR(H16="",I16="",J16=""),"",MAX(0,MIN(I16,Parameters!$B$12)-MAX(H16,Parameters!$B$3)+1))</f>
        <v/>
      </c>
      <c r="N16" s="22">
        <f>IFERROR(L16*M16,0)</f>
        <v/>
      </c>
      <c r="O16" s="23" t="n">
        <v>0.4</v>
      </c>
      <c r="P16" s="20" t="inlineStr">
        <is>
          <t>Yes</t>
        </is>
      </c>
      <c r="Q16" s="20" t="inlineStr">
        <is>
          <t>Release control</t>
        </is>
      </c>
    </row>
    <row r="17">
      <c r="A17" s="13" t="inlineStr">
        <is>
          <t>T014</t>
        </is>
      </c>
      <c r="B17" s="13" t="inlineStr">
        <is>
          <t>Supplier Review</t>
        </is>
      </c>
      <c r="C17" s="13" t="inlineStr">
        <is>
          <t>Contract pack preparation</t>
        </is>
      </c>
      <c r="D17" s="13" t="inlineStr">
        <is>
          <t>R014</t>
        </is>
      </c>
      <c r="E17" s="13">
        <f>IFERROR(INDEX(Team_Resources!$B$4:$B$200,MATCH(D17,Team_Resources!$A$4:$A$200,0)),"")</f>
        <v/>
      </c>
      <c r="F17" s="13" t="inlineStr">
        <is>
          <t>Low</t>
        </is>
      </c>
      <c r="G17" s="25" t="inlineStr">
        <is>
          <t>Not Started</t>
        </is>
      </c>
      <c r="H17" s="24" t="inlineStr">
        <is>
          <t>2026-03-18</t>
        </is>
      </c>
      <c r="I17" s="24" t="inlineStr">
        <is>
          <t>2026-03-24</t>
        </is>
      </c>
      <c r="J17" s="13">
        <f>IF(OR(H17="",I17=""),"",MAX(1,I17-H17+1))</f>
        <v/>
      </c>
      <c r="K17" s="13" t="n">
        <v>14</v>
      </c>
      <c r="L17" s="13">
        <f>IFERROR(K17/J17,"")</f>
        <v/>
      </c>
      <c r="M17" s="13">
        <f>IF(OR(H17="",I17="",J17=""),"",MAX(0,MIN(I17,Parameters!$B$12)-MAX(H17,Parameters!$B$3)+1))</f>
        <v/>
      </c>
      <c r="N17" s="15">
        <f>IFERROR(L17*M17,0)</f>
        <v/>
      </c>
      <c r="O17" s="14" t="n">
        <v>0.05</v>
      </c>
      <c r="P17" s="13" t="inlineStr">
        <is>
          <t>No</t>
        </is>
      </c>
      <c r="Q17" s="13" t="inlineStr">
        <is>
          <t>Renewal file</t>
        </is>
      </c>
    </row>
    <row r="18">
      <c r="A18" s="20" t="inlineStr">
        <is>
          <t>T015</t>
        </is>
      </c>
      <c r="B18" s="20" t="inlineStr">
        <is>
          <t>Service Improvement</t>
        </is>
      </c>
      <c r="C18" s="20" t="inlineStr">
        <is>
          <t>Incident backlog triage</t>
        </is>
      </c>
      <c r="D18" s="20" t="inlineStr">
        <is>
          <t>R015</t>
        </is>
      </c>
      <c r="E18" s="20">
        <f>IFERROR(INDEX(Team_Resources!$B$4:$B$200,MATCH(D18,Team_Resources!$A$4:$A$200,0)),"")</f>
        <v/>
      </c>
      <c r="F18" s="20" t="inlineStr">
        <is>
          <t>High</t>
        </is>
      </c>
      <c r="G18" s="20" t="inlineStr">
        <is>
          <t>In Progress</t>
        </is>
      </c>
      <c r="H18" s="21" t="inlineStr">
        <is>
          <t>2026-03-16</t>
        </is>
      </c>
      <c r="I18" s="21" t="inlineStr">
        <is>
          <t>2026-03-18</t>
        </is>
      </c>
      <c r="J18" s="20">
        <f>IF(OR(H18="",I18=""),"",MAX(1,I18-H18+1))</f>
        <v/>
      </c>
      <c r="K18" s="20" t="n">
        <v>15</v>
      </c>
      <c r="L18" s="20">
        <f>IFERROR(K18/J18,"")</f>
        <v/>
      </c>
      <c r="M18" s="20">
        <f>IF(OR(H18="",I18="",J18=""),"",MAX(0,MIN(I18,Parameters!$B$12)-MAX(H18,Parameters!$B$3)+1))</f>
        <v/>
      </c>
      <c r="N18" s="22">
        <f>IFERROR(L18*M18,0)</f>
        <v/>
      </c>
      <c r="O18" s="23" t="n">
        <v>0.7</v>
      </c>
      <c r="P18" s="20" t="inlineStr">
        <is>
          <t>Yes</t>
        </is>
      </c>
      <c r="Q18" s="20" t="inlineStr">
        <is>
          <t>Backlog reduction</t>
        </is>
      </c>
    </row>
    <row r="19">
      <c r="A19" s="13" t="inlineStr">
        <is>
          <t>T016</t>
        </is>
      </c>
      <c r="B19" s="13" t="inlineStr">
        <is>
          <t>Warehouse Upgrade</t>
        </is>
      </c>
      <c r="C19" s="13" t="inlineStr">
        <is>
          <t>Costed implementation options</t>
        </is>
      </c>
      <c r="D19" s="13" t="inlineStr">
        <is>
          <t>R012</t>
        </is>
      </c>
      <c r="E19" s="13">
        <f>IFERROR(INDEX(Team_Resources!$B$4:$B$200,MATCH(D19,Team_Resources!$A$4:$A$200,0)),"")</f>
        <v/>
      </c>
      <c r="F19" s="13" t="inlineStr">
        <is>
          <t>Medium</t>
        </is>
      </c>
      <c r="G19" s="25" t="inlineStr">
        <is>
          <t>Not Started</t>
        </is>
      </c>
      <c r="H19" s="24" t="inlineStr">
        <is>
          <t>2026-03-20</t>
        </is>
      </c>
      <c r="I19" s="24" t="inlineStr">
        <is>
          <t>2026-03-24</t>
        </is>
      </c>
      <c r="J19" s="13">
        <f>IF(OR(H19="",I19=""),"",MAX(1,I19-H19+1))</f>
        <v/>
      </c>
      <c r="K19" s="13" t="n">
        <v>12</v>
      </c>
      <c r="L19" s="13">
        <f>IFERROR(K19/J19,"")</f>
        <v/>
      </c>
      <c r="M19" s="13">
        <f>IF(OR(H19="",I19="",J19=""),"",MAX(0,MIN(I19,Parameters!$B$12)-MAX(H19,Parameters!$B$3)+1))</f>
        <v/>
      </c>
      <c r="N19" s="15">
        <f>IFERROR(L19*M19,0)</f>
        <v/>
      </c>
      <c r="O19" s="14" t="n">
        <v>0</v>
      </c>
      <c r="P19" s="13" t="inlineStr">
        <is>
          <t>Yes</t>
        </is>
      </c>
      <c r="Q19" s="13" t="inlineStr">
        <is>
          <t>Decision paper</t>
        </is>
      </c>
    </row>
    <row r="20">
      <c r="A20" s="20" t="inlineStr">
        <is>
          <t>T017</t>
        </is>
      </c>
      <c r="B20" s="20" t="inlineStr">
        <is>
          <t>Client Portal Refresh</t>
        </is>
      </c>
      <c r="C20" s="20" t="inlineStr">
        <is>
          <t>Regression testing</t>
        </is>
      </c>
      <c r="D20" s="20" t="inlineStr">
        <is>
          <t>R007</t>
        </is>
      </c>
      <c r="E20" s="20">
        <f>IFERROR(INDEX(Team_Resources!$B$4:$B$200,MATCH(D20,Team_Resources!$A$4:$A$200,0)),"")</f>
        <v/>
      </c>
      <c r="F20" s="20" t="inlineStr">
        <is>
          <t>Medium</t>
        </is>
      </c>
      <c r="G20" s="25" t="inlineStr">
        <is>
          <t>Not Started</t>
        </is>
      </c>
      <c r="H20" s="21" t="inlineStr">
        <is>
          <t>2026-03-21</t>
        </is>
      </c>
      <c r="I20" s="21" t="inlineStr">
        <is>
          <t>2026-03-26</t>
        </is>
      </c>
      <c r="J20" s="20">
        <f>IF(OR(H20="",I20=""),"",MAX(1,I20-H20+1))</f>
        <v/>
      </c>
      <c r="K20" s="20" t="n">
        <v>18</v>
      </c>
      <c r="L20" s="20">
        <f>IFERROR(K20/J20,"")</f>
        <v/>
      </c>
      <c r="M20" s="20">
        <f>IF(OR(H20="",I20="",J20=""),"",MAX(0,MIN(I20,Parameters!$B$12)-MAX(H20,Parameters!$B$3)+1))</f>
        <v/>
      </c>
      <c r="N20" s="22">
        <f>IFERROR(L20*M20,0)</f>
        <v/>
      </c>
      <c r="O20" s="23" t="n">
        <v>0</v>
      </c>
      <c r="P20" s="20" t="inlineStr">
        <is>
          <t>Yes</t>
        </is>
      </c>
      <c r="Q20" s="20" t="inlineStr">
        <is>
          <t>Pre-release QA</t>
        </is>
      </c>
    </row>
    <row r="21">
      <c r="A21" s="13" t="inlineStr">
        <is>
          <t>T018</t>
        </is>
      </c>
      <c r="B21" s="13" t="inlineStr">
        <is>
          <t>CRM Migration</t>
        </is>
      </c>
      <c r="C21" s="13" t="inlineStr">
        <is>
          <t>Configuration changes</t>
        </is>
      </c>
      <c r="D21" s="13" t="inlineStr">
        <is>
          <t>R004</t>
        </is>
      </c>
      <c r="E21" s="13">
        <f>IFERROR(INDEX(Team_Resources!$B$4:$B$200,MATCH(D21,Team_Resources!$A$4:$A$200,0)),"")</f>
        <v/>
      </c>
      <c r="F21" s="13" t="inlineStr">
        <is>
          <t>High</t>
        </is>
      </c>
      <c r="G21" s="25" t="inlineStr">
        <is>
          <t>Not Started</t>
        </is>
      </c>
      <c r="H21" s="24" t="inlineStr">
        <is>
          <t>2026-03-21</t>
        </is>
      </c>
      <c r="I21" s="24" t="inlineStr">
        <is>
          <t>2026-03-27</t>
        </is>
      </c>
      <c r="J21" s="13">
        <f>IF(OR(H21="",I21=""),"",MAX(1,I21-H21+1))</f>
        <v/>
      </c>
      <c r="K21" s="13" t="n">
        <v>22</v>
      </c>
      <c r="L21" s="13">
        <f>IFERROR(K21/J21,"")</f>
        <v/>
      </c>
      <c r="M21" s="13">
        <f>IF(OR(H21="",I21="",J21=""),"",MAX(0,MIN(I21,Parameters!$B$12)-MAX(H21,Parameters!$B$3)+1))</f>
        <v/>
      </c>
      <c r="N21" s="15">
        <f>IFERROR(L21*M21,0)</f>
        <v/>
      </c>
      <c r="O21" s="14" t="n">
        <v>0</v>
      </c>
      <c r="P21" s="13" t="inlineStr">
        <is>
          <t>Yes</t>
        </is>
      </c>
      <c r="Q21" s="13" t="inlineStr">
        <is>
          <t>Sprint follow-up</t>
        </is>
      </c>
    </row>
    <row r="22">
      <c r="A22" s="20" t="inlineStr">
        <is>
          <t>T019</t>
        </is>
      </c>
      <c r="B22" s="20" t="inlineStr">
        <is>
          <t>March Reporting Pack</t>
        </is>
      </c>
      <c r="C22" s="20" t="inlineStr">
        <is>
          <t>Variance commentary drafting</t>
        </is>
      </c>
      <c r="D22" s="20" t="inlineStr">
        <is>
          <t>R005</t>
        </is>
      </c>
      <c r="E22" s="20">
        <f>IFERROR(INDEX(Team_Resources!$B$4:$B$200,MATCH(D22,Team_Resources!$A$4:$A$200,0)),"")</f>
        <v/>
      </c>
      <c r="F22" s="20" t="inlineStr">
        <is>
          <t>Medium</t>
        </is>
      </c>
      <c r="G22" s="25" t="inlineStr">
        <is>
          <t>Not Started</t>
        </is>
      </c>
      <c r="H22" s="21" t="inlineStr">
        <is>
          <t>2026-03-23</t>
        </is>
      </c>
      <c r="I22" s="21" t="inlineStr">
        <is>
          <t>2026-03-26</t>
        </is>
      </c>
      <c r="J22" s="20">
        <f>IF(OR(H22="",I22=""),"",MAX(1,I22-H22+1))</f>
        <v/>
      </c>
      <c r="K22" s="20" t="n">
        <v>10</v>
      </c>
      <c r="L22" s="20">
        <f>IFERROR(K22/J22,"")</f>
        <v/>
      </c>
      <c r="M22" s="20">
        <f>IF(OR(H22="",I22="",J22=""),"",MAX(0,MIN(I22,Parameters!$B$12)-MAX(H22,Parameters!$B$3)+1))</f>
        <v/>
      </c>
      <c r="N22" s="22">
        <f>IFERROR(L22*M22,0)</f>
        <v/>
      </c>
      <c r="O22" s="23" t="n">
        <v>0</v>
      </c>
      <c r="P22" s="20" t="inlineStr">
        <is>
          <t>No</t>
        </is>
      </c>
      <c r="Q22" s="20" t="inlineStr">
        <is>
          <t>Month-end notes</t>
        </is>
      </c>
    </row>
    <row r="23">
      <c r="A23" s="13" t="inlineStr">
        <is>
          <t>T020</t>
        </is>
      </c>
      <c r="B23" s="13" t="inlineStr">
        <is>
          <t>Data Warehouse</t>
        </is>
      </c>
      <c r="C23" s="13" t="inlineStr">
        <is>
          <t>Executive dashboard design</t>
        </is>
      </c>
      <c r="D23" s="13" t="inlineStr">
        <is>
          <t>R003</t>
        </is>
      </c>
      <c r="E23" s="13">
        <f>IFERROR(INDEX(Team_Resources!$B$4:$B$200,MATCH(D23,Team_Resources!$A$4:$A$200,0)),"")</f>
        <v/>
      </c>
      <c r="F23" s="13" t="inlineStr">
        <is>
          <t>Medium</t>
        </is>
      </c>
      <c r="G23" s="20" t="inlineStr">
        <is>
          <t>In Progress</t>
        </is>
      </c>
      <c r="H23" s="24" t="inlineStr">
        <is>
          <t>2026-03-18</t>
        </is>
      </c>
      <c r="I23" s="24" t="inlineStr">
        <is>
          <t>2026-03-24</t>
        </is>
      </c>
      <c r="J23" s="13">
        <f>IF(OR(H23="",I23=""),"",MAX(1,I23-H23+1))</f>
        <v/>
      </c>
      <c r="K23" s="13" t="n">
        <v>16</v>
      </c>
      <c r="L23" s="13">
        <f>IFERROR(K23/J23,"")</f>
        <v/>
      </c>
      <c r="M23" s="13">
        <f>IF(OR(H23="",I23="",J23=""),"",MAX(0,MIN(I23,Parameters!$B$12)-MAX(H23,Parameters!$B$3)+1))</f>
        <v/>
      </c>
      <c r="N23" s="15">
        <f>IFERROR(L23*M23,0)</f>
        <v/>
      </c>
      <c r="O23" s="14" t="n">
        <v>0.2</v>
      </c>
      <c r="P23" s="13" t="inlineStr">
        <is>
          <t>Yes</t>
        </is>
      </c>
      <c r="Q23" s="13" t="inlineStr">
        <is>
          <t>Visual concepts</t>
        </is>
      </c>
    </row>
    <row r="24">
      <c r="A24" s="20" t="inlineStr">
        <is>
          <t>T021</t>
        </is>
      </c>
      <c r="B24" s="20" t="inlineStr">
        <is>
          <t>Q2 Hiring Plan</t>
        </is>
      </c>
      <c r="C24" s="20" t="inlineStr">
        <is>
          <t>Hiring manager calibration</t>
        </is>
      </c>
      <c r="D24" s="20" t="inlineStr">
        <is>
          <t>R009</t>
        </is>
      </c>
      <c r="E24" s="20">
        <f>IFERROR(INDEX(Team_Resources!$B$4:$B$200,MATCH(D24,Team_Resources!$A$4:$A$200,0)),"")</f>
        <v/>
      </c>
      <c r="F24" s="20" t="inlineStr">
        <is>
          <t>Low</t>
        </is>
      </c>
      <c r="G24" s="25" t="inlineStr">
        <is>
          <t>Not Started</t>
        </is>
      </c>
      <c r="H24" s="21" t="inlineStr">
        <is>
          <t>2026-03-23</t>
        </is>
      </c>
      <c r="I24" s="21" t="inlineStr">
        <is>
          <t>2026-03-25</t>
        </is>
      </c>
      <c r="J24" s="20">
        <f>IF(OR(H24="",I24=""),"",MAX(1,I24-H24+1))</f>
        <v/>
      </c>
      <c r="K24" s="20" t="n">
        <v>8</v>
      </c>
      <c r="L24" s="20">
        <f>IFERROR(K24/J24,"")</f>
        <v/>
      </c>
      <c r="M24" s="20">
        <f>IF(OR(H24="",I24="",J24=""),"",MAX(0,MIN(I24,Parameters!$B$12)-MAX(H24,Parameters!$B$3)+1))</f>
        <v/>
      </c>
      <c r="N24" s="22">
        <f>IFERROR(L24*M24,0)</f>
        <v/>
      </c>
      <c r="O24" s="23" t="n">
        <v>0</v>
      </c>
      <c r="P24" s="20" t="inlineStr">
        <is>
          <t>No</t>
        </is>
      </c>
      <c r="Q24" s="20" t="inlineStr">
        <is>
          <t>Interview standards</t>
        </is>
      </c>
    </row>
    <row r="25">
      <c r="A25" s="13" t="inlineStr">
        <is>
          <t>T022</t>
        </is>
      </c>
      <c r="B25" s="13" t="inlineStr">
        <is>
          <t>Supplier Review</t>
        </is>
      </c>
      <c r="C25" s="13" t="inlineStr">
        <is>
          <t>Vendor scorecard analysis</t>
        </is>
      </c>
      <c r="D25" s="13" t="inlineStr">
        <is>
          <t>R014</t>
        </is>
      </c>
      <c r="E25" s="13">
        <f>IFERROR(INDEX(Team_Resources!$B$4:$B$200,MATCH(D25,Team_Resources!$A$4:$A$200,0)),"")</f>
        <v/>
      </c>
      <c r="F25" s="13" t="inlineStr">
        <is>
          <t>Medium</t>
        </is>
      </c>
      <c r="G25" s="20" t="inlineStr">
        <is>
          <t>In Progress</t>
        </is>
      </c>
      <c r="H25" s="24" t="inlineStr">
        <is>
          <t>2026-03-16</t>
        </is>
      </c>
      <c r="I25" s="24" t="inlineStr">
        <is>
          <t>2026-03-19</t>
        </is>
      </c>
      <c r="J25" s="13">
        <f>IF(OR(H25="",I25=""),"",MAX(1,I25-H25+1))</f>
        <v/>
      </c>
      <c r="K25" s="13" t="n">
        <v>14</v>
      </c>
      <c r="L25" s="13">
        <f>IFERROR(K25/J25,"")</f>
        <v/>
      </c>
      <c r="M25" s="13">
        <f>IF(OR(H25="",I25="",J25=""),"",MAX(0,MIN(I25,Parameters!$B$12)-MAX(H25,Parameters!$B$3)+1))</f>
        <v/>
      </c>
      <c r="N25" s="15">
        <f>IFERROR(L25*M25,0)</f>
        <v/>
      </c>
      <c r="O25" s="14" t="n">
        <v>0.5</v>
      </c>
      <c r="P25" s="13" t="inlineStr">
        <is>
          <t>No</t>
        </is>
      </c>
      <c r="Q25" s="13" t="inlineStr">
        <is>
          <t>Procurement analysis</t>
        </is>
      </c>
    </row>
    <row r="26">
      <c r="A26" s="20" t="inlineStr">
        <is>
          <t>T023</t>
        </is>
      </c>
      <c r="B26" s="20" t="inlineStr">
        <is>
          <t>Service Improvement</t>
        </is>
      </c>
      <c r="C26" s="20" t="inlineStr">
        <is>
          <t>Knowledge base refresh</t>
        </is>
      </c>
      <c r="D26" s="20" t="inlineStr">
        <is>
          <t>R015</t>
        </is>
      </c>
      <c r="E26" s="20">
        <f>IFERROR(INDEX(Team_Resources!$B$4:$B$200,MATCH(D26,Team_Resources!$A$4:$A$200,0)),"")</f>
        <v/>
      </c>
      <c r="F26" s="20" t="inlineStr">
        <is>
          <t>Medium</t>
        </is>
      </c>
      <c r="G26" s="20" t="inlineStr">
        <is>
          <t>In Progress</t>
        </is>
      </c>
      <c r="H26" s="21" t="inlineStr">
        <is>
          <t>2026-03-17</t>
        </is>
      </c>
      <c r="I26" s="21" t="inlineStr">
        <is>
          <t>2026-03-21</t>
        </is>
      </c>
      <c r="J26" s="20">
        <f>IF(OR(H26="",I26=""),"",MAX(1,I26-H26+1))</f>
        <v/>
      </c>
      <c r="K26" s="20" t="n">
        <v>12</v>
      </c>
      <c r="L26" s="20">
        <f>IFERROR(K26/J26,"")</f>
        <v/>
      </c>
      <c r="M26" s="20">
        <f>IF(OR(H26="",I26="",J26=""),"",MAX(0,MIN(I26,Parameters!$B$12)-MAX(H26,Parameters!$B$3)+1))</f>
        <v/>
      </c>
      <c r="N26" s="22">
        <f>IFERROR(L26*M26,0)</f>
        <v/>
      </c>
      <c r="O26" s="23" t="n">
        <v>0.3</v>
      </c>
      <c r="P26" s="20" t="inlineStr">
        <is>
          <t>Yes</t>
        </is>
      </c>
      <c r="Q26" s="20" t="inlineStr">
        <is>
          <t>Support content</t>
        </is>
      </c>
    </row>
    <row r="27">
      <c r="A27" s="13" t="inlineStr">
        <is>
          <t>T024</t>
        </is>
      </c>
      <c r="B27" s="13" t="inlineStr">
        <is>
          <t>Client Onboarding</t>
        </is>
      </c>
      <c r="C27" s="13" t="inlineStr">
        <is>
          <t>Implementation risk review</t>
        </is>
      </c>
      <c r="D27" s="13" t="inlineStr">
        <is>
          <t>R010</t>
        </is>
      </c>
      <c r="E27" s="13">
        <f>IFERROR(INDEX(Team_Resources!$B$4:$B$200,MATCH(D27,Team_Resources!$A$4:$A$200,0)),"")</f>
        <v/>
      </c>
      <c r="F27" s="13" t="inlineStr">
        <is>
          <t>High</t>
        </is>
      </c>
      <c r="G27" s="25" t="inlineStr">
        <is>
          <t>Not Started</t>
        </is>
      </c>
      <c r="H27" s="24" t="inlineStr">
        <is>
          <t>2026-03-20</t>
        </is>
      </c>
      <c r="I27" s="24" t="inlineStr">
        <is>
          <t>2026-03-24</t>
        </is>
      </c>
      <c r="J27" s="13">
        <f>IF(OR(H27="",I27=""),"",MAX(1,I27-H27+1))</f>
        <v/>
      </c>
      <c r="K27" s="13" t="n">
        <v>10</v>
      </c>
      <c r="L27" s="13">
        <f>IFERROR(K27/J27,"")</f>
        <v/>
      </c>
      <c r="M27" s="13">
        <f>IF(OR(H27="",I27="",J27=""),"",MAX(0,MIN(I27,Parameters!$B$12)-MAX(H27,Parameters!$B$3)+1))</f>
        <v/>
      </c>
      <c r="N27" s="15">
        <f>IFERROR(L27*M27,0)</f>
        <v/>
      </c>
      <c r="O27" s="14" t="n">
        <v>0</v>
      </c>
      <c r="P27" s="13" t="inlineStr">
        <is>
          <t>Yes</t>
        </is>
      </c>
      <c r="Q27" s="13" t="inlineStr">
        <is>
          <t>Risk workshop</t>
        </is>
      </c>
    </row>
    <row r="28">
      <c r="A28" s="20" t="inlineStr">
        <is>
          <t>T025</t>
        </is>
      </c>
      <c r="B28" s="20" t="inlineStr">
        <is>
          <t>Release Management</t>
        </is>
      </c>
      <c r="C28" s="20" t="inlineStr">
        <is>
          <t>Environment cutover checklist</t>
        </is>
      </c>
      <c r="D28" s="20" t="inlineStr">
        <is>
          <t>R013</t>
        </is>
      </c>
      <c r="E28" s="20">
        <f>IFERROR(INDEX(Team_Resources!$B$4:$B$200,MATCH(D28,Team_Resources!$A$4:$A$200,0)),"")</f>
        <v/>
      </c>
      <c r="F28" s="20" t="inlineStr">
        <is>
          <t>High</t>
        </is>
      </c>
      <c r="G28" s="25" t="inlineStr">
        <is>
          <t>Not Started</t>
        </is>
      </c>
      <c r="H28" s="21" t="inlineStr">
        <is>
          <t>2026-03-23</t>
        </is>
      </c>
      <c r="I28" s="21" t="inlineStr">
        <is>
          <t>2026-03-27</t>
        </is>
      </c>
      <c r="J28" s="20">
        <f>IF(OR(H28="",I28=""),"",MAX(1,I28-H28+1))</f>
        <v/>
      </c>
      <c r="K28" s="20" t="n">
        <v>16</v>
      </c>
      <c r="L28" s="20">
        <f>IFERROR(K28/J28,"")</f>
        <v/>
      </c>
      <c r="M28" s="20">
        <f>IF(OR(H28="",I28="",J28=""),"",MAX(0,MIN(I28,Parameters!$B$12)-MAX(H28,Parameters!$B$3)+1))</f>
        <v/>
      </c>
      <c r="N28" s="22">
        <f>IFERROR(L28*M28,0)</f>
        <v/>
      </c>
      <c r="O28" s="23" t="n">
        <v>0</v>
      </c>
      <c r="P28" s="20" t="inlineStr">
        <is>
          <t>Yes</t>
        </is>
      </c>
      <c r="Q28" s="20" t="inlineStr">
        <is>
          <t>Go-live prep</t>
        </is>
      </c>
    </row>
    <row r="29">
      <c r="A29" s="13" t="inlineStr">
        <is>
          <t>T026</t>
        </is>
      </c>
      <c r="B29" s="13" t="inlineStr">
        <is>
          <t>Planned Shutdown</t>
        </is>
      </c>
      <c r="C29" s="13" t="inlineStr">
        <is>
          <t>Spare parts readiness</t>
        </is>
      </c>
      <c r="D29" s="13" t="inlineStr">
        <is>
          <t>R011</t>
        </is>
      </c>
      <c r="E29" s="13">
        <f>IFERROR(INDEX(Team_Resources!$B$4:$B$200,MATCH(D29,Team_Resources!$A$4:$A$200,0)),"")</f>
        <v/>
      </c>
      <c r="F29" s="13" t="inlineStr">
        <is>
          <t>Medium</t>
        </is>
      </c>
      <c r="G29" s="20" t="inlineStr">
        <is>
          <t>In Progress</t>
        </is>
      </c>
      <c r="H29" s="24" t="inlineStr">
        <is>
          <t>2026-03-16</t>
        </is>
      </c>
      <c r="I29" s="24" t="inlineStr">
        <is>
          <t>2026-03-20</t>
        </is>
      </c>
      <c r="J29" s="13">
        <f>IF(OR(H29="",I29=""),"",MAX(1,I29-H29+1))</f>
        <v/>
      </c>
      <c r="K29" s="13" t="n">
        <v>18</v>
      </c>
      <c r="L29" s="13">
        <f>IFERROR(K29/J29,"")</f>
        <v/>
      </c>
      <c r="M29" s="13">
        <f>IF(OR(H29="",I29="",J29=""),"",MAX(0,MIN(I29,Parameters!$B$12)-MAX(H29,Parameters!$B$3)+1))</f>
        <v/>
      </c>
      <c r="N29" s="15">
        <f>IFERROR(L29*M29,0)</f>
        <v/>
      </c>
      <c r="O29" s="14" t="n">
        <v>0.4</v>
      </c>
      <c r="P29" s="13" t="inlineStr">
        <is>
          <t>Yes</t>
        </is>
      </c>
      <c r="Q29" s="13" t="inlineStr">
        <is>
          <t>Critical materials</t>
        </is>
      </c>
    </row>
    <row r="30">
      <c r="A30" s="20" t="inlineStr">
        <is>
          <t>T027</t>
        </is>
      </c>
      <c r="B30" s="20" t="inlineStr">
        <is>
          <t>Process Optimisation</t>
        </is>
      </c>
      <c r="C30" s="20" t="inlineStr">
        <is>
          <t>Current state mapping</t>
        </is>
      </c>
      <c r="D30" s="20" t="inlineStr">
        <is>
          <t>R002</t>
        </is>
      </c>
      <c r="E30" s="20">
        <f>IFERROR(INDEX(Team_Resources!$B$4:$B$200,MATCH(D30,Team_Resources!$A$4:$A$200,0)),"")</f>
        <v/>
      </c>
      <c r="F30" s="20" t="inlineStr">
        <is>
          <t>Medium</t>
        </is>
      </c>
      <c r="G30" s="20" t="inlineStr">
        <is>
          <t>In Progress</t>
        </is>
      </c>
      <c r="H30" s="21" t="inlineStr">
        <is>
          <t>2026-03-18</t>
        </is>
      </c>
      <c r="I30" s="21" t="inlineStr">
        <is>
          <t>2026-03-24</t>
        </is>
      </c>
      <c r="J30" s="20">
        <f>IF(OR(H30="",I30=""),"",MAX(1,I30-H30+1))</f>
        <v/>
      </c>
      <c r="K30" s="20" t="n">
        <v>20</v>
      </c>
      <c r="L30" s="20">
        <f>IFERROR(K30/J30,"")</f>
        <v/>
      </c>
      <c r="M30" s="20">
        <f>IF(OR(H30="",I30="",J30=""),"",MAX(0,MIN(I30,Parameters!$B$12)-MAX(H30,Parameters!$B$3)+1))</f>
        <v/>
      </c>
      <c r="N30" s="22">
        <f>IFERROR(L30*M30,0)</f>
        <v/>
      </c>
      <c r="O30" s="23" t="n">
        <v>0.2</v>
      </c>
      <c r="P30" s="20" t="inlineStr">
        <is>
          <t>Yes</t>
        </is>
      </c>
      <c r="Q30" s="20" t="inlineStr">
        <is>
          <t>Workflow analysis</t>
        </is>
      </c>
    </row>
    <row r="31">
      <c r="A31" s="13" t="inlineStr">
        <is>
          <t>T028</t>
        </is>
      </c>
      <c r="B31" s="13" t="inlineStr">
        <is>
          <t>CRM Migration</t>
        </is>
      </c>
      <c r="C31" s="13" t="inlineStr">
        <is>
          <t>Comms plan and FAQ</t>
        </is>
      </c>
      <c r="D31" s="13" t="inlineStr">
        <is>
          <t>R006</t>
        </is>
      </c>
      <c r="E31" s="13">
        <f>IFERROR(INDEX(Team_Resources!$B$4:$B$200,MATCH(D31,Team_Resources!$A$4:$A$200,0)),"")</f>
        <v/>
      </c>
      <c r="F31" s="13" t="inlineStr">
        <is>
          <t>Low</t>
        </is>
      </c>
      <c r="G31" s="20" t="inlineStr">
        <is>
          <t>In Progress</t>
        </is>
      </c>
      <c r="H31" s="24" t="inlineStr">
        <is>
          <t>2026-03-16</t>
        </is>
      </c>
      <c r="I31" s="24" t="inlineStr">
        <is>
          <t>2026-03-18</t>
        </is>
      </c>
      <c r="J31" s="13">
        <f>IF(OR(H31="",I31=""),"",MAX(1,I31-H31+1))</f>
        <v/>
      </c>
      <c r="K31" s="13" t="n">
        <v>9</v>
      </c>
      <c r="L31" s="13">
        <f>IFERROR(K31/J31,"")</f>
        <v/>
      </c>
      <c r="M31" s="13">
        <f>IF(OR(H31="",I31="",J31=""),"",MAX(0,MIN(I31,Parameters!$B$12)-MAX(H31,Parameters!$B$3)+1))</f>
        <v/>
      </c>
      <c r="N31" s="15">
        <f>IFERROR(L31*M31,0)</f>
        <v/>
      </c>
      <c r="O31" s="14" t="n">
        <v>0.75</v>
      </c>
      <c r="P31" s="13" t="inlineStr">
        <is>
          <t>No</t>
        </is>
      </c>
      <c r="Q31" s="13" t="inlineStr">
        <is>
          <t>Change management</t>
        </is>
      </c>
    </row>
  </sheetData>
  <mergeCells count="1">
    <mergeCell ref="A1:Q1"/>
  </mergeCells>
  <dataValidations count="3">
    <dataValidation sqref="F4:F31" showDropDown="0" showInputMessage="0" showErrorMessage="0" allowBlank="0" type="list">
      <formula1>=Lists!$C$4:$C$6</formula1>
    </dataValidation>
    <dataValidation sqref="G4:G31" showDropDown="0" showInputMessage="0" showErrorMessage="0" allowBlank="0" type="list">
      <formula1>=Lists!$D$4:$D$7</formula1>
    </dataValidation>
    <dataValidation sqref="P4:P31" showDropDown="0" showInputMessage="0" showErrorMessage="0" allowBlank="0" type="list">
      <formula1>=Lists!$E$4:$E$5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2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2" customWidth="1" min="3" max="3"/>
    <col width="18" customWidth="1" min="4" max="4"/>
    <col width="22" customWidth="1" min="5" max="5"/>
    <col width="14" customWidth="1" min="6" max="6"/>
    <col width="14" customWidth="1" min="7" max="7"/>
    <col width="14" customWidth="1" min="8" max="8"/>
    <col width="12" customWidth="1" min="9" max="9"/>
    <col width="14" customWidth="1" min="10" max="10"/>
    <col width="12" customWidth="1" min="12" max="12"/>
    <col width="12" customWidth="1" min="13" max="13"/>
  </cols>
  <sheetData>
    <row r="1">
      <c r="A1" s="3" t="inlineStr">
        <is>
          <t>Weekly Resource Summary</t>
        </is>
      </c>
    </row>
    <row r="2"/>
    <row r="3">
      <c r="L3" s="26" t="inlineStr">
        <is>
          <t>Week Start</t>
        </is>
      </c>
      <c r="M3" s="27">
        <f>Parameters!B3</f>
        <v/>
      </c>
    </row>
    <row r="4">
      <c r="L4" s="26" t="inlineStr">
        <is>
          <t>Week End</t>
        </is>
      </c>
      <c r="M4" s="27">
        <f>Parameters!B12</f>
        <v/>
      </c>
    </row>
    <row r="5">
      <c r="A5" s="8" t="inlineStr">
        <is>
          <t>Resource ID</t>
        </is>
      </c>
      <c r="B5" s="8" t="inlineStr">
        <is>
          <t>Name</t>
        </is>
      </c>
      <c r="C5" s="8" t="inlineStr">
        <is>
          <t>Role</t>
        </is>
      </c>
      <c r="D5" s="8" t="inlineStr">
        <is>
          <t>Department</t>
        </is>
      </c>
      <c r="E5" s="8" t="inlineStr">
        <is>
          <t>Team</t>
        </is>
      </c>
      <c r="F5" s="8" t="inlineStr">
        <is>
          <t>Weekly Capacity</t>
        </is>
      </c>
      <c r="G5" s="8" t="inlineStr">
        <is>
          <t>Assigned Hours</t>
        </is>
      </c>
      <c r="H5" s="8" t="inlineStr">
        <is>
          <t>Remaining Hours</t>
        </is>
      </c>
      <c r="I5" s="8" t="inlineStr">
        <is>
          <t>Utilisation %</t>
        </is>
      </c>
      <c r="J5" s="8" t="inlineStr">
        <is>
          <t>Load Status</t>
        </is>
      </c>
    </row>
    <row r="6">
      <c r="A6" s="9">
        <f>IF(Team_Resources!A4="","",Team_Resources!A4)</f>
        <v/>
      </c>
      <c r="B6" s="9">
        <f>IF($A6="","",Team_Resources!B4)</f>
        <v/>
      </c>
      <c r="C6" s="9">
        <f>IF($A6="","",Team_Resources!C4)</f>
        <v/>
      </c>
      <c r="D6" s="9">
        <f>IF($A6="","",Team_Resources!D4)</f>
        <v/>
      </c>
      <c r="E6" s="9">
        <f>IF($A6="","",Team_Resources!E4)</f>
        <v/>
      </c>
      <c r="F6" s="9">
        <f>IF($A6="","",Team_Resources!K4)</f>
        <v/>
      </c>
      <c r="G6" s="9">
        <f>IF($A6="","",SUMIFS(Project_Planner!$N:$N,Project_Planner!$D:$D,$A6))</f>
        <v/>
      </c>
      <c r="H6" s="9">
        <f>IF($A6="","",F6-G6)</f>
        <v/>
      </c>
      <c r="I6" s="10">
        <f>IFERROR(G6/F6,"")</f>
        <v/>
      </c>
      <c r="J6" s="9">
        <f>IF($A6="","",IF(I6&gt;Parameters!$B$8,"Overloaded",IF(I6&gt;Parameters!$B$7,"At Risk","Balanced")))</f>
        <v/>
      </c>
    </row>
    <row r="7">
      <c r="A7" s="13">
        <f>IF(Team_Resources!A5="","",Team_Resources!A5)</f>
        <v/>
      </c>
      <c r="B7" s="13">
        <f>IF($A7="","",Team_Resources!B5)</f>
        <v/>
      </c>
      <c r="C7" s="13">
        <f>IF($A7="","",Team_Resources!C5)</f>
        <v/>
      </c>
      <c r="D7" s="13">
        <f>IF($A7="","",Team_Resources!D5)</f>
        <v/>
      </c>
      <c r="E7" s="13">
        <f>IF($A7="","",Team_Resources!E5)</f>
        <v/>
      </c>
      <c r="F7" s="13">
        <f>IF($A7="","",Team_Resources!K5)</f>
        <v/>
      </c>
      <c r="G7" s="13">
        <f>IF($A7="","",SUMIFS(Project_Planner!$N:$N,Project_Planner!$D:$D,$A7))</f>
        <v/>
      </c>
      <c r="H7" s="13">
        <f>IF($A7="","",F7-G7)</f>
        <v/>
      </c>
      <c r="I7" s="14">
        <f>IFERROR(G7/F7,"")</f>
        <v/>
      </c>
      <c r="J7" s="13">
        <f>IF($A7="","",IF(I7&gt;Parameters!$B$8,"Overloaded",IF(I7&gt;Parameters!$B$7,"At Risk","Balanced")))</f>
        <v/>
      </c>
    </row>
    <row r="8">
      <c r="A8" s="9">
        <f>IF(Team_Resources!A6="","",Team_Resources!A6)</f>
        <v/>
      </c>
      <c r="B8" s="9">
        <f>IF($A8="","",Team_Resources!B6)</f>
        <v/>
      </c>
      <c r="C8" s="9">
        <f>IF($A8="","",Team_Resources!C6)</f>
        <v/>
      </c>
      <c r="D8" s="9">
        <f>IF($A8="","",Team_Resources!D6)</f>
        <v/>
      </c>
      <c r="E8" s="9">
        <f>IF($A8="","",Team_Resources!E6)</f>
        <v/>
      </c>
      <c r="F8" s="9">
        <f>IF($A8="","",Team_Resources!K6)</f>
        <v/>
      </c>
      <c r="G8" s="9">
        <f>IF($A8="","",SUMIFS(Project_Planner!$N:$N,Project_Planner!$D:$D,$A8))</f>
        <v/>
      </c>
      <c r="H8" s="9">
        <f>IF($A8="","",F8-G8)</f>
        <v/>
      </c>
      <c r="I8" s="10">
        <f>IFERROR(G8/F8,"")</f>
        <v/>
      </c>
      <c r="J8" s="9">
        <f>IF($A8="","",IF(I8&gt;Parameters!$B$8,"Overloaded",IF(I8&gt;Parameters!$B$7,"At Risk","Balanced")))</f>
        <v/>
      </c>
    </row>
    <row r="9">
      <c r="A9" s="13">
        <f>IF(Team_Resources!A7="","",Team_Resources!A7)</f>
        <v/>
      </c>
      <c r="B9" s="13">
        <f>IF($A9="","",Team_Resources!B7)</f>
        <v/>
      </c>
      <c r="C9" s="13">
        <f>IF($A9="","",Team_Resources!C7)</f>
        <v/>
      </c>
      <c r="D9" s="13">
        <f>IF($A9="","",Team_Resources!D7)</f>
        <v/>
      </c>
      <c r="E9" s="13">
        <f>IF($A9="","",Team_Resources!E7)</f>
        <v/>
      </c>
      <c r="F9" s="13">
        <f>IF($A9="","",Team_Resources!K7)</f>
        <v/>
      </c>
      <c r="G9" s="13">
        <f>IF($A9="","",SUMIFS(Project_Planner!$N:$N,Project_Planner!$D:$D,$A9))</f>
        <v/>
      </c>
      <c r="H9" s="13">
        <f>IF($A9="","",F9-G9)</f>
        <v/>
      </c>
      <c r="I9" s="14">
        <f>IFERROR(G9/F9,"")</f>
        <v/>
      </c>
      <c r="J9" s="13">
        <f>IF($A9="","",IF(I9&gt;Parameters!$B$8,"Overloaded",IF(I9&gt;Parameters!$B$7,"At Risk","Balanced")))</f>
        <v/>
      </c>
    </row>
    <row r="10">
      <c r="A10" s="9">
        <f>IF(Team_Resources!A8="","",Team_Resources!A8)</f>
        <v/>
      </c>
      <c r="B10" s="9">
        <f>IF($A10="","",Team_Resources!B8)</f>
        <v/>
      </c>
      <c r="C10" s="9">
        <f>IF($A10="","",Team_Resources!C8)</f>
        <v/>
      </c>
      <c r="D10" s="9">
        <f>IF($A10="","",Team_Resources!D8)</f>
        <v/>
      </c>
      <c r="E10" s="9">
        <f>IF($A10="","",Team_Resources!E8)</f>
        <v/>
      </c>
      <c r="F10" s="9">
        <f>IF($A10="","",Team_Resources!K8)</f>
        <v/>
      </c>
      <c r="G10" s="9">
        <f>IF($A10="","",SUMIFS(Project_Planner!$N:$N,Project_Planner!$D:$D,$A10))</f>
        <v/>
      </c>
      <c r="H10" s="9">
        <f>IF($A10="","",F10-G10)</f>
        <v/>
      </c>
      <c r="I10" s="10">
        <f>IFERROR(G10/F10,"")</f>
        <v/>
      </c>
      <c r="J10" s="9">
        <f>IF($A10="","",IF(I10&gt;Parameters!$B$8,"Overloaded",IF(I10&gt;Parameters!$B$7,"At Risk","Balanced")))</f>
        <v/>
      </c>
    </row>
    <row r="11">
      <c r="A11" s="13">
        <f>IF(Team_Resources!A9="","",Team_Resources!A9)</f>
        <v/>
      </c>
      <c r="B11" s="13">
        <f>IF($A11="","",Team_Resources!B9)</f>
        <v/>
      </c>
      <c r="C11" s="13">
        <f>IF($A11="","",Team_Resources!C9)</f>
        <v/>
      </c>
      <c r="D11" s="13">
        <f>IF($A11="","",Team_Resources!D9)</f>
        <v/>
      </c>
      <c r="E11" s="13">
        <f>IF($A11="","",Team_Resources!E9)</f>
        <v/>
      </c>
      <c r="F11" s="13">
        <f>IF($A11="","",Team_Resources!K9)</f>
        <v/>
      </c>
      <c r="G11" s="13">
        <f>IF($A11="","",SUMIFS(Project_Planner!$N:$N,Project_Planner!$D:$D,$A11))</f>
        <v/>
      </c>
      <c r="H11" s="13">
        <f>IF($A11="","",F11-G11)</f>
        <v/>
      </c>
      <c r="I11" s="14">
        <f>IFERROR(G11/F11,"")</f>
        <v/>
      </c>
      <c r="J11" s="13">
        <f>IF($A11="","",IF(I11&gt;Parameters!$B$8,"Overloaded",IF(I11&gt;Parameters!$B$7,"At Risk","Balanced")))</f>
        <v/>
      </c>
    </row>
    <row r="12">
      <c r="A12" s="9">
        <f>IF(Team_Resources!A10="","",Team_Resources!A10)</f>
        <v/>
      </c>
      <c r="B12" s="9">
        <f>IF($A12="","",Team_Resources!B10)</f>
        <v/>
      </c>
      <c r="C12" s="9">
        <f>IF($A12="","",Team_Resources!C10)</f>
        <v/>
      </c>
      <c r="D12" s="9">
        <f>IF($A12="","",Team_Resources!D10)</f>
        <v/>
      </c>
      <c r="E12" s="9">
        <f>IF($A12="","",Team_Resources!E10)</f>
        <v/>
      </c>
      <c r="F12" s="9">
        <f>IF($A12="","",Team_Resources!K10)</f>
        <v/>
      </c>
      <c r="G12" s="9">
        <f>IF($A12="","",SUMIFS(Project_Planner!$N:$N,Project_Planner!$D:$D,$A12))</f>
        <v/>
      </c>
      <c r="H12" s="9">
        <f>IF($A12="","",F12-G12)</f>
        <v/>
      </c>
      <c r="I12" s="10">
        <f>IFERROR(G12/F12,"")</f>
        <v/>
      </c>
      <c r="J12" s="9">
        <f>IF($A12="","",IF(I12&gt;Parameters!$B$8,"Overloaded",IF(I12&gt;Parameters!$B$7,"At Risk","Balanced")))</f>
        <v/>
      </c>
    </row>
    <row r="13">
      <c r="A13" s="13">
        <f>IF(Team_Resources!A11="","",Team_Resources!A11)</f>
        <v/>
      </c>
      <c r="B13" s="13">
        <f>IF($A13="","",Team_Resources!B11)</f>
        <v/>
      </c>
      <c r="C13" s="13">
        <f>IF($A13="","",Team_Resources!C11)</f>
        <v/>
      </c>
      <c r="D13" s="13">
        <f>IF($A13="","",Team_Resources!D11)</f>
        <v/>
      </c>
      <c r="E13" s="13">
        <f>IF($A13="","",Team_Resources!E11)</f>
        <v/>
      </c>
      <c r="F13" s="13">
        <f>IF($A13="","",Team_Resources!K11)</f>
        <v/>
      </c>
      <c r="G13" s="13">
        <f>IF($A13="","",SUMIFS(Project_Planner!$N:$N,Project_Planner!$D:$D,$A13))</f>
        <v/>
      </c>
      <c r="H13" s="13">
        <f>IF($A13="","",F13-G13)</f>
        <v/>
      </c>
      <c r="I13" s="14">
        <f>IFERROR(G13/F13,"")</f>
        <v/>
      </c>
      <c r="J13" s="13">
        <f>IF($A13="","",IF(I13&gt;Parameters!$B$8,"Overloaded",IF(I13&gt;Parameters!$B$7,"At Risk","Balanced")))</f>
        <v/>
      </c>
    </row>
    <row r="14">
      <c r="A14" s="9">
        <f>IF(Team_Resources!A12="","",Team_Resources!A12)</f>
        <v/>
      </c>
      <c r="B14" s="9">
        <f>IF($A14="","",Team_Resources!B12)</f>
        <v/>
      </c>
      <c r="C14" s="9">
        <f>IF($A14="","",Team_Resources!C12)</f>
        <v/>
      </c>
      <c r="D14" s="9">
        <f>IF($A14="","",Team_Resources!D12)</f>
        <v/>
      </c>
      <c r="E14" s="9">
        <f>IF($A14="","",Team_Resources!E12)</f>
        <v/>
      </c>
      <c r="F14" s="9">
        <f>IF($A14="","",Team_Resources!K12)</f>
        <v/>
      </c>
      <c r="G14" s="9">
        <f>IF($A14="","",SUMIFS(Project_Planner!$N:$N,Project_Planner!$D:$D,$A14))</f>
        <v/>
      </c>
      <c r="H14" s="9">
        <f>IF($A14="","",F14-G14)</f>
        <v/>
      </c>
      <c r="I14" s="10">
        <f>IFERROR(G14/F14,"")</f>
        <v/>
      </c>
      <c r="J14" s="9">
        <f>IF($A14="","",IF(I14&gt;Parameters!$B$8,"Overloaded",IF(I14&gt;Parameters!$B$7,"At Risk","Balanced")))</f>
        <v/>
      </c>
    </row>
    <row r="15">
      <c r="A15" s="13">
        <f>IF(Team_Resources!A13="","",Team_Resources!A13)</f>
        <v/>
      </c>
      <c r="B15" s="13">
        <f>IF($A15="","",Team_Resources!B13)</f>
        <v/>
      </c>
      <c r="C15" s="13">
        <f>IF($A15="","",Team_Resources!C13)</f>
        <v/>
      </c>
      <c r="D15" s="13">
        <f>IF($A15="","",Team_Resources!D13)</f>
        <v/>
      </c>
      <c r="E15" s="13">
        <f>IF($A15="","",Team_Resources!E13)</f>
        <v/>
      </c>
      <c r="F15" s="13">
        <f>IF($A15="","",Team_Resources!K13)</f>
        <v/>
      </c>
      <c r="G15" s="13">
        <f>IF($A15="","",SUMIFS(Project_Planner!$N:$N,Project_Planner!$D:$D,$A15))</f>
        <v/>
      </c>
      <c r="H15" s="13">
        <f>IF($A15="","",F15-G15)</f>
        <v/>
      </c>
      <c r="I15" s="14">
        <f>IFERROR(G15/F15,"")</f>
        <v/>
      </c>
      <c r="J15" s="13">
        <f>IF($A15="","",IF(I15&gt;Parameters!$B$8,"Overloaded",IF(I15&gt;Parameters!$B$7,"At Risk","Balanced")))</f>
        <v/>
      </c>
    </row>
    <row r="16">
      <c r="A16" s="9">
        <f>IF(Team_Resources!A14="","",Team_Resources!A14)</f>
        <v/>
      </c>
      <c r="B16" s="9">
        <f>IF($A16="","",Team_Resources!B14)</f>
        <v/>
      </c>
      <c r="C16" s="9">
        <f>IF($A16="","",Team_Resources!C14)</f>
        <v/>
      </c>
      <c r="D16" s="9">
        <f>IF($A16="","",Team_Resources!D14)</f>
        <v/>
      </c>
      <c r="E16" s="9">
        <f>IF($A16="","",Team_Resources!E14)</f>
        <v/>
      </c>
      <c r="F16" s="9">
        <f>IF($A16="","",Team_Resources!K14)</f>
        <v/>
      </c>
      <c r="G16" s="9">
        <f>IF($A16="","",SUMIFS(Project_Planner!$N:$N,Project_Planner!$D:$D,$A16))</f>
        <v/>
      </c>
      <c r="H16" s="9">
        <f>IF($A16="","",F16-G16)</f>
        <v/>
      </c>
      <c r="I16" s="10">
        <f>IFERROR(G16/F16,"")</f>
        <v/>
      </c>
      <c r="J16" s="9">
        <f>IF($A16="","",IF(I16&gt;Parameters!$B$8,"Overloaded",IF(I16&gt;Parameters!$B$7,"At Risk","Balanced")))</f>
        <v/>
      </c>
    </row>
    <row r="17">
      <c r="A17" s="13">
        <f>IF(Team_Resources!A15="","",Team_Resources!A15)</f>
        <v/>
      </c>
      <c r="B17" s="13">
        <f>IF($A17="","",Team_Resources!B15)</f>
        <v/>
      </c>
      <c r="C17" s="13">
        <f>IF($A17="","",Team_Resources!C15)</f>
        <v/>
      </c>
      <c r="D17" s="13">
        <f>IF($A17="","",Team_Resources!D15)</f>
        <v/>
      </c>
      <c r="E17" s="13">
        <f>IF($A17="","",Team_Resources!E15)</f>
        <v/>
      </c>
      <c r="F17" s="13">
        <f>IF($A17="","",Team_Resources!K15)</f>
        <v/>
      </c>
      <c r="G17" s="13">
        <f>IF($A17="","",SUMIFS(Project_Planner!$N:$N,Project_Planner!$D:$D,$A17))</f>
        <v/>
      </c>
      <c r="H17" s="13">
        <f>IF($A17="","",F17-G17)</f>
        <v/>
      </c>
      <c r="I17" s="14">
        <f>IFERROR(G17/F17,"")</f>
        <v/>
      </c>
      <c r="J17" s="13">
        <f>IF($A17="","",IF(I17&gt;Parameters!$B$8,"Overloaded",IF(I17&gt;Parameters!$B$7,"At Risk","Balanced")))</f>
        <v/>
      </c>
    </row>
    <row r="18">
      <c r="A18" s="9">
        <f>IF(Team_Resources!A16="","",Team_Resources!A16)</f>
        <v/>
      </c>
      <c r="B18" s="9">
        <f>IF($A18="","",Team_Resources!B16)</f>
        <v/>
      </c>
      <c r="C18" s="9">
        <f>IF($A18="","",Team_Resources!C16)</f>
        <v/>
      </c>
      <c r="D18" s="9">
        <f>IF($A18="","",Team_Resources!D16)</f>
        <v/>
      </c>
      <c r="E18" s="9">
        <f>IF($A18="","",Team_Resources!E16)</f>
        <v/>
      </c>
      <c r="F18" s="9">
        <f>IF($A18="","",Team_Resources!K16)</f>
        <v/>
      </c>
      <c r="G18" s="9">
        <f>IF($A18="","",SUMIFS(Project_Planner!$N:$N,Project_Planner!$D:$D,$A18))</f>
        <v/>
      </c>
      <c r="H18" s="9">
        <f>IF($A18="","",F18-G18)</f>
        <v/>
      </c>
      <c r="I18" s="10">
        <f>IFERROR(G18/F18,"")</f>
        <v/>
      </c>
      <c r="J18" s="9">
        <f>IF($A18="","",IF(I18&gt;Parameters!$B$8,"Overloaded",IF(I18&gt;Parameters!$B$7,"At Risk","Balanced")))</f>
        <v/>
      </c>
    </row>
    <row r="19">
      <c r="A19" s="13">
        <f>IF(Team_Resources!A17="","",Team_Resources!A17)</f>
        <v/>
      </c>
      <c r="B19" s="13">
        <f>IF($A19="","",Team_Resources!B17)</f>
        <v/>
      </c>
      <c r="C19" s="13">
        <f>IF($A19="","",Team_Resources!C17)</f>
        <v/>
      </c>
      <c r="D19" s="13">
        <f>IF($A19="","",Team_Resources!D17)</f>
        <v/>
      </c>
      <c r="E19" s="13">
        <f>IF($A19="","",Team_Resources!E17)</f>
        <v/>
      </c>
      <c r="F19" s="13">
        <f>IF($A19="","",Team_Resources!K17)</f>
        <v/>
      </c>
      <c r="G19" s="13">
        <f>IF($A19="","",SUMIFS(Project_Planner!$N:$N,Project_Planner!$D:$D,$A19))</f>
        <v/>
      </c>
      <c r="H19" s="13">
        <f>IF($A19="","",F19-G19)</f>
        <v/>
      </c>
      <c r="I19" s="14">
        <f>IFERROR(G19/F19,"")</f>
        <v/>
      </c>
      <c r="J19" s="13">
        <f>IF($A19="","",IF(I19&gt;Parameters!$B$8,"Overloaded",IF(I19&gt;Parameters!$B$7,"At Risk","Balanced")))</f>
        <v/>
      </c>
    </row>
    <row r="20">
      <c r="A20" s="9">
        <f>IF(Team_Resources!A18="","",Team_Resources!A18)</f>
        <v/>
      </c>
      <c r="B20" s="9">
        <f>IF($A20="","",Team_Resources!B18)</f>
        <v/>
      </c>
      <c r="C20" s="9">
        <f>IF($A20="","",Team_Resources!C18)</f>
        <v/>
      </c>
      <c r="D20" s="9">
        <f>IF($A20="","",Team_Resources!D18)</f>
        <v/>
      </c>
      <c r="E20" s="9">
        <f>IF($A20="","",Team_Resources!E18)</f>
        <v/>
      </c>
      <c r="F20" s="9">
        <f>IF($A20="","",Team_Resources!K18)</f>
        <v/>
      </c>
      <c r="G20" s="9">
        <f>IF($A20="","",SUMIFS(Project_Planner!$N:$N,Project_Planner!$D:$D,$A20))</f>
        <v/>
      </c>
      <c r="H20" s="9">
        <f>IF($A20="","",F20-G20)</f>
        <v/>
      </c>
      <c r="I20" s="10">
        <f>IFERROR(G20/F20,"")</f>
        <v/>
      </c>
      <c r="J20" s="9">
        <f>IF($A20="","",IF(I20&gt;Parameters!$B$8,"Overloaded",IF(I20&gt;Parameters!$B$7,"At Risk","Balanced")))</f>
        <v/>
      </c>
    </row>
  </sheetData>
  <mergeCells count="1">
    <mergeCell ref="A1:M1"/>
  </mergeCells>
  <conditionalFormatting sqref="I6:I20">
    <cfRule type="colorScale" priority="1">
      <colorScale>
        <cfvo type="num" val="0"/>
        <cfvo type="num" val="1"/>
        <cfvo type="num" val="1.25"/>
        <color rgb="00EAF7EE"/>
        <color rgb="00FFF4E5"/>
        <color rgb="00FDECEC"/>
      </colorScale>
    </cfRule>
  </conditionalFormatting>
  <conditionalFormatting sqref="G6:G20">
    <cfRule type="dataBar" priority="2">
      <dataBar showValue="1">
        <cfvo type="num" val="0"/>
        <cfvo type="max"/>
        <color rgb="002F8F9D"/>
      </dataBar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Z36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12" customWidth="1" min="2" max="2"/>
    <col width="12" customWidth="1" min="3" max="3"/>
    <col width="12" customWidth="1" min="4" max="4"/>
    <col width="22" customWidth="1" min="6" max="6"/>
    <col width="12" customWidth="1" min="7" max="7"/>
    <col width="12" customWidth="1" min="8" max="8"/>
    <col width="12" customWidth="1" min="9" max="9"/>
    <col width="16" customWidth="1" min="11" max="11"/>
    <col width="10" customWidth="1" min="12" max="12"/>
    <col width="12" customWidth="1" min="14" max="14"/>
    <col width="12" customWidth="1" min="22" max="22"/>
  </cols>
  <sheetData>
    <row r="1">
      <c r="A1" s="1" t="inlineStr">
        <is>
          <t>Team Resource Planning Dashboard - UK Localised Sample</t>
        </is>
      </c>
    </row>
    <row r="2"/>
    <row r="3"/>
    <row r="4">
      <c r="A4" s="8" t="inlineStr">
        <is>
          <t>Total Weekly Capacity</t>
        </is>
      </c>
      <c r="D4" s="8" t="inlineStr">
        <is>
          <t>Assigned Hours</t>
        </is>
      </c>
      <c r="G4" s="8" t="inlineStr">
        <is>
          <t>Remaining Hours</t>
        </is>
      </c>
      <c r="J4" s="8" t="inlineStr">
        <is>
          <t>Overall Utilisation</t>
        </is>
      </c>
    </row>
    <row r="5">
      <c r="A5" s="28">
        <f>SUM(Weekly_View!F6:F20)</f>
        <v/>
      </c>
      <c r="D5" s="28">
        <f>SUM(Weekly_View!G6:G20)</f>
        <v/>
      </c>
      <c r="G5" s="28">
        <f>SUM(Weekly_View!H6:H20)</f>
        <v/>
      </c>
      <c r="J5" s="29">
        <f>IFERROR(D5/A5,0)</f>
        <v/>
      </c>
    </row>
    <row r="6"/>
    <row r="7"/>
    <row r="8">
      <c r="A8" s="8" t="inlineStr">
        <is>
          <t>Resource</t>
        </is>
      </c>
      <c r="B8" s="8" t="inlineStr">
        <is>
          <t>Capacity</t>
        </is>
      </c>
      <c r="C8" s="8" t="inlineStr">
        <is>
          <t>Assigned</t>
        </is>
      </c>
      <c r="D8" s="8" t="inlineStr">
        <is>
          <t>Utilisation</t>
        </is>
      </c>
      <c r="F8" s="8" t="inlineStr">
        <is>
          <t>Team</t>
        </is>
      </c>
      <c r="G8" s="8" t="inlineStr">
        <is>
          <t>Capacity</t>
        </is>
      </c>
      <c r="H8" s="8" t="inlineStr">
        <is>
          <t>Assigned</t>
        </is>
      </c>
      <c r="I8" s="8" t="inlineStr">
        <is>
          <t>Utilisation</t>
        </is>
      </c>
      <c r="K8" s="8" t="inlineStr">
        <is>
          <t>Load Status</t>
        </is>
      </c>
      <c r="L8" s="8" t="inlineStr">
        <is>
          <t>Count</t>
        </is>
      </c>
    </row>
    <row r="9">
      <c r="A9" s="13">
        <f>Weekly_View!B6</f>
        <v/>
      </c>
      <c r="B9" s="13">
        <f>Weekly_View!F6</f>
        <v/>
      </c>
      <c r="C9" s="13">
        <f>Weekly_View!G6</f>
        <v/>
      </c>
      <c r="D9" s="14">
        <f>Weekly_View!I6</f>
        <v/>
      </c>
      <c r="F9" s="13" t="inlineStr">
        <is>
          <t>Birmingham Ops</t>
        </is>
      </c>
      <c r="G9" s="13">
        <f>SUMIF(Weekly_View!$E$6:$E$20,F9,Weekly_View!$F$6:$F$20)</f>
        <v/>
      </c>
      <c r="H9" s="13">
        <f>SUMIF(Weekly_View!$E$6:$E$20,F9,Weekly_View!$G$6:$G$20)</f>
        <v/>
      </c>
      <c r="I9" s="14">
        <f>IFERROR(H9/G9,0)</f>
        <v/>
      </c>
      <c r="K9" s="13" t="inlineStr">
        <is>
          <t>Balanced</t>
        </is>
      </c>
      <c r="L9" s="13">
        <f>COUNTIF(Weekly_View!$J$6:$J$20,K9)</f>
        <v/>
      </c>
    </row>
    <row r="10">
      <c r="A10" s="30">
        <f>Weekly_View!B7</f>
        <v/>
      </c>
      <c r="B10" s="30">
        <f>Weekly_View!F7</f>
        <v/>
      </c>
      <c r="C10" s="30">
        <f>Weekly_View!G7</f>
        <v/>
      </c>
      <c r="D10" s="31">
        <f>Weekly_View!I7</f>
        <v/>
      </c>
      <c r="F10" s="30" t="inlineStr">
        <is>
          <t>Client Solutions</t>
        </is>
      </c>
      <c r="G10" s="30">
        <f>SUMIF(Weekly_View!$E$6:$E$20,F10,Weekly_View!$F$6:$F$20)</f>
        <v/>
      </c>
      <c r="H10" s="30">
        <f>SUMIF(Weekly_View!$E$6:$E$20,F10,Weekly_View!$G$6:$G$20)</f>
        <v/>
      </c>
      <c r="I10" s="31">
        <f>IFERROR(H10/G10,0)</f>
        <v/>
      </c>
      <c r="K10" s="30" t="inlineStr">
        <is>
          <t>At Risk</t>
        </is>
      </c>
      <c r="L10" s="30">
        <f>COUNTIF(Weekly_View!$J$6:$J$20,K10)</f>
        <v/>
      </c>
    </row>
    <row r="11">
      <c r="A11" s="13">
        <f>Weekly_View!B8</f>
        <v/>
      </c>
      <c r="B11" s="13">
        <f>Weekly_View!F8</f>
        <v/>
      </c>
      <c r="C11" s="13">
        <f>Weekly_View!G8</f>
        <v/>
      </c>
      <c r="D11" s="14">
        <f>Weekly_View!I8</f>
        <v/>
      </c>
      <c r="F11" s="13" t="inlineStr">
        <is>
          <t>London Delivery</t>
        </is>
      </c>
      <c r="G11" s="13">
        <f>SUMIF(Weekly_View!$E$6:$E$20,F11,Weekly_View!$F$6:$F$20)</f>
        <v/>
      </c>
      <c r="H11" s="13">
        <f>SUMIF(Weekly_View!$E$6:$E$20,F11,Weekly_View!$G$6:$G$20)</f>
        <v/>
      </c>
      <c r="I11" s="14">
        <f>IFERROR(H11/G11,0)</f>
        <v/>
      </c>
      <c r="K11" s="13" t="inlineStr">
        <is>
          <t>Overloaded</t>
        </is>
      </c>
      <c r="L11" s="13">
        <f>COUNTIF(Weekly_View!$J$6:$J$20,K11)</f>
        <v/>
      </c>
    </row>
    <row r="12">
      <c r="A12" s="30">
        <f>Weekly_View!B9</f>
        <v/>
      </c>
      <c r="B12" s="30">
        <f>Weekly_View!F9</f>
        <v/>
      </c>
      <c r="C12" s="30">
        <f>Weekly_View!G9</f>
        <v/>
      </c>
      <c r="D12" s="31">
        <f>Weekly_View!I9</f>
        <v/>
      </c>
      <c r="F12" s="30" t="inlineStr">
        <is>
          <t>Manchester Engineering</t>
        </is>
      </c>
      <c r="G12" s="30">
        <f>SUMIF(Weekly_View!$E$6:$E$20,F12,Weekly_View!$F$6:$F$20)</f>
        <v/>
      </c>
      <c r="H12" s="30">
        <f>SUMIF(Weekly_View!$E$6:$E$20,F12,Weekly_View!$G$6:$G$20)</f>
        <v/>
      </c>
      <c r="I12" s="31">
        <f>IFERROR(H12/G12,0)</f>
        <v/>
      </c>
    </row>
    <row r="13">
      <c r="A13" s="13">
        <f>Weekly_View!B10</f>
        <v/>
      </c>
      <c r="B13" s="13">
        <f>Weekly_View!F10</f>
        <v/>
      </c>
      <c r="C13" s="13">
        <f>Weekly_View!G10</f>
        <v/>
      </c>
      <c r="D13" s="14">
        <f>Weekly_View!I10</f>
        <v/>
      </c>
      <c r="F13" s="13" t="inlineStr">
        <is>
          <t>Shared Services</t>
        </is>
      </c>
      <c r="G13" s="13">
        <f>SUMIF(Weekly_View!$E$6:$E$20,F13,Weekly_View!$F$6:$F$20)</f>
        <v/>
      </c>
      <c r="H13" s="13">
        <f>SUMIF(Weekly_View!$E$6:$E$20,F13,Weekly_View!$G$6:$G$20)</f>
        <v/>
      </c>
      <c r="I13" s="14">
        <f>IFERROR(H13/G13,0)</f>
        <v/>
      </c>
    </row>
    <row r="14">
      <c r="A14" s="30">
        <f>Weekly_View!B11</f>
        <v/>
      </c>
      <c r="B14" s="30">
        <f>Weekly_View!F11</f>
        <v/>
      </c>
      <c r="C14" s="30">
        <f>Weekly_View!G11</f>
        <v/>
      </c>
      <c r="D14" s="31">
        <f>Weekly_View!I11</f>
        <v/>
      </c>
      <c r="K14" s="32" t="inlineStr">
        <is>
          <t>Task Status</t>
        </is>
      </c>
      <c r="L14" s="32" t="inlineStr">
        <is>
          <t>Count</t>
        </is>
      </c>
    </row>
    <row r="15">
      <c r="A15" s="13">
        <f>Weekly_View!B12</f>
        <v/>
      </c>
      <c r="B15" s="13">
        <f>Weekly_View!F12</f>
        <v/>
      </c>
      <c r="C15" s="13">
        <f>Weekly_View!G12</f>
        <v/>
      </c>
      <c r="D15" s="14">
        <f>Weekly_View!I12</f>
        <v/>
      </c>
      <c r="K15" s="13" t="inlineStr">
        <is>
          <t>Not Started</t>
        </is>
      </c>
      <c r="L15" s="13">
        <f>COUNTIF(Project_Planner!$G$4:$G$31,K15)</f>
        <v/>
      </c>
    </row>
    <row r="16">
      <c r="A16" s="30">
        <f>Weekly_View!B13</f>
        <v/>
      </c>
      <c r="B16" s="30">
        <f>Weekly_View!F13</f>
        <v/>
      </c>
      <c r="C16" s="30">
        <f>Weekly_View!G13</f>
        <v/>
      </c>
      <c r="D16" s="31">
        <f>Weekly_View!I13</f>
        <v/>
      </c>
      <c r="K16" s="30" t="inlineStr">
        <is>
          <t>In Progress</t>
        </is>
      </c>
      <c r="L16" s="30">
        <f>COUNTIF(Project_Planner!$G$4:$G$31,K16)</f>
        <v/>
      </c>
    </row>
    <row r="17">
      <c r="A17" s="13">
        <f>Weekly_View!B14</f>
        <v/>
      </c>
      <c r="B17" s="13">
        <f>Weekly_View!F14</f>
        <v/>
      </c>
      <c r="C17" s="13">
        <f>Weekly_View!G14</f>
        <v/>
      </c>
      <c r="D17" s="14">
        <f>Weekly_View!I14</f>
        <v/>
      </c>
      <c r="K17" s="13" t="inlineStr">
        <is>
          <t>Blocked</t>
        </is>
      </c>
      <c r="L17" s="13">
        <f>COUNTIF(Project_Planner!$G$4:$G$31,K17)</f>
        <v/>
      </c>
    </row>
    <row r="18">
      <c r="A18" s="30">
        <f>Weekly_View!B15</f>
        <v/>
      </c>
      <c r="B18" s="30">
        <f>Weekly_View!F15</f>
        <v/>
      </c>
      <c r="C18" s="30">
        <f>Weekly_View!G15</f>
        <v/>
      </c>
      <c r="D18" s="31">
        <f>Weekly_View!I15</f>
        <v/>
      </c>
      <c r="K18" s="30" t="inlineStr">
        <is>
          <t>Completed</t>
        </is>
      </c>
      <c r="L18" s="30">
        <f>COUNTIF(Project_Planner!$G$4:$G$31,K18)</f>
        <v/>
      </c>
    </row>
    <row r="19">
      <c r="A19" s="13">
        <f>Weekly_View!B16</f>
        <v/>
      </c>
      <c r="B19" s="13">
        <f>Weekly_View!F16</f>
        <v/>
      </c>
      <c r="C19" s="13">
        <f>Weekly_View!G16</f>
        <v/>
      </c>
      <c r="D19" s="14">
        <f>Weekly_View!I16</f>
        <v/>
      </c>
    </row>
    <row r="20">
      <c r="A20" s="30">
        <f>Weekly_View!B17</f>
        <v/>
      </c>
      <c r="B20" s="30">
        <f>Weekly_View!F17</f>
        <v/>
      </c>
      <c r="C20" s="30">
        <f>Weekly_View!G17</f>
        <v/>
      </c>
      <c r="D20" s="31">
        <f>Weekly_View!I17</f>
        <v/>
      </c>
    </row>
    <row r="21">
      <c r="A21" s="13">
        <f>Weekly_View!B18</f>
        <v/>
      </c>
      <c r="B21" s="13">
        <f>Weekly_View!F18</f>
        <v/>
      </c>
      <c r="C21" s="13">
        <f>Weekly_View!G18</f>
        <v/>
      </c>
      <c r="D21" s="14">
        <f>Weekly_View!I18</f>
        <v/>
      </c>
    </row>
    <row r="22">
      <c r="A22" s="30">
        <f>Weekly_View!B19</f>
        <v/>
      </c>
      <c r="B22" s="30">
        <f>Weekly_View!F19</f>
        <v/>
      </c>
      <c r="C22" s="30">
        <f>Weekly_View!G19</f>
        <v/>
      </c>
      <c r="D22" s="31">
        <f>Weekly_View!I19</f>
        <v/>
      </c>
    </row>
    <row r="23">
      <c r="A23" s="13">
        <f>Weekly_View!B20</f>
        <v/>
      </c>
      <c r="B23" s="13">
        <f>Weekly_View!F20</f>
        <v/>
      </c>
      <c r="C23" s="13">
        <f>Weekly_View!G20</f>
        <v/>
      </c>
      <c r="D23" s="14">
        <f>Weekly_View!I20</f>
        <v/>
      </c>
    </row>
    <row r="24"/>
    <row r="25"/>
    <row r="26"/>
    <row r="27">
      <c r="A27" s="8" t="inlineStr">
        <is>
          <t>Top Priority Tasks This Week</t>
        </is>
      </c>
    </row>
    <row r="28">
      <c r="A28" s="33" t="inlineStr">
        <is>
          <t>Task</t>
        </is>
      </c>
      <c r="B28" s="33" t="inlineStr">
        <is>
          <t>Project</t>
        </is>
      </c>
      <c r="C28" s="33" t="inlineStr">
        <is>
          <t>Resource</t>
        </is>
      </c>
      <c r="D28" s="33" t="inlineStr">
        <is>
          <t>Assigned Hrs</t>
        </is>
      </c>
      <c r="E28" s="33" t="inlineStr">
        <is>
          <t>Status</t>
        </is>
      </c>
    </row>
    <row r="29">
      <c r="A29" s="13" t="inlineStr">
        <is>
          <t>Weekly governance review</t>
        </is>
      </c>
      <c r="B29" s="13" t="inlineStr">
        <is>
          <t>Warehouse Upgrade</t>
        </is>
      </c>
      <c r="C29" s="13">
        <f>Project_Planner!E4</f>
        <v/>
      </c>
      <c r="D29" s="15">
        <f>Project_Planner!N4</f>
        <v/>
      </c>
      <c r="E29" s="13" t="inlineStr">
        <is>
          <t>In Progress</t>
        </is>
      </c>
    </row>
    <row r="30">
      <c r="A30" s="9" t="inlineStr">
        <is>
          <t>Flow analysis and line balancing</t>
        </is>
      </c>
      <c r="B30" s="9" t="inlineStr">
        <is>
          <t>Warehouse Upgrade</t>
        </is>
      </c>
      <c r="C30" s="9">
        <f>Project_Planner!E5</f>
        <v/>
      </c>
      <c r="D30" s="11">
        <f>Project_Planner!N5</f>
        <v/>
      </c>
      <c r="E30" s="9" t="inlineStr">
        <is>
          <t>In Progress</t>
        </is>
      </c>
    </row>
    <row r="31">
      <c r="A31" s="13" t="inlineStr">
        <is>
          <t>API integration sprint 1</t>
        </is>
      </c>
      <c r="B31" s="13" t="inlineStr">
        <is>
          <t>Client Portal Refresh</t>
        </is>
      </c>
      <c r="C31" s="13">
        <f>Project_Planner!E7</f>
        <v/>
      </c>
      <c r="D31" s="15">
        <f>Project_Planner!N7</f>
        <v/>
      </c>
      <c r="E31" s="13" t="inlineStr">
        <is>
          <t>In Progress</t>
        </is>
      </c>
    </row>
    <row r="32">
      <c r="A32" s="9" t="inlineStr">
        <is>
          <t>Test script execution</t>
        </is>
      </c>
      <c r="B32" s="9" t="inlineStr">
        <is>
          <t>ISO 9001 Review</t>
        </is>
      </c>
      <c r="C32" s="9">
        <f>Project_Planner!E10</f>
        <v/>
      </c>
      <c r="D32" s="11">
        <f>Project_Planner!N10</f>
        <v/>
      </c>
      <c r="E32" s="9" t="inlineStr">
        <is>
          <t>In Progress</t>
        </is>
      </c>
    </row>
    <row r="33">
      <c r="A33" s="13" t="inlineStr">
        <is>
          <t>KPI dataset preparation</t>
        </is>
      </c>
      <c r="B33" s="13" t="inlineStr">
        <is>
          <t>Data Warehouse</t>
        </is>
      </c>
      <c r="C33" s="13">
        <f>Project_Planner!E11</f>
        <v/>
      </c>
      <c r="D33" s="15">
        <f>Project_Planner!N11</f>
        <v/>
      </c>
      <c r="E33" s="13" t="inlineStr">
        <is>
          <t>In Progress</t>
        </is>
      </c>
    </row>
    <row r="34">
      <c r="A34" s="9" t="inlineStr">
        <is>
          <t>Priority account mobilisation</t>
        </is>
      </c>
      <c r="B34" s="9" t="inlineStr">
        <is>
          <t>Client Onboarding</t>
        </is>
      </c>
      <c r="C34" s="9">
        <f>Project_Planner!E13</f>
        <v/>
      </c>
      <c r="D34" s="11">
        <f>Project_Planner!N13</f>
        <v/>
      </c>
      <c r="E34" s="9" t="inlineStr">
        <is>
          <t>In Progress</t>
        </is>
      </c>
    </row>
    <row r="35">
      <c r="A35" s="13" t="inlineStr">
        <is>
          <t>Maintenance readiness review</t>
        </is>
      </c>
      <c r="B35" s="13" t="inlineStr">
        <is>
          <t>Planned Shutdown</t>
        </is>
      </c>
      <c r="C35" s="13">
        <f>Project_Planner!E14</f>
        <v/>
      </c>
      <c r="D35" s="15">
        <f>Project_Planner!N14</f>
        <v/>
      </c>
      <c r="E35" s="13" t="inlineStr">
        <is>
          <t>Not Started</t>
        </is>
      </c>
    </row>
    <row r="36">
      <c r="A36" s="9" t="inlineStr">
        <is>
          <t>CI/CD pipeline hardening</t>
        </is>
      </c>
      <c r="B36" s="9" t="inlineStr">
        <is>
          <t>Release Management</t>
        </is>
      </c>
      <c r="C36" s="9">
        <f>Project_Planner!E16</f>
        <v/>
      </c>
      <c r="D36" s="11">
        <f>Project_Planner!N16</f>
        <v/>
      </c>
      <c r="E36" s="9" t="inlineStr">
        <is>
          <t>In Progress</t>
        </is>
      </c>
    </row>
  </sheetData>
  <mergeCells count="10">
    <mergeCell ref="A4:B4"/>
    <mergeCell ref="G4:H4"/>
    <mergeCell ref="J4:K4"/>
    <mergeCell ref="A1:Z1"/>
    <mergeCell ref="J5:K5"/>
    <mergeCell ref="D5:E5"/>
    <mergeCell ref="A5:B5"/>
    <mergeCell ref="G5:H5"/>
    <mergeCell ref="D4:E4"/>
    <mergeCell ref="A27:E27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2026-03-18T08:17:46Z</dcterms:created>
  <dcterms:modified xmlns:dcterms="http://purl.org/dc/terms/" xmlns:xsi="http://www.w3.org/2001/XMLSchema-instance" xsi:type="dcterms:W3CDTF">2026-03-18T08:17:46Z</dcterms:modified>
</cp:coreProperties>
</file>