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nnees" sheetId="1" state="visible" r:id="rId1"/>
    <sheet xmlns:r="http://schemas.openxmlformats.org/officeDocument/2006/relationships" name="Ratios" sheetId="2" state="visible" r:id="rId2"/>
    <sheet xmlns:r="http://schemas.openxmlformats.org/officeDocument/2006/relationships" name="Dashboard" sheetId="3" state="visible" r:id="rId3"/>
    <sheet xmlns:r="http://schemas.openxmlformats.org/officeDocument/2006/relationships" name="Synthese_PDF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9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0F172A"/>
      <sz val="12"/>
    </font>
    <font>
      <b val="1"/>
      <color rgb="00475569"/>
    </font>
    <font>
      <b val="1"/>
      <color rgb="000B57D0"/>
    </font>
    <font>
      <b val="1"/>
      <color rgb="00FFFFFF"/>
    </font>
    <font>
      <b val="1"/>
      <color rgb="000B57D0"/>
      <sz val="13"/>
    </font>
    <font>
      <b val="1"/>
    </font>
    <font>
      <b val="1"/>
      <color rgb="000B57D0"/>
      <sz val="14"/>
    </font>
  </fonts>
  <fills count="6">
    <fill>
      <patternFill/>
    </fill>
    <fill>
      <patternFill patternType="gray125"/>
    </fill>
    <fill>
      <patternFill patternType="solid">
        <fgColor rgb="000B57D0"/>
      </patternFill>
    </fill>
    <fill>
      <patternFill patternType="solid">
        <fgColor rgb="00EEF4FF"/>
      </patternFill>
    </fill>
    <fill>
      <patternFill patternType="solid">
        <fgColor rgb="00111827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E5E7EB"/>
      </left>
      <right style="thin">
        <color rgb="00E5E7EB"/>
      </right>
      <top style="thin">
        <color rgb="00E5E7EB"/>
      </top>
      <bottom style="thin">
        <color rgb="00E5E7EB"/>
      </bottom>
    </border>
  </borders>
  <cellStyleXfs count="1">
    <xf numFmtId="0" fontId="0" fillId="0" borderId="0"/>
  </cellStyleXfs>
  <cellXfs count="3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3" fillId="0" borderId="1" applyAlignment="1" pivotButton="0" quotePrefix="0" xfId="0">
      <alignment vertical="center"/>
    </xf>
    <xf numFmtId="0" fontId="4" fillId="3" borderId="1" applyAlignment="1" pivotButton="0" quotePrefix="0" xfId="0">
      <alignment vertical="center"/>
    </xf>
    <xf numFmtId="0" fontId="5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center"/>
    </xf>
    <xf numFmtId="3" fontId="6" fillId="3" borderId="1" applyAlignment="1" pivotButton="0" quotePrefix="0" xfId="0">
      <alignment horizontal="right" vertical="center"/>
    </xf>
    <xf numFmtId="0" fontId="0" fillId="0" borderId="1" applyAlignment="1" pivotButton="0" quotePrefix="0" xfId="0">
      <alignment horizontal="center" vertical="center"/>
    </xf>
    <xf numFmtId="0" fontId="7" fillId="5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center" wrapText="1"/>
    </xf>
    <xf numFmtId="164" fontId="4" fillId="3" borderId="1" applyAlignment="1" pivotButton="0" quotePrefix="0" xfId="0">
      <alignment vertical="center"/>
    </xf>
    <xf numFmtId="0" fontId="7" fillId="5" borderId="1" applyAlignment="1" pivotButton="0" quotePrefix="0" xfId="0">
      <alignment vertical="center"/>
    </xf>
    <xf numFmtId="0" fontId="7" fillId="0" borderId="1" applyAlignment="1" pivotButton="0" quotePrefix="0" xfId="0">
      <alignment vertical="center"/>
    </xf>
    <xf numFmtId="164" fontId="0" fillId="0" borderId="1" applyAlignment="1" pivotButton="0" quotePrefix="0" xfId="0">
      <alignment horizontal="right" vertical="center"/>
    </xf>
    <xf numFmtId="0" fontId="0" fillId="5" borderId="1" applyAlignment="1" pivotButton="0" quotePrefix="0" xfId="0">
      <alignment vertical="center"/>
    </xf>
    <xf numFmtId="0" fontId="7" fillId="3" borderId="1" applyAlignment="1" pivotButton="0" quotePrefix="0" xfId="0">
      <alignment vertical="center" wrapText="1"/>
    </xf>
    <xf numFmtId="2" fontId="0" fillId="0" borderId="1" applyAlignment="1" pivotButton="0" quotePrefix="0" xfId="0">
      <alignment horizontal="right" vertical="center"/>
    </xf>
    <xf numFmtId="0" fontId="5" fillId="4" borderId="0" applyAlignment="1" pivotButton="0" quotePrefix="0" xfId="0">
      <alignment horizontal="center" vertical="center"/>
    </xf>
    <xf numFmtId="164" fontId="6" fillId="3" borderId="1" applyAlignment="1" pivotButton="0" quotePrefix="0" xfId="0">
      <alignment vertical="center"/>
    </xf>
    <xf numFmtId="0" fontId="0" fillId="3" borderId="1" applyAlignment="1" pivotButton="0" quotePrefix="0" xfId="0">
      <alignment vertical="center" wrapText="1"/>
    </xf>
    <xf numFmtId="2" fontId="0" fillId="0" borderId="1" applyAlignment="1" pivotButton="0" quotePrefix="0" xfId="0">
      <alignment vertical="center"/>
    </xf>
    <xf numFmtId="2" fontId="6" fillId="3" borderId="1" applyAlignment="1" pivotButton="0" quotePrefix="0" xfId="0">
      <alignment vertical="center"/>
    </xf>
    <xf numFmtId="0" fontId="3" fillId="0" borderId="1" pivotButton="0" quotePrefix="0" xfId="0"/>
    <xf numFmtId="2" fontId="8" fillId="3" borderId="1" applyAlignment="1" pivotButton="0" quotePrefix="0" xfId="0">
      <alignment horizontal="right" vertical="center"/>
    </xf>
    <xf numFmtId="0" fontId="7" fillId="3" borderId="1" pivotButton="0" quotePrefix="0" xfId="0"/>
    <xf numFmtId="0" fontId="0" fillId="0" borderId="1" pivotButton="0" quotePrefix="0" xfId="0"/>
    <xf numFmtId="0" fontId="5" fillId="4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164" fontId="8" fillId="3" borderId="1" applyAlignment="1" pivotButton="0" quotePrefix="0" xfId="0">
      <alignment horizontal="center" vertical="center" wrapText="1"/>
    </xf>
    <xf numFmtId="2" fontId="8" fillId="3" borderId="1" applyAlignment="1" pivotButton="0" quotePrefix="0" xfId="0">
      <alignment horizontal="center" vertical="center" wrapText="1"/>
    </xf>
    <xf numFmtId="0" fontId="7" fillId="5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vertical="center" wrapText="1"/>
    </xf>
    <xf numFmtId="2" fontId="8" fillId="3" borderId="1" applyAlignment="1" pivotButton="0" quotePrefix="0" xfId="0">
      <alignment vertical="center" wrapText="1"/>
    </xf>
    <xf numFmtId="0" fontId="0" fillId="5" borderId="1" applyAlignment="1" pivotButton="0" quotePrefix="0" xfId="0">
      <alignment vertical="center" wrapText="1"/>
    </xf>
  </cellXfs>
  <cellStyles count="1">
    <cellStyle name="Normal" xfId="0" builtinId="0" hidden="0"/>
  </cellStyles>
  <dxfs count="3">
    <dxf>
      <font>
        <b val="1"/>
        <color rgb="000F172A"/>
      </font>
      <fill>
        <patternFill patternType="solid">
          <fgColor rgb="00DCFCE7"/>
        </patternFill>
      </fill>
    </dxf>
    <dxf>
      <font>
        <b val="1"/>
        <color rgb="00FFFFFF"/>
      </font>
      <fill>
        <patternFill patternType="solid">
          <fgColor rgb="00EF4444"/>
        </patternFill>
      </fill>
    </dxf>
    <dxf>
      <font>
        <b val="1"/>
        <color rgb="000F172A"/>
      </font>
      <fill>
        <patternFill patternType="solid">
          <fgColor rgb="00FEF3C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Scores (1–3)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'Dashboard'!D4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'Dashboard'!$A$5:$A$8</f>
            </numRef>
          </cat>
          <val>
            <numRef>
              <f>'Dashboard'!$D$5:$D$8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KPI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Score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style val="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Indice (0–1)</a:t>
            </a:r>
          </a:p>
        </rich>
      </tx>
    </title>
    <plotArea>
      <radarChart>
        <radarStyle val="standard"/>
        <ser>
          <idx val="0"/>
          <order val="0"/>
          <tx>
            <strRef>
              <f>'Dashboard'!H4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'Dashboard'!$G$5:$G$8</f>
            </numRef>
          </cat>
          <val>
            <numRef>
              <f>'Dashboard'!$H$5:$H$8</f>
            </numRef>
          </val>
        </ser>
        <axId val="10"/>
        <axId val="100"/>
      </rad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  <max val="1"/>
          <min val="0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14</row>
      <rowOff>0</rowOff>
    </from>
    <ext cx="576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14</row>
      <rowOff>0</rowOff>
    </from>
    <ext cx="576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8" customWidth="1" min="1" max="1"/>
    <col width="18" customWidth="1" min="2" max="2"/>
    <col width="10" customWidth="1" min="3" max="3"/>
    <col width="14" customWidth="1" min="4" max="4"/>
    <col width="52" customWidth="1" min="5" max="5"/>
  </cols>
  <sheetData>
    <row r="1" ht="26" customHeight="1">
      <c r="A1" s="1" t="inlineStr">
        <is>
          <t>RATIOS FINANCIERS — DONNÉES (premium, prérempli)</t>
        </is>
      </c>
    </row>
    <row r="2" ht="20" customHeight="1">
      <c r="A2" s="2" t="inlineStr">
        <is>
          <t>Saisissez vos données : ratios + lecture + score global se calculent automatiquement.</t>
        </is>
      </c>
    </row>
    <row r="3">
      <c r="A3" s="3" t="inlineStr">
        <is>
          <t>Mode</t>
        </is>
      </c>
      <c r="B3" s="4" t="inlineStr">
        <is>
          <t>Pro</t>
        </is>
      </c>
      <c r="D3" s="3" t="inlineStr">
        <is>
          <t>Devise</t>
        </is>
      </c>
      <c r="E3" s="4" t="inlineStr">
        <is>
          <t>MAD</t>
        </is>
      </c>
    </row>
    <row r="4" ht="20" customHeight="1">
      <c r="A4" s="5" t="inlineStr">
        <is>
          <t>Donnée</t>
        </is>
      </c>
      <c r="B4" s="5" t="inlineStr">
        <is>
          <t>Valeur (✅)</t>
        </is>
      </c>
      <c r="C4" s="5" t="inlineStr">
        <is>
          <t>Unité</t>
        </is>
      </c>
      <c r="D4" s="5" t="inlineStr">
        <is>
          <t>Statut</t>
        </is>
      </c>
      <c r="E4" s="5" t="inlineStr">
        <is>
          <t>Note / aide</t>
        </is>
      </c>
    </row>
    <row r="5">
      <c r="A5" s="6" t="inlineStr">
        <is>
          <t>Chiffre d'affaires</t>
        </is>
      </c>
      <c r="B5" s="7" t="n">
        <v>420000</v>
      </c>
      <c r="C5" s="8" t="inlineStr">
        <is>
          <t>MAD</t>
        </is>
      </c>
      <c r="D5" s="9">
        <f>IF(B5="","❌ Manquant","✅ OK")</f>
        <v/>
      </c>
      <c r="E5" s="10" t="inlineStr">
        <is>
          <t>Utilisé pour marge nette, rotation des actifs.</t>
        </is>
      </c>
    </row>
    <row r="6">
      <c r="A6" s="6" t="inlineStr">
        <is>
          <t>Résultat net</t>
        </is>
      </c>
      <c r="B6" s="7" t="n">
        <v>52000</v>
      </c>
      <c r="C6" s="8" t="inlineStr">
        <is>
          <t>MAD</t>
        </is>
      </c>
      <c r="D6" s="9">
        <f>IF(B6="","❌ Manquant","✅ OK")</f>
        <v/>
      </c>
      <c r="E6" s="10" t="inlineStr">
        <is>
          <t>Base ROA, ROE, marge nette.</t>
        </is>
      </c>
    </row>
    <row r="7">
      <c r="A7" s="6" t="inlineStr">
        <is>
          <t>Total actif</t>
        </is>
      </c>
      <c r="B7" s="7" t="n">
        <v>610000</v>
      </c>
      <c r="C7" s="8" t="inlineStr">
        <is>
          <t>MAD</t>
        </is>
      </c>
      <c r="D7" s="9">
        <f>IF(B7="","❌ Manquant","✅ OK")</f>
        <v/>
      </c>
      <c r="E7" s="10" t="inlineStr">
        <is>
          <t>Base ROA, rotation, autonomie.</t>
        </is>
      </c>
    </row>
    <row r="8">
      <c r="A8" s="6" t="inlineStr">
        <is>
          <t>Capitaux propres</t>
        </is>
      </c>
      <c r="B8" s="7" t="n">
        <v>260000</v>
      </c>
      <c r="C8" s="8" t="inlineStr">
        <is>
          <t>MAD</t>
        </is>
      </c>
      <c r="D8" s="9">
        <f>IF(B8="","❌ Manquant","✅ OK")</f>
        <v/>
      </c>
      <c r="E8" s="10" t="inlineStr">
        <is>
          <t>Base ROE, endettement, levier.</t>
        </is>
      </c>
    </row>
    <row r="9">
      <c r="A9" s="6" t="inlineStr">
        <is>
          <t>Dettes financières</t>
        </is>
      </c>
      <c r="B9" s="7" t="n">
        <v>190000</v>
      </c>
      <c r="C9" s="8" t="inlineStr">
        <is>
          <t>MAD</t>
        </is>
      </c>
      <c r="D9" s="9">
        <f>IF(B9="","❌ Manquant","✅ OK")</f>
        <v/>
      </c>
      <c r="E9" s="10" t="inlineStr">
        <is>
          <t>Base endettement.</t>
        </is>
      </c>
    </row>
    <row r="10">
      <c r="A10" s="6" t="inlineStr">
        <is>
          <t>Actifs circulants</t>
        </is>
      </c>
      <c r="B10" s="7" t="n">
        <v>240000</v>
      </c>
      <c r="C10" s="8" t="inlineStr">
        <is>
          <t>MAD</t>
        </is>
      </c>
      <c r="D10" s="9">
        <f>IF(B10="","❌ Manquant","✅ OK")</f>
        <v/>
      </c>
      <c r="E10" s="10" t="inlineStr">
        <is>
          <t>Base liquidité générale.</t>
        </is>
      </c>
    </row>
    <row r="11">
      <c r="A11" s="6" t="inlineStr">
        <is>
          <t>Dettes court terme</t>
        </is>
      </c>
      <c r="B11" s="7" t="n">
        <v>180000</v>
      </c>
      <c r="C11" s="8" t="inlineStr">
        <is>
          <t>MAD</t>
        </is>
      </c>
      <c r="D11" s="9">
        <f>IF(B11="","❌ Manquant","✅ OK")</f>
        <v/>
      </c>
      <c r="E11" s="10" t="inlineStr">
        <is>
          <t>Base liquidité générale.</t>
        </is>
      </c>
    </row>
    <row r="12">
      <c r="A12" s="6" t="inlineStr">
        <is>
          <t>Stocks (optionnel)</t>
        </is>
      </c>
      <c r="B12" s="7" t="n">
        <v>60000</v>
      </c>
      <c r="C12" s="8" t="inlineStr">
        <is>
          <t>MAD</t>
        </is>
      </c>
      <c r="D12" s="9">
        <f>IF(B12="","❌ Manquant","✅ OK")</f>
        <v/>
      </c>
      <c r="E12" s="10" t="inlineStr">
        <is>
          <t>Pour quick ratio (liquidité rapide).</t>
        </is>
      </c>
    </row>
    <row r="15" ht="20" customHeight="1">
      <c r="A15" s="2" t="inlineStr">
        <is>
          <t>Qualité des données (automatique)</t>
        </is>
      </c>
    </row>
    <row r="16">
      <c r="A16" s="3" t="inlineStr">
        <is>
          <t>Champs requis remplis</t>
        </is>
      </c>
      <c r="B16" s="4">
        <f>COUNT(B5:B11)</f>
        <v/>
      </c>
      <c r="C16" s="6" t="n"/>
      <c r="D16" s="6" t="n"/>
      <c r="E16" s="6" t="n"/>
    </row>
    <row r="17">
      <c r="A17" s="3" t="inlineStr">
        <is>
          <t>Champs requis</t>
        </is>
      </c>
      <c r="B17" s="4" t="n">
        <v>7</v>
      </c>
      <c r="C17" s="6" t="n"/>
      <c r="D17" s="6" t="n"/>
      <c r="E17" s="6" t="n"/>
    </row>
    <row r="18">
      <c r="A18" s="3" t="inlineStr">
        <is>
          <t>Score complétude</t>
        </is>
      </c>
      <c r="B18" s="11">
        <f>B16/B17</f>
        <v/>
      </c>
      <c r="C18" s="6" t="n"/>
      <c r="D18" s="6" t="n"/>
      <c r="E18" s="6" t="n"/>
    </row>
    <row r="20" ht="20" customHeight="1">
      <c r="A20" s="2" t="inlineStr">
        <is>
          <t>Contrôles de cohérence (automatique)</t>
        </is>
      </c>
    </row>
    <row r="21">
      <c r="A21" s="3" t="inlineStr">
        <is>
          <t>Capitaux propres ≤ Total actif</t>
        </is>
      </c>
      <c r="B21" s="12">
        <f>IF(OR(B8="",B7=""),"—",IF(B8&lt;=B7,"✅ OK","⚠️ Vérifier"))</f>
        <v/>
      </c>
      <c r="C21" s="6" t="n"/>
      <c r="D21" s="6" t="n"/>
      <c r="E21" s="6" t="n"/>
    </row>
    <row r="22">
      <c r="A22" s="3" t="inlineStr">
        <is>
          <t>Dettes CT ≤ Actifs circulants</t>
        </is>
      </c>
      <c r="B22" s="12">
        <f>IF(OR(B11="",B10=""),"—",IF(B11&lt;=B10,"✅ OK","⚠️ Tension potentielle"))</f>
        <v/>
      </c>
      <c r="C22" s="6" t="n"/>
      <c r="D22" s="6" t="n"/>
      <c r="E22" s="6" t="n"/>
    </row>
  </sheetData>
  <mergeCells count="4">
    <mergeCell ref="A2:E2"/>
    <mergeCell ref="A15:E15"/>
    <mergeCell ref="A1:E1"/>
    <mergeCell ref="A20:E20"/>
  </mergeCells>
  <conditionalFormatting sqref="D5:D12">
    <cfRule type="expression" priority="1" dxfId="0">
      <formula>LEFT(D5,1)="✅"</formula>
    </cfRule>
    <cfRule type="expression" priority="2" dxfId="1">
      <formula>LEFT(D5,1)="❌"</formula>
    </cfRule>
  </conditionalFormatting>
  <dataValidations count="1">
    <dataValidation sqref="B3" showDropDown="0" showInputMessage="0" showErrorMessage="0" allowBlank="0" type="list">
      <formula1>"Pro,Étudiant"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2" customWidth="1" min="1" max="1"/>
    <col width="34" customWidth="1" min="2" max="2"/>
    <col width="14" customWidth="1" min="3" max="3"/>
    <col width="22" customWidth="1" min="4" max="4"/>
    <col width="44" customWidth="1" min="5" max="5"/>
  </cols>
  <sheetData>
    <row r="1" ht="26" customHeight="1">
      <c r="A1" s="1" t="inlineStr">
        <is>
          <t>RATIOS FINANCIERS — CALCULS COMPLETS &amp; LECTURE GUIDÉE</t>
        </is>
      </c>
    </row>
    <row r="2" ht="20" customHeight="1">
      <c r="A2" s="2" t="inlineStr">
        <is>
          <t>Les ratios se calculent depuis Donnees. La lecture est automatique (🟢🟡🔴).</t>
        </is>
      </c>
    </row>
    <row r="4" ht="20" customHeight="1">
      <c r="A4" s="5" t="inlineStr">
        <is>
          <t>Ratio</t>
        </is>
      </c>
      <c r="B4" s="5" t="inlineStr">
        <is>
          <t>Formule</t>
        </is>
      </c>
      <c r="C4" s="5" t="inlineStr">
        <is>
          <t>Valeur</t>
        </is>
      </c>
      <c r="D4" s="5" t="inlineStr">
        <is>
          <t>Seuils</t>
        </is>
      </c>
      <c r="E4" s="5" t="inlineStr">
        <is>
          <t>Lecture / action</t>
        </is>
      </c>
    </row>
    <row r="5">
      <c r="A5" s="13" t="inlineStr">
        <is>
          <t>ROA</t>
        </is>
      </c>
      <c r="B5" s="10" t="inlineStr">
        <is>
          <t>Résultat net / Total actif</t>
        </is>
      </c>
      <c r="C5" s="14">
        <f>IF(OR(Donnees!B6="",Donnees!B7=""),"",Donnees!B6/Donnees!B7)</f>
        <v/>
      </c>
      <c r="D5" s="15" t="inlineStr">
        <is>
          <t>≥10% / 5–10% / &lt;5%</t>
        </is>
      </c>
      <c r="E5" s="16">
        <f>IF(C5="","",IF(C5&gt;=0.10,"🟢 Bon : actifs rentables",IF(C5&gt;=0.05,"🟡 Moyen : améliorer marge","🔴 Faible : revoir coûts/prix")))</f>
        <v/>
      </c>
    </row>
    <row r="6">
      <c r="A6" s="13" t="inlineStr">
        <is>
          <t>ROE</t>
        </is>
      </c>
      <c r="B6" s="10" t="inlineStr">
        <is>
          <t>Résultat net / Capitaux propres</t>
        </is>
      </c>
      <c r="C6" s="14">
        <f>IF(OR(Donnees!B6="",Donnees!B8=""),"",Donnees!B6/Donnees!B8)</f>
        <v/>
      </c>
      <c r="D6" s="15" t="inlineStr">
        <is>
          <t>≥15% / 8–15% / &lt;8%</t>
        </is>
      </c>
      <c r="E6" s="16">
        <f>IF(C6="","",IF(C6&gt;=0.15,"🟢 Bon : performance des fonds propres",IF(C6&gt;=0.08,"🟡 Moyen : vigilance","🔴 Faible : performance insuffisante")))</f>
        <v/>
      </c>
    </row>
    <row r="7">
      <c r="A7" s="13" t="inlineStr">
        <is>
          <t>Marge nette</t>
        </is>
      </c>
      <c r="B7" s="10" t="inlineStr">
        <is>
          <t>Résultat net / CA</t>
        </is>
      </c>
      <c r="C7" s="14">
        <f>IF(OR(Donnees!B6="",Donnees!B5=""),"",Donnees!B6/Donnees!B5)</f>
        <v/>
      </c>
      <c r="D7" s="15" t="inlineStr">
        <is>
          <t>≥10% / 5–10% / &lt;5%</t>
        </is>
      </c>
      <c r="E7" s="16">
        <f>IF(C7="","",IF(C7&gt;=0.10,"🟢 Bonne : marge solide",IF(C7&gt;=0.05,"🟡 Correcte : optimiser coûts","🔴 Faible : revoir pricing/mix")))</f>
        <v/>
      </c>
    </row>
    <row r="8">
      <c r="A8" s="13" t="inlineStr">
        <is>
          <t>Rotation actifs</t>
        </is>
      </c>
      <c r="B8" s="10" t="inlineStr">
        <is>
          <t>CA / Total actif</t>
        </is>
      </c>
      <c r="C8" s="17">
        <f>IF(OR(Donnees!B5="",Donnees!B7=""),"",Donnees!B5/Donnees!B7)</f>
        <v/>
      </c>
      <c r="D8" s="15" t="inlineStr">
        <is>
          <t>≥1.0 / 0.5–1.0 / &lt;0.5</t>
        </is>
      </c>
      <c r="E8" s="16">
        <f>IF(C8="","",IF(C8&gt;=1,"🟢 Bon : actifs bien utilisés",IF(C8&gt;=0.5,"🟡 Moyen : améliorer efficacité","🔴 Faible : sous-activité")))</f>
        <v/>
      </c>
    </row>
    <row r="9">
      <c r="A9" s="13" t="inlineStr">
        <is>
          <t>Endettement</t>
        </is>
      </c>
      <c r="B9" s="10" t="inlineStr">
        <is>
          <t>Dettes financières / Capitaux propres</t>
        </is>
      </c>
      <c r="C9" s="17">
        <f>IF(OR(Donnees!B9="",Donnees!B8=""),"",Donnees!B9/Donnees!B8)</f>
        <v/>
      </c>
      <c r="D9" s="15" t="inlineStr">
        <is>
          <t>≤1 / 1–2 / &gt;2</t>
        </is>
      </c>
      <c r="E9" s="16">
        <f>IF(C9="","",IF(C9&lt;=1,"🟢 Sain : endettement maîtrisé",IF(C9&lt;=2,"🟡 Vigilance : sécuriser cash","🔴 Élevé : réduire dette")))</f>
        <v/>
      </c>
    </row>
    <row r="10">
      <c r="A10" s="13" t="inlineStr">
        <is>
          <t>Autonomie</t>
        </is>
      </c>
      <c r="B10" s="10" t="inlineStr">
        <is>
          <t>Capitaux propres / Total actif</t>
        </is>
      </c>
      <c r="C10" s="14">
        <f>IF(OR(Donnees!B8="",Donnees!B7=""),"",Donnees!B8/Donnees!B7)</f>
        <v/>
      </c>
      <c r="D10" s="15" t="inlineStr">
        <is>
          <t>≥40% / 25–40% / &lt;25%</t>
        </is>
      </c>
      <c r="E10" s="16">
        <f>IF(C10="","",IF(C10&gt;=0.40,"🟢 Solide : structure robuste",IF(C10&gt;=0.25,"🟡 Moyen : renforcer fonds propres","🔴 Faible : dépendance aux dettes")))</f>
        <v/>
      </c>
    </row>
    <row r="11">
      <c r="A11" s="13" t="inlineStr">
        <is>
          <t>Levier</t>
        </is>
      </c>
      <c r="B11" s="10" t="inlineStr">
        <is>
          <t>Total actif / Capitaux propres</t>
        </is>
      </c>
      <c r="C11" s="17">
        <f>IF(OR(Donnees!B7="",Donnees!B8=""),"",Donnees!B7/Donnees!B8)</f>
        <v/>
      </c>
      <c r="D11" s="15" t="inlineStr">
        <is>
          <t>≤2.5 / 2.5–4 / &gt;4</t>
        </is>
      </c>
      <c r="E11" s="16">
        <f>IF(C11="","",IF(C11&lt;=2.5,"🟢 Levier modéré",IF(C11&lt;=4,"🟡 Levier élevé : surveiller","🔴 Levier critique")))</f>
        <v/>
      </c>
    </row>
    <row r="12">
      <c r="A12" s="13" t="inlineStr">
        <is>
          <t>Liquidité</t>
        </is>
      </c>
      <c r="B12" s="10" t="inlineStr">
        <is>
          <t>Actifs circulants / Dettes CT</t>
        </is>
      </c>
      <c r="C12" s="17">
        <f>IF(OR(Donnees!B10="",Donnees!B11=""),"",Donnees!B10/Donnees!B11)</f>
        <v/>
      </c>
      <c r="D12" s="15" t="inlineStr">
        <is>
          <t>≥1.5 / 1–1.5 / &lt;1</t>
        </is>
      </c>
      <c r="E12" s="16">
        <f>IF(C12="","",IF(C12&gt;=1.5,"🟢 Confort : bonne liquidité",IF(C12&gt;=1,"🟡 Limite : à surveiller","🔴 Tendu : risque CT")))</f>
        <v/>
      </c>
    </row>
    <row r="13">
      <c r="A13" s="13" t="inlineStr">
        <is>
          <t>Quick ratio</t>
        </is>
      </c>
      <c r="B13" s="10" t="inlineStr">
        <is>
          <t>(Actifs circ − Stocks) / Dettes CT</t>
        </is>
      </c>
      <c r="C13" s="17">
        <f>IF(OR(Donnees!B10="",Donnees!B11=""),"",IF(Donnees!B12="","",(Donnees!B10-Donnees!B12)/Donnees!B11))</f>
        <v/>
      </c>
      <c r="D13" s="15" t="inlineStr">
        <is>
          <t>≥1.0 / 0.7–1.0 / &lt;0.7</t>
        </is>
      </c>
      <c r="E13" s="16">
        <f>IF(C13="","",IF(C13&gt;=1,"🟢 Bon : liquidité rapide",IF(C13&gt;=0.7,"🟡 Moyen : réduire stocks/accélérer encaissements","🔴 Faible : risque immédiat")))</f>
        <v/>
      </c>
    </row>
  </sheetData>
  <mergeCells count="2">
    <mergeCell ref="A2:E2"/>
    <mergeCell ref="A1:E1"/>
  </mergeCells>
  <conditionalFormatting sqref="E5:E200">
    <cfRule type="expression" priority="1" dxfId="0">
      <formula>LEFT(E5,1)="🟢"</formula>
    </cfRule>
    <cfRule type="expression" priority="2" dxfId="2">
      <formula>LEFT(E5,1)="🟡"</formula>
    </cfRule>
    <cfRule type="expression" priority="3" dxfId="1">
      <formula>LEFT(E5,1)="🔴"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3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16" customWidth="1" min="2" max="2"/>
    <col width="52" customWidth="1" min="3" max="3"/>
    <col width="18" customWidth="1" min="4" max="4"/>
    <col width="10" customWidth="1" min="5" max="5"/>
  </cols>
  <sheetData>
    <row r="1" ht="26" customHeight="1">
      <c r="A1" s="1" t="inlineStr">
        <is>
          <t>DASHBOARD — Ratios (cockpit)</t>
        </is>
      </c>
    </row>
    <row r="2" ht="20" customHeight="1">
      <c r="A2" s="2" t="inlineStr">
        <is>
          <t>Lecture immédiate : KPI, score global, message décisionnel, graphiques.</t>
        </is>
      </c>
    </row>
    <row r="4" ht="20" customHeight="1">
      <c r="A4" s="5" t="inlineStr">
        <is>
          <t>KPI</t>
        </is>
      </c>
      <c r="B4" s="5" t="inlineStr">
        <is>
          <t>Valeur</t>
        </is>
      </c>
      <c r="C4" s="5" t="inlineStr">
        <is>
          <t>Lecture</t>
        </is>
      </c>
      <c r="D4" s="5" t="inlineStr">
        <is>
          <t>Score (1–3)</t>
        </is>
      </c>
      <c r="E4" s="5" t="inlineStr">
        <is>
          <t>Poids</t>
        </is>
      </c>
      <c r="G4" s="18" t="inlineStr">
        <is>
          <t>KPI</t>
        </is>
      </c>
      <c r="H4" s="18" t="inlineStr">
        <is>
          <t>Index</t>
        </is>
      </c>
    </row>
    <row r="5">
      <c r="A5" s="13" t="inlineStr">
        <is>
          <t>ROE</t>
        </is>
      </c>
      <c r="B5" s="19">
        <f>Ratios!C6</f>
        <v/>
      </c>
      <c r="C5" s="20">
        <f>Ratios!E6</f>
        <v/>
      </c>
      <c r="D5" s="15">
        <f>IF(B5="","",IF(B5&gt;=0.15,3,IF(B5&gt;=0.08,2,1)))</f>
        <v/>
      </c>
      <c r="E5" s="15" t="n">
        <v>1</v>
      </c>
      <c r="G5" s="6">
        <f>A5</f>
        <v/>
      </c>
      <c r="H5" s="21">
        <f>D5/3</f>
        <v/>
      </c>
    </row>
    <row r="6">
      <c r="A6" s="13" t="inlineStr">
        <is>
          <t>Liquidité</t>
        </is>
      </c>
      <c r="B6" s="22">
        <f>Ratios!C12</f>
        <v/>
      </c>
      <c r="C6" s="20">
        <f>Ratios!E12</f>
        <v/>
      </c>
      <c r="D6" s="15">
        <f>IF(B6="","",IF(B6&gt;=1.5,3,IF(B6&gt;=1,2,1)))</f>
        <v/>
      </c>
      <c r="E6" s="15" t="n">
        <v>1</v>
      </c>
      <c r="G6" s="6">
        <f>A6</f>
        <v/>
      </c>
      <c r="H6" s="21">
        <f>D6/3</f>
        <v/>
      </c>
    </row>
    <row r="7">
      <c r="A7" s="13" t="inlineStr">
        <is>
          <t>Endettement</t>
        </is>
      </c>
      <c r="B7" s="22">
        <f>Ratios!C9</f>
        <v/>
      </c>
      <c r="C7" s="20">
        <f>Ratios!E9</f>
        <v/>
      </c>
      <c r="D7" s="15">
        <f>IF(B7="","",IF(B7&lt;=1,3,IF(B7&lt;=2,2,1)))</f>
        <v/>
      </c>
      <c r="E7" s="15" t="n">
        <v>1</v>
      </c>
      <c r="G7" s="6">
        <f>A7</f>
        <v/>
      </c>
      <c r="H7" s="21">
        <f>D7/3</f>
        <v/>
      </c>
    </row>
    <row r="8">
      <c r="A8" s="13" t="inlineStr">
        <is>
          <t>Marge nette</t>
        </is>
      </c>
      <c r="B8" s="19">
        <f>Ratios!C7</f>
        <v/>
      </c>
      <c r="C8" s="20">
        <f>Ratios!E7</f>
        <v/>
      </c>
      <c r="D8" s="15">
        <f>IF(B8="","",IF(B8&gt;=0.10,3,IF(B8&gt;=0.05,2,1)))</f>
        <v/>
      </c>
      <c r="E8" s="15" t="n">
        <v>1</v>
      </c>
      <c r="G8" s="6">
        <f>A8</f>
        <v/>
      </c>
      <c r="H8" s="21">
        <f>D8/3</f>
        <v/>
      </c>
    </row>
    <row r="10" ht="20" customHeight="1">
      <c r="A10" s="2" t="inlineStr">
        <is>
          <t>Score global &amp; message</t>
        </is>
      </c>
    </row>
    <row r="11">
      <c r="A11" s="23" t="inlineStr">
        <is>
          <t>Score global</t>
        </is>
      </c>
      <c r="B11" s="24">
        <f>IF(COUNT(D5:D8)=0,"",SUMPRODUCT(D5:D8,E5:E8)/SUM(E5:E8))</f>
        <v/>
      </c>
    </row>
    <row r="12">
      <c r="A12" s="23" t="inlineStr">
        <is>
          <t>Niveau</t>
        </is>
      </c>
      <c r="B12" s="25">
        <f>IF(B11="","—",IF(B11&gt;=2.6,"🟢 Solide",IF(B11&gt;=1.8,"🟡 À surveiller","🔴 Risqué")))</f>
        <v/>
      </c>
    </row>
    <row r="13" ht="48" customHeight="1">
      <c r="A13" s="23" t="inlineStr">
        <is>
          <t>Message</t>
        </is>
      </c>
      <c r="B13" s="20">
        <f>IF(B11="","",IF(B12="🟢 Solide","Priorité : stabiliser et investir (croissance maîtrisée).",IF(B12="🟡 À surveiller","Priorité : sécuriser trésorerie + améliorer marge (plan 30 jours).","Priorité : actions immédiates sur cash, dette et rentabilité (plan urgence).")))</f>
        <v/>
      </c>
      <c r="C13" s="26" t="n"/>
      <c r="D13" s="26" t="n"/>
      <c r="E13" s="26" t="n"/>
    </row>
  </sheetData>
  <mergeCells count="4">
    <mergeCell ref="A2:E2"/>
    <mergeCell ref="B13:E13"/>
    <mergeCell ref="A1:E1"/>
    <mergeCell ref="A10:E10"/>
  </mergeCells>
  <conditionalFormatting sqref="B12">
    <cfRule type="expression" priority="1" dxfId="0">
      <formula>LEFT(B12,1)="🟢"</formula>
    </cfRule>
    <cfRule type="expression" priority="2" dxfId="2">
      <formula>LEFT(B12,1)="🟡"</formula>
    </cfRule>
    <cfRule type="expression" priority="3" dxfId="1">
      <formula>LEFT(B12,1)="🔴"</formula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 ht="26" customHeight="1">
      <c r="A1" s="1" t="inlineStr">
        <is>
          <t>SYNTHÈSE RATIOS FINANCIERS — EXPORT A4</t>
        </is>
      </c>
    </row>
    <row r="2" ht="20" customHeight="1">
      <c r="A2" s="2" t="inlineStr">
        <is>
          <t>Une page : ratios clés, score, message, zones d’action.</t>
        </is>
      </c>
    </row>
    <row r="3">
      <c r="A3" s="3" t="inlineStr">
        <is>
          <t>Entreprise</t>
        </is>
      </c>
      <c r="B3" s="4" t="inlineStr"/>
      <c r="C3" s="3" t="inlineStr">
        <is>
          <t>Date</t>
        </is>
      </c>
      <c r="D3" s="4" t="inlineStr">
        <is>
          <t>07/02/2026</t>
        </is>
      </c>
      <c r="E3" s="3" t="inlineStr">
        <is>
          <t>Devise</t>
        </is>
      </c>
      <c r="F3" s="4">
        <f>Donnees!E3</f>
        <v/>
      </c>
    </row>
    <row r="5" ht="20" customHeight="1">
      <c r="A5" s="2" t="inlineStr">
        <is>
          <t>Indicateurs clés</t>
        </is>
      </c>
    </row>
    <row r="6">
      <c r="A6" s="27" t="inlineStr">
        <is>
          <t>ROE</t>
        </is>
      </c>
      <c r="B6" s="28" t="n"/>
      <c r="C6" s="28" t="n"/>
      <c r="D6" s="27" t="inlineStr">
        <is>
          <t>Liquidité</t>
        </is>
      </c>
      <c r="E6" s="28" t="n"/>
      <c r="F6" s="28" t="n"/>
    </row>
    <row r="7">
      <c r="A7" s="29">
        <f>Dashboard!B5</f>
        <v/>
      </c>
      <c r="B7" s="28" t="n"/>
      <c r="C7" s="28" t="n"/>
      <c r="D7" s="30">
        <f>Dashboard!B6</f>
        <v/>
      </c>
      <c r="E7" s="28" t="n"/>
      <c r="F7" s="28" t="n"/>
    </row>
    <row r="8">
      <c r="A8" s="28" t="n"/>
      <c r="B8" s="28" t="n"/>
      <c r="C8" s="28" t="n"/>
      <c r="D8" s="28" t="n"/>
      <c r="E8" s="28" t="n"/>
      <c r="F8" s="28" t="n"/>
    </row>
    <row r="9">
      <c r="A9" s="31">
        <f>Dashboard!C5</f>
        <v/>
      </c>
      <c r="B9" s="28" t="n"/>
      <c r="C9" s="28" t="n"/>
      <c r="D9" s="31">
        <f>Dashboard!C6</f>
        <v/>
      </c>
      <c r="E9" s="28" t="n"/>
      <c r="F9" s="28" t="n"/>
    </row>
    <row r="10">
      <c r="A10" s="27" t="inlineStr">
        <is>
          <t>Endettement</t>
        </is>
      </c>
      <c r="B10" s="28" t="n"/>
      <c r="C10" s="28" t="n"/>
      <c r="D10" s="27" t="inlineStr">
        <is>
          <t>Marge nette</t>
        </is>
      </c>
      <c r="E10" s="28" t="n"/>
      <c r="F10" s="28" t="n"/>
    </row>
    <row r="11">
      <c r="A11" s="30">
        <f>Dashboard!B7</f>
        <v/>
      </c>
      <c r="B11" s="28" t="n"/>
      <c r="C11" s="28" t="n"/>
      <c r="D11" s="29">
        <f>Dashboard!B8</f>
        <v/>
      </c>
      <c r="E11" s="28" t="n"/>
      <c r="F11" s="28" t="n"/>
    </row>
    <row r="12">
      <c r="A12" s="28" t="n"/>
      <c r="B12" s="28" t="n"/>
      <c r="C12" s="28" t="n"/>
      <c r="D12" s="28" t="n"/>
      <c r="E12" s="28" t="n"/>
      <c r="F12" s="28" t="n"/>
    </row>
    <row r="13">
      <c r="A13" s="31">
        <f>Dashboard!C7</f>
        <v/>
      </c>
      <c r="B13" s="28" t="n"/>
      <c r="C13" s="28" t="n"/>
      <c r="D13" s="31">
        <f>Dashboard!C8</f>
        <v/>
      </c>
      <c r="E13" s="28" t="n"/>
      <c r="F13" s="28" t="n"/>
    </row>
    <row r="14" ht="20" customHeight="1">
      <c r="A14" s="2" t="inlineStr">
        <is>
          <t>Score &amp; message</t>
        </is>
      </c>
    </row>
    <row r="15">
      <c r="A15" s="32" t="inlineStr">
        <is>
          <t>Score global</t>
        </is>
      </c>
      <c r="B15" s="33">
        <f>Dashboard!B11</f>
        <v/>
      </c>
      <c r="C15" s="32" t="inlineStr">
        <is>
          <t>Niveau</t>
        </is>
      </c>
      <c r="D15" s="20">
        <f>Dashboard!B12</f>
        <v/>
      </c>
      <c r="E15" s="10" t="n"/>
      <c r="F15" s="10" t="n"/>
    </row>
    <row r="16" ht="40" customHeight="1">
      <c r="A16" s="32" t="inlineStr">
        <is>
          <t>Message</t>
        </is>
      </c>
      <c r="B16" s="20">
        <f>Dashboard!B13</f>
        <v/>
      </c>
      <c r="C16" s="10" t="n"/>
      <c r="D16" s="10" t="n"/>
      <c r="E16" s="10" t="n"/>
      <c r="F16" s="10" t="n"/>
    </row>
    <row r="17" ht="40" customHeight="1">
      <c r="A17" s="10" t="n"/>
      <c r="B17" s="10" t="n"/>
      <c r="C17" s="10" t="n"/>
      <c r="D17" s="10" t="n"/>
      <c r="E17" s="10" t="n"/>
      <c r="F17" s="10" t="n"/>
    </row>
    <row r="19">
      <c r="A19" s="32" t="inlineStr">
        <is>
          <t>Note</t>
        </is>
      </c>
      <c r="B19" s="34" t="inlineStr">
        <is>
          <t>Cette synthèse est conçue pour impression A4. Les calculs détaillés sont dans l’onglet Ratios.</t>
        </is>
      </c>
      <c r="C19" s="10" t="n"/>
      <c r="D19" s="10" t="n"/>
      <c r="E19" s="10" t="n"/>
      <c r="F19" s="10" t="n"/>
    </row>
  </sheetData>
  <mergeCells count="19">
    <mergeCell ref="D13:F13"/>
    <mergeCell ref="A2:F2"/>
    <mergeCell ref="A11:C12"/>
    <mergeCell ref="A14:F14"/>
    <mergeCell ref="A5:F5"/>
    <mergeCell ref="D9:F9"/>
    <mergeCell ref="D15:F15"/>
    <mergeCell ref="A7:C8"/>
    <mergeCell ref="A10:C10"/>
    <mergeCell ref="D11:F12"/>
    <mergeCell ref="A13:C13"/>
    <mergeCell ref="B16:F17"/>
    <mergeCell ref="B19:F19"/>
    <mergeCell ref="A9:C9"/>
    <mergeCell ref="D7:F8"/>
    <mergeCell ref="D10:F10"/>
    <mergeCell ref="A1:F1"/>
    <mergeCell ref="A6:C6"/>
    <mergeCell ref="D6:F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2026-02-07T00:19:18Z</dcterms:created>
  <dcterms:modified xmlns:dcterms="http://purl.org/dc/terms/" xmlns:xsi="http://www.w3.org/2001/XMLSchema-instance" xsi:type="dcterms:W3CDTF">2026-02-07T00:19:18Z</dcterms:modified>
</cp:coreProperties>
</file>