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arif nettoyage hydrofuge" sheetId="1" r:id="rId1"/>
    <sheet name="perche nettoyage toiture" sheetId="2" r:id="rId2"/>
    <sheet name="inventaire outillage &amp; mat." sheetId="3" r:id="rId3"/>
    <sheet name="checklist chantier" sheetId="4" r:id="rId4"/>
  </sheets>
  <definedNames>
    <definedName name="_xlnm._FilterDatabase" localSheetId="2" hidden="1">'inventaire outillage &amp; mat.'!$A$3:$K$10</definedName>
  </definedName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<sst xmlns="http://schemas.openxmlformats.org/spreadsheetml/2006/main" count="222" uniqueCount="185">
  <si>
    <t>Simulateur – Nettoyage de toiture &amp; Hydrofuge (France)</t>
  </si>
  <si>
    <t>Mode d’emploi</t>
  </si>
  <si>
    <t>• Renseignez les cases bleues (inputs). Les tarifs €/m² sont éditables.
• Choisissez le service : nettoyage simple, démoussage+nettoyage, hydrofuge seul ou pack complet.
• Les coefficients (pente, hauteur, accès, encrassement, matériau, région) ajustent le prix.
• Le total est calculé en HT et TTC. Une marge cible peut être indiquée pour un prix conseillé.</t>
  </si>
  <si>
    <t>Paramètres d’entrée</t>
  </si>
  <si>
    <t>Service choisi</t>
  </si>
  <si>
    <t>Surface toiture (m²)</t>
  </si>
  <si>
    <t>Type de couverture</t>
  </si>
  <si>
    <t>Pente</t>
  </si>
  <si>
    <t>Hauteur</t>
  </si>
  <si>
    <t>Accès</t>
  </si>
  <si>
    <t>Niveau d’encrassement</t>
  </si>
  <si>
    <t>Région (coeff)</t>
  </si>
  <si>
    <t>Distance A/R (km)</t>
  </si>
  <si>
    <t>Frais déplacement (€/km)</t>
  </si>
  <si>
    <t>Frais de mise en sécurité (€)</t>
  </si>
  <si>
    <t>TVA (%)</t>
  </si>
  <si>
    <t>Marge cible (%)</t>
  </si>
  <si>
    <t>Tuile terre cuite</t>
  </si>
  <si>
    <t>Moyenne (20–35°)</t>
  </si>
  <si>
    <t>R+1</t>
  </si>
  <si>
    <t>Moyen</t>
  </si>
  <si>
    <t>Métropole Ouest/Est</t>
  </si>
  <si>
    <t>Tarifs de référence (éditables)</t>
  </si>
  <si>
    <t>Nettoyage simple (€/m²)</t>
  </si>
  <si>
    <t>Démoussage + nettoyage (€/m²)</t>
  </si>
  <si>
    <t>Hydrofuge seul (€/m²)</t>
  </si>
  <si>
    <t>Pack complet (€/m²)</t>
  </si>
  <si>
    <t>Productivité de base (m²/h)</t>
  </si>
  <si>
    <t>Taux horaire interne (€/h)</t>
  </si>
  <si>
    <t>Tables de coefficients</t>
  </si>
  <si>
    <t>Faible (&lt;20°)</t>
  </si>
  <si>
    <t>Forte (&gt;35°)</t>
  </si>
  <si>
    <t>RDC</t>
  </si>
  <si>
    <t>R+2 et +</t>
  </si>
  <si>
    <t>Facile</t>
  </si>
  <si>
    <t>Difficile</t>
  </si>
  <si>
    <t>Encrassement</t>
  </si>
  <si>
    <t>Léger</t>
  </si>
  <si>
    <t>Fort</t>
  </si>
  <si>
    <t>Couverture</t>
  </si>
  <si>
    <t>Tuile béton</t>
  </si>
  <si>
    <t>Ardoise naturelle</t>
  </si>
  <si>
    <t>Ardoise synthétique</t>
  </si>
  <si>
    <t>Zinc / métal</t>
  </si>
  <si>
    <t>Tôle nervurée</t>
  </si>
  <si>
    <t>Région</t>
  </si>
  <si>
    <t>Métropole Sud</t>
  </si>
  <si>
    <t>Île-de-France</t>
  </si>
  <si>
    <t>Services (pour recherche tarif)</t>
  </si>
  <si>
    <t>Nettoyage simple</t>
  </si>
  <si>
    <t>Démoussage + nettoyage</t>
  </si>
  <si>
    <t>Hydrofuge seul</t>
  </si>
  <si>
    <t>Pack complet</t>
  </si>
  <si>
    <t>Coefficients calculés</t>
  </si>
  <si>
    <t>Coef pente</t>
  </si>
  <si>
    <t>Coef hauteur</t>
  </si>
  <si>
    <t>Coef accès</t>
  </si>
  <si>
    <t>Coef encrassement</t>
  </si>
  <si>
    <t>Coef couverture</t>
  </si>
  <si>
    <t>Coef région</t>
  </si>
  <si>
    <t>Coef global</t>
  </si>
  <si>
    <t>Tarif de référence sélectionné (€/m²)</t>
  </si>
  <si>
    <t>Prix final (€/m²) = tarif × coef global</t>
  </si>
  <si>
    <t>Sous-total surface (HT)</t>
  </si>
  <si>
    <t>Frais déplacement (HT)</t>
  </si>
  <si>
    <t>Mise en sécurité (HT)</t>
  </si>
  <si>
    <t>Total HT</t>
  </si>
  <si>
    <t>TVA</t>
  </si>
  <si>
    <t>Total TTC</t>
  </si>
  <si>
    <t>Estimation durée &amp; coût interne</t>
  </si>
  <si>
    <t>Productivité ajustée (m²/h)</t>
  </si>
  <si>
    <t>Heures estimées</t>
  </si>
  <si>
    <t>Coût MO estimé (€)</t>
  </si>
  <si>
    <t>Hypothèses matière hydrofuge</t>
  </si>
  <si>
    <t>Conso hydrofuge (L/m²)</t>
  </si>
  <si>
    <t>Prix du litre (€)</t>
  </si>
  <si>
    <t>Coût matière (si hydrofuge)</t>
  </si>
  <si>
    <t>Coût direct estimé (HT)</t>
  </si>
  <si>
    <t>Marge HT (€)</t>
  </si>
  <si>
    <t>Marge (%)</t>
  </si>
  <si>
    <t>Prix conseillé HT (marge cible)</t>
  </si>
  <si>
    <t>Notes :
• Le coût direct additionne MO, matière (si hydrofuge), déplacement et mise en sécurité.
• La marge % colore en rouge &lt;20 %, ambre 20–35 %, vert ≥35 %.
• Ajustez les tarifs et coefficients pour caler votre politique de prix.</t>
  </si>
  <si>
    <t>Généré le 09/11/2025 16:45 – Paramètres éditables</t>
  </si>
  <si>
    <t>Méthode perche télescopique – Calculateur &amp; Checklist</t>
  </si>
  <si>
    <t>Hypothèses d’entrée</t>
  </si>
  <si>
    <t>Surface à traiter (m²)</t>
  </si>
  <si>
    <t>Productivité perche (m²/h)</t>
  </si>
  <si>
    <t>Taux horaire (€/h)</t>
  </si>
  <si>
    <t>Longueur perche (m)</t>
  </si>
  <si>
    <t>Location perche (€/jour)</t>
  </si>
  <si>
    <t>Location nettoyeur HP (€/jour)</t>
  </si>
  <si>
    <t>Forfait protections/bâches (€)</t>
  </si>
  <si>
    <t>Journée de travail (h)</t>
  </si>
  <si>
    <t>Sorties calculées</t>
  </si>
  <si>
    <t>Jours facturés (arrondi au dessus)</t>
  </si>
  <si>
    <t>Coût location équipements</t>
  </si>
  <si>
    <t>Coût main d’œuvre</t>
  </si>
  <si>
    <t>Frais déplacement</t>
  </si>
  <si>
    <t>Coût direct (HT)</t>
  </si>
  <si>
    <t>Prix de vente conseillé (HT)</t>
  </si>
  <si>
    <t>Prix conseillé au m² (HT/m²)</t>
  </si>
  <si>
    <t>Marge estimée (€)</t>
  </si>
  <si>
    <t>Checklist sécurité &amp; préparation (cocher)</t>
  </si>
  <si>
    <t>Étape</t>
  </si>
  <si>
    <t>Statut</t>
  </si>
  <si>
    <t>Diagnostic visuel (tuiles cassées, faîtage, gouttières)</t>
  </si>
  <si>
    <t>Vérification ancrages &amp; ligne de vie / alternatives au travail en toiture</t>
  </si>
  <si>
    <t>Balisage au sol et périmètre de sécurité</t>
  </si>
  <si>
    <t>Protection végétaux, capteurs solaires et façades (bâches)</t>
  </si>
  <si>
    <t>Coupe-circuit / alimentation électrique sécurisée</t>
  </si>
  <si>
    <t>Test pression &amp; réglage buses (basse pression recommandée)</t>
  </si>
  <si>
    <t>Pré-mouillage et gestion des eaux de ruissellement</t>
  </si>
  <si>
    <t>Produit anti-mousse choisi et fiche technique consultée</t>
  </si>
  <si>
    <t>Hydrofuge : compatibilité support confirmée</t>
  </si>
  <si>
    <t>Météo : fenêtre &gt;24 h sans pluie pour l’hydrofuge</t>
  </si>
  <si>
    <t>Photos avant/après pour la traçabilité</t>
  </si>
  <si>
    <t>Inventaire – Outillage &amp; Matières consommables</t>
  </si>
  <si>
    <t>Catégorie</t>
  </si>
  <si>
    <t>Désignation</t>
  </si>
  <si>
    <t>Référence</t>
  </si>
  <si>
    <t>Unité</t>
  </si>
  <si>
    <t>Stock actuel</t>
  </si>
  <si>
    <t>Stock mini</t>
  </si>
  <si>
    <t>À commander</t>
  </si>
  <si>
    <t>PU HT (€)</t>
  </si>
  <si>
    <t>Valeur stock (€)</t>
  </si>
  <si>
    <t>Fournisseur</t>
  </si>
  <si>
    <t>Lieu</t>
  </si>
  <si>
    <t>Outillage</t>
  </si>
  <si>
    <t>Perche télescopique 9 m</t>
  </si>
  <si>
    <t>PER-9M</t>
  </si>
  <si>
    <t>u</t>
  </si>
  <si>
    <t>Manutan</t>
  </si>
  <si>
    <t>Atelier</t>
  </si>
  <si>
    <t>Nettoyeur HP 150 bars</t>
  </si>
  <si>
    <t>HP-150</t>
  </si>
  <si>
    <t>Kärcher Pro</t>
  </si>
  <si>
    <t>EPI</t>
  </si>
  <si>
    <t>Harnais antichute EN361</t>
  </si>
  <si>
    <t>EPI-HAR</t>
  </si>
  <si>
    <t>3M</t>
  </si>
  <si>
    <t>Vestiaire</t>
  </si>
  <si>
    <t>Matière</t>
  </si>
  <si>
    <t>Anti-mousse concentré (5 L)</t>
  </si>
  <si>
    <t>AM-5L</t>
  </si>
  <si>
    <t>bidon</t>
  </si>
  <si>
    <t>Sika</t>
  </si>
  <si>
    <t>Chimie</t>
  </si>
  <si>
    <t>Hydrofuge incolore (10 L)</t>
  </si>
  <si>
    <t>HYD-10L</t>
  </si>
  <si>
    <t>DALEP</t>
  </si>
  <si>
    <t>Consommable</t>
  </si>
  <si>
    <t>Bâche protection 4x5 m</t>
  </si>
  <si>
    <t>BAC-45</t>
  </si>
  <si>
    <t>BricoDépot</t>
  </si>
  <si>
    <t>Camion</t>
  </si>
  <si>
    <t>Gants nitrile (boîte 100)</t>
  </si>
  <si>
    <t>GANT-NIT</t>
  </si>
  <si>
    <t>boite</t>
  </si>
  <si>
    <t>RS</t>
  </si>
  <si>
    <t>Valeur totale du stock</t>
  </si>
  <si>
    <t>Checklist chantier – Toiture (administratif, technique, sécurité, environnement, réception)</t>
  </si>
  <si>
    <t>Item à vérifier</t>
  </si>
  <si>
    <t>Responsable</t>
  </si>
  <si>
    <t>Échéance</t>
  </si>
  <si>
    <t>Preuve / commentaire</t>
  </si>
  <si>
    <t>Signature client</t>
  </si>
  <si>
    <t>Administratif</t>
  </si>
  <si>
    <t>Devis signé et conditions de paiement validées</t>
  </si>
  <si>
    <t>Autorisation mairie / voisinage si nécessaire</t>
  </si>
  <si>
    <t>Sécurité</t>
  </si>
  <si>
    <t>Analyse des risques (travail en hauteur, ligne de vie, EPI)</t>
  </si>
  <si>
    <t>Balisage / périmètre sécurisé au sol</t>
  </si>
  <si>
    <t>Technique</t>
  </si>
  <si>
    <t>Inspection du support (tuiles cassées/ardoises, cheminées, faîtage)</t>
  </si>
  <si>
    <t>Protection des abords (bâches, capteurs solaires, descentes EP)</t>
  </si>
  <si>
    <t>Réglage pression &amp; buses (basse pression préférée)</t>
  </si>
  <si>
    <t>Produit</t>
  </si>
  <si>
    <t>Anti-mousse sélectionné (fiche technique consultée)</t>
  </si>
  <si>
    <t>Hydrofuge compatible avec matériau (test ponctuel si doute)</t>
  </si>
  <si>
    <t>Environnement</t>
  </si>
  <si>
    <t>Gestion des eaux de ruissellement &amp; rejets (obturations, sacs absorbants)</t>
  </si>
  <si>
    <t>Qualité</t>
  </si>
  <si>
    <t>Photos avant / après et PV de réception</t>
  </si>
  <si>
    <t>Avancement OK (%)</t>
  </si>
</sst>
</file>

<file path=xl/styles.xml><?xml version="1.0" encoding="utf-8"?>
<styleSheet xmlns="http://schemas.openxmlformats.org/spreadsheetml/2006/main">
  <numFmts count="3">
    <numFmt numFmtId="164" formatCode="0.00"/>
    <numFmt numFmtId="165" formatCode="€#,##0.00"/>
    <numFmt numFmtId="166" formatCode="0%"/>
  </numFmts>
  <fonts count="6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rgb="FF666666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E6FFE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3" borderId="1" xfId="0" applyFont="1" applyFill="1" applyBorder="1"/>
    <xf numFmtId="0" fontId="3" fillId="0" borderId="0" xfId="0" applyFont="1"/>
    <xf numFmtId="0" fontId="0" fillId="4" borderId="1" xfId="0" applyFill="1" applyBorder="1"/>
    <xf numFmtId="164" fontId="0" fillId="0" borderId="0" xfId="0" applyNumberFormat="1"/>
    <xf numFmtId="165" fontId="3" fillId="5" borderId="1" xfId="0" applyNumberFormat="1" applyFont="1" applyFill="1" applyBorder="1"/>
    <xf numFmtId="165" fontId="0" fillId="0" borderId="0" xfId="0" applyNumberFormat="1"/>
    <xf numFmtId="0" fontId="4" fillId="0" borderId="0" xfId="0" applyFont="1" applyAlignment="1">
      <alignment wrapText="1"/>
    </xf>
    <xf numFmtId="166" fontId="3" fillId="5" borderId="1" xfId="0" applyNumberFormat="1" applyFont="1" applyFill="1" applyBorder="1"/>
    <xf numFmtId="0" fontId="5" fillId="0" borderId="0" xfId="0" applyFon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5700"/>
      </font>
      <fill>
        <patternFill>
          <bgColor rgb="FFFFE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AFAF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45"/>
  <sheetViews>
    <sheetView tabSelected="1" zoomScale="110" zoomScaleNormal="110" workbookViewId="0">
      <pane xSplit="2" ySplit="8" topLeftCell="C9" activePane="bottomRight" state="frozen"/>
      <selection pane="topRight" activeCell="C1" sqref="C1"/>
      <selection pane="bottomLeft" activeCell="A9" sqref="A9"/>
      <selection pane="bottomRight"/>
    </sheetView>
  </sheetViews>
  <sheetFormatPr defaultRowHeight="15"/>
  <cols>
    <col min="1" max="1" width="34.7109375" customWidth="1"/>
    <col min="2" max="2" width="20.7109375" customWidth="1"/>
    <col min="3" max="4" width="22.7109375" customWidth="1"/>
    <col min="5" max="5" width="30.7109375" customWidth="1"/>
    <col min="6" max="8" width="18.7109375" customWidth="1"/>
  </cols>
  <sheetData>
    <row r="1" spans="1:9">
      <c r="A1" s="1" t="s">
        <v>0</v>
      </c>
      <c r="B1" s="1"/>
      <c r="C1" s="1"/>
      <c r="D1" s="1"/>
      <c r="E1" s="1"/>
    </row>
    <row r="2" spans="1:9">
      <c r="A2" s="2" t="s">
        <v>1</v>
      </c>
    </row>
    <row r="3" spans="1:9">
      <c r="A3" t="s">
        <v>2</v>
      </c>
    </row>
    <row r="8" spans="1:9">
      <c r="A8" s="2" t="s">
        <v>3</v>
      </c>
      <c r="D8" s="2" t="s">
        <v>22</v>
      </c>
      <c r="G8" s="3" t="s">
        <v>29</v>
      </c>
    </row>
    <row r="9" spans="1:9">
      <c r="A9" s="4" t="s">
        <v>4</v>
      </c>
      <c r="D9" t="s">
        <v>23</v>
      </c>
      <c r="E9" s="5">
        <v>12</v>
      </c>
      <c r="G9" s="4" t="s">
        <v>7</v>
      </c>
    </row>
    <row r="10" spans="1:9">
      <c r="A10" s="4" t="s">
        <v>5</v>
      </c>
      <c r="B10" s="5">
        <v>100</v>
      </c>
      <c r="D10" t="s">
        <v>24</v>
      </c>
      <c r="E10" s="5">
        <v>25</v>
      </c>
      <c r="G10" s="3" t="s">
        <v>30</v>
      </c>
      <c r="H10" s="3" t="s">
        <v>18</v>
      </c>
      <c r="I10" s="3" t="s">
        <v>31</v>
      </c>
    </row>
    <row r="11" spans="1:9">
      <c r="A11" s="4" t="s">
        <v>6</v>
      </c>
      <c r="B11" s="5" t="s">
        <v>17</v>
      </c>
      <c r="D11" t="s">
        <v>25</v>
      </c>
      <c r="E11" s="5">
        <v>13</v>
      </c>
      <c r="G11" s="6">
        <v>1</v>
      </c>
      <c r="H11" s="6">
        <v>1.15</v>
      </c>
      <c r="I11" s="6">
        <v>1.3</v>
      </c>
    </row>
    <row r="12" spans="1:9">
      <c r="A12" s="4" t="s">
        <v>7</v>
      </c>
      <c r="B12" s="5" t="s">
        <v>18</v>
      </c>
      <c r="D12" t="s">
        <v>26</v>
      </c>
      <c r="E12" s="5">
        <v>38</v>
      </c>
    </row>
    <row r="13" spans="1:9">
      <c r="A13" s="4" t="s">
        <v>8</v>
      </c>
      <c r="B13" s="5" t="s">
        <v>19</v>
      </c>
      <c r="G13" s="4" t="s">
        <v>8</v>
      </c>
    </row>
    <row r="14" spans="1:9">
      <c r="A14" s="4" t="s">
        <v>9</v>
      </c>
      <c r="B14" s="5" t="s">
        <v>20</v>
      </c>
      <c r="D14" t="s">
        <v>27</v>
      </c>
      <c r="E14" s="5">
        <v>35</v>
      </c>
      <c r="G14" s="3" t="s">
        <v>32</v>
      </c>
      <c r="H14" s="3" t="s">
        <v>19</v>
      </c>
      <c r="I14" s="3" t="s">
        <v>33</v>
      </c>
    </row>
    <row r="15" spans="1:9">
      <c r="A15" s="4" t="s">
        <v>10</v>
      </c>
      <c r="B15" s="5" t="s">
        <v>20</v>
      </c>
      <c r="D15" t="s">
        <v>28</v>
      </c>
      <c r="E15" s="5">
        <v>42</v>
      </c>
      <c r="G15" s="6">
        <v>1</v>
      </c>
      <c r="H15" s="6">
        <v>1.1</v>
      </c>
      <c r="I15" s="6">
        <v>1.2</v>
      </c>
    </row>
    <row r="16" spans="1:9">
      <c r="A16" s="4" t="s">
        <v>11</v>
      </c>
      <c r="B16" s="5" t="s">
        <v>21</v>
      </c>
    </row>
    <row r="17" spans="1:12">
      <c r="A17" s="4" t="s">
        <v>12</v>
      </c>
      <c r="B17" s="5">
        <v>30</v>
      </c>
      <c r="D17" s="2" t="s">
        <v>53</v>
      </c>
      <c r="G17" s="4" t="s">
        <v>9</v>
      </c>
    </row>
    <row r="18" spans="1:12">
      <c r="A18" s="4" t="s">
        <v>13</v>
      </c>
      <c r="B18" s="5">
        <v>0.7</v>
      </c>
      <c r="D18" t="s">
        <v>54</v>
      </c>
      <c r="E18" s="6">
        <f>INDEX($G$11:$I$11, MATCH($B$12, $G$10:$I$10, 0))</f>
        <v>0</v>
      </c>
      <c r="G18" s="3" t="s">
        <v>34</v>
      </c>
      <c r="H18" s="3" t="s">
        <v>20</v>
      </c>
      <c r="I18" s="3" t="s">
        <v>35</v>
      </c>
    </row>
    <row r="19" spans="1:12">
      <c r="A19" s="4" t="s">
        <v>14</v>
      </c>
      <c r="B19" s="5">
        <v>120</v>
      </c>
      <c r="D19" t="s">
        <v>55</v>
      </c>
      <c r="E19" s="6">
        <f>INDEX($G$15:$I$15, MATCH($B$13, $G$14:$I$14, 0))</f>
        <v>0</v>
      </c>
      <c r="G19" s="6">
        <v>1</v>
      </c>
      <c r="H19" s="6">
        <v>1.15</v>
      </c>
      <c r="I19" s="6">
        <v>1.3</v>
      </c>
    </row>
    <row r="20" spans="1:12">
      <c r="A20" s="4" t="s">
        <v>15</v>
      </c>
      <c r="B20" s="5">
        <v>10</v>
      </c>
      <c r="D20" t="s">
        <v>56</v>
      </c>
      <c r="E20" s="6">
        <f>INDEX($G$19:$I$19, MATCH($B$14, $G$18:$I$18, 0))</f>
        <v>0</v>
      </c>
    </row>
    <row r="21" spans="1:12">
      <c r="A21" s="4" t="s">
        <v>16</v>
      </c>
      <c r="B21" s="5">
        <v>30</v>
      </c>
      <c r="D21" t="s">
        <v>57</v>
      </c>
      <c r="E21" s="6">
        <f>INDEX($G$23:$I$23, MATCH($B$15, $G$22:$I$22, 0))</f>
        <v>0</v>
      </c>
      <c r="G21" s="4" t="s">
        <v>36</v>
      </c>
    </row>
    <row r="22" spans="1:12">
      <c r="A22" s="4" t="s">
        <v>61</v>
      </c>
      <c r="B22" s="7">
        <f>INDEX($G$35:$J$35, MATCH($B$9, $G$34:$J$34, 0))</f>
        <v>0</v>
      </c>
      <c r="D22" t="s">
        <v>58</v>
      </c>
      <c r="E22" s="6">
        <f>INDEX($G$27:$L$27, MATCH($B$11, $G$26:$L$26, 0))</f>
        <v>0</v>
      </c>
      <c r="G22" s="3" t="s">
        <v>37</v>
      </c>
      <c r="H22" s="3" t="s">
        <v>20</v>
      </c>
      <c r="I22" s="3" t="s">
        <v>38</v>
      </c>
    </row>
    <row r="23" spans="1:12">
      <c r="D23" t="s">
        <v>59</v>
      </c>
      <c r="E23" s="6">
        <f>INDEX($G$31:$I$31, MATCH($B$16, $G$30:$I$30, 0))</f>
        <v>0</v>
      </c>
      <c r="G23" s="6">
        <v>1</v>
      </c>
      <c r="H23" s="6">
        <v>1.2</v>
      </c>
      <c r="I23" s="6">
        <v>1.4</v>
      </c>
    </row>
    <row r="24" spans="1:12">
      <c r="A24" s="4" t="s">
        <v>62</v>
      </c>
      <c r="B24" s="7">
        <f>$B$22*$E$25</f>
        <v>0</v>
      </c>
    </row>
    <row r="25" spans="1:12">
      <c r="D25" t="s">
        <v>60</v>
      </c>
      <c r="E25" s="6">
        <f>$E$18*$E$19*$E$20*$E$21*$E$22*$E$23</f>
        <v>0</v>
      </c>
      <c r="G25" s="4" t="s">
        <v>39</v>
      </c>
    </row>
    <row r="26" spans="1:12">
      <c r="A26" s="4" t="s">
        <v>63</v>
      </c>
      <c r="B26" s="7">
        <f>$B$24*$B$10</f>
        <v>0</v>
      </c>
      <c r="G26" s="3" t="s">
        <v>17</v>
      </c>
      <c r="H26" s="3" t="s">
        <v>40</v>
      </c>
      <c r="I26" s="3" t="s">
        <v>41</v>
      </c>
      <c r="J26" s="3" t="s">
        <v>42</v>
      </c>
      <c r="K26" s="3" t="s">
        <v>43</v>
      </c>
      <c r="L26" s="3" t="s">
        <v>44</v>
      </c>
    </row>
    <row r="27" spans="1:12">
      <c r="A27" s="4" t="s">
        <v>64</v>
      </c>
      <c r="B27" s="8">
        <f>$B$17*$B$18</f>
        <v>0</v>
      </c>
      <c r="D27" s="3" t="s">
        <v>69</v>
      </c>
      <c r="G27" s="6">
        <v>1</v>
      </c>
      <c r="H27" s="6">
        <v>1</v>
      </c>
      <c r="I27" s="6">
        <v>1.1</v>
      </c>
      <c r="J27" s="6">
        <v>1.05</v>
      </c>
      <c r="K27" s="6">
        <v>1.2</v>
      </c>
      <c r="L27" s="6">
        <v>1.1</v>
      </c>
    </row>
    <row r="28" spans="1:12">
      <c r="A28" s="4" t="s">
        <v>65</v>
      </c>
      <c r="B28" s="8">
        <v>120</v>
      </c>
      <c r="D28" t="s">
        <v>70</v>
      </c>
      <c r="E28" s="6">
        <f>$E$14/( $E$18*$E$20*$E$21 )</f>
        <v>0</v>
      </c>
    </row>
    <row r="29" spans="1:12">
      <c r="A29" s="3" t="s">
        <v>66</v>
      </c>
      <c r="B29" s="7">
        <f>$B$26+$B$27+$B$28</f>
        <v>0</v>
      </c>
      <c r="D29" t="s">
        <v>71</v>
      </c>
      <c r="E29" s="6">
        <f>$B$10/$E$28</f>
        <v>0</v>
      </c>
      <c r="G29" s="4" t="s">
        <v>45</v>
      </c>
    </row>
    <row r="30" spans="1:12">
      <c r="A30" s="4" t="s">
        <v>67</v>
      </c>
      <c r="B30" s="8">
        <f>$B$29*$B$20/100</f>
        <v>0</v>
      </c>
      <c r="D30" t="s">
        <v>72</v>
      </c>
      <c r="E30" s="8">
        <f>$E$29*$E$15</f>
        <v>0</v>
      </c>
      <c r="G30" s="3" t="s">
        <v>46</v>
      </c>
      <c r="H30" s="3" t="s">
        <v>21</v>
      </c>
      <c r="I30" s="3" t="s">
        <v>47</v>
      </c>
    </row>
    <row r="31" spans="1:12">
      <c r="A31" s="2" t="s">
        <v>68</v>
      </c>
      <c r="B31" s="7">
        <f>$B$29+$B$30</f>
        <v>0</v>
      </c>
      <c r="G31" s="6">
        <v>0.97</v>
      </c>
      <c r="H31" s="6">
        <v>1</v>
      </c>
      <c r="I31" s="6">
        <v>1.05</v>
      </c>
    </row>
    <row r="32" spans="1:12">
      <c r="D32" s="3" t="s">
        <v>73</v>
      </c>
    </row>
    <row r="33" spans="1:10">
      <c r="A33" s="4" t="s">
        <v>77</v>
      </c>
      <c r="B33" s="7">
        <f>$E$30+$E$35+$B$27+$B$28</f>
        <v>0</v>
      </c>
      <c r="C33" s="9" t="s">
        <v>81</v>
      </c>
      <c r="D33" s="9"/>
      <c r="E33" s="9"/>
      <c r="G33" s="4" t="s">
        <v>48</v>
      </c>
    </row>
    <row r="34" spans="1:10">
      <c r="A34" s="4" t="s">
        <v>78</v>
      </c>
      <c r="B34" s="7">
        <f>$B$29-$B$33</f>
        <v>0</v>
      </c>
      <c r="C34" s="9"/>
      <c r="D34" s="9"/>
      <c r="E34" s="9"/>
      <c r="G34" s="3" t="s">
        <v>49</v>
      </c>
      <c r="H34" s="3" t="s">
        <v>50</v>
      </c>
      <c r="I34" s="3" t="s">
        <v>51</v>
      </c>
      <c r="J34" s="3" t="s">
        <v>52</v>
      </c>
    </row>
    <row r="35" spans="1:10">
      <c r="A35" s="4" t="s">
        <v>79</v>
      </c>
      <c r="B35" s="10">
        <f>IF($B$29&gt;0,$B$34/$B$29,0)</f>
        <v>0</v>
      </c>
      <c r="C35" s="9"/>
      <c r="D35" s="9"/>
      <c r="E35" s="9"/>
      <c r="G35">
        <f>E9</f>
        <v>0</v>
      </c>
      <c r="H35">
        <f>E10</f>
        <v>0</v>
      </c>
      <c r="I35">
        <f>E11</f>
        <v>0</v>
      </c>
      <c r="J35">
        <f>E12</f>
        <v>0</v>
      </c>
    </row>
    <row r="36" spans="1:10">
      <c r="A36" s="4" t="s">
        <v>80</v>
      </c>
      <c r="B36" s="7">
        <f>IF(1-$B$21/100&gt;0,$B$33/(1-$B$21/100),0)</f>
        <v>0</v>
      </c>
      <c r="C36" s="9"/>
      <c r="D36" s="9"/>
      <c r="E36" s="9"/>
    </row>
    <row r="45" spans="1:10">
      <c r="A45" s="11" t="s">
        <v>82</v>
      </c>
    </row>
  </sheetData>
  <mergeCells count="3">
    <mergeCell ref="A1:E1"/>
    <mergeCell ref="A3:E6"/>
    <mergeCell ref="C33:E36"/>
  </mergeCells>
  <conditionalFormatting sqref="B35">
    <cfRule type="cellIs" dxfId="0" priority="1" operator="lessThan">
      <formula>0.2</formula>
    </cfRule>
    <cfRule type="cellIs" dxfId="1" priority="2" operator="between">
      <formula>0.2</formula>
      <formula>0.35</formula>
    </cfRule>
    <cfRule type="cellIs" dxfId="2" priority="3" operator="greaterThanOrEqual">
      <formula>0.35</formula>
    </cfRule>
  </conditionalFormatting>
  <dataValidations count="7">
    <dataValidation type="list" allowBlank="1" showInputMessage="1" showErrorMessage="1" sqref="B9">
      <formula1>"Nettoyage simple,Démoussage + nettoyage,Hydrofuge seul,Pack complet"</formula1>
    </dataValidation>
    <dataValidation type="list" allowBlank="1" showInputMessage="1" showErrorMessage="1" sqref="B11">
      <formula1>"Tuile terre cuite,Tuile béton,Ardoise naturelle,Ardoise synthétique,Zinc / métal,Tôle nervurée"</formula1>
    </dataValidation>
    <dataValidation type="list" allowBlank="1" showInputMessage="1" showErrorMessage="1" sqref="B12">
      <formula1>"Faible (&lt;20°),Moyenne (20–35°),Forte (&gt;35°)"</formula1>
    </dataValidation>
    <dataValidation type="list" allowBlank="1" showInputMessage="1" showErrorMessage="1" sqref="B13">
      <formula1>"RDC,R+1,R+2 et +"</formula1>
    </dataValidation>
    <dataValidation type="list" allowBlank="1" showInputMessage="1" showErrorMessage="1" sqref="B14">
      <formula1>"Facile,Moyen,Difficile"</formula1>
    </dataValidation>
    <dataValidation type="list" allowBlank="1" showInputMessage="1" showErrorMessage="1" sqref="B15">
      <formula1>"Léger,Moyen,Fort"</formula1>
    </dataValidation>
    <dataValidation type="list" allowBlank="1" showInputMessage="1" showErrorMessage="1" sqref="B16">
      <formula1>"Métropole Sud,Métropole Ouest/Est,Île-de-France"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5"/>
  <sheetViews>
    <sheetView zoomScale="110" zoomScaleNormal="11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RowHeight="15"/>
  <cols>
    <col min="1" max="1" width="54.7109375" customWidth="1"/>
    <col min="2" max="4" width="20.7109375" customWidth="1"/>
    <col min="5" max="7" width="18.7109375" customWidth="1"/>
  </cols>
  <sheetData>
    <row r="1" spans="1:5">
      <c r="A1" s="1" t="s">
        <v>83</v>
      </c>
      <c r="B1" s="1"/>
      <c r="C1" s="1"/>
      <c r="D1" s="1"/>
      <c r="E1" s="1"/>
    </row>
    <row r="3" spans="1:5">
      <c r="A3" s="2" t="s">
        <v>84</v>
      </c>
      <c r="D3" s="2" t="s">
        <v>93</v>
      </c>
    </row>
    <row r="4" spans="1:5">
      <c r="A4" s="4" t="s">
        <v>85</v>
      </c>
      <c r="B4" s="5">
        <v>100</v>
      </c>
      <c r="D4" t="s">
        <v>71</v>
      </c>
      <c r="E4" s="6">
        <f>$B$4/$B$5</f>
        <v>0</v>
      </c>
    </row>
    <row r="5" spans="1:5">
      <c r="A5" s="4" t="s">
        <v>86</v>
      </c>
      <c r="B5" s="5">
        <v>28</v>
      </c>
      <c r="D5" t="s">
        <v>94</v>
      </c>
      <c r="E5" s="12">
        <f>ROUNDUP($E$4/$B$13,0)</f>
        <v>0</v>
      </c>
    </row>
    <row r="6" spans="1:5">
      <c r="A6" s="4" t="s">
        <v>87</v>
      </c>
      <c r="B6" s="5">
        <v>42</v>
      </c>
      <c r="D6" t="s">
        <v>95</v>
      </c>
      <c r="E6" s="8">
        <f>($B$8+$B$9)*$E$5</f>
        <v>0</v>
      </c>
    </row>
    <row r="7" spans="1:5">
      <c r="A7" s="4" t="s">
        <v>88</v>
      </c>
      <c r="B7" s="5">
        <v>9</v>
      </c>
      <c r="D7" t="s">
        <v>96</v>
      </c>
      <c r="E7" s="8">
        <f>$E$4*$B$6</f>
        <v>0</v>
      </c>
    </row>
    <row r="8" spans="1:5">
      <c r="A8" s="4" t="s">
        <v>89</v>
      </c>
      <c r="B8" s="5">
        <v>35</v>
      </c>
      <c r="D8" t="s">
        <v>97</v>
      </c>
      <c r="E8" s="8">
        <f>$B$11*$B$12</f>
        <v>0</v>
      </c>
    </row>
    <row r="9" spans="1:5">
      <c r="A9" s="4" t="s">
        <v>90</v>
      </c>
      <c r="B9" s="5">
        <v>45</v>
      </c>
      <c r="D9" t="s">
        <v>98</v>
      </c>
      <c r="E9" s="7">
        <f>$E$6+$E$7+$E$8+$B$10</f>
        <v>0</v>
      </c>
    </row>
    <row r="10" spans="1:5">
      <c r="A10" s="4" t="s">
        <v>91</v>
      </c>
      <c r="B10" s="5">
        <v>30</v>
      </c>
      <c r="D10" t="s">
        <v>99</v>
      </c>
      <c r="E10" s="7">
        <f>$E$9*(1+$B$14/100)</f>
        <v>0</v>
      </c>
    </row>
    <row r="11" spans="1:5">
      <c r="A11" s="4" t="s">
        <v>12</v>
      </c>
      <c r="B11" s="5">
        <v>30</v>
      </c>
      <c r="D11" t="s">
        <v>100</v>
      </c>
      <c r="E11" s="7">
        <f>$E$10/$B$4</f>
        <v>0</v>
      </c>
    </row>
    <row r="12" spans="1:5">
      <c r="A12" s="4" t="s">
        <v>13</v>
      </c>
      <c r="B12" s="5">
        <v>0.7</v>
      </c>
      <c r="D12" t="s">
        <v>68</v>
      </c>
      <c r="E12" s="7">
        <f>$E$10*(1+$B$15/100)</f>
        <v>0</v>
      </c>
    </row>
    <row r="13" spans="1:5">
      <c r="A13" s="4" t="s">
        <v>92</v>
      </c>
      <c r="B13" s="5">
        <v>7</v>
      </c>
      <c r="D13" t="s">
        <v>101</v>
      </c>
      <c r="E13" s="7">
        <f>$E$10-$E$9</f>
        <v>0</v>
      </c>
    </row>
    <row r="14" spans="1:5">
      <c r="A14" s="4" t="s">
        <v>16</v>
      </c>
      <c r="B14" s="5">
        <v>25</v>
      </c>
      <c r="D14" t="s">
        <v>79</v>
      </c>
      <c r="E14" s="10">
        <f>IF($E$10&gt;0,$E$13/$E$10,0)</f>
        <v>0</v>
      </c>
    </row>
    <row r="15" spans="1:5">
      <c r="A15" s="4" t="s">
        <v>15</v>
      </c>
      <c r="B15" s="5">
        <v>10</v>
      </c>
    </row>
    <row r="17" spans="1:2">
      <c r="A17" s="2" t="s">
        <v>102</v>
      </c>
    </row>
    <row r="18" spans="1:2">
      <c r="A18" s="3" t="s">
        <v>103</v>
      </c>
      <c r="B18" s="3" t="s">
        <v>104</v>
      </c>
    </row>
    <row r="19" spans="1:2">
      <c r="A19" t="s">
        <v>105</v>
      </c>
    </row>
    <row r="20" spans="1:2">
      <c r="A20" t="s">
        <v>106</v>
      </c>
    </row>
    <row r="21" spans="1:2">
      <c r="A21" t="s">
        <v>107</v>
      </c>
    </row>
    <row r="22" spans="1:2">
      <c r="A22" t="s">
        <v>108</v>
      </c>
    </row>
    <row r="23" spans="1:2">
      <c r="A23" t="s">
        <v>109</v>
      </c>
    </row>
    <row r="24" spans="1:2">
      <c r="A24" t="s">
        <v>110</v>
      </c>
    </row>
    <row r="25" spans="1:2">
      <c r="A25" t="s">
        <v>111</v>
      </c>
    </row>
    <row r="26" spans="1:2">
      <c r="A26" t="s">
        <v>112</v>
      </c>
    </row>
    <row r="27" spans="1:2">
      <c r="A27" t="s">
        <v>113</v>
      </c>
    </row>
    <row r="28" spans="1:2">
      <c r="A28" t="s">
        <v>114</v>
      </c>
    </row>
    <row r="29" spans="1:2">
      <c r="A29" t="s">
        <v>115</v>
      </c>
    </row>
    <row r="45" spans="1:1">
      <c r="A45" s="11" t="s">
        <v>82</v>
      </c>
    </row>
  </sheetData>
  <mergeCells count="1">
    <mergeCell ref="A1:E1"/>
  </mergeCells>
  <conditionalFormatting sqref="E11">
    <cfRule type="dataBar" priority="4">
      <dataBar>
        <cfvo type="min" val="0"/>
        <cfvo type="max" val="0"/>
        <color rgb="FF638EC6"/>
      </dataBar>
    </cfRule>
  </conditionalFormatting>
  <conditionalFormatting sqref="E14">
    <cfRule type="cellIs" dxfId="0" priority="1" operator="lessThan">
      <formula>0.2</formula>
    </cfRule>
    <cfRule type="cellIs" dxfId="1" priority="2" operator="between">
      <formula>0.2</formula>
      <formula>0.35</formula>
    </cfRule>
    <cfRule type="cellIs" dxfId="2" priority="3" operator="greaterThanOrEqual">
      <formula>0.35</formula>
    </cfRule>
  </conditionalFormatting>
  <dataValidations count="11">
    <dataValidation type="list" allowBlank="1" showInputMessage="1" showErrorMessage="1" sqref="B19">
      <formula1>",OK,À faire,N/A"</formula1>
    </dataValidation>
    <dataValidation type="list" allowBlank="1" showInputMessage="1" showErrorMessage="1" sqref="B20">
      <formula1>",OK,À faire,N/A"</formula1>
    </dataValidation>
    <dataValidation type="list" allowBlank="1" showInputMessage="1" showErrorMessage="1" sqref="B21">
      <formula1>",OK,À faire,N/A"</formula1>
    </dataValidation>
    <dataValidation type="list" allowBlank="1" showInputMessage="1" showErrorMessage="1" sqref="B22">
      <formula1>",OK,À faire,N/A"</formula1>
    </dataValidation>
    <dataValidation type="list" allowBlank="1" showInputMessage="1" showErrorMessage="1" sqref="B23">
      <formula1>",OK,À faire,N/A"</formula1>
    </dataValidation>
    <dataValidation type="list" allowBlank="1" showInputMessage="1" showErrorMessage="1" sqref="B24">
      <formula1>",OK,À faire,N/A"</formula1>
    </dataValidation>
    <dataValidation type="list" allowBlank="1" showInputMessage="1" showErrorMessage="1" sqref="B25">
      <formula1>",OK,À faire,N/A"</formula1>
    </dataValidation>
    <dataValidation type="list" allowBlank="1" showInputMessage="1" showErrorMessage="1" sqref="B26">
      <formula1>",OK,À faire,N/A"</formula1>
    </dataValidation>
    <dataValidation type="list" allowBlank="1" showInputMessage="1" showErrorMessage="1" sqref="B27">
      <formula1>",OK,À faire,N/A"</formula1>
    </dataValidation>
    <dataValidation type="list" allowBlank="1" showInputMessage="1" showErrorMessage="1" sqref="B28">
      <formula1>",OK,À faire,N/A"</formula1>
    </dataValidation>
    <dataValidation type="list" allowBlank="1" showInputMessage="1" showErrorMessage="1" sqref="B29">
      <formula1>",OK,À faire,N/A"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5"/>
  <sheetViews>
    <sheetView zoomScale="110" zoomScaleNormal="110" workbookViewId="0">
      <pane ySplit="3" topLeftCell="A4" activePane="bottomLeft" state="frozen"/>
      <selection pane="bottomLeft"/>
    </sheetView>
  </sheetViews>
  <sheetFormatPr defaultRowHeight="15"/>
  <cols>
    <col min="1" max="1" width="20.7109375" customWidth="1"/>
    <col min="2" max="2" width="34.7109375" customWidth="1"/>
    <col min="3" max="3" width="16.7109375" customWidth="1"/>
    <col min="4" max="4" width="10.7109375" customWidth="1"/>
    <col min="5" max="7" width="14.7109375" customWidth="1"/>
    <col min="8" max="8" width="16.7109375" customWidth="1"/>
    <col min="9" max="9" width="26.7109375" customWidth="1"/>
    <col min="10" max="10" width="15.7109375" customWidth="1"/>
    <col min="11" max="11" width="20.7109375" customWidth="1"/>
  </cols>
  <sheetData>
    <row r="1" spans="1:11">
      <c r="A1" s="1" t="s">
        <v>116</v>
      </c>
      <c r="B1" s="1"/>
      <c r="C1" s="1"/>
      <c r="D1" s="1"/>
      <c r="E1" s="1"/>
      <c r="F1" s="1"/>
      <c r="G1" s="1"/>
      <c r="H1" s="1"/>
    </row>
    <row r="2" spans="1:11">
      <c r="H2" s="4" t="s">
        <v>160</v>
      </c>
      <c r="I2" s="7">
        <f>SUM(I4:I10)</f>
        <v>0</v>
      </c>
    </row>
    <row r="3" spans="1:11">
      <c r="A3" s="2" t="s">
        <v>117</v>
      </c>
      <c r="B3" s="2" t="s">
        <v>118</v>
      </c>
      <c r="C3" s="2" t="s">
        <v>119</v>
      </c>
      <c r="D3" s="2" t="s">
        <v>120</v>
      </c>
      <c r="E3" s="2" t="s">
        <v>121</v>
      </c>
      <c r="F3" s="2" t="s">
        <v>122</v>
      </c>
      <c r="G3" s="2" t="s">
        <v>123</v>
      </c>
      <c r="H3" s="2" t="s">
        <v>124</v>
      </c>
      <c r="I3" s="2" t="s">
        <v>125</v>
      </c>
      <c r="J3" s="2" t="s">
        <v>126</v>
      </c>
      <c r="K3" s="2" t="s">
        <v>127</v>
      </c>
    </row>
    <row r="4" spans="1:11">
      <c r="A4" t="s">
        <v>128</v>
      </c>
      <c r="B4" t="s">
        <v>129</v>
      </c>
      <c r="C4" t="s">
        <v>130</v>
      </c>
      <c r="D4" t="s">
        <v>131</v>
      </c>
      <c r="E4">
        <v>2</v>
      </c>
      <c r="F4">
        <v>1</v>
      </c>
      <c r="G4">
        <f>MAX(0, F4-E4)</f>
        <v>0</v>
      </c>
      <c r="H4">
        <v>189</v>
      </c>
      <c r="I4" s="8">
        <f>E4*H4</f>
        <v>0</v>
      </c>
      <c r="J4" t="s">
        <v>132</v>
      </c>
      <c r="K4" t="s">
        <v>133</v>
      </c>
    </row>
    <row r="5" spans="1:11">
      <c r="A5" t="s">
        <v>128</v>
      </c>
      <c r="B5" t="s">
        <v>134</v>
      </c>
      <c r="C5" t="s">
        <v>135</v>
      </c>
      <c r="D5" t="s">
        <v>131</v>
      </c>
      <c r="E5">
        <v>1</v>
      </c>
      <c r="F5">
        <v>1</v>
      </c>
      <c r="G5">
        <f>MAX(0, F5-E5)</f>
        <v>0</v>
      </c>
      <c r="H5">
        <v>690</v>
      </c>
      <c r="I5" s="8">
        <f>E5*H5</f>
        <v>0</v>
      </c>
      <c r="J5" t="s">
        <v>136</v>
      </c>
      <c r="K5" t="s">
        <v>133</v>
      </c>
    </row>
    <row r="6" spans="1:11">
      <c r="A6" t="s">
        <v>137</v>
      </c>
      <c r="B6" t="s">
        <v>138</v>
      </c>
      <c r="C6" t="s">
        <v>139</v>
      </c>
      <c r="D6" t="s">
        <v>131</v>
      </c>
      <c r="E6">
        <v>3</v>
      </c>
      <c r="F6">
        <v>2</v>
      </c>
      <c r="G6">
        <f>MAX(0, F6-E6)</f>
        <v>0</v>
      </c>
      <c r="H6">
        <v>85</v>
      </c>
      <c r="I6" s="8">
        <f>E6*H6</f>
        <v>0</v>
      </c>
      <c r="J6" t="s">
        <v>140</v>
      </c>
      <c r="K6" t="s">
        <v>141</v>
      </c>
    </row>
    <row r="7" spans="1:11">
      <c r="A7" t="s">
        <v>142</v>
      </c>
      <c r="B7" t="s">
        <v>143</v>
      </c>
      <c r="C7" t="s">
        <v>144</v>
      </c>
      <c r="D7" t="s">
        <v>145</v>
      </c>
      <c r="E7">
        <v>6</v>
      </c>
      <c r="F7">
        <v>3</v>
      </c>
      <c r="G7">
        <f>MAX(0, F7-E7)</f>
        <v>0</v>
      </c>
      <c r="H7">
        <v>32</v>
      </c>
      <c r="I7" s="8">
        <f>E7*H7</f>
        <v>0</v>
      </c>
      <c r="J7" t="s">
        <v>146</v>
      </c>
      <c r="K7" t="s">
        <v>147</v>
      </c>
    </row>
    <row r="8" spans="1:11">
      <c r="A8" t="s">
        <v>142</v>
      </c>
      <c r="B8" t="s">
        <v>148</v>
      </c>
      <c r="C8" t="s">
        <v>149</v>
      </c>
      <c r="D8" t="s">
        <v>145</v>
      </c>
      <c r="E8">
        <v>4</v>
      </c>
      <c r="F8">
        <v>2</v>
      </c>
      <c r="G8">
        <f>MAX(0, F8-E8)</f>
        <v>0</v>
      </c>
      <c r="H8">
        <v>78</v>
      </c>
      <c r="I8" s="8">
        <f>E8*H8</f>
        <v>0</v>
      </c>
      <c r="J8" t="s">
        <v>150</v>
      </c>
      <c r="K8" t="s">
        <v>147</v>
      </c>
    </row>
    <row r="9" spans="1:11">
      <c r="A9" t="s">
        <v>151</v>
      </c>
      <c r="B9" t="s">
        <v>152</v>
      </c>
      <c r="C9" t="s">
        <v>153</v>
      </c>
      <c r="D9" t="s">
        <v>131</v>
      </c>
      <c r="E9">
        <v>12</v>
      </c>
      <c r="F9">
        <v>8</v>
      </c>
      <c r="G9">
        <f>MAX(0, F9-E9)</f>
        <v>0</v>
      </c>
      <c r="H9">
        <v>3.2</v>
      </c>
      <c r="I9" s="8">
        <f>E9*H9</f>
        <v>0</v>
      </c>
      <c r="J9" t="s">
        <v>154</v>
      </c>
      <c r="K9" t="s">
        <v>155</v>
      </c>
    </row>
    <row r="10" spans="1:11">
      <c r="A10" t="s">
        <v>151</v>
      </c>
      <c r="B10" t="s">
        <v>156</v>
      </c>
      <c r="C10" t="s">
        <v>157</v>
      </c>
      <c r="D10" t="s">
        <v>158</v>
      </c>
      <c r="E10">
        <v>8</v>
      </c>
      <c r="F10">
        <v>4</v>
      </c>
      <c r="G10">
        <f>MAX(0, F10-E10)</f>
        <v>0</v>
      </c>
      <c r="H10">
        <v>6.5</v>
      </c>
      <c r="I10" s="8">
        <f>E10*H10</f>
        <v>0</v>
      </c>
      <c r="J10" t="s">
        <v>159</v>
      </c>
      <c r="K10" t="s">
        <v>141</v>
      </c>
    </row>
    <row r="45" spans="1:1">
      <c r="A45" s="11" t="s">
        <v>82</v>
      </c>
    </row>
  </sheetData>
  <autoFilter ref="A3:K10"/>
  <mergeCells count="1">
    <mergeCell ref="A1:H1"/>
  </mergeCells>
  <conditionalFormatting sqref="A4:K10">
    <cfRule type="expression" dxfId="0" priority="1">
      <formula>E4&lt;F4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5"/>
  <sheetViews>
    <sheetView zoomScale="110" zoomScaleNormal="110" workbookViewId="0">
      <pane ySplit="3" topLeftCell="A4" activePane="bottomLeft" state="frozen"/>
      <selection pane="bottomLeft"/>
    </sheetView>
  </sheetViews>
  <sheetFormatPr defaultRowHeight="15"/>
  <cols>
    <col min="1" max="1" width="22.7109375" customWidth="1"/>
    <col min="2" max="2" width="42.7109375" customWidth="1"/>
    <col min="3" max="3" width="16.7109375" customWidth="1"/>
    <col min="4" max="4" width="14.7109375" customWidth="1"/>
    <col min="5" max="5" width="16.7109375" customWidth="1"/>
    <col min="6" max="6" width="34.7109375" customWidth="1"/>
    <col min="7" max="7" width="18.7109375" customWidth="1"/>
    <col min="8" max="8" width="20.7109375" customWidth="1"/>
  </cols>
  <sheetData>
    <row r="1" spans="1:8">
      <c r="A1" s="1" t="s">
        <v>161</v>
      </c>
      <c r="B1" s="1"/>
      <c r="C1" s="1"/>
      <c r="D1" s="1"/>
      <c r="E1" s="1"/>
      <c r="F1" s="1"/>
    </row>
    <row r="3" spans="1:8">
      <c r="A3" s="2" t="s">
        <v>117</v>
      </c>
      <c r="B3" s="2" t="s">
        <v>162</v>
      </c>
      <c r="C3" s="2" t="s">
        <v>163</v>
      </c>
      <c r="D3" s="2" t="s">
        <v>164</v>
      </c>
      <c r="E3" s="2" t="s">
        <v>104</v>
      </c>
      <c r="F3" s="2" t="s">
        <v>165</v>
      </c>
      <c r="G3" s="2" t="s">
        <v>166</v>
      </c>
      <c r="H3" s="2" t="s">
        <v>184</v>
      </c>
    </row>
    <row r="4" spans="1:8">
      <c r="A4" t="s">
        <v>167</v>
      </c>
      <c r="B4" t="s">
        <v>168</v>
      </c>
      <c r="H4" s="10" cm="1">
        <f t="array" ref="H4">IFERROR(COUNTA(_xlfn._xlws.FILTER(E4:E15 , E4:E15="OK"))/COUNTA(E4:E15),0)</f>
        <v>0</v>
      </c>
    </row>
    <row r="5" spans="1:8">
      <c r="A5" t="s">
        <v>167</v>
      </c>
      <c r="B5" t="s">
        <v>169</v>
      </c>
    </row>
    <row r="6" spans="1:8">
      <c r="A6" t="s">
        <v>170</v>
      </c>
      <c r="B6" t="s">
        <v>171</v>
      </c>
    </row>
    <row r="7" spans="1:8">
      <c r="A7" t="s">
        <v>170</v>
      </c>
      <c r="B7" t="s">
        <v>172</v>
      </c>
    </row>
    <row r="8" spans="1:8">
      <c r="A8" t="s">
        <v>173</v>
      </c>
      <c r="B8" t="s">
        <v>174</v>
      </c>
    </row>
    <row r="9" spans="1:8">
      <c r="A9" t="s">
        <v>173</v>
      </c>
      <c r="B9" t="s">
        <v>175</v>
      </c>
    </row>
    <row r="10" spans="1:8">
      <c r="A10" t="s">
        <v>173</v>
      </c>
      <c r="B10" t="s">
        <v>176</v>
      </c>
    </row>
    <row r="11" spans="1:8">
      <c r="A11" t="s">
        <v>177</v>
      </c>
      <c r="B11" t="s">
        <v>178</v>
      </c>
    </row>
    <row r="12" spans="1:8">
      <c r="A12" t="s">
        <v>177</v>
      </c>
      <c r="B12" t="s">
        <v>179</v>
      </c>
    </row>
    <row r="13" spans="1:8">
      <c r="A13" t="s">
        <v>180</v>
      </c>
      <c r="B13" t="s">
        <v>181</v>
      </c>
    </row>
    <row r="14" spans="1:8">
      <c r="A14" t="s">
        <v>182</v>
      </c>
      <c r="B14" t="s">
        <v>183</v>
      </c>
    </row>
    <row r="45" spans="1:1">
      <c r="A45" s="11" t="s">
        <v>82</v>
      </c>
    </row>
  </sheetData>
  <mergeCells count="1">
    <mergeCell ref="A1:F1"/>
  </mergeCells>
  <conditionalFormatting sqref="E4:E15">
    <cfRule type="containsText" dxfId="2" priority="1" operator="containsText" text="OK">
      <formula>NOT(ISERROR(SEARCH("OK",E4)))</formula>
    </cfRule>
    <cfRule type="containsText" dxfId="1" priority="2" operator="containsText" text="À faire">
      <formula>NOT(ISERROR(SEARCH("À faire",E4)))</formula>
    </cfRule>
    <cfRule type="containsText" dxfId="3" priority="3" operator="containsText" text="N/A">
      <formula>NOT(ISERROR(SEARCH("N/A",E4)))</formula>
    </cfRule>
  </conditionalFormatting>
  <conditionalFormatting sqref="H4">
    <cfRule type="dataBar" priority="4">
      <dataBar>
        <cfvo type="min" val="0"/>
        <cfvo type="max" val="0"/>
        <color rgb="FF638EC6"/>
      </dataBar>
    </cfRule>
  </conditionalFormatting>
  <dataValidations count="1">
    <dataValidation type="list" allowBlank="1" showInputMessage="1" showErrorMessage="1" sqref="E4:E15">
      <formula1>",OK,À faire,N/A"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tarif nettoyage hydrofuge</vt:lpstr>
      <vt:lpstr>perche nettoyage toiture</vt:lpstr>
      <vt:lpstr>inventaire outillage &amp; mat.</vt:lpstr>
      <vt:lpstr>checklist chantier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2025-11-09T16:45:58Z</dcterms:created>
  <dcterms:modified xsi:type="dcterms:W3CDTF">2025-11-09T16:45:58Z</dcterms:modified>
</cp:coreProperties>
</file>