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72806A14-EE3A-4C09-BAC3-CE9D338CE4F2}" xr6:coauthVersionLast="47" xr6:coauthVersionMax="47" xr10:uidLastSave="{00000000-0000-0000-0000-000000000000}"/>
  <bookViews>
    <workbookView xWindow="-120" yWindow="-120" windowWidth="20730" windowHeight="11040" firstSheet="1" activeTab="7" xr2:uid="{00000000-000D-0000-FFFF-FFFF00000000}"/>
  </bookViews>
  <sheets>
    <sheet name="Param_FR" sheetId="1" r:id="rId1"/>
    <sheet name="Guide" sheetId="8" r:id="rId2"/>
    <sheet name="Papier_FR" sheetId="2" r:id="rId3"/>
    <sheet name="Digital_FR" sheetId="3" r:id="rId4"/>
    <sheet name="Offset_FR" sheetId="4" r:id="rId5"/>
    <sheet name="Finitions_FR" sheetId="5" r:id="rId6"/>
    <sheet name="Logistique_FR" sheetId="6" r:id="rId7"/>
    <sheet name="Calculette_FR" sheetId="7" r:id="rId8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7" i="7" l="1" a="1"/>
  <c r="B17" i="7" s="1"/>
  <c r="G7" i="7" a="1"/>
  <c r="G7" i="7" s="1"/>
  <c r="K5" i="7" s="1"/>
  <c r="G6" i="7"/>
  <c r="H5" i="7"/>
  <c r="E5" i="7"/>
  <c r="G5" i="7" s="1"/>
  <c r="I8" i="2"/>
  <c r="H8" i="2"/>
  <c r="J8" i="2" s="1"/>
  <c r="I7" i="2"/>
  <c r="H7" i="2"/>
  <c r="J7" i="2" s="1"/>
  <c r="I6" i="2"/>
  <c r="H6" i="2"/>
  <c r="J6" i="2" s="1"/>
  <c r="I5" i="2"/>
  <c r="H5" i="2"/>
  <c r="J5" i="2" s="1"/>
  <c r="I4" i="2"/>
  <c r="H4" i="2"/>
  <c r="J4" i="2" s="1"/>
  <c r="F9" i="1"/>
  <c r="F8" i="1"/>
  <c r="F7" i="1"/>
  <c r="F6" i="1"/>
  <c r="F5" i="1"/>
  <c r="F4" i="1"/>
  <c r="F5" i="7" l="1" a="1"/>
  <c r="F5" i="7" s="1"/>
  <c r="J5" i="7" s="1" a="1"/>
  <c r="J5" i="7" s="1"/>
  <c r="N5" i="7" l="1"/>
  <c r="L5" i="7"/>
  <c r="M5" i="7" s="1"/>
  <c r="O5" i="7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<sst xmlns="http://schemas.openxmlformats.org/spreadsheetml/2006/main" count="201" uniqueCount="164">
  <si>
    <t>Paramètres France – fiscaux &amp; généraux</t>
  </si>
  <si>
    <t>Clé</t>
  </si>
  <si>
    <t>Valeur</t>
  </si>
  <si>
    <t>Commentaire</t>
  </si>
  <si>
    <t>TVA standard</t>
  </si>
  <si>
    <t>Taux normal 20%</t>
  </si>
  <si>
    <t>TVA livres</t>
  </si>
  <si>
    <t>Imprimés assimilés livres (à confirmer selon cas)</t>
  </si>
  <si>
    <t>Frais généraux (%)</t>
  </si>
  <si>
    <t>Sur coûts directs (papier+impression+finition)</t>
  </si>
  <si>
    <t>Main d’œuvre/h (€)</t>
  </si>
  <si>
    <t>Temps préparation/PAO/manutention</t>
  </si>
  <si>
    <t>Temps manutention/job (h)</t>
  </si>
  <si>
    <t>Temps par dossier (par défaut)</t>
  </si>
  <si>
    <t>Marge cible (%)</t>
  </si>
  <si>
    <t>Cible commerciale par défaut</t>
  </si>
  <si>
    <t>Mapping produit → TVA</t>
  </si>
  <si>
    <t>Produit</t>
  </si>
  <si>
    <t>TVA</t>
  </si>
  <si>
    <t>Flyer</t>
  </si>
  <si>
    <t>Brochure / Livret</t>
  </si>
  <si>
    <t>Carte de visite</t>
  </si>
  <si>
    <t>Affiche / Poster</t>
  </si>
  <si>
    <t>Bâche / Grand format</t>
  </si>
  <si>
    <t>Étiquette</t>
  </si>
  <si>
    <t>Référentiel Papier (France) – prix indicatifs à remplacer</t>
  </si>
  <si>
    <t>Code</t>
  </si>
  <si>
    <t>Type</t>
  </si>
  <si>
    <t>Format</t>
  </si>
  <si>
    <t>Dimensions (mm)</t>
  </si>
  <si>
    <t>Grammage (g/m²)</t>
  </si>
  <si>
    <t>Rame (feuilles)</t>
  </si>
  <si>
    <t>Prix/rame</t>
  </si>
  <si>
    <t>Prix/feuille</t>
  </si>
  <si>
    <t>Facteur A4</t>
  </si>
  <si>
    <t>Prix/A4 eq</t>
  </si>
  <si>
    <t>A4_80_Bureau</t>
  </si>
  <si>
    <t>Bouffant blanc</t>
  </si>
  <si>
    <t>A4</t>
  </si>
  <si>
    <t>210×297</t>
  </si>
  <si>
    <t>A4_90_Recyclé</t>
  </si>
  <si>
    <t>Recyclé blanc</t>
  </si>
  <si>
    <t>SRA3_135_Couche</t>
  </si>
  <si>
    <t>Couché brillant</t>
  </si>
  <si>
    <t>SRA3</t>
  </si>
  <si>
    <t>320×450</t>
  </si>
  <si>
    <t>SRA3_170_Mat</t>
  </si>
  <si>
    <t>Couché mat</t>
  </si>
  <si>
    <t>A3_250_Carton</t>
  </si>
  <si>
    <t>Couché 1 face</t>
  </si>
  <si>
    <t>A3</t>
  </si>
  <si>
    <t>297×420</t>
  </si>
  <si>
    <t>Barèmes Digital (France)</t>
  </si>
  <si>
    <t>Paramètre</t>
  </si>
  <si>
    <t>Unité</t>
  </si>
  <si>
    <t>Min/job</t>
  </si>
  <si>
    <t>Couverture mult (par 1%)</t>
  </si>
  <si>
    <t>Click A4 N&amp;B</t>
  </si>
  <si>
    <t>€/A4</t>
  </si>
  <si>
    <t>Face A4 équivalente</t>
  </si>
  <si>
    <t>Click A4 Couleur</t>
  </si>
  <si>
    <t>Min facturation job</t>
  </si>
  <si>
    <t>€</t>
  </si>
  <si>
    <t>Minimum impression</t>
  </si>
  <si>
    <t>Barèmes Offset (France)</t>
  </si>
  <si>
    <t>Coût plaque / couleur</t>
  </si>
  <si>
    <t>CTP par plaque/couleur</t>
  </si>
  <si>
    <t>Feuilles calage (make-ready)</t>
  </si>
  <si>
    <t>feuilles</t>
  </si>
  <si>
    <t>Par job</t>
  </si>
  <si>
    <t>Coût de passe / 1000 A4</t>
  </si>
  <si>
    <t>Run cost</t>
  </si>
  <si>
    <t>Machine €/h (petit format)</t>
  </si>
  <si>
    <t>35×50</t>
  </si>
  <si>
    <t>Machine €/h (moyen format)</t>
  </si>
  <si>
    <t>50×70</t>
  </si>
  <si>
    <t>Finitions – barèmes (France)</t>
  </si>
  <si>
    <t>Tarif unité</t>
  </si>
  <si>
    <t>Note</t>
  </si>
  <si>
    <t>Pelliculage Mat</t>
  </si>
  <si>
    <t>€/m²</t>
  </si>
  <si>
    <t>recto</t>
  </si>
  <si>
    <t>PEL_MAT</t>
  </si>
  <si>
    <t>Pelliculage Brillant</t>
  </si>
  <si>
    <t>PEL_BRI</t>
  </si>
  <si>
    <t>Pelliculage Soft-touch</t>
  </si>
  <si>
    <t>PEL_SOFT</t>
  </si>
  <si>
    <t>Reliure 2 agrafes</t>
  </si>
  <si>
    <t>€/ex</t>
  </si>
  <si>
    <t>REL_AGR</t>
  </si>
  <si>
    <t>Reliure spirale</t>
  </si>
  <si>
    <t>REL_SPI</t>
  </si>
  <si>
    <t>Dos carré collé</t>
  </si>
  <si>
    <t>REL_DCC</t>
  </si>
  <si>
    <t>Pli (unitaire)</t>
  </si>
  <si>
    <t>€/pli/ex</t>
  </si>
  <si>
    <t>pli simple</t>
  </si>
  <si>
    <t>PLI_UNI</t>
  </si>
  <si>
    <t>Coupes (opérations)</t>
  </si>
  <si>
    <t>€/op</t>
  </si>
  <si>
    <t>guillotine</t>
  </si>
  <si>
    <t>COUT_COUPE</t>
  </si>
  <si>
    <t>Logistique – France</t>
  </si>
  <si>
    <t>Service</t>
  </si>
  <si>
    <t>Tarif</t>
  </si>
  <si>
    <t>Retrait atelier</t>
  </si>
  <si>
    <t>Colissimo</t>
  </si>
  <si>
    <t>national</t>
  </si>
  <si>
    <t>Chronopost</t>
  </si>
  <si>
    <t>express</t>
  </si>
  <si>
    <t>Emballage standard</t>
  </si>
  <si>
    <t>€/commande</t>
  </si>
  <si>
    <t>carton + calage</t>
  </si>
  <si>
    <t>Préparation (picking)</t>
  </si>
  <si>
    <t>€/job</t>
  </si>
  <si>
    <t>forfait</t>
  </si>
  <si>
    <t>Champ</t>
  </si>
  <si>
    <t>Aide</t>
  </si>
  <si>
    <t>Choisir dans PROD_TVA_FR</t>
  </si>
  <si>
    <t>Technologie</t>
  </si>
  <si>
    <t>Digital</t>
  </si>
  <si>
    <t>Digital / Offset / Inkjet</t>
  </si>
  <si>
    <t>A5 / A4 / A3 / SRA3…</t>
  </si>
  <si>
    <t>n‑up par feuille</t>
  </si>
  <si>
    <t>Nombre d'impositions par feuille</t>
  </si>
  <si>
    <t>Pages/ex</t>
  </si>
  <si>
    <t>Nombre de pages par exemplaire</t>
  </si>
  <si>
    <t>Tirage (ex.)</t>
  </si>
  <si>
    <t>Quantité</t>
  </si>
  <si>
    <t>Papier (code)</t>
  </si>
  <si>
    <t>Code depuis PAPIER_FR</t>
  </si>
  <si>
    <t>Pelliculage</t>
  </si>
  <si>
    <t>Aucun</t>
  </si>
  <si>
    <t>Mat/Brillant/Soft-touch</t>
  </si>
  <si>
    <t>Reliure</t>
  </si>
  <si>
    <t>Aucune</t>
  </si>
  <si>
    <t>2 agrafes/Spirale/DCC</t>
  </si>
  <si>
    <t>Livraison</t>
  </si>
  <si>
    <t>LOG_FR</t>
  </si>
  <si>
    <t>Marge %</t>
  </si>
  <si>
    <t>Cible commerciale</t>
  </si>
  <si>
    <t>Remise %</t>
  </si>
  <si>
    <t>Campagne</t>
  </si>
  <si>
    <t>Résultats</t>
  </si>
  <si>
    <t>Feuilles</t>
  </si>
  <si>
    <t>Coût Papier</t>
  </si>
  <si>
    <t>Coût Impression</t>
  </si>
  <si>
    <t>Finitions</t>
  </si>
  <si>
    <t>Frais fixes</t>
  </si>
  <si>
    <t>Total HT</t>
  </si>
  <si>
    <t>TVA %</t>
  </si>
  <si>
    <t>TVA €</t>
  </si>
  <si>
    <t>Total TTC</t>
  </si>
  <si>
    <t>PU HT</t>
  </si>
  <si>
    <t>PU TTC</t>
  </si>
  <si>
    <t>A4 eq (format)</t>
  </si>
  <si>
    <t>TVA produit</t>
  </si>
  <si>
    <t>Statut papier :</t>
  </si>
  <si>
    <t>Référentiel France v3 — astuces</t>
  </si>
  <si>
    <t>1) Si le coût papier reste à 0, vérifiez B10 (Papier code) : utilisez la flèche pour choisir un code de la table PAPIER_FR.</t>
  </si>
  <si>
    <t>2) La v3 intègre un fallback : si le prix/feuille n'est pas trouvé, le calcul bascule sur le prix par A4 équivalent.</t>
  </si>
  <si>
    <t>3) Les valeurs fournies sont indicatives. Remplacez par vos tarifs réels France.</t>
  </si>
  <si>
    <t>Date de génération : 2025-11-12</t>
  </si>
  <si>
    <t xml:space="preserve">Calculette (référentiel France)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</si>
</sst>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0&quot; €&quot;"/>
  </numFmts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rgb="FF000666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0F4F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1" xfId="0" applyBorder="1"/>
    <xf numFmtId="164" fontId="0" fillId="0" borderId="1" xfId="0" applyNumberFormat="1" applyBorder="1"/>
    <xf numFmtId="0" fontId="2" fillId="0" borderId="0" xfId="0" applyFont="1"/>
    <xf numFmtId="165" fontId="0" fillId="0" borderId="1" xfId="0" applyNumberFormat="1" applyBorder="1"/>
    <xf numFmtId="4" fontId="0" fillId="0" borderId="1" xfId="0" applyNumberFormat="1" applyBorder="1"/>
    <xf numFmtId="3" fontId="0" fillId="0" borderId="1" xfId="0" applyNumberFormat="1" applyBorder="1"/>
    <xf numFmtId="0" fontId="3" fillId="2" borderId="1" xfId="0" applyFont="1" applyFill="1" applyBorder="1"/>
    <xf numFmtId="165" fontId="3" fillId="0" borderId="1" xfId="0" applyNumberFormat="1" applyFont="1" applyBorder="1"/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</cellXfs>
  <cellStyles count="1">
    <cellStyle name="Normal" xfId="0" builtinId="0"/>
  </cellStyles>
  <dxfs count="2">
    <dxf>
      <fill>
        <patternFill>
          <bgColor rgb="FFFFF4E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8E8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ARAM_FR" displayName="PARAM_FR" ref="A3:C10" totalsRowShown="0">
  <autoFilter ref="A3:C10" xr:uid="{00000000-0009-0000-0100-000001000000}"/>
  <tableColumns count="3">
    <tableColumn id="1" xr3:uid="{00000000-0010-0000-0000-000001000000}" name="Clé"/>
    <tableColumn id="2" xr3:uid="{00000000-0010-0000-0000-000002000000}" name="Valeur"/>
    <tableColumn id="3" xr3:uid="{00000000-0010-0000-0000-000003000000}" name="Commentair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ROD_TVA_FR" displayName="PROD_TVA_FR" ref="E3:F10" totalsRowShown="0">
  <autoFilter ref="E3:F10" xr:uid="{00000000-0009-0000-0100-000002000000}"/>
  <tableColumns count="2">
    <tableColumn id="1" xr3:uid="{00000000-0010-0000-0100-000001000000}" name="Produit"/>
    <tableColumn id="2" xr3:uid="{00000000-0010-0000-0100-000002000000}" name="TVA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PAPIER_FR" displayName="PAPIER_FR" ref="A3:J9" totalsRowShown="0">
  <autoFilter ref="A3:J9" xr:uid="{00000000-0009-0000-0100-000003000000}"/>
  <tableColumns count="10">
    <tableColumn id="1" xr3:uid="{00000000-0010-0000-0200-000001000000}" name="Code"/>
    <tableColumn id="2" xr3:uid="{00000000-0010-0000-0200-000002000000}" name="Type"/>
    <tableColumn id="3" xr3:uid="{00000000-0010-0000-0200-000003000000}" name="Format"/>
    <tableColumn id="4" xr3:uid="{00000000-0010-0000-0200-000004000000}" name="Dimensions (mm)"/>
    <tableColumn id="5" xr3:uid="{00000000-0010-0000-0200-000005000000}" name="Grammage (g/m²)"/>
    <tableColumn id="6" xr3:uid="{00000000-0010-0000-0200-000006000000}" name="Rame (feuilles)"/>
    <tableColumn id="7" xr3:uid="{00000000-0010-0000-0200-000007000000}" name="Prix/rame"/>
    <tableColumn id="8" xr3:uid="{00000000-0010-0000-0200-000008000000}" name="Prix/feuille"/>
    <tableColumn id="9" xr3:uid="{00000000-0010-0000-0200-000009000000}" name="Facteur A4"/>
    <tableColumn id="10" xr3:uid="{00000000-0010-0000-0200-00000A000000}" name="Prix/A4 eq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DIGITAL_FR" displayName="DIGITAL_FR" ref="A3:F7" totalsRowShown="0">
  <autoFilter ref="A3:F7" xr:uid="{00000000-0009-0000-0100-000004000000}"/>
  <tableColumns count="6">
    <tableColumn id="1" xr3:uid="{00000000-0010-0000-0300-000001000000}" name="Paramètre"/>
    <tableColumn id="2" xr3:uid="{00000000-0010-0000-0300-000002000000}" name="Valeur"/>
    <tableColumn id="3" xr3:uid="{00000000-0010-0000-0300-000003000000}" name="Unité"/>
    <tableColumn id="4" xr3:uid="{00000000-0010-0000-0300-000004000000}" name="Commentaire"/>
    <tableColumn id="5" xr3:uid="{00000000-0010-0000-0300-000005000000}" name="Min/job"/>
    <tableColumn id="6" xr3:uid="{00000000-0010-0000-0300-000006000000}" name="Couverture mult (par 1%)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OFFSET_FR" displayName="OFFSET_FR" ref="A3:D9" totalsRowShown="0">
  <autoFilter ref="A3:D9" xr:uid="{00000000-0009-0000-0100-000005000000}"/>
  <tableColumns count="4">
    <tableColumn id="1" xr3:uid="{00000000-0010-0000-0400-000001000000}" name="Paramètre"/>
    <tableColumn id="2" xr3:uid="{00000000-0010-0000-0400-000002000000}" name="Valeur"/>
    <tableColumn id="3" xr3:uid="{00000000-0010-0000-0400-000003000000}" name="Unité"/>
    <tableColumn id="4" xr3:uid="{00000000-0010-0000-0400-000004000000}" name="Commentaire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FINITIONS_FR" displayName="FINITIONS_FR" ref="A3:F12" totalsRowShown="0">
  <autoFilter ref="A3:F12" xr:uid="{00000000-0009-0000-0100-000006000000}"/>
  <tableColumns count="6">
    <tableColumn id="1" xr3:uid="{00000000-0010-0000-0500-000001000000}" name="Type"/>
    <tableColumn id="2" xr3:uid="{00000000-0010-0000-0500-000002000000}" name="Tarif unité"/>
    <tableColumn id="3" xr3:uid="{00000000-0010-0000-0500-000003000000}" name="Unité"/>
    <tableColumn id="4" xr3:uid="{00000000-0010-0000-0500-000004000000}" name="Min/job"/>
    <tableColumn id="5" xr3:uid="{00000000-0010-0000-0500-000005000000}" name="Note"/>
    <tableColumn id="6" xr3:uid="{00000000-0010-0000-0500-000006000000}" name="Code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LOG_FR" displayName="LOG_FR" ref="A3:D9" totalsRowShown="0">
  <autoFilter ref="A3:D9" xr:uid="{00000000-0009-0000-0100-000007000000}"/>
  <tableColumns count="4">
    <tableColumn id="1" xr3:uid="{00000000-0010-0000-0600-000001000000}" name="Service"/>
    <tableColumn id="2" xr3:uid="{00000000-0010-0000-0600-000002000000}" name="Tarif"/>
    <tableColumn id="3" xr3:uid="{00000000-0010-0000-0600-000003000000}" name="Unité"/>
    <tableColumn id="4" xr3:uid="{00000000-0010-0000-0600-000004000000}" name="Commentair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workbookViewId="0"/>
  </sheetViews>
  <sheetFormatPr baseColWidth="10" defaultColWidth="9.140625" defaultRowHeight="15" x14ac:dyDescent="0.25"/>
  <cols>
    <col min="1" max="1" width="34.7109375" customWidth="1"/>
    <col min="2" max="4" width="20.7109375" customWidth="1"/>
    <col min="5" max="5" width="28.7109375" customWidth="1"/>
    <col min="6" max="6" width="12.7109375" customWidth="1"/>
  </cols>
  <sheetData>
    <row r="1" spans="1:6" ht="18.75" x14ac:dyDescent="0.3">
      <c r="A1" s="1" t="s">
        <v>0</v>
      </c>
      <c r="E1" s="1" t="s">
        <v>16</v>
      </c>
    </row>
    <row r="3" spans="1:6" x14ac:dyDescent="0.25">
      <c r="A3" t="s">
        <v>1</v>
      </c>
      <c r="B3" t="s">
        <v>2</v>
      </c>
      <c r="C3" t="s">
        <v>3</v>
      </c>
      <c r="E3" t="s">
        <v>17</v>
      </c>
      <c r="F3" t="s">
        <v>18</v>
      </c>
    </row>
    <row r="4" spans="1:6" x14ac:dyDescent="0.25">
      <c r="A4" s="2" t="s">
        <v>4</v>
      </c>
      <c r="B4" s="3">
        <v>0.2</v>
      </c>
      <c r="C4" s="4" t="s">
        <v>5</v>
      </c>
      <c r="E4" s="2" t="s">
        <v>19</v>
      </c>
      <c r="F4" s="3">
        <f>INDEX(PARAM_FR[Valeur],MATCH("TVA standard",PARAM_FR[Clé],0))</f>
        <v>0.2</v>
      </c>
    </row>
    <row r="5" spans="1:6" x14ac:dyDescent="0.25">
      <c r="A5" s="2" t="s">
        <v>6</v>
      </c>
      <c r="B5" s="3">
        <v>5.5E-2</v>
      </c>
      <c r="C5" s="4" t="s">
        <v>7</v>
      </c>
      <c r="E5" s="2" t="s">
        <v>20</v>
      </c>
      <c r="F5" s="3">
        <f>INDEX(PARAM_FR[Valeur],MATCH("TVA livres",PARAM_FR[Clé],0))</f>
        <v>5.5E-2</v>
      </c>
    </row>
    <row r="6" spans="1:6" x14ac:dyDescent="0.25">
      <c r="A6" s="2" t="s">
        <v>8</v>
      </c>
      <c r="B6" s="3">
        <v>0.12</v>
      </c>
      <c r="C6" s="4" t="s">
        <v>9</v>
      </c>
      <c r="E6" s="2" t="s">
        <v>21</v>
      </c>
      <c r="F6" s="3">
        <f>INDEX(PARAM_FR[Valeur],MATCH("TVA standard",PARAM_FR[Clé],0))</f>
        <v>0.2</v>
      </c>
    </row>
    <row r="7" spans="1:6" x14ac:dyDescent="0.25">
      <c r="A7" s="2" t="s">
        <v>10</v>
      </c>
      <c r="B7" s="5">
        <v>35</v>
      </c>
      <c r="C7" s="4" t="s">
        <v>11</v>
      </c>
      <c r="E7" s="2" t="s">
        <v>22</v>
      </c>
      <c r="F7" s="3">
        <f>INDEX(PARAM_FR[Valeur],MATCH("TVA standard",PARAM_FR[Clé],0))</f>
        <v>0.2</v>
      </c>
    </row>
    <row r="8" spans="1:6" x14ac:dyDescent="0.25">
      <c r="A8" s="2" t="s">
        <v>12</v>
      </c>
      <c r="B8" s="6">
        <v>0.25</v>
      </c>
      <c r="C8" s="4" t="s">
        <v>13</v>
      </c>
      <c r="E8" s="2" t="s">
        <v>23</v>
      </c>
      <c r="F8" s="3">
        <f>INDEX(PARAM_FR[Valeur],MATCH("TVA standard",PARAM_FR[Clé],0))</f>
        <v>0.2</v>
      </c>
    </row>
    <row r="9" spans="1:6" x14ac:dyDescent="0.25">
      <c r="A9" s="2" t="s">
        <v>14</v>
      </c>
      <c r="B9" s="3">
        <v>0.2</v>
      </c>
      <c r="C9" s="4" t="s">
        <v>15</v>
      </c>
      <c r="E9" s="2" t="s">
        <v>24</v>
      </c>
      <c r="F9" s="3">
        <f>INDEX(PARAM_FR[Valeur],MATCH("TVA standard",PARAM_FR[Clé],0))</f>
        <v>0.2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6"/>
  <sheetViews>
    <sheetView workbookViewId="0"/>
  </sheetViews>
  <sheetFormatPr baseColWidth="10" defaultColWidth="9.140625" defaultRowHeight="15" x14ac:dyDescent="0.25"/>
  <cols>
    <col min="1" max="3" width="88.7109375" customWidth="1"/>
  </cols>
  <sheetData>
    <row r="1" spans="1:1" ht="18.75" x14ac:dyDescent="0.3">
      <c r="A1" s="1" t="s">
        <v>158</v>
      </c>
    </row>
    <row r="3" spans="1:1" x14ac:dyDescent="0.25">
      <c r="A3" s="4" t="s">
        <v>159</v>
      </c>
    </row>
    <row r="4" spans="1:1" x14ac:dyDescent="0.25">
      <c r="A4" s="4" t="s">
        <v>160</v>
      </c>
    </row>
    <row r="5" spans="1:1" x14ac:dyDescent="0.25">
      <c r="A5" s="4" t="s">
        <v>161</v>
      </c>
    </row>
    <row r="6" spans="1:1" x14ac:dyDescent="0.25">
      <c r="A6" s="4" t="s">
        <v>162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"/>
  <sheetViews>
    <sheetView workbookViewId="0"/>
  </sheetViews>
  <sheetFormatPr baseColWidth="10" defaultColWidth="9.140625" defaultRowHeight="15" x14ac:dyDescent="0.25"/>
  <cols>
    <col min="1" max="7" width="20.7109375" customWidth="1"/>
    <col min="8" max="10" width="14.7109375" customWidth="1"/>
  </cols>
  <sheetData>
    <row r="1" spans="1:10" ht="18.75" x14ac:dyDescent="0.3">
      <c r="A1" s="1" t="s">
        <v>25</v>
      </c>
    </row>
    <row r="3" spans="1:10" x14ac:dyDescent="0.25">
      <c r="A3" t="s">
        <v>26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 t="s">
        <v>34</v>
      </c>
      <c r="J3" t="s">
        <v>35</v>
      </c>
    </row>
    <row r="4" spans="1:10" x14ac:dyDescent="0.25">
      <c r="A4" s="2" t="s">
        <v>36</v>
      </c>
      <c r="B4" s="2" t="s">
        <v>37</v>
      </c>
      <c r="C4" s="2" t="s">
        <v>38</v>
      </c>
      <c r="D4" s="2" t="s">
        <v>39</v>
      </c>
      <c r="E4" s="7">
        <v>80</v>
      </c>
      <c r="F4" s="7">
        <v>500</v>
      </c>
      <c r="G4" s="5">
        <v>6.9</v>
      </c>
      <c r="H4" s="5">
        <f>G4/F4</f>
        <v>1.3800000000000002E-2</v>
      </c>
      <c r="I4" s="6">
        <f>IF(C4="A4",1,IF(C4="A3",2,IF(C4="SRA3",2.25,1)))</f>
        <v>1</v>
      </c>
      <c r="J4" s="5">
        <f>H4*I4</f>
        <v>1.3800000000000002E-2</v>
      </c>
    </row>
    <row r="5" spans="1:10" x14ac:dyDescent="0.25">
      <c r="A5" s="2" t="s">
        <v>40</v>
      </c>
      <c r="B5" s="2" t="s">
        <v>41</v>
      </c>
      <c r="C5" s="2" t="s">
        <v>38</v>
      </c>
      <c r="D5" s="2" t="s">
        <v>39</v>
      </c>
      <c r="E5" s="7">
        <v>90</v>
      </c>
      <c r="F5" s="7">
        <v>500</v>
      </c>
      <c r="G5" s="5">
        <v>8.9</v>
      </c>
      <c r="H5" s="5">
        <f>G5/F5</f>
        <v>1.78E-2</v>
      </c>
      <c r="I5" s="6">
        <f>IF(C5="A4",1,IF(C5="A3",2,IF(C5="SRA3",2.25,1)))</f>
        <v>1</v>
      </c>
      <c r="J5" s="5">
        <f>H5*I5</f>
        <v>1.78E-2</v>
      </c>
    </row>
    <row r="6" spans="1:10" x14ac:dyDescent="0.25">
      <c r="A6" s="2" t="s">
        <v>42</v>
      </c>
      <c r="B6" s="2" t="s">
        <v>43</v>
      </c>
      <c r="C6" s="2" t="s">
        <v>44</v>
      </c>
      <c r="D6" s="2" t="s">
        <v>45</v>
      </c>
      <c r="E6" s="7">
        <v>135</v>
      </c>
      <c r="F6" s="7">
        <v>500</v>
      </c>
      <c r="G6" s="5">
        <v>32</v>
      </c>
      <c r="H6" s="5">
        <f>G6/F6</f>
        <v>6.4000000000000001E-2</v>
      </c>
      <c r="I6" s="6">
        <f>IF(C6="A4",1,IF(C6="A3",2,IF(C6="SRA3",2.25,1)))</f>
        <v>2.25</v>
      </c>
      <c r="J6" s="5">
        <f>H6*I6</f>
        <v>0.14400000000000002</v>
      </c>
    </row>
    <row r="7" spans="1:10" x14ac:dyDescent="0.25">
      <c r="A7" s="2" t="s">
        <v>46</v>
      </c>
      <c r="B7" s="2" t="s">
        <v>47</v>
      </c>
      <c r="C7" s="2" t="s">
        <v>44</v>
      </c>
      <c r="D7" s="2" t="s">
        <v>45</v>
      </c>
      <c r="E7" s="7">
        <v>170</v>
      </c>
      <c r="F7" s="7">
        <v>500</v>
      </c>
      <c r="G7" s="5">
        <v>38</v>
      </c>
      <c r="H7" s="5">
        <f>G7/F7</f>
        <v>7.5999999999999998E-2</v>
      </c>
      <c r="I7" s="6">
        <f>IF(C7="A4",1,IF(C7="A3",2,IF(C7="SRA3",2.25,1)))</f>
        <v>2.25</v>
      </c>
      <c r="J7" s="5">
        <f>H7*I7</f>
        <v>0.17099999999999999</v>
      </c>
    </row>
    <row r="8" spans="1:10" x14ac:dyDescent="0.25">
      <c r="A8" s="2" t="s">
        <v>48</v>
      </c>
      <c r="B8" s="2" t="s">
        <v>49</v>
      </c>
      <c r="C8" s="2" t="s">
        <v>50</v>
      </c>
      <c r="D8" s="2" t="s">
        <v>51</v>
      </c>
      <c r="E8" s="7">
        <v>250</v>
      </c>
      <c r="F8" s="7">
        <v>250</v>
      </c>
      <c r="G8" s="5">
        <v>22</v>
      </c>
      <c r="H8" s="5">
        <f>G8/F8</f>
        <v>8.7999999999999995E-2</v>
      </c>
      <c r="I8" s="6">
        <f>IF(C8="A4",1,IF(C8="A3",2,IF(C8="SRA3",2.25,1)))</f>
        <v>2</v>
      </c>
      <c r="J8" s="5">
        <f>H8*I8</f>
        <v>0.17599999999999999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"/>
  <sheetViews>
    <sheetView workbookViewId="0">
      <selection activeCell="E18" sqref="E18"/>
    </sheetView>
  </sheetViews>
  <sheetFormatPr baseColWidth="10" defaultColWidth="9.140625" defaultRowHeight="15" x14ac:dyDescent="0.25"/>
  <cols>
    <col min="1" max="1" width="44.85546875" customWidth="1"/>
    <col min="2" max="6" width="24.7109375" customWidth="1"/>
  </cols>
  <sheetData>
    <row r="1" spans="1:6" ht="18.75" x14ac:dyDescent="0.3">
      <c r="A1" s="1" t="s">
        <v>52</v>
      </c>
    </row>
    <row r="3" spans="1:6" x14ac:dyDescent="0.25">
      <c r="A3" t="s">
        <v>53</v>
      </c>
      <c r="B3" t="s">
        <v>2</v>
      </c>
      <c r="C3" t="s">
        <v>54</v>
      </c>
      <c r="D3" t="s">
        <v>3</v>
      </c>
      <c r="E3" t="s">
        <v>55</v>
      </c>
      <c r="F3" t="s">
        <v>56</v>
      </c>
    </row>
    <row r="4" spans="1:6" x14ac:dyDescent="0.25">
      <c r="A4" s="2" t="s">
        <v>57</v>
      </c>
      <c r="B4" s="5">
        <v>0.01</v>
      </c>
      <c r="C4" s="2" t="s">
        <v>58</v>
      </c>
      <c r="D4" s="4" t="s">
        <v>59</v>
      </c>
      <c r="E4" s="5">
        <v>0</v>
      </c>
      <c r="F4" s="3">
        <v>0.01</v>
      </c>
    </row>
    <row r="5" spans="1:6" x14ac:dyDescent="0.25">
      <c r="A5" s="2" t="s">
        <v>60</v>
      </c>
      <c r="B5" s="5">
        <v>0.04</v>
      </c>
      <c r="C5" s="2" t="s">
        <v>58</v>
      </c>
      <c r="D5" s="4" t="s">
        <v>59</v>
      </c>
      <c r="E5" s="5">
        <v>0</v>
      </c>
      <c r="F5" s="3">
        <v>0.01</v>
      </c>
    </row>
    <row r="6" spans="1:6" x14ac:dyDescent="0.25">
      <c r="A6" s="2" t="s">
        <v>61</v>
      </c>
      <c r="B6" s="5">
        <v>12</v>
      </c>
      <c r="C6" s="2" t="s">
        <v>62</v>
      </c>
      <c r="D6" s="4" t="s">
        <v>63</v>
      </c>
      <c r="E6" s="5">
        <v>12</v>
      </c>
      <c r="F6" s="3">
        <v>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8"/>
  <sheetViews>
    <sheetView workbookViewId="0"/>
  </sheetViews>
  <sheetFormatPr baseColWidth="10" defaultColWidth="9.140625" defaultRowHeight="15" x14ac:dyDescent="0.25"/>
  <cols>
    <col min="1" max="7" width="22.7109375" customWidth="1"/>
  </cols>
  <sheetData>
    <row r="1" spans="1:4" ht="18.75" x14ac:dyDescent="0.3">
      <c r="A1" s="1" t="s">
        <v>64</v>
      </c>
    </row>
    <row r="3" spans="1:4" x14ac:dyDescent="0.25">
      <c r="A3" t="s">
        <v>53</v>
      </c>
      <c r="B3" t="s">
        <v>2</v>
      </c>
      <c r="C3" t="s">
        <v>54</v>
      </c>
      <c r="D3" t="s">
        <v>3</v>
      </c>
    </row>
    <row r="4" spans="1:4" x14ac:dyDescent="0.25">
      <c r="A4" s="2" t="s">
        <v>65</v>
      </c>
      <c r="B4" s="5">
        <v>15</v>
      </c>
      <c r="C4" s="2" t="s">
        <v>62</v>
      </c>
      <c r="D4" s="4" t="s">
        <v>66</v>
      </c>
    </row>
    <row r="5" spans="1:4" x14ac:dyDescent="0.25">
      <c r="A5" s="2" t="s">
        <v>67</v>
      </c>
      <c r="B5" s="7">
        <v>150</v>
      </c>
      <c r="C5" s="2" t="s">
        <v>68</v>
      </c>
      <c r="D5" s="4" t="s">
        <v>69</v>
      </c>
    </row>
    <row r="6" spans="1:4" x14ac:dyDescent="0.25">
      <c r="A6" s="2" t="s">
        <v>70</v>
      </c>
      <c r="B6" s="5">
        <v>12</v>
      </c>
      <c r="C6" s="2" t="s">
        <v>62</v>
      </c>
      <c r="D6" s="4" t="s">
        <v>71</v>
      </c>
    </row>
    <row r="7" spans="1:4" x14ac:dyDescent="0.25">
      <c r="A7" s="2" t="s">
        <v>72</v>
      </c>
      <c r="B7" s="5">
        <v>60</v>
      </c>
      <c r="C7" s="2" t="s">
        <v>62</v>
      </c>
      <c r="D7" s="4" t="s">
        <v>73</v>
      </c>
    </row>
    <row r="8" spans="1:4" x14ac:dyDescent="0.25">
      <c r="A8" s="2" t="s">
        <v>74</v>
      </c>
      <c r="B8" s="5">
        <v>85</v>
      </c>
      <c r="C8" s="2" t="s">
        <v>62</v>
      </c>
      <c r="D8" s="4" t="s">
        <v>75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1"/>
  <sheetViews>
    <sheetView workbookViewId="0">
      <selection activeCell="C17" sqref="C17"/>
    </sheetView>
  </sheetViews>
  <sheetFormatPr baseColWidth="10" defaultColWidth="9.140625" defaultRowHeight="15" x14ac:dyDescent="0.25"/>
  <cols>
    <col min="1" max="6" width="24.7109375" customWidth="1"/>
  </cols>
  <sheetData>
    <row r="1" spans="1:6" ht="18.75" x14ac:dyDescent="0.3">
      <c r="A1" s="10" t="s">
        <v>76</v>
      </c>
      <c r="B1" s="10"/>
    </row>
    <row r="3" spans="1:6" x14ac:dyDescent="0.25">
      <c r="A3" t="s">
        <v>27</v>
      </c>
      <c r="B3" t="s">
        <v>77</v>
      </c>
      <c r="C3" t="s">
        <v>54</v>
      </c>
      <c r="D3" t="s">
        <v>55</v>
      </c>
      <c r="E3" t="s">
        <v>78</v>
      </c>
      <c r="F3" t="s">
        <v>26</v>
      </c>
    </row>
    <row r="4" spans="1:6" x14ac:dyDescent="0.25">
      <c r="A4" s="2" t="s">
        <v>79</v>
      </c>
      <c r="B4" s="5">
        <v>2.2000000000000002</v>
      </c>
      <c r="C4" s="2" t="s">
        <v>80</v>
      </c>
      <c r="D4" s="5">
        <v>12</v>
      </c>
      <c r="E4" s="4" t="s">
        <v>81</v>
      </c>
      <c r="F4" s="2" t="s">
        <v>82</v>
      </c>
    </row>
    <row r="5" spans="1:6" x14ac:dyDescent="0.25">
      <c r="A5" s="2" t="s">
        <v>83</v>
      </c>
      <c r="B5" s="5">
        <v>2</v>
      </c>
      <c r="C5" s="2" t="s">
        <v>80</v>
      </c>
      <c r="D5" s="5">
        <v>12</v>
      </c>
      <c r="E5" s="4" t="s">
        <v>81</v>
      </c>
      <c r="F5" s="2" t="s">
        <v>84</v>
      </c>
    </row>
    <row r="6" spans="1:6" x14ac:dyDescent="0.25">
      <c r="A6" s="2" t="s">
        <v>85</v>
      </c>
      <c r="B6" s="5">
        <v>3.2</v>
      </c>
      <c r="C6" s="2" t="s">
        <v>80</v>
      </c>
      <c r="D6" s="5">
        <v>15</v>
      </c>
      <c r="E6" s="4" t="s">
        <v>81</v>
      </c>
      <c r="F6" s="2" t="s">
        <v>86</v>
      </c>
    </row>
    <row r="7" spans="1:6" x14ac:dyDescent="0.25">
      <c r="A7" s="2" t="s">
        <v>87</v>
      </c>
      <c r="B7" s="5">
        <v>0.08</v>
      </c>
      <c r="C7" s="2" t="s">
        <v>88</v>
      </c>
      <c r="D7" s="5">
        <v>0</v>
      </c>
      <c r="E7" s="4"/>
      <c r="F7" s="2" t="s">
        <v>89</v>
      </c>
    </row>
    <row r="8" spans="1:6" x14ac:dyDescent="0.25">
      <c r="A8" s="2" t="s">
        <v>90</v>
      </c>
      <c r="B8" s="5">
        <v>1.1000000000000001</v>
      </c>
      <c r="C8" s="2" t="s">
        <v>88</v>
      </c>
      <c r="D8" s="5">
        <v>0</v>
      </c>
      <c r="E8" s="4"/>
      <c r="F8" s="2" t="s">
        <v>91</v>
      </c>
    </row>
    <row r="9" spans="1:6" x14ac:dyDescent="0.25">
      <c r="A9" s="2" t="s">
        <v>92</v>
      </c>
      <c r="B9" s="5">
        <v>1.8</v>
      </c>
      <c r="C9" s="2" t="s">
        <v>88</v>
      </c>
      <c r="D9" s="5">
        <v>0</v>
      </c>
      <c r="E9" s="4"/>
      <c r="F9" s="2" t="s">
        <v>93</v>
      </c>
    </row>
    <row r="10" spans="1:6" x14ac:dyDescent="0.25">
      <c r="A10" s="2" t="s">
        <v>94</v>
      </c>
      <c r="B10" s="5">
        <v>0.02</v>
      </c>
      <c r="C10" s="2" t="s">
        <v>95</v>
      </c>
      <c r="D10" s="5">
        <v>0</v>
      </c>
      <c r="E10" s="4" t="s">
        <v>96</v>
      </c>
      <c r="F10" s="2" t="s">
        <v>97</v>
      </c>
    </row>
    <row r="11" spans="1:6" x14ac:dyDescent="0.25">
      <c r="A11" s="2" t="s">
        <v>98</v>
      </c>
      <c r="B11" s="5">
        <v>0.4</v>
      </c>
      <c r="C11" s="2" t="s">
        <v>99</v>
      </c>
      <c r="D11" s="5">
        <v>0</v>
      </c>
      <c r="E11" s="4" t="s">
        <v>100</v>
      </c>
      <c r="F11" s="2" t="s">
        <v>101</v>
      </c>
    </row>
  </sheetData>
  <mergeCells count="1">
    <mergeCell ref="A1:B1"/>
  </mergeCell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"/>
  <sheetViews>
    <sheetView workbookViewId="0"/>
  </sheetViews>
  <sheetFormatPr baseColWidth="10" defaultColWidth="9.140625" defaultRowHeight="15" x14ac:dyDescent="0.25"/>
  <cols>
    <col min="1" max="4" width="26.7109375" customWidth="1"/>
  </cols>
  <sheetData>
    <row r="1" spans="1:4" ht="18.75" x14ac:dyDescent="0.3">
      <c r="A1" s="1" t="s">
        <v>102</v>
      </c>
    </row>
    <row r="3" spans="1:4" x14ac:dyDescent="0.25">
      <c r="A3" t="s">
        <v>103</v>
      </c>
      <c r="B3" t="s">
        <v>104</v>
      </c>
      <c r="C3" t="s">
        <v>54</v>
      </c>
      <c r="D3" t="s">
        <v>3</v>
      </c>
    </row>
    <row r="4" spans="1:4" x14ac:dyDescent="0.25">
      <c r="A4" s="2" t="s">
        <v>105</v>
      </c>
      <c r="B4" s="5">
        <v>0</v>
      </c>
      <c r="C4" s="2" t="s">
        <v>62</v>
      </c>
      <c r="D4" s="4"/>
    </row>
    <row r="5" spans="1:4" x14ac:dyDescent="0.25">
      <c r="A5" s="2" t="s">
        <v>106</v>
      </c>
      <c r="B5" s="5">
        <v>8.9</v>
      </c>
      <c r="C5" s="2" t="s">
        <v>62</v>
      </c>
      <c r="D5" s="4" t="s">
        <v>107</v>
      </c>
    </row>
    <row r="6" spans="1:4" x14ac:dyDescent="0.25">
      <c r="A6" s="2" t="s">
        <v>108</v>
      </c>
      <c r="B6" s="5">
        <v>19.899999999999999</v>
      </c>
      <c r="C6" s="2" t="s">
        <v>62</v>
      </c>
      <c r="D6" s="4" t="s">
        <v>109</v>
      </c>
    </row>
    <row r="7" spans="1:4" x14ac:dyDescent="0.25">
      <c r="A7" s="2" t="s">
        <v>110</v>
      </c>
      <c r="B7" s="5">
        <v>1.2</v>
      </c>
      <c r="C7" s="2" t="s">
        <v>111</v>
      </c>
      <c r="D7" s="4" t="s">
        <v>112</v>
      </c>
    </row>
    <row r="8" spans="1:4" x14ac:dyDescent="0.25">
      <c r="A8" s="2" t="s">
        <v>113</v>
      </c>
      <c r="B8" s="5">
        <v>0.5</v>
      </c>
      <c r="C8" s="2" t="s">
        <v>114</v>
      </c>
      <c r="D8" s="4" t="s">
        <v>115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7"/>
  <sheetViews>
    <sheetView tabSelected="1" zoomScale="90" zoomScaleNormal="90" workbookViewId="0">
      <selection activeCell="F20" sqref="F20"/>
    </sheetView>
  </sheetViews>
  <sheetFormatPr baseColWidth="10" defaultColWidth="9.140625" defaultRowHeight="15" x14ac:dyDescent="0.25"/>
  <cols>
    <col min="1" max="1" width="16.7109375" customWidth="1"/>
    <col min="2" max="2" width="22.7109375" customWidth="1"/>
    <col min="3" max="3" width="30.85546875" customWidth="1"/>
    <col min="4" max="4" width="0.28515625" hidden="1" customWidth="1"/>
    <col min="5" max="5" width="9.140625" bestFit="1" customWidth="1"/>
    <col min="6" max="6" width="15.5703125" customWidth="1"/>
    <col min="7" max="7" width="18.7109375" customWidth="1"/>
    <col min="8" max="8" width="10.5703125" customWidth="1"/>
    <col min="9" max="9" width="13.28515625" customWidth="1"/>
    <col min="10" max="10" width="12.7109375" customWidth="1"/>
    <col min="11" max="11" width="9" customWidth="1"/>
    <col min="12" max="12" width="8.85546875" customWidth="1"/>
    <col min="13" max="14" width="9.85546875" customWidth="1"/>
    <col min="15" max="15" width="18.7109375" customWidth="1"/>
  </cols>
  <sheetData>
    <row r="1" spans="1:15" ht="18.75" x14ac:dyDescent="0.3">
      <c r="A1" s="11" t="s">
        <v>163</v>
      </c>
      <c r="B1" s="11"/>
      <c r="C1" s="11"/>
    </row>
    <row r="3" spans="1:15" x14ac:dyDescent="0.25">
      <c r="A3" s="8" t="s">
        <v>116</v>
      </c>
      <c r="B3" s="8" t="s">
        <v>2</v>
      </c>
      <c r="C3" s="8" t="s">
        <v>117</v>
      </c>
      <c r="E3" s="8" t="s">
        <v>143</v>
      </c>
    </row>
    <row r="4" spans="1:15" x14ac:dyDescent="0.25">
      <c r="A4" s="2" t="s">
        <v>17</v>
      </c>
      <c r="B4" s="2"/>
      <c r="C4" s="4" t="s">
        <v>118</v>
      </c>
      <c r="E4" s="8" t="s">
        <v>144</v>
      </c>
      <c r="F4" s="8" t="s">
        <v>145</v>
      </c>
      <c r="G4" s="8" t="s">
        <v>146</v>
      </c>
      <c r="H4" s="8" t="s">
        <v>147</v>
      </c>
      <c r="I4" s="8" t="s">
        <v>148</v>
      </c>
      <c r="J4" s="8" t="s">
        <v>149</v>
      </c>
      <c r="K4" s="8" t="s">
        <v>150</v>
      </c>
      <c r="L4" s="8" t="s">
        <v>151</v>
      </c>
      <c r="M4" s="8" t="s">
        <v>152</v>
      </c>
      <c r="N4" s="8" t="s">
        <v>153</v>
      </c>
      <c r="O4" s="8" t="s">
        <v>154</v>
      </c>
    </row>
    <row r="5" spans="1:15" x14ac:dyDescent="0.25">
      <c r="A5" s="2" t="s">
        <v>119</v>
      </c>
      <c r="B5" s="2" t="s">
        <v>120</v>
      </c>
      <c r="C5" s="4" t="s">
        <v>121</v>
      </c>
      <c r="E5" s="7">
        <f>ROUNDUP(B9*(B8/B7)*(1+0.03) + IF(B5="Offset", INDEX(OFFSET_FR[Valeur], MATCH("Feuilles calage (make-ready)", OFFSET_FR[Paramètre],0)),0),0)</f>
        <v>1030</v>
      </c>
      <c r="F5" s="5" cm="1">
        <f t="array" ref="F5">IFERROR(E5*_xlfn.XLOOKUP(B10,PAPIER_FR[Code],PAPIER_FR[Prix/feuille]),E5*_xlfn.XLOOKUP(B10,PAPIER_FR[Code],PAPIER_FR[Prix/A4 eq]) / G6)</f>
        <v>14.214000000000002</v>
      </c>
      <c r="G5" s="5">
        <f>IF(B5="Digital",(E5*G6)*INDEX(DIGITAL_FR[Valeur],MATCH("Click A4 Couleur",DIGITAL_FR[Paramètre],0)),IF(B5="Offset",(4*INDEX(OFFSET_FR[Valeur],MATCH("Coût plaque / couleur",OFFSET_FR[Paramètre],0))) + (E5/1000)*INDEX(OFFSET_FR[Valeur],MATCH("Coût de passe / 1000 A4",OFFSET_FR[Paramètre],0))*G6,(B9*G6*0.0625)*( INDEX(#REF!,1) + INDEX(#REF!,1) )))</f>
        <v>41.2</v>
      </c>
      <c r="H5" s="5">
        <f>IF(B11="Aucun",0, MAX( INDEX(FINITIONS_FR[Min/job], MATCH("Pelliculage "&amp;B11, FINITIONS_FR[Type],0)), (B9*G6*0.0625)*INDEX(FINITIONS_FR[Tarif unité], MATCH("Pelliculage "&amp;B11, FINITIONS_FR[Type],0)) ) )+ IF(B12="Aucune",0, B9*INDEX(FINITIONS_FR[Tarif unité], MATCH("Reliure "&amp;B12, FINITIONS_FR[Type],0)))</f>
        <v>0</v>
      </c>
      <c r="I5" s="5">
        <v>0</v>
      </c>
      <c r="J5" s="9" cm="1">
        <f t="array" ref="J5">(F5+G5+H5+I5)*(1+B14) - (F5+G5+H5+I5)*(B15) + _xlfn.XLOOKUP(B13,LOG_FR[Service],LOG_FR[Tarif],0)</f>
        <v>66.496799999999993</v>
      </c>
      <c r="K5" s="3">
        <f>G7</f>
        <v>0</v>
      </c>
      <c r="L5" s="5">
        <f>J5*K5</f>
        <v>0</v>
      </c>
      <c r="M5" s="9">
        <f>J5+L5</f>
        <v>66.496799999999993</v>
      </c>
      <c r="N5" s="5">
        <f>IF(B9=0,0,J5/B9)</f>
        <v>0.13299359999999999</v>
      </c>
      <c r="O5" s="5">
        <f>IF(B9=0,0,M5/B9)</f>
        <v>0.13299359999999999</v>
      </c>
    </row>
    <row r="6" spans="1:15" x14ac:dyDescent="0.25">
      <c r="A6" s="2" t="s">
        <v>28</v>
      </c>
      <c r="B6" s="2" t="s">
        <v>38</v>
      </c>
      <c r="C6" s="4" t="s">
        <v>122</v>
      </c>
      <c r="F6" s="4" t="s">
        <v>155</v>
      </c>
      <c r="G6" s="6">
        <f>IF(B6="A4",1,IF(B6="A3",2,IF(B6="SRA3",2.25,IF(B6="A5",0.5,1))))</f>
        <v>1</v>
      </c>
    </row>
    <row r="7" spans="1:15" x14ac:dyDescent="0.25">
      <c r="A7" s="2" t="s">
        <v>123</v>
      </c>
      <c r="B7" s="7">
        <v>1</v>
      </c>
      <c r="C7" s="4" t="s">
        <v>124</v>
      </c>
      <c r="F7" s="4" t="s">
        <v>156</v>
      </c>
      <c r="G7" s="3" cm="1">
        <f t="array" ref="G7">_xlfn.XLOOKUP(B4,PROD_TVA_FR[Produit],PROD_TVA_FR[TVA], INDEX(PARAM_FR[Valeur],MATCH("TVA standard",PARAM_FR[Clé],0)))</f>
        <v>0</v>
      </c>
    </row>
    <row r="8" spans="1:15" x14ac:dyDescent="0.25">
      <c r="A8" s="2" t="s">
        <v>125</v>
      </c>
      <c r="B8" s="7">
        <v>2</v>
      </c>
      <c r="C8" s="4" t="s">
        <v>126</v>
      </c>
    </row>
    <row r="9" spans="1:15" x14ac:dyDescent="0.25">
      <c r="A9" s="2" t="s">
        <v>127</v>
      </c>
      <c r="B9" s="7">
        <v>500</v>
      </c>
      <c r="C9" s="4" t="s">
        <v>128</v>
      </c>
    </row>
    <row r="10" spans="1:15" x14ac:dyDescent="0.25">
      <c r="A10" s="2" t="s">
        <v>129</v>
      </c>
      <c r="B10" s="2" t="s">
        <v>36</v>
      </c>
      <c r="C10" s="4" t="s">
        <v>130</v>
      </c>
    </row>
    <row r="11" spans="1:15" x14ac:dyDescent="0.25">
      <c r="A11" s="2" t="s">
        <v>131</v>
      </c>
      <c r="B11" s="2" t="s">
        <v>132</v>
      </c>
      <c r="C11" s="4" t="s">
        <v>133</v>
      </c>
    </row>
    <row r="12" spans="1:15" x14ac:dyDescent="0.25">
      <c r="A12" s="2" t="s">
        <v>134</v>
      </c>
      <c r="B12" s="2" t="s">
        <v>135</v>
      </c>
      <c r="C12" s="4" t="s">
        <v>136</v>
      </c>
    </row>
    <row r="13" spans="1:15" x14ac:dyDescent="0.25">
      <c r="A13" s="2" t="s">
        <v>137</v>
      </c>
      <c r="B13" s="2" t="s">
        <v>105</v>
      </c>
      <c r="C13" s="4" t="s">
        <v>138</v>
      </c>
    </row>
    <row r="14" spans="1:15" x14ac:dyDescent="0.25">
      <c r="A14" s="2" t="s">
        <v>139</v>
      </c>
      <c r="B14" s="3">
        <v>0.2</v>
      </c>
      <c r="C14" s="4" t="s">
        <v>140</v>
      </c>
    </row>
    <row r="15" spans="1:15" x14ac:dyDescent="0.25">
      <c r="A15" s="2" t="s">
        <v>141</v>
      </c>
      <c r="B15" s="3">
        <v>0</v>
      </c>
      <c r="C15" s="4" t="s">
        <v>142</v>
      </c>
    </row>
    <row r="17" spans="1:2" x14ac:dyDescent="0.25">
      <c r="A17" s="2" t="s">
        <v>157</v>
      </c>
      <c r="B17" s="2" t="str" cm="1">
        <f t="array" ref="B17">IFERROR(IF(_xlfn.XLOOKUP(B10,PAPIER_FR[Code],PAPIER_FR[Prix/feuille])&gt;0,"OK (papier trouvé)","Code papier introuvable"),"Sélectionnez un code papier")</f>
        <v>OK (papier trouvé)</v>
      </c>
    </row>
  </sheetData>
  <mergeCells count="1">
    <mergeCell ref="A1:C1"/>
  </mergeCells>
  <conditionalFormatting sqref="B10">
    <cfRule type="containsBlanks" dxfId="1" priority="1">
      <formula>LEN(TRIM(B10))=0</formula>
    </cfRule>
  </conditionalFormatting>
  <conditionalFormatting sqref="F5">
    <cfRule type="cellIs" dxfId="0" priority="2" operator="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Param_FR</vt:lpstr>
      <vt:lpstr>Guide</vt:lpstr>
      <vt:lpstr>Papier_FR</vt:lpstr>
      <vt:lpstr>Digital_FR</vt:lpstr>
      <vt:lpstr>Offset_FR</vt:lpstr>
      <vt:lpstr>Finitions_FR</vt:lpstr>
      <vt:lpstr>Logistique_FR</vt:lpstr>
      <vt:lpstr>Calculette_FR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2025-11-12T16:59:24Z</dcterms:created>
  <dcterms:modified xsi:type="dcterms:W3CDTF">2025-11-12T17:26:12Z</dcterms:modified>
</cp:coreProperties>
</file>