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C70CFD00-4B6D-46E5-91AC-16F67F7999B2}" xr6:coauthVersionLast="47" xr6:coauthVersionMax="47" xr10:uidLastSave="{00000000-0000-0000-0000-000000000000}"/>
  <bookViews>
    <workbookView xWindow="-120" yWindow="-120" windowWidth="20730" windowHeight="11040" activeTab="4" xr2:uid="{00000000-000D-0000-FFFF-FFFF00000000}"/>
  </bookViews>
  <sheets>
    <sheet name="iiii" sheetId="1" r:id="rId1"/>
    <sheet name="Paramètres" sheetId="2" r:id="rId2"/>
    <sheet name="Suivi" sheetId="3" r:id="rId3"/>
    <sheet name="Notifications" sheetId="4" r:id="rId4"/>
    <sheet name="Dashboard" sheetId="5" r:id="rId5"/>
  </sheets>
  <definedNames>
    <definedName name="list_duree">Paramètres!$C$2:$C$5</definedName>
    <definedName name="list_entites">Paramètres!$E$2:$E$26</definedName>
    <definedName name="list_modes">Paramètres!$H$2:$H$6</definedName>
    <definedName name="list_ouinon">Paramètres!$F$2:$F$3</definedName>
    <definedName name="list_statut">Paramètres!$D$2:$D$6</definedName>
    <definedName name="list_type">Paramètres!$A$2:$A$3</definedName>
    <definedName name="list_typereexp">Paramètres!$B$2:$B$3</definedName>
    <definedName name="list_villes_cp">Paramètres!$G$2:$G$40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4" i="5" l="1"/>
  <c r="B13" i="5"/>
  <c r="B12" i="5"/>
  <c r="B11" i="5"/>
  <c r="B10" i="5"/>
  <c r="P81" i="3"/>
  <c r="Q81" i="3" s="1"/>
  <c r="O81" i="3"/>
  <c r="A81" i="3"/>
  <c r="V81" i="3" s="1"/>
  <c r="O80" i="3"/>
  <c r="P80" i="3" s="1"/>
  <c r="Q80" i="3" s="1"/>
  <c r="A80" i="3"/>
  <c r="V80" i="3" s="1"/>
  <c r="P79" i="3"/>
  <c r="Q79" i="3" s="1"/>
  <c r="O79" i="3"/>
  <c r="A79" i="3"/>
  <c r="V79" i="3" s="1"/>
  <c r="O78" i="3"/>
  <c r="P78" i="3" s="1"/>
  <c r="Q78" i="3" s="1"/>
  <c r="A78" i="3"/>
  <c r="V78" i="3" s="1"/>
  <c r="P77" i="3"/>
  <c r="Q77" i="3" s="1"/>
  <c r="O77" i="3"/>
  <c r="A77" i="3"/>
  <c r="V77" i="3" s="1"/>
  <c r="O76" i="3"/>
  <c r="P76" i="3" s="1"/>
  <c r="Q76" i="3" s="1"/>
  <c r="A76" i="3"/>
  <c r="V76" i="3" s="1"/>
  <c r="P75" i="3"/>
  <c r="Q75" i="3" s="1"/>
  <c r="O75" i="3"/>
  <c r="A75" i="3"/>
  <c r="V75" i="3" s="1"/>
  <c r="O74" i="3"/>
  <c r="P74" i="3" s="1"/>
  <c r="Q74" i="3" s="1"/>
  <c r="A74" i="3"/>
  <c r="V74" i="3" s="1"/>
  <c r="P73" i="3"/>
  <c r="Q73" i="3" s="1"/>
  <c r="O73" i="3"/>
  <c r="A73" i="3"/>
  <c r="V73" i="3" s="1"/>
  <c r="O72" i="3"/>
  <c r="P72" i="3" s="1"/>
  <c r="Q72" i="3" s="1"/>
  <c r="A72" i="3"/>
  <c r="V72" i="3" s="1"/>
  <c r="P71" i="3"/>
  <c r="Q71" i="3" s="1"/>
  <c r="O71" i="3"/>
  <c r="A71" i="3"/>
  <c r="V71" i="3" s="1"/>
  <c r="O70" i="3"/>
  <c r="P70" i="3" s="1"/>
  <c r="Q70" i="3" s="1"/>
  <c r="A70" i="3"/>
  <c r="V70" i="3" s="1"/>
  <c r="P69" i="3"/>
  <c r="Q69" i="3" s="1"/>
  <c r="O69" i="3"/>
  <c r="A69" i="3"/>
  <c r="V69" i="3" s="1"/>
  <c r="O68" i="3"/>
  <c r="P68" i="3" s="1"/>
  <c r="Q68" i="3" s="1"/>
  <c r="A68" i="3"/>
  <c r="V68" i="3" s="1"/>
  <c r="P67" i="3"/>
  <c r="Q67" i="3" s="1"/>
  <c r="O67" i="3"/>
  <c r="A67" i="3"/>
  <c r="V67" i="3" s="1"/>
  <c r="O66" i="3"/>
  <c r="P66" i="3" s="1"/>
  <c r="Q66" i="3" s="1"/>
  <c r="A66" i="3"/>
  <c r="V66" i="3" s="1"/>
  <c r="V65" i="3"/>
  <c r="P65" i="3"/>
  <c r="Q65" i="3" s="1"/>
  <c r="O65" i="3"/>
  <c r="A65" i="3"/>
  <c r="O64" i="3"/>
  <c r="P64" i="3" s="1"/>
  <c r="Q64" i="3" s="1"/>
  <c r="A64" i="3"/>
  <c r="V64" i="3" s="1"/>
  <c r="P63" i="3"/>
  <c r="Q63" i="3" s="1"/>
  <c r="O63" i="3"/>
  <c r="A63" i="3"/>
  <c r="V63" i="3" s="1"/>
  <c r="O62" i="3"/>
  <c r="P62" i="3" s="1"/>
  <c r="Q62" i="3" s="1"/>
  <c r="A62" i="3"/>
  <c r="V62" i="3" s="1"/>
  <c r="V61" i="3"/>
  <c r="P61" i="3"/>
  <c r="Q61" i="3" s="1"/>
  <c r="O61" i="3"/>
  <c r="A61" i="3"/>
  <c r="O60" i="3"/>
  <c r="P60" i="3" s="1"/>
  <c r="Q60" i="3" s="1"/>
  <c r="A60" i="3"/>
  <c r="V60" i="3" s="1"/>
  <c r="P59" i="3"/>
  <c r="Q59" i="3" s="1"/>
  <c r="O59" i="3"/>
  <c r="A59" i="3"/>
  <c r="V59" i="3" s="1"/>
  <c r="O58" i="3"/>
  <c r="P58" i="3" s="1"/>
  <c r="Q58" i="3" s="1"/>
  <c r="A58" i="3"/>
  <c r="V58" i="3" s="1"/>
  <c r="V57" i="3"/>
  <c r="P57" i="3"/>
  <c r="Q57" i="3" s="1"/>
  <c r="O57" i="3"/>
  <c r="A57" i="3"/>
  <c r="O56" i="3"/>
  <c r="P56" i="3" s="1"/>
  <c r="Q56" i="3" s="1"/>
  <c r="A56" i="3"/>
  <c r="V56" i="3" s="1"/>
  <c r="P55" i="3"/>
  <c r="Q55" i="3" s="1"/>
  <c r="O55" i="3"/>
  <c r="A55" i="3"/>
  <c r="V55" i="3" s="1"/>
  <c r="O54" i="3"/>
  <c r="P54" i="3" s="1"/>
  <c r="Q54" i="3" s="1"/>
  <c r="A54" i="3"/>
  <c r="V54" i="3" s="1"/>
  <c r="V53" i="3"/>
  <c r="P53" i="3"/>
  <c r="Q53" i="3" s="1"/>
  <c r="O53" i="3"/>
  <c r="A53" i="3"/>
  <c r="O52" i="3"/>
  <c r="P52" i="3" s="1"/>
  <c r="Q52" i="3" s="1"/>
  <c r="A52" i="3"/>
  <c r="V52" i="3" s="1"/>
  <c r="P51" i="3"/>
  <c r="Q51" i="3" s="1"/>
  <c r="O51" i="3"/>
  <c r="A51" i="3"/>
  <c r="V51" i="3" s="1"/>
  <c r="O50" i="3"/>
  <c r="P50" i="3" s="1"/>
  <c r="Q50" i="3" s="1"/>
  <c r="A50" i="3"/>
  <c r="V50" i="3" s="1"/>
  <c r="V49" i="3"/>
  <c r="P49" i="3"/>
  <c r="Q49" i="3" s="1"/>
  <c r="O49" i="3"/>
  <c r="A49" i="3"/>
  <c r="O48" i="3"/>
  <c r="P48" i="3" s="1"/>
  <c r="Q48" i="3" s="1"/>
  <c r="A48" i="3"/>
  <c r="V48" i="3" s="1"/>
  <c r="P47" i="3"/>
  <c r="Q47" i="3" s="1"/>
  <c r="O47" i="3"/>
  <c r="A47" i="3"/>
  <c r="V47" i="3" s="1"/>
  <c r="O46" i="3"/>
  <c r="P46" i="3" s="1"/>
  <c r="Q46" i="3" s="1"/>
  <c r="A46" i="3"/>
  <c r="V46" i="3" s="1"/>
  <c r="V45" i="3"/>
  <c r="P45" i="3"/>
  <c r="Q45" i="3" s="1"/>
  <c r="O45" i="3"/>
  <c r="A45" i="3"/>
  <c r="O44" i="3"/>
  <c r="P44" i="3" s="1"/>
  <c r="Q44" i="3" s="1"/>
  <c r="A44" i="3"/>
  <c r="V44" i="3" s="1"/>
  <c r="P43" i="3"/>
  <c r="Q43" i="3" s="1"/>
  <c r="O43" i="3"/>
  <c r="A43" i="3"/>
  <c r="V43" i="3" s="1"/>
  <c r="O42" i="3"/>
  <c r="P42" i="3" s="1"/>
  <c r="Q42" i="3" s="1"/>
  <c r="A42" i="3"/>
  <c r="V42" i="3" s="1"/>
  <c r="V41" i="3"/>
  <c r="P41" i="3"/>
  <c r="Q41" i="3" s="1"/>
  <c r="O41" i="3"/>
  <c r="A41" i="3"/>
  <c r="O40" i="3"/>
  <c r="P40" i="3" s="1"/>
  <c r="Q40" i="3" s="1"/>
  <c r="A40" i="3"/>
  <c r="V40" i="3" s="1"/>
  <c r="P39" i="3"/>
  <c r="Q39" i="3" s="1"/>
  <c r="O39" i="3"/>
  <c r="A39" i="3"/>
  <c r="V39" i="3" s="1"/>
  <c r="O38" i="3"/>
  <c r="P38" i="3" s="1"/>
  <c r="Q38" i="3" s="1"/>
  <c r="A38" i="3"/>
  <c r="V38" i="3" s="1"/>
  <c r="V37" i="3"/>
  <c r="P37" i="3"/>
  <c r="Q37" i="3" s="1"/>
  <c r="O37" i="3"/>
  <c r="A37" i="3"/>
  <c r="O36" i="3"/>
  <c r="P36" i="3" s="1"/>
  <c r="Q36" i="3" s="1"/>
  <c r="A36" i="3"/>
  <c r="V36" i="3" s="1"/>
  <c r="P35" i="3"/>
  <c r="Q35" i="3" s="1"/>
  <c r="O35" i="3"/>
  <c r="A35" i="3"/>
  <c r="V35" i="3" s="1"/>
  <c r="O34" i="3"/>
  <c r="P34" i="3" s="1"/>
  <c r="Q34" i="3" s="1"/>
  <c r="A34" i="3"/>
  <c r="V34" i="3" s="1"/>
  <c r="V33" i="3"/>
  <c r="P33" i="3"/>
  <c r="Q33" i="3" s="1"/>
  <c r="O33" i="3"/>
  <c r="A33" i="3"/>
  <c r="O32" i="3"/>
  <c r="P32" i="3" s="1"/>
  <c r="Q32" i="3" s="1"/>
  <c r="A32" i="3"/>
  <c r="V32" i="3" s="1"/>
  <c r="P31" i="3"/>
  <c r="Q31" i="3" s="1"/>
  <c r="O31" i="3"/>
  <c r="A31" i="3"/>
  <c r="V31" i="3" s="1"/>
  <c r="O30" i="3"/>
  <c r="P30" i="3" s="1"/>
  <c r="Q30" i="3" s="1"/>
  <c r="A30" i="3"/>
  <c r="V30" i="3" s="1"/>
  <c r="V29" i="3"/>
  <c r="P29" i="3"/>
  <c r="Q29" i="3" s="1"/>
  <c r="O29" i="3"/>
  <c r="A29" i="3"/>
  <c r="O28" i="3"/>
  <c r="P28" i="3" s="1"/>
  <c r="Q28" i="3" s="1"/>
  <c r="A28" i="3"/>
  <c r="V28" i="3" s="1"/>
  <c r="P27" i="3"/>
  <c r="Q27" i="3" s="1"/>
  <c r="O27" i="3"/>
  <c r="A27" i="3"/>
  <c r="V27" i="3" s="1"/>
  <c r="O26" i="3"/>
  <c r="P26" i="3" s="1"/>
  <c r="Q26" i="3" s="1"/>
  <c r="A26" i="3"/>
  <c r="V26" i="3" s="1"/>
  <c r="P25" i="3"/>
  <c r="Q25" i="3" s="1"/>
  <c r="O25" i="3"/>
  <c r="A25" i="3"/>
  <c r="V25" i="3" s="1"/>
  <c r="O24" i="3"/>
  <c r="P24" i="3" s="1"/>
  <c r="Q24" i="3" s="1"/>
  <c r="A24" i="3"/>
  <c r="V24" i="3" s="1"/>
  <c r="P23" i="3"/>
  <c r="Q23" i="3" s="1"/>
  <c r="O23" i="3"/>
  <c r="A23" i="3"/>
  <c r="V23" i="3" s="1"/>
  <c r="O22" i="3"/>
  <c r="P22" i="3" s="1"/>
  <c r="Q22" i="3" s="1"/>
  <c r="A22" i="3"/>
  <c r="V22" i="3" s="1"/>
  <c r="P21" i="3"/>
  <c r="Q21" i="3" s="1"/>
  <c r="O21" i="3"/>
  <c r="A21" i="3"/>
  <c r="V21" i="3" s="1"/>
  <c r="O20" i="3"/>
  <c r="P20" i="3" s="1"/>
  <c r="Q20" i="3" s="1"/>
  <c r="A20" i="3"/>
  <c r="V20" i="3" s="1"/>
  <c r="P19" i="3"/>
  <c r="Q19" i="3" s="1"/>
  <c r="O19" i="3"/>
  <c r="A19" i="3"/>
  <c r="V19" i="3" s="1"/>
  <c r="O18" i="3"/>
  <c r="P18" i="3" s="1"/>
  <c r="Q18" i="3" s="1"/>
  <c r="A18" i="3"/>
  <c r="V18" i="3" s="1"/>
  <c r="P17" i="3"/>
  <c r="Q17" i="3" s="1"/>
  <c r="O17" i="3"/>
  <c r="A17" i="3"/>
  <c r="V17" i="3" s="1"/>
  <c r="O16" i="3"/>
  <c r="P16" i="3" s="1"/>
  <c r="Q16" i="3" s="1"/>
  <c r="A16" i="3"/>
  <c r="V16" i="3" s="1"/>
  <c r="P15" i="3"/>
  <c r="Q15" i="3" s="1"/>
  <c r="O15" i="3"/>
  <c r="A15" i="3"/>
  <c r="V15" i="3" s="1"/>
  <c r="O14" i="3"/>
  <c r="P14" i="3" s="1"/>
  <c r="Q14" i="3" s="1"/>
  <c r="A14" i="3"/>
  <c r="V14" i="3" s="1"/>
  <c r="V13" i="3"/>
  <c r="P13" i="3"/>
  <c r="Q13" i="3" s="1"/>
  <c r="O13" i="3"/>
  <c r="A13" i="3"/>
  <c r="O12" i="3"/>
  <c r="P12" i="3" s="1"/>
  <c r="Q12" i="3" s="1"/>
  <c r="A12" i="3"/>
  <c r="V12" i="3" s="1"/>
  <c r="P11" i="3"/>
  <c r="Q11" i="3" s="1"/>
  <c r="O11" i="3"/>
  <c r="A11" i="3"/>
  <c r="V11" i="3" s="1"/>
  <c r="O10" i="3"/>
  <c r="P10" i="3" s="1"/>
  <c r="Q10" i="3" s="1"/>
  <c r="A10" i="3"/>
  <c r="V10" i="3" s="1"/>
  <c r="V9" i="3"/>
  <c r="P9" i="3"/>
  <c r="Q9" i="3" s="1"/>
  <c r="O9" i="3"/>
  <c r="A9" i="3"/>
  <c r="O8" i="3"/>
  <c r="P8" i="3" s="1"/>
  <c r="Q8" i="3" s="1"/>
  <c r="A8" i="3"/>
  <c r="V8" i="3" s="1"/>
  <c r="P7" i="3"/>
  <c r="Q7" i="3" s="1"/>
  <c r="O7" i="3"/>
  <c r="A7" i="3"/>
  <c r="V7" i="3" s="1"/>
  <c r="O6" i="3"/>
  <c r="P6" i="3" s="1"/>
  <c r="Q6" i="3" s="1"/>
  <c r="A6" i="3"/>
  <c r="V6" i="3" s="1"/>
  <c r="V5" i="3"/>
  <c r="P5" i="3"/>
  <c r="Q5" i="3" s="1"/>
  <c r="O5" i="3"/>
  <c r="A5" i="3"/>
  <c r="O4" i="3"/>
  <c r="P4" i="3" s="1"/>
  <c r="Q4" i="3" s="1"/>
  <c r="A4" i="3"/>
  <c r="V4" i="3" s="1"/>
  <c r="P3" i="3"/>
  <c r="Q3" i="3" s="1"/>
  <c r="O3" i="3"/>
  <c r="A3" i="3"/>
  <c r="V3" i="3" s="1"/>
  <c r="O2" i="3"/>
  <c r="A2" i="3"/>
  <c r="B5" i="5" l="1"/>
  <c r="P2" i="3"/>
  <c r="A5" i="5"/>
  <c r="V2" i="3"/>
  <c r="F5" i="5" s="1"/>
  <c r="B20" i="5" l="1"/>
  <c r="B18" i="5"/>
  <c r="B19" i="5"/>
  <c r="B17" i="5"/>
  <c r="Q2" i="3"/>
  <c r="E5" i="5" l="1"/>
  <c r="C5" i="5"/>
  <c r="D5" i="5"/>
</calcChain>
</file>

<file path=xl/sharedStrings.xml><?xml version="1.0" encoding="utf-8"?>
<sst xmlns="http://schemas.openxmlformats.org/spreadsheetml/2006/main" count="2428" uniqueCount="732">
  <si>
    <t>Tableau de suivi — Changement d'adresse &amp; Réexpédition de courrier (France)</t>
  </si>
  <si>
    <t>Ce modèle est pré-rempli avec des noms français et des adresses plausibles (villes &amp; codes postaux FR).</t>
  </si>
  <si>
    <t>• Chaque ligne du Suivi = 1 dossier (ménage ou entreprise).</t>
  </si>
  <si>
    <t>• Les échéances se calculent automatiquement (Date fin, Jours restants, Alerte).</t>
  </si>
  <si>
    <t>• L’onglet Notifications consolide les démarches (La Poste, DGFIP, CPAM, etc.).</t>
  </si>
  <si>
    <t>Multicolors :</t>
  </si>
  <si>
    <t>• Typologie : Particuliers en vert doux, Entreprises en bleu doux (mise en forme sur la ligne).</t>
  </si>
  <si>
    <t>• Statuts : À faire (gris), En cours (bleu), Confirmé (vert), Anomalie (orange), Terminé (violet).</t>
  </si>
  <si>
    <t>• Coûts : échelle de données (du clair au plus soutenu).</t>
  </si>
  <si>
    <t>Conseil FR : lancez les notifications clés 15 jours avant la date de début de réexpédition.</t>
  </si>
  <si>
    <t>© lecoursgratuit.com — données fictives d’exemple.</t>
  </si>
  <si>
    <t>Type (client)</t>
  </si>
  <si>
    <t>Type réexpédition</t>
  </si>
  <si>
    <t>Durée (mois)</t>
  </si>
  <si>
    <t>Statut</t>
  </si>
  <si>
    <t>Entité à notifier</t>
  </si>
  <si>
    <t>Oui/Non</t>
  </si>
  <si>
    <t>Villes FR (suggestion)</t>
  </si>
  <si>
    <t>Mode de notification</t>
  </si>
  <si>
    <t>Particulier</t>
  </si>
  <si>
    <t>Entreprise / Association</t>
  </si>
  <si>
    <t>Temporaire</t>
  </si>
  <si>
    <t>Définitive</t>
  </si>
  <si>
    <t>À faire</t>
  </si>
  <si>
    <t>En cours</t>
  </si>
  <si>
    <t>Confirmé</t>
  </si>
  <si>
    <t>Anomalie</t>
  </si>
  <si>
    <t>Terminé</t>
  </si>
  <si>
    <t>La Poste (réexpédition)</t>
  </si>
  <si>
    <t>Banque principale</t>
  </si>
  <si>
    <t>Banque secondaire</t>
  </si>
  <si>
    <t>Assurance habitation</t>
  </si>
  <si>
    <t>Assurance auto</t>
  </si>
  <si>
    <t>Mutuelle</t>
  </si>
  <si>
    <t>Électricité (EDF/Engie)</t>
  </si>
  <si>
    <t>Gaz</t>
  </si>
  <si>
    <t>Eau (Veolia/Suez)</t>
  </si>
  <si>
    <t>Internet/Télécom (Orange/SFR/Free/Bouygues)</t>
  </si>
  <si>
    <t>Impôts (DGFIP)</t>
  </si>
  <si>
    <t>CPAM</t>
  </si>
  <si>
    <t>CAF</t>
  </si>
  <si>
    <t>Pôle emploi</t>
  </si>
  <si>
    <t>Employeur</t>
  </si>
  <si>
    <t>Établissement scolaire</t>
  </si>
  <si>
    <t>Notaire</t>
  </si>
  <si>
    <t>ANTS (carte grise)</t>
  </si>
  <si>
    <t>Préfecture (CNI/Passport via mairie)</t>
  </si>
  <si>
    <t>Abonnements presse</t>
  </si>
  <si>
    <t>E-commerce / Marketplaces</t>
  </si>
  <si>
    <t>Société de livraison</t>
  </si>
  <si>
    <t>Bailleur / Syndic</t>
  </si>
  <si>
    <t>Clubs/associations</t>
  </si>
  <si>
    <t>Médecin/pharmacie</t>
  </si>
  <si>
    <t>Oui</t>
  </si>
  <si>
    <t>Non</t>
  </si>
  <si>
    <t>75001 Paris</t>
  </si>
  <si>
    <t>75011 Paris</t>
  </si>
  <si>
    <t>75015 Paris</t>
  </si>
  <si>
    <t>13001 Marseille</t>
  </si>
  <si>
    <t>13008 Marseille</t>
  </si>
  <si>
    <t>69002 Lyon</t>
  </si>
  <si>
    <t>69003 Lyon</t>
  </si>
  <si>
    <t>31000 Toulouse</t>
  </si>
  <si>
    <t>06000 Nice</t>
  </si>
  <si>
    <t>44000 Nantes</t>
  </si>
  <si>
    <t>34000 Montpellier</t>
  </si>
  <si>
    <t>67000 Strasbourg</t>
  </si>
  <si>
    <t>33000 Bordeaux</t>
  </si>
  <si>
    <t>59000 Lille</t>
  </si>
  <si>
    <t>35000 Rennes</t>
  </si>
  <si>
    <t>51100 Reims</t>
  </si>
  <si>
    <t>83000 Toulon</t>
  </si>
  <si>
    <t>42000 Saint-Étienne</t>
  </si>
  <si>
    <t>76600 Le Havre</t>
  </si>
  <si>
    <t>38000 Grenoble</t>
  </si>
  <si>
    <t>21000 Dijon</t>
  </si>
  <si>
    <t>49000 Angers</t>
  </si>
  <si>
    <t>30000 Nîmes</t>
  </si>
  <si>
    <t>69100 Villeurbanne</t>
  </si>
  <si>
    <t>37000 Tours</t>
  </si>
  <si>
    <t>63000 Clermont-Ferrand</t>
  </si>
  <si>
    <t>87000 Limoges</t>
  </si>
  <si>
    <t>57000 Metz</t>
  </si>
  <si>
    <t>54000 Nancy</t>
  </si>
  <si>
    <t>45000 Orléans</t>
  </si>
  <si>
    <t>14000 Caen</t>
  </si>
  <si>
    <t>76000 Rouen</t>
  </si>
  <si>
    <t>92100 Boulogne-Billancourt</t>
  </si>
  <si>
    <t>93100 Montreuil</t>
  </si>
  <si>
    <t>94100 Saint-Maur-des-Fossés</t>
  </si>
  <si>
    <t>78100 Saint-Germain-en-Laye</t>
  </si>
  <si>
    <t>78000 Versailles</t>
  </si>
  <si>
    <t>95870 Bezons</t>
  </si>
  <si>
    <t>95200 Sarcelles</t>
  </si>
  <si>
    <t>Recommandé AR</t>
  </si>
  <si>
    <t>Courrier simple</t>
  </si>
  <si>
    <t>En ligne</t>
  </si>
  <si>
    <t>Email</t>
  </si>
  <si>
    <t>Guichet</t>
  </si>
  <si>
    <t>ID</t>
  </si>
  <si>
    <t>Personne / Entité</t>
  </si>
  <si>
    <t>Type</t>
  </si>
  <si>
    <t>N° dossier La Poste</t>
  </si>
  <si>
    <t>Ancienne rue</t>
  </si>
  <si>
    <t>Ancien CP</t>
  </si>
  <si>
    <t>Ancienne ville</t>
  </si>
  <si>
    <t>Nouvelle rue</t>
  </si>
  <si>
    <t>Nouveau CP</t>
  </si>
  <si>
    <t>Nouvelle ville</t>
  </si>
  <si>
    <t>Date demande</t>
  </si>
  <si>
    <t>Date début</t>
  </si>
  <si>
    <t>Date fin</t>
  </si>
  <si>
    <t>Jours restants</t>
  </si>
  <si>
    <t>Alerte</t>
  </si>
  <si>
    <t>Coût (€)</t>
  </si>
  <si>
    <t>Justificatif</t>
  </si>
  <si>
    <t>Observations</t>
  </si>
  <si>
    <t>% Notifications confirmées</t>
  </si>
  <si>
    <t>Lien pièce jointe</t>
  </si>
  <si>
    <t>Responsable</t>
  </si>
  <si>
    <t>Canal réexpédition</t>
  </si>
  <si>
    <t>Maya Lambert</t>
  </si>
  <si>
    <t>SCOP Bâtiment Roux</t>
  </si>
  <si>
    <t>Baptiste David</t>
  </si>
  <si>
    <t>EURL Cuisine Muller</t>
  </si>
  <si>
    <t>Association Textile Lopez</t>
  </si>
  <si>
    <t>SAS Textile Aubert</t>
  </si>
  <si>
    <t>Élise Leroy</t>
  </si>
  <si>
    <t>Hugo Bonnet</t>
  </si>
  <si>
    <t>Association Textile Leroy</t>
  </si>
  <si>
    <t>Baptiste Roussel</t>
  </si>
  <si>
    <t>SCOP Imprimerie Roux</t>
  </si>
  <si>
    <t>Thomas Durand</t>
  </si>
  <si>
    <t>EURL Électronique Bonnet</t>
  </si>
  <si>
    <t>Lucie Girard</t>
  </si>
  <si>
    <t>SCOP Bâtiment Lambert</t>
  </si>
  <si>
    <t>Julien Simon</t>
  </si>
  <si>
    <t>SAS Conseil Michel</t>
  </si>
  <si>
    <t>EURL Énergies Dubois</t>
  </si>
  <si>
    <t>Arthur Lopez</t>
  </si>
  <si>
    <t>Nathan Legrand</t>
  </si>
  <si>
    <t>Julien Petit</t>
  </si>
  <si>
    <t>EURL Menuiserie Dupont</t>
  </si>
  <si>
    <t>Chloé Leroy</t>
  </si>
  <si>
    <t>EURL Fleuristes Roux</t>
  </si>
  <si>
    <t>SCOP Bâtiment Dupont</t>
  </si>
  <si>
    <t>Lucie Leroy</t>
  </si>
  <si>
    <t>Élise Petit</t>
  </si>
  <si>
    <t>SCOP Solutions Aubert</t>
  </si>
  <si>
    <t>Association Textile Aubert</t>
  </si>
  <si>
    <t>Association Menuiserie Leroy</t>
  </si>
  <si>
    <t>Alexandre Durand</t>
  </si>
  <si>
    <t>Zoé Richard</t>
  </si>
  <si>
    <t>Romain Fernandez</t>
  </si>
  <si>
    <t>Association Bâtiment Lopez</t>
  </si>
  <si>
    <t>SCOP Cuisine Caron</t>
  </si>
  <si>
    <t>Zoé Barbier</t>
  </si>
  <si>
    <t>EURL Boulangerie Dubois</t>
  </si>
  <si>
    <t>Maxime Colin</t>
  </si>
  <si>
    <t>SCOP Imprimerie Martin</t>
  </si>
  <si>
    <t>Adam Leroy</t>
  </si>
  <si>
    <t>SAS Boulangerie Dupont</t>
  </si>
  <si>
    <t>Association Textile Henry</t>
  </si>
  <si>
    <t>Association Transports Fernandez</t>
  </si>
  <si>
    <t>SAS Cuisine Gauthier</t>
  </si>
  <si>
    <t>SARL Énergies Roux</t>
  </si>
  <si>
    <t>Salomé Aubert</t>
  </si>
  <si>
    <t>SARL Fleuristes Garnier</t>
  </si>
  <si>
    <t>SAS Imprimerie Bertrand</t>
  </si>
  <si>
    <t>SCOP Atelier Martin</t>
  </si>
  <si>
    <t>SAS Énergies Lopez</t>
  </si>
  <si>
    <t>Maël Richard</t>
  </si>
  <si>
    <t>Sarah Mathieu</t>
  </si>
  <si>
    <t>Association Cuisine Bernard</t>
  </si>
  <si>
    <t>Lucie Marchand</t>
  </si>
  <si>
    <t>Arthur Marchand</t>
  </si>
  <si>
    <t>SAS Bâtiment Marchand</t>
  </si>
  <si>
    <t>Lucas Aubert</t>
  </si>
  <si>
    <t>Camille Fournier</t>
  </si>
  <si>
    <t>Nathan Henry</t>
  </si>
  <si>
    <t>Mariam Dupont</t>
  </si>
  <si>
    <t>SCOP Menuiserie Fournier</t>
  </si>
  <si>
    <t>EURL Imprimerie Dubois</t>
  </si>
  <si>
    <t>Zoé Fernandez</t>
  </si>
  <si>
    <t>Zoé Lopez</t>
  </si>
  <si>
    <t>Chloé Girard</t>
  </si>
  <si>
    <t>SARL Bâtiment Gauthier</t>
  </si>
  <si>
    <t>Théo David</t>
  </si>
  <si>
    <t>Noah Michel</t>
  </si>
  <si>
    <t>Manon Simon</t>
  </si>
  <si>
    <t>EURL Électronique David</t>
  </si>
  <si>
    <t>Nina Colin</t>
  </si>
  <si>
    <t>SCOP Fleuristes Carpentier</t>
  </si>
  <si>
    <t>Association Menuiserie Barbier</t>
  </si>
  <si>
    <t>Association Bâtiment Blanc</t>
  </si>
  <si>
    <t>Nathan Simon</t>
  </si>
  <si>
    <t>SARL Transports Colin</t>
  </si>
  <si>
    <t>EURL Textile Lopez</t>
  </si>
  <si>
    <t>Thomas Petit</t>
  </si>
  <si>
    <t>SAS Fleuristes Henry</t>
  </si>
  <si>
    <t>LP-7636551</t>
  </si>
  <si>
    <t>LP-5451412</t>
  </si>
  <si>
    <t>LP-4959178</t>
  </si>
  <si>
    <t>LP-9323411</t>
  </si>
  <si>
    <t>LP-7693823</t>
  </si>
  <si>
    <t>LP-3127914</t>
  </si>
  <si>
    <t>LP-5999670</t>
  </si>
  <si>
    <t>LP-7648619</t>
  </si>
  <si>
    <t>LP-1314676</t>
  </si>
  <si>
    <t>LP-2152742</t>
  </si>
  <si>
    <t>LP-4230378</t>
  </si>
  <si>
    <t>LP-5983154</t>
  </si>
  <si>
    <t>LP-3762802</t>
  </si>
  <si>
    <t>LP-4948763</t>
  </si>
  <si>
    <t>LP-8718301</t>
  </si>
  <si>
    <t>LP-6326431</t>
  </si>
  <si>
    <t>LP-3434353</t>
  </si>
  <si>
    <t>LP-1418712</t>
  </si>
  <si>
    <t>LP-4227629</t>
  </si>
  <si>
    <t>LP-1422305</t>
  </si>
  <si>
    <t>LP-3867563</t>
  </si>
  <si>
    <t>LP-7530904</t>
  </si>
  <si>
    <t>LP-8392319</t>
  </si>
  <si>
    <t>LP-4516814</t>
  </si>
  <si>
    <t>LP-3483984</t>
  </si>
  <si>
    <t>LP-6924528</t>
  </si>
  <si>
    <t>LP-1413159</t>
  </si>
  <si>
    <t>LP-8765689</t>
  </si>
  <si>
    <t>LP-3377581</t>
  </si>
  <si>
    <t>LP-7650336</t>
  </si>
  <si>
    <t>LP-1334037</t>
  </si>
  <si>
    <t>LP-5743135</t>
  </si>
  <si>
    <t>LP-7554031</t>
  </si>
  <si>
    <t>LP-3560053</t>
  </si>
  <si>
    <t>LP-3495368</t>
  </si>
  <si>
    <t>LP-3894594</t>
  </si>
  <si>
    <t>LP-4587413</t>
  </si>
  <si>
    <t>LP-7820709</t>
  </si>
  <si>
    <t>LP-9515488</t>
  </si>
  <si>
    <t>LP-7661992</t>
  </si>
  <si>
    <t>LP-5188379</t>
  </si>
  <si>
    <t>LP-3194591</t>
  </si>
  <si>
    <t>LP-3358027</t>
  </si>
  <si>
    <t>LP-6347237</t>
  </si>
  <si>
    <t>LP-9287874</t>
  </si>
  <si>
    <t>LP-9229337</t>
  </si>
  <si>
    <t>LP-4498629</t>
  </si>
  <si>
    <t>LP-5799527</t>
  </si>
  <si>
    <t>LP-3557385</t>
  </si>
  <si>
    <t>LP-2118154</t>
  </si>
  <si>
    <t>LP-4287265</t>
  </si>
  <si>
    <t>LP-3853828</t>
  </si>
  <si>
    <t>LP-6744379</t>
  </si>
  <si>
    <t>LP-7869315</t>
  </si>
  <si>
    <t>LP-5947618</t>
  </si>
  <si>
    <t>LP-3548033</t>
  </si>
  <si>
    <t>LP-6928182</t>
  </si>
  <si>
    <t>LP-5798503</t>
  </si>
  <si>
    <t>LP-3748830</t>
  </si>
  <si>
    <t>LP-8778285</t>
  </si>
  <si>
    <t>LP-6988554</t>
  </si>
  <si>
    <t>LP-8366194</t>
  </si>
  <si>
    <t>LP-4911984</t>
  </si>
  <si>
    <t>LP-9453484</t>
  </si>
  <si>
    <t>LP-5128592</t>
  </si>
  <si>
    <t>LP-5911767</t>
  </si>
  <si>
    <t>LP-7840434</t>
  </si>
  <si>
    <t>LP-1326525</t>
  </si>
  <si>
    <t>LP-7854382</t>
  </si>
  <si>
    <t>LP-4513704</t>
  </si>
  <si>
    <t>LP-8385288</t>
  </si>
  <si>
    <t>LP-9572493</t>
  </si>
  <si>
    <t>LP-1312328</t>
  </si>
  <si>
    <t>LP-3727301</t>
  </si>
  <si>
    <t>LP-4961452</t>
  </si>
  <si>
    <t>LP-8777150</t>
  </si>
  <si>
    <t>LP-6991996</t>
  </si>
  <si>
    <t>LP-3166119</t>
  </si>
  <si>
    <t>LP-6979396</t>
  </si>
  <si>
    <t>LP-5412932</t>
  </si>
  <si>
    <t>74 avenue Victor-Hugo</t>
  </si>
  <si>
    <t>104 cours de Provence</t>
  </si>
  <si>
    <t>102 cours d'Occitanie</t>
  </si>
  <si>
    <t>103 allée des Écoles</t>
  </si>
  <si>
    <t>18 place des Peupliers</t>
  </si>
  <si>
    <t>48 cours de Provence</t>
  </si>
  <si>
    <t>51 avenue des Artisans</t>
  </si>
  <si>
    <t>22 quai d'Alsace</t>
  </si>
  <si>
    <t>37 boulevard d'Anjou</t>
  </si>
  <si>
    <t>4 place du Stade</t>
  </si>
  <si>
    <t>81 avenue du Stade</t>
  </si>
  <si>
    <t>62 allée d'Alsace</t>
  </si>
  <si>
    <t>104 avenue des Artisans</t>
  </si>
  <si>
    <t>93 chemin d'Alsace</t>
  </si>
  <si>
    <t>83 quai d'Alsace</t>
  </si>
  <si>
    <t>101 allée de l'Église</t>
  </si>
  <si>
    <t>53 boulevard Jean-Jaurès</t>
  </si>
  <si>
    <t>101 boulevard du Moulin</t>
  </si>
  <si>
    <t>84 allée des Tilleuls</t>
  </si>
  <si>
    <t>15 place des Écoles</t>
  </si>
  <si>
    <t>87 quai de la République</t>
  </si>
  <si>
    <t>56 allée de l'Église</t>
  </si>
  <si>
    <t>67 chemin de la Paix</t>
  </si>
  <si>
    <t>46 boulevard du Moulin</t>
  </si>
  <si>
    <t>61 allée de la République</t>
  </si>
  <si>
    <t>76 avenue de Normandie</t>
  </si>
  <si>
    <t>76 quai Victor-Hugo</t>
  </si>
  <si>
    <t>36 impasse de Bretagne</t>
  </si>
  <si>
    <t>6 boulevard des Artisans</t>
  </si>
  <si>
    <t>26 rue du Stade</t>
  </si>
  <si>
    <t>40 rue des Acacias</t>
  </si>
  <si>
    <t>72 impasse des Artisans</t>
  </si>
  <si>
    <t>103 boulevard des Écoles</t>
  </si>
  <si>
    <t>35 avenue de Normandie</t>
  </si>
  <si>
    <t>102 chemin des Tilleuls</t>
  </si>
  <si>
    <t>46 cours de la Liberté</t>
  </si>
  <si>
    <t>114 avenue d'Anjou</t>
  </si>
  <si>
    <t>101 cours de Normandie</t>
  </si>
  <si>
    <t>24 boulevard de Provence</t>
  </si>
  <si>
    <t>32 rue d'Occitanie</t>
  </si>
  <si>
    <t>41 quai de la Paix</t>
  </si>
  <si>
    <t>19 chemin du Général-de-Gaulle</t>
  </si>
  <si>
    <t>1 chemin Victor-Hugo</t>
  </si>
  <si>
    <t>96 avenue Victor-Hugo</t>
  </si>
  <si>
    <t>28 place de Bretagne</t>
  </si>
  <si>
    <t>29 avenue du Moulin</t>
  </si>
  <si>
    <t>29 quai des Acacias</t>
  </si>
  <si>
    <t>50 place d'Anjou</t>
  </si>
  <si>
    <t>94 chemin du Stade</t>
  </si>
  <si>
    <t>89 place Victor-Hugo</t>
  </si>
  <si>
    <t>5 avenue des Peupliers</t>
  </si>
  <si>
    <t>14 impasse du Moulin</t>
  </si>
  <si>
    <t>53 impasse Victor-Hugo</t>
  </si>
  <si>
    <t>25 cours des Lilas</t>
  </si>
  <si>
    <t>15 place Gambetta</t>
  </si>
  <si>
    <t>97 avenue du Stade</t>
  </si>
  <si>
    <t>106 impasse de Bretagne</t>
  </si>
  <si>
    <t>72 allée des Artisans</t>
  </si>
  <si>
    <t>91 avenue des Artisans</t>
  </si>
  <si>
    <t>46 avenue du Stade</t>
  </si>
  <si>
    <t>19 quai de l'Église</t>
  </si>
  <si>
    <t>88 allée du Général-de-Gaulle</t>
  </si>
  <si>
    <t>64 rue des Tilleuls</t>
  </si>
  <si>
    <t>44 cours des Artisans</t>
  </si>
  <si>
    <t>62 place de la Liberté</t>
  </si>
  <si>
    <t>44 boulevard du Général-de-Gaulle</t>
  </si>
  <si>
    <t>110 cours des Lilas</t>
  </si>
  <si>
    <t>74 boulevard de la Paix</t>
  </si>
  <si>
    <t>36 avenue Victor-Hugo</t>
  </si>
  <si>
    <t>73 chemin Victor-Hugo</t>
  </si>
  <si>
    <t>29 rue des Acacias</t>
  </si>
  <si>
    <t>104 allée des Artisans</t>
  </si>
  <si>
    <t>25 chemin du Stade</t>
  </si>
  <si>
    <t>21 place de Bretagne</t>
  </si>
  <si>
    <t>81 chemin des Tilleuls</t>
  </si>
  <si>
    <t>32 chemin des Artisans</t>
  </si>
  <si>
    <t>65 quai du Stade</t>
  </si>
  <si>
    <t>44 allée de Provence</t>
  </si>
  <si>
    <t>37 chemin de la Paix</t>
  </si>
  <si>
    <t>30 allée de la Liberté</t>
  </si>
  <si>
    <t>76600</t>
  </si>
  <si>
    <t>54000</t>
  </si>
  <si>
    <t>49000</t>
  </si>
  <si>
    <t>93100</t>
  </si>
  <si>
    <t>76000</t>
  </si>
  <si>
    <t>31000</t>
  </si>
  <si>
    <t>59000</t>
  </si>
  <si>
    <t>13008</t>
  </si>
  <si>
    <t>21000</t>
  </si>
  <si>
    <t>42000</t>
  </si>
  <si>
    <t>37000</t>
  </si>
  <si>
    <t>87000</t>
  </si>
  <si>
    <t>63000</t>
  </si>
  <si>
    <t>34000</t>
  </si>
  <si>
    <t>14000</t>
  </si>
  <si>
    <t>38000</t>
  </si>
  <si>
    <t>75015</t>
  </si>
  <si>
    <t>83000</t>
  </si>
  <si>
    <t>45000</t>
  </si>
  <si>
    <t>69002</t>
  </si>
  <si>
    <t>33000</t>
  </si>
  <si>
    <t>57000</t>
  </si>
  <si>
    <t>75011</t>
  </si>
  <si>
    <t>35000</t>
  </si>
  <si>
    <t>78100</t>
  </si>
  <si>
    <t>95200</t>
  </si>
  <si>
    <t>51100</t>
  </si>
  <si>
    <t>92100</t>
  </si>
  <si>
    <t>44000</t>
  </si>
  <si>
    <t>67000</t>
  </si>
  <si>
    <t>78000</t>
  </si>
  <si>
    <t>94100</t>
  </si>
  <si>
    <t>13001</t>
  </si>
  <si>
    <t>69003</t>
  </si>
  <si>
    <t>Le Havre</t>
  </si>
  <si>
    <t>Nancy</t>
  </si>
  <si>
    <t>Angers</t>
  </si>
  <si>
    <t>Montreuil</t>
  </si>
  <si>
    <t>Rouen</t>
  </si>
  <si>
    <t>Toulouse</t>
  </si>
  <si>
    <t>Lille</t>
  </si>
  <si>
    <t>Marseille</t>
  </si>
  <si>
    <t>Dijon</t>
  </si>
  <si>
    <t>Saint-Étienne</t>
  </si>
  <si>
    <t>Tours</t>
  </si>
  <si>
    <t>Limoges</t>
  </si>
  <si>
    <t>Clermont-Ferrand</t>
  </si>
  <si>
    <t>Montpellier</t>
  </si>
  <si>
    <t>Caen</t>
  </si>
  <si>
    <t>Grenoble</t>
  </si>
  <si>
    <t>Paris</t>
  </si>
  <si>
    <t>Toulon</t>
  </si>
  <si>
    <t>Orléans</t>
  </si>
  <si>
    <t>Lyon</t>
  </si>
  <si>
    <t>Bordeaux</t>
  </si>
  <si>
    <t>Metz</t>
  </si>
  <si>
    <t>Rennes</t>
  </si>
  <si>
    <t>Saint-Germain-en-Laye</t>
  </si>
  <si>
    <t>Sarcelles</t>
  </si>
  <si>
    <t>Reims</t>
  </si>
  <si>
    <t>Boulogne-Billancourt</t>
  </si>
  <si>
    <t>Nantes</t>
  </si>
  <si>
    <t>Strasbourg</t>
  </si>
  <si>
    <t>Versailles</t>
  </si>
  <si>
    <t>Saint-Maur-des-Fossés</t>
  </si>
  <si>
    <t>69 avenue des Peupliers</t>
  </si>
  <si>
    <t>81 place de l'Église</t>
  </si>
  <si>
    <t>81 avenue Victor-Hugo</t>
  </si>
  <si>
    <t>51 allée de la République</t>
  </si>
  <si>
    <t>112 avenue Victor-Hugo</t>
  </si>
  <si>
    <t>36 quai des Artisans</t>
  </si>
  <si>
    <t>24 cours de Normandie</t>
  </si>
  <si>
    <t>66 avenue des Peupliers</t>
  </si>
  <si>
    <t>17 rue des Peupliers</t>
  </si>
  <si>
    <t>87 avenue de Normandie</t>
  </si>
  <si>
    <t>19 place du Général-de-Gaulle</t>
  </si>
  <si>
    <t>71 quai du Port</t>
  </si>
  <si>
    <t>42 boulevard Gambetta</t>
  </si>
  <si>
    <t>18 boulevard de la République</t>
  </si>
  <si>
    <t>71 impasse Victor-Hugo</t>
  </si>
  <si>
    <t>48 chemin de Provence</t>
  </si>
  <si>
    <t>16 place d'Anjou</t>
  </si>
  <si>
    <t>52 impasse du Général-de-Gaulle</t>
  </si>
  <si>
    <t>62 chemin Jean-Jaurès</t>
  </si>
  <si>
    <t>13 quai d'Occitanie</t>
  </si>
  <si>
    <t>99 cours Victor-Hugo</t>
  </si>
  <si>
    <t>74 impasse des Peupliers</t>
  </si>
  <si>
    <t>22 allée de la Paix</t>
  </si>
  <si>
    <t>95 impasse des Artisans</t>
  </si>
  <si>
    <t>120 place de l'Église</t>
  </si>
  <si>
    <t>81 boulevard Victor-Hugo</t>
  </si>
  <si>
    <t>62 avenue de la Paix</t>
  </si>
  <si>
    <t>107 avenue d'Occitanie</t>
  </si>
  <si>
    <t>18 place d'Occitanie</t>
  </si>
  <si>
    <t>37 chemin d'Occitanie</t>
  </si>
  <si>
    <t>18 quai des Écoles</t>
  </si>
  <si>
    <t>19 place d'Anjou</t>
  </si>
  <si>
    <t>98 impasse Gambetta</t>
  </si>
  <si>
    <t>12 quai de Bretagne</t>
  </si>
  <si>
    <t>116 impasse des Tilleuls</t>
  </si>
  <si>
    <t>34 avenue d'Alsace</t>
  </si>
  <si>
    <t>29 rue du Stade</t>
  </si>
  <si>
    <t>69 rue du Stade</t>
  </si>
  <si>
    <t>76 avenue Victor-Hugo</t>
  </si>
  <si>
    <t>31 allée de la Paix</t>
  </si>
  <si>
    <t>73 allée de Bretagne</t>
  </si>
  <si>
    <t>97 impasse du Stade</t>
  </si>
  <si>
    <t>84 quai des Acacias</t>
  </si>
  <si>
    <t>91 cours Victor-Hugo</t>
  </si>
  <si>
    <t>39 allée de Bretagne</t>
  </si>
  <si>
    <t>64 cours Victor-Hugo</t>
  </si>
  <si>
    <t>36 quai Gambetta</t>
  </si>
  <si>
    <t>19 chemin de Provence</t>
  </si>
  <si>
    <t>101 cours de la Liberté</t>
  </si>
  <si>
    <t>48 quai du Général-de-Gaulle</t>
  </si>
  <si>
    <t>109 rue de Bretagne</t>
  </si>
  <si>
    <t>52 chemin des Peupliers</t>
  </si>
  <si>
    <t>40 avenue de la Liberté</t>
  </si>
  <si>
    <t>107 avenue du Moulin</t>
  </si>
  <si>
    <t>45 allée de la Liberté</t>
  </si>
  <si>
    <t>100 allée du Stade</t>
  </si>
  <si>
    <t>65 chemin Gambetta</t>
  </si>
  <si>
    <t>108 place de Normandie</t>
  </si>
  <si>
    <t>34 chemin des Peupliers</t>
  </si>
  <si>
    <t>5 boulevard des Lilas</t>
  </si>
  <si>
    <t>59 allée Gambetta</t>
  </si>
  <si>
    <t>55 cours d'Anjou</t>
  </si>
  <si>
    <t>71 place des Lilas</t>
  </si>
  <si>
    <t>70 boulevard du Général-de-Gaulle</t>
  </si>
  <si>
    <t>78 place des Artisans</t>
  </si>
  <si>
    <t>28 chemin Jean-Jaurès</t>
  </si>
  <si>
    <t>10 boulevard du Port</t>
  </si>
  <si>
    <t>96 cours des Peupliers</t>
  </si>
  <si>
    <t>13 quai d'Anjou</t>
  </si>
  <si>
    <t>24 boulevard d'Anjou</t>
  </si>
  <si>
    <t>53 avenue Victor-Hugo</t>
  </si>
  <si>
    <t>57 boulevard de Normandie</t>
  </si>
  <si>
    <t>54 rue de la Liberté</t>
  </si>
  <si>
    <t>61 boulevard de la Liberté</t>
  </si>
  <si>
    <t>24 avenue des Peupliers</t>
  </si>
  <si>
    <t>80 boulevard Victor-Hugo</t>
  </si>
  <si>
    <t>66 place de Bretagne</t>
  </si>
  <si>
    <t>92 chemin des Tilleuls</t>
  </si>
  <si>
    <t>30 avenue Gambetta</t>
  </si>
  <si>
    <t>66 avenue du Moulin</t>
  </si>
  <si>
    <t>75001</t>
  </si>
  <si>
    <t>95870</t>
  </si>
  <si>
    <t>06000</t>
  </si>
  <si>
    <t>69100</t>
  </si>
  <si>
    <t>Bezons</t>
  </si>
  <si>
    <t>Nice</t>
  </si>
  <si>
    <t>Villeurbanne</t>
  </si>
  <si>
    <t>Informer syndic et voisins.</t>
  </si>
  <si>
    <t>Demande justificatif de domicile.</t>
  </si>
  <si>
    <t>Contrôle AR recommandé.</t>
  </si>
  <si>
    <t>RAS.</t>
  </si>
  <si>
    <t>Coordination ligne internet à vérifier.</t>
  </si>
  <si>
    <t>Relance DGFIP programmée.</t>
  </si>
  <si>
    <t>Prévoir transfert contrats énergie.</t>
  </si>
  <si>
    <t>M. Cohen</t>
  </si>
  <si>
    <t>C. Dubreuil</t>
  </si>
  <si>
    <t>S. Haddad</t>
  </si>
  <si>
    <t>Z. Ajana</t>
  </si>
  <si>
    <t>A. Martin</t>
  </si>
  <si>
    <t>É. Leroy</t>
  </si>
  <si>
    <t>Entité</t>
  </si>
  <si>
    <t>Date</t>
  </si>
  <si>
    <t>Mode</t>
  </si>
  <si>
    <t>Preuve (n° / lien)</t>
  </si>
  <si>
    <t>Commentaires</t>
  </si>
  <si>
    <t>CHG-0001</t>
  </si>
  <si>
    <t>CHG-0002</t>
  </si>
  <si>
    <t>CHG-0003</t>
  </si>
  <si>
    <t>CHG-0004</t>
  </si>
  <si>
    <t>CHG-0005</t>
  </si>
  <si>
    <t>CHG-0006</t>
  </si>
  <si>
    <t>CHG-0007</t>
  </si>
  <si>
    <t>CHG-0008</t>
  </si>
  <si>
    <t>CHG-0009</t>
  </si>
  <si>
    <t>CHG-0010</t>
  </si>
  <si>
    <t>CHG-0011</t>
  </si>
  <si>
    <t>CHG-0012</t>
  </si>
  <si>
    <t>CHG-0013</t>
  </si>
  <si>
    <t>CHG-0014</t>
  </si>
  <si>
    <t>CHG-0015</t>
  </si>
  <si>
    <t>CHG-0016</t>
  </si>
  <si>
    <t>CHG-0017</t>
  </si>
  <si>
    <t>CHG-0018</t>
  </si>
  <si>
    <t>CHG-0019</t>
  </si>
  <si>
    <t>CHG-0020</t>
  </si>
  <si>
    <t>CHG-0021</t>
  </si>
  <si>
    <t>CHG-0022</t>
  </si>
  <si>
    <t>CHG-0023</t>
  </si>
  <si>
    <t>CHG-0024</t>
  </si>
  <si>
    <t>CHG-0025</t>
  </si>
  <si>
    <t>CHG-0026</t>
  </si>
  <si>
    <t>CHG-0027</t>
  </si>
  <si>
    <t>CHG-0028</t>
  </si>
  <si>
    <t>CHG-0029</t>
  </si>
  <si>
    <t>CHG-0030</t>
  </si>
  <si>
    <t>CHG-0031</t>
  </si>
  <si>
    <t>CHG-0032</t>
  </si>
  <si>
    <t>CHG-0033</t>
  </si>
  <si>
    <t>CHG-0034</t>
  </si>
  <si>
    <t>CHG-0035</t>
  </si>
  <si>
    <t>CHG-0036</t>
  </si>
  <si>
    <t>CHG-0037</t>
  </si>
  <si>
    <t>CHG-0038</t>
  </si>
  <si>
    <t>CHG-0039</t>
  </si>
  <si>
    <t>CHG-0040</t>
  </si>
  <si>
    <t>CHG-0041</t>
  </si>
  <si>
    <t>CHG-0042</t>
  </si>
  <si>
    <t>CHG-0043</t>
  </si>
  <si>
    <t>CHG-0044</t>
  </si>
  <si>
    <t>CHG-0045</t>
  </si>
  <si>
    <t>CHG-0046</t>
  </si>
  <si>
    <t>CHG-0047</t>
  </si>
  <si>
    <t>CHG-0048</t>
  </si>
  <si>
    <t>CHG-0049</t>
  </si>
  <si>
    <t>CHG-0050</t>
  </si>
  <si>
    <t>CHG-0051</t>
  </si>
  <si>
    <t>CHG-0052</t>
  </si>
  <si>
    <t>CHG-0053</t>
  </si>
  <si>
    <t>CHG-0054</t>
  </si>
  <si>
    <t>CHG-0055</t>
  </si>
  <si>
    <t>CHG-0056</t>
  </si>
  <si>
    <t>CHG-0057</t>
  </si>
  <si>
    <t>CHG-0058</t>
  </si>
  <si>
    <t>CHG-0059</t>
  </si>
  <si>
    <t>CHG-0060</t>
  </si>
  <si>
    <t>CHG-0061</t>
  </si>
  <si>
    <t>CHG-0062</t>
  </si>
  <si>
    <t>CHG-0063</t>
  </si>
  <si>
    <t>CHG-0064</t>
  </si>
  <si>
    <t>CHG-0065</t>
  </si>
  <si>
    <t>CHG-0066</t>
  </si>
  <si>
    <t>CHG-0067</t>
  </si>
  <si>
    <t>CHG-0068</t>
  </si>
  <si>
    <t>CHG-0069</t>
  </si>
  <si>
    <t>CHG-0070</t>
  </si>
  <si>
    <t>CHG-0071</t>
  </si>
  <si>
    <t>CHG-0072</t>
  </si>
  <si>
    <t>CHG-0073</t>
  </si>
  <si>
    <t>CHG-0074</t>
  </si>
  <si>
    <t>CHG-0075</t>
  </si>
  <si>
    <t>CHG-0076</t>
  </si>
  <si>
    <t>CHG-0077</t>
  </si>
  <si>
    <t>CHG-0078</t>
  </si>
  <si>
    <t>CHG-0079</t>
  </si>
  <si>
    <t>CHG-0080</t>
  </si>
  <si>
    <t>AR 5L 333 518 599</t>
  </si>
  <si>
    <t>AR 1L 469 804 840</t>
  </si>
  <si>
    <t>AR 3L 917 399 128</t>
  </si>
  <si>
    <t>AR 6L 756 688 644</t>
  </si>
  <si>
    <t>AR 1L 165 421 370</t>
  </si>
  <si>
    <t>AR 9L 943 117 560</t>
  </si>
  <si>
    <t>AR 4L 638 731 330</t>
  </si>
  <si>
    <t>AR 8L 122 670 572</t>
  </si>
  <si>
    <t>AR 4L 276 304 110</t>
  </si>
  <si>
    <t>AR 4L 896 109 317</t>
  </si>
  <si>
    <t>AR 8L 568 840 686</t>
  </si>
  <si>
    <t>AR 3L 939 738 810</t>
  </si>
  <si>
    <t>AR 7L 504 337 540</t>
  </si>
  <si>
    <t>AR 6L 867 621 772</t>
  </si>
  <si>
    <t>AR 5L 211 504 548</t>
  </si>
  <si>
    <t>AR 9L 707 324 813</t>
  </si>
  <si>
    <t>AR 1L 340 360 994</t>
  </si>
  <si>
    <t>AR 7L 848 305 367</t>
  </si>
  <si>
    <t>AR 2L 197 693 869</t>
  </si>
  <si>
    <t>AR 7L 588 558 379</t>
  </si>
  <si>
    <t>AR 2L 112 496 691</t>
  </si>
  <si>
    <t>AR 4L 548 407 110</t>
  </si>
  <si>
    <t>AR 1L 804 204 459</t>
  </si>
  <si>
    <t>AR 3L 737 369 572</t>
  </si>
  <si>
    <t>AR 5L 720 598 917</t>
  </si>
  <si>
    <t>AR 7L 180 695 816</t>
  </si>
  <si>
    <t>AR 2L 419 593 976</t>
  </si>
  <si>
    <t>AR 5L 923 742 304</t>
  </si>
  <si>
    <t>AR 8L 536 496 628</t>
  </si>
  <si>
    <t>AR 4L 948 760 708</t>
  </si>
  <si>
    <t>AR 8L 931 897 148</t>
  </si>
  <si>
    <t>AR 8L 118 378 362</t>
  </si>
  <si>
    <t>AR 6L 514 589 865</t>
  </si>
  <si>
    <t>AR 3L 919 344 607</t>
  </si>
  <si>
    <t>AR 5L 501 723 440</t>
  </si>
  <si>
    <t>AR 9L 412 861 463</t>
  </si>
  <si>
    <t>AR 4L 565 435 957</t>
  </si>
  <si>
    <t>AR 1L 413 662 186</t>
  </si>
  <si>
    <t>AR 4L 538 212 253</t>
  </si>
  <si>
    <t>AR 8L 997 117 194</t>
  </si>
  <si>
    <t>AR 3L 629 498 766</t>
  </si>
  <si>
    <t>AR 7L 239 114 554</t>
  </si>
  <si>
    <t>AR 8L 138 531 924</t>
  </si>
  <si>
    <t>AR 2L 411 706 426</t>
  </si>
  <si>
    <t>AR 9L 364 626 522</t>
  </si>
  <si>
    <t>AR 7L 509 856 470</t>
  </si>
  <si>
    <t>AR 8L 664 239 645</t>
  </si>
  <si>
    <t>AR 6L 455 593 124</t>
  </si>
  <si>
    <t>AR 4L 546 428 301</t>
  </si>
  <si>
    <t>AR 4L 653 662 579</t>
  </si>
  <si>
    <t>AR 5L 145 683 321</t>
  </si>
  <si>
    <t>AR 9L 511 260 748</t>
  </si>
  <si>
    <t>AR 8L 120 131 872</t>
  </si>
  <si>
    <t>AR 6L 431 710 577</t>
  </si>
  <si>
    <t>AR 8L 779 681 138</t>
  </si>
  <si>
    <t>AR 3L 192 656 232</t>
  </si>
  <si>
    <t>AR 6L 470 482 526</t>
  </si>
  <si>
    <t>AR 9L 491 678 901</t>
  </si>
  <si>
    <t>AR 7L 238 129 597</t>
  </si>
  <si>
    <t>AR 9L 643 290 167</t>
  </si>
  <si>
    <t>AR 1L 263 380 834</t>
  </si>
  <si>
    <t>AR 8L 495 776 612</t>
  </si>
  <si>
    <t>AR 3L 531 608 705</t>
  </si>
  <si>
    <t>AR 6L 901 457 794</t>
  </si>
  <si>
    <t>AR 2L 584 507 454</t>
  </si>
  <si>
    <t>AR 6L 406 172 707</t>
  </si>
  <si>
    <t>AR 3L 762 522 805</t>
  </si>
  <si>
    <t>AR 4L 314 721 788</t>
  </si>
  <si>
    <t>AR 5L 905 549 848</t>
  </si>
  <si>
    <t>AR 4L 728 558 438</t>
  </si>
  <si>
    <t>AR 7L 940 154 641</t>
  </si>
  <si>
    <t>AR 1L 395 181 547</t>
  </si>
  <si>
    <t>AR 2L 759 977 812</t>
  </si>
  <si>
    <t>AR 3L 648 494 843</t>
  </si>
  <si>
    <t>AR 7L 392 899 720</t>
  </si>
  <si>
    <t>AR 1L 733 745 483</t>
  </si>
  <si>
    <t>AR 3L 234 513 560</t>
  </si>
  <si>
    <t>AR 4L 960 837 301</t>
  </si>
  <si>
    <t>AR 1L 549 880 933</t>
  </si>
  <si>
    <t>AR 5L 317 745 287</t>
  </si>
  <si>
    <t>AR 4L 988 301 501</t>
  </si>
  <si>
    <t>AR 9L 755 539 943</t>
  </si>
  <si>
    <t>AR 2L 664 735 211</t>
  </si>
  <si>
    <t>AR 4L 162 295 155</t>
  </si>
  <si>
    <t>AR 8L 142 564 666</t>
  </si>
  <si>
    <t>AR 2L 498 358 328</t>
  </si>
  <si>
    <t>AR 4L 589 686 503</t>
  </si>
  <si>
    <t>AR 9L 212 514 650</t>
  </si>
  <si>
    <t>AR 4L 485 941 634</t>
  </si>
  <si>
    <t>AR 6L 118 728 925</t>
  </si>
  <si>
    <t>AR 3L 449 862 411</t>
  </si>
  <si>
    <t>AR 5L 631 406 743</t>
  </si>
  <si>
    <t>AR 9L 615 695 745</t>
  </si>
  <si>
    <t>AR 9L 545 175 500</t>
  </si>
  <si>
    <t>AR 8L 896 448 395</t>
  </si>
  <si>
    <t>AR 4L 516 706 598</t>
  </si>
  <si>
    <t>AR 2L 840 887 124</t>
  </si>
  <si>
    <t>AR 4L 880 161 588</t>
  </si>
  <si>
    <t>AR 1L 597 537 379</t>
  </si>
  <si>
    <t>AR 9L 534 264 311</t>
  </si>
  <si>
    <t>AR 1L 425 333 346</t>
  </si>
  <si>
    <t>AR 9L 657 859 460</t>
  </si>
  <si>
    <t>AR 1L 701 939 587</t>
  </si>
  <si>
    <t>AR 7L 693 916 110</t>
  </si>
  <si>
    <t>AR 8L 645 574 526</t>
  </si>
  <si>
    <t>AR 3L 710 461 363</t>
  </si>
  <si>
    <t>Tableau de bord — Changement d'adresse &amp; Réexpédition (France)</t>
  </si>
  <si>
    <t>KPIs clés (lecture seule)</t>
  </si>
  <si>
    <t>Total dossiers</t>
  </si>
  <si>
    <t>Actifs</t>
  </si>
  <si>
    <t>Urgents (&lt;15 j)</t>
  </si>
  <si>
    <t>À surveiller (&lt;30 j)</t>
  </si>
  <si>
    <t>OK</t>
  </si>
  <si>
    <t>Taux notif moyen</t>
  </si>
  <si>
    <t>Répartition par statut</t>
  </si>
  <si>
    <t>Nombre</t>
  </si>
  <si>
    <t>Échéances (jours restants)</t>
  </si>
  <si>
    <t>0–15 j</t>
  </si>
  <si>
    <t>16–30 j</t>
  </si>
  <si>
    <t>31–60 j</t>
  </si>
  <si>
    <t>&gt; 60 j</t>
  </si>
  <si>
    <t>Astuce : filtrez par type/statut/ville ou ajoutez des segments (slicers) pour une lecture multi‑sites. © lecoursgratuit.com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</si>
</sst>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164" fontId="0" fillId="0" borderId="0" xfId="0" applyNumberFormat="1"/>
    <xf numFmtId="9" fontId="0" fillId="0" borderId="0" xfId="0" applyNumberForma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15">
    <dxf>
      <numFmt numFmtId="13" formatCode="0%"/>
    </dxf>
    <dxf>
      <numFmt numFmtId="165" formatCode="#,##0.00\ &quot;€&quot;"/>
    </dxf>
    <dxf>
      <numFmt numFmtId="164" formatCode="yyyy\-mm\-dd"/>
    </dxf>
    <dxf>
      <numFmt numFmtId="164" formatCode="yyyy\-mm\-dd"/>
    </dxf>
    <dxf>
      <numFmt numFmtId="164" formatCode="yyyy\-mm\-dd"/>
    </dxf>
    <dxf>
      <font>
        <b/>
      </font>
      <fill>
        <patternFill>
          <bgColor rgb="FFE6D8FF"/>
        </patternFill>
      </fill>
    </dxf>
    <dxf>
      <font>
        <b/>
      </font>
      <fill>
        <patternFill>
          <bgColor rgb="FFFFE6CC"/>
        </patternFill>
      </fill>
    </dxf>
    <dxf>
      <font>
        <b/>
      </font>
      <fill>
        <patternFill>
          <bgColor rgb="FFC6EFCE"/>
        </patternFill>
      </fill>
    </dxf>
    <dxf>
      <font>
        <b/>
      </font>
      <fill>
        <patternFill>
          <bgColor rgb="FFDDEBFF"/>
        </patternFill>
      </fill>
    </dxf>
    <dxf>
      <font>
        <b/>
      </font>
      <fill>
        <patternFill>
          <bgColor rgb="FFE0E0E0"/>
        </patternFill>
      </fill>
    </dxf>
    <dxf>
      <fill>
        <patternFill>
          <bgColor rgb="FFC6EFCE"/>
        </patternFill>
      </fill>
    </dxf>
    <dxf>
      <fill>
        <patternFill>
          <bgColor rgb="FFFFEB9C"/>
        </patternFill>
      </fill>
    </dxf>
    <dxf>
      <fill>
        <patternFill>
          <bgColor rgb="FFFFC7CE"/>
        </patternFill>
      </fill>
    </dxf>
    <dxf>
      <fill>
        <patternFill>
          <bgColor rgb="FFE8F0FE"/>
        </patternFill>
      </fill>
    </dxf>
    <dxf>
      <fill>
        <patternFill>
          <bgColor rgb="FFE6F4E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Répartition par statut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invertIfNegative val="0"/>
          <c:cat>
            <c:strRef>
              <c:f>Dashboard!$A$10:$A$14</c:f>
              <c:strCache>
                <c:ptCount val="5"/>
                <c:pt idx="0">
                  <c:v>À faire</c:v>
                </c:pt>
                <c:pt idx="1">
                  <c:v>En cours</c:v>
                </c:pt>
                <c:pt idx="2">
                  <c:v>Confirmé</c:v>
                </c:pt>
                <c:pt idx="3">
                  <c:v>Anomalie</c:v>
                </c:pt>
                <c:pt idx="4">
                  <c:v>Terminé</c:v>
                </c:pt>
              </c:strCache>
            </c:strRef>
          </c:cat>
          <c:val>
            <c:numRef>
              <c:f>Dashboard!$B$10:$B$14</c:f>
              <c:numCache>
                <c:formatCode>General</c:formatCode>
                <c:ptCount val="5"/>
                <c:pt idx="0">
                  <c:v>4</c:v>
                </c:pt>
                <c:pt idx="1">
                  <c:v>25</c:v>
                </c:pt>
                <c:pt idx="2">
                  <c:v>28</c:v>
                </c:pt>
                <c:pt idx="3">
                  <c:v>4</c:v>
                </c:pt>
                <c:pt idx="4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8-4835-AA4A-90CD2ED49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Dossiers par échéance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Dossiers</c:v>
          </c:tx>
          <c:invertIfNegative val="0"/>
          <c:cat>
            <c:strRef>
              <c:f>Dashboard!$A$17:$A$20</c:f>
              <c:strCache>
                <c:ptCount val="4"/>
                <c:pt idx="0">
                  <c:v>0–15 j</c:v>
                </c:pt>
                <c:pt idx="1">
                  <c:v>16–30 j</c:v>
                </c:pt>
                <c:pt idx="2">
                  <c:v>31–60 j</c:v>
                </c:pt>
                <c:pt idx="3">
                  <c:v>&gt; 60 j</c:v>
                </c:pt>
              </c:strCache>
            </c:strRef>
          </c:cat>
          <c:val>
            <c:numRef>
              <c:f>Dashboard!$B$17:$B$20</c:f>
              <c:numCache>
                <c:formatCode>General</c:formatCode>
                <c:ptCount val="4"/>
                <c:pt idx="0">
                  <c:v>0</c:v>
                </c:pt>
                <c:pt idx="1">
                  <c:v>10</c:v>
                </c:pt>
                <c:pt idx="2">
                  <c:v>11</c:v>
                </c:pt>
                <c:pt idx="3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5F-4871-AD68-83A1356239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20001"/>
        <c:axId val="50020002"/>
      </c:barChart>
      <c:catAx>
        <c:axId val="5002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68036</xdr:colOff>
      <xdr:row>4</xdr:row>
      <xdr:rowOff>231322</xdr:rowOff>
    </xdr:from>
    <xdr:to>
      <xdr:col>7</xdr:col>
      <xdr:colOff>458561</xdr:colOff>
      <xdr:row>19</xdr:row>
      <xdr:rowOff>176893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136071</xdr:colOff>
      <xdr:row>0</xdr:row>
      <xdr:rowOff>27214</xdr:rowOff>
    </xdr:from>
    <xdr:to>
      <xdr:col>15</xdr:col>
      <xdr:colOff>404131</xdr:colOff>
      <xdr:row>14</xdr:row>
      <xdr:rowOff>68035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_Suivi" displayName="T_Suivi" ref="A1:Y81" totalsRowShown="0">
  <autoFilter ref="A1:Y81" xr:uid="{00000000-0009-0000-0100-000001000000}"/>
  <tableColumns count="25">
    <tableColumn id="1" xr3:uid="{00000000-0010-0000-0000-000001000000}" name="ID">
      <calculatedColumnFormula>"CHG-"&amp;TEXT(ROW()-ROW(T_Suivi[#Headers]),"0000")</calculatedColumnFormula>
    </tableColumn>
    <tableColumn id="2" xr3:uid="{00000000-0010-0000-0000-000002000000}" name="Personne / Entité"/>
    <tableColumn id="3" xr3:uid="{00000000-0010-0000-0000-000003000000}" name="Type"/>
    <tableColumn id="4" xr3:uid="{00000000-0010-0000-0000-000004000000}" name="N° dossier La Poste"/>
    <tableColumn id="5" xr3:uid="{00000000-0010-0000-0000-000005000000}" name="Type réexpédition"/>
    <tableColumn id="6" xr3:uid="{00000000-0010-0000-0000-000006000000}" name="Durée (mois)"/>
    <tableColumn id="7" xr3:uid="{00000000-0010-0000-0000-000007000000}" name="Ancienne rue"/>
    <tableColumn id="8" xr3:uid="{00000000-0010-0000-0000-000008000000}" name="Ancien CP"/>
    <tableColumn id="9" xr3:uid="{00000000-0010-0000-0000-000009000000}" name="Ancienne ville"/>
    <tableColumn id="10" xr3:uid="{00000000-0010-0000-0000-00000A000000}" name="Nouvelle rue"/>
    <tableColumn id="11" xr3:uid="{00000000-0010-0000-0000-00000B000000}" name="Nouveau CP"/>
    <tableColumn id="12" xr3:uid="{00000000-0010-0000-0000-00000C000000}" name="Nouvelle ville"/>
    <tableColumn id="13" xr3:uid="{00000000-0010-0000-0000-00000D000000}" name="Date demande" dataDxfId="4"/>
    <tableColumn id="14" xr3:uid="{00000000-0010-0000-0000-00000E000000}" name="Date début" dataDxfId="3"/>
    <tableColumn id="15" xr3:uid="{00000000-0010-0000-0000-00000F000000}" name="Date fin" dataDxfId="2">
      <calculatedColumnFormula>IF(AND(ISNUMBER(T_Suivi[[#This Row],[Date début]]),ISNUMBER(T_Suivi[[#This Row],[Durée (mois)]])),EDATE(T_Suivi[[#This Row],[Date début]],T_Suivi[[#This Row],[Durée (mois)]]),"")</calculatedColumnFormula>
    </tableColumn>
    <tableColumn id="16" xr3:uid="{00000000-0010-0000-0000-000010000000}" name="Jours restants">
      <calculatedColumnFormula>IF(ISNUMBER(T_Suivi[[#This Row],[Date fin]]),MAX(T_Suivi[[#This Row],[Date fin]]-TODAY(),0),"")</calculatedColumnFormula>
    </tableColumn>
    <tableColumn id="17" xr3:uid="{00000000-0010-0000-0000-000011000000}" name="Alerte">
      <calculatedColumnFormula>IF(T_Suivi[[#This Row],[Jours restants]]&lt;15,"URGENT",IF(T_Suivi[[#This Row],[Jours restants]]&lt;30,"À surveiller","OK"))</calculatedColumnFormula>
    </tableColumn>
    <tableColumn id="18" xr3:uid="{00000000-0010-0000-0000-000012000000}" name="Coût (€)" dataDxfId="1"/>
    <tableColumn id="19" xr3:uid="{00000000-0010-0000-0000-000013000000}" name="Justificatif"/>
    <tableColumn id="20" xr3:uid="{00000000-0010-0000-0000-000014000000}" name="Statut"/>
    <tableColumn id="21" xr3:uid="{00000000-0010-0000-0000-000015000000}" name="Observations"/>
    <tableColumn id="22" xr3:uid="{00000000-0010-0000-0000-000016000000}" name="% Notifications confirmées" dataDxfId="0">
      <calculatedColumnFormula>IFERROR(COUNTIFS(Notifications!$A:$A,T_Suivi[[#This Row],[ID]],Notifications!$C:$C,"Confirmé")/COUNTIF(Notifications!$A:$A,T_Suivi[[#This Row],[ID]]),0)</calculatedColumnFormula>
    </tableColumn>
    <tableColumn id="23" xr3:uid="{00000000-0010-0000-0000-000017000000}" name="Lien pièce jointe"/>
    <tableColumn id="24" xr3:uid="{00000000-0010-0000-0000-000018000000}" name="Responsable"/>
    <tableColumn id="25" xr3:uid="{00000000-0010-0000-0000-000019000000}" name="Canal réexpéditio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_Notif" displayName="T_Notif" ref="A1:G243" totalsRowShown="0">
  <autoFilter ref="A1:G243" xr:uid="{00000000-0009-0000-0100-000002000000}"/>
  <tableColumns count="7">
    <tableColumn id="1" xr3:uid="{00000000-0010-0000-0100-000001000000}" name="ID"/>
    <tableColumn id="2" xr3:uid="{00000000-0010-0000-0100-000002000000}" name="Entité"/>
    <tableColumn id="3" xr3:uid="{00000000-0010-0000-0100-000003000000}" name="Statut"/>
    <tableColumn id="4" xr3:uid="{00000000-0010-0000-0100-000004000000}" name="Date"/>
    <tableColumn id="5" xr3:uid="{00000000-0010-0000-0100-000005000000}" name="Mode"/>
    <tableColumn id="6" xr3:uid="{00000000-0010-0000-0100-000006000000}" name="Preuve (n° / lien)"/>
    <tableColumn id="7" xr3:uid="{00000000-0010-0000-0100-000007000000}" name="Commentair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5"/>
  <sheetViews>
    <sheetView workbookViewId="0"/>
  </sheetViews>
  <sheetFormatPr baseColWidth="10" defaultColWidth="9.140625" defaultRowHeight="15" x14ac:dyDescent="0.25"/>
  <cols>
    <col min="1" max="1" width="110.7109375" style="1" customWidth="1"/>
  </cols>
  <sheetData>
    <row r="1" spans="1:1" ht="18.75" x14ac:dyDescent="0.3">
      <c r="A1" s="2" t="s">
        <v>0</v>
      </c>
    </row>
    <row r="2" spans="1:1" x14ac:dyDescent="0.25">
      <c r="A2" s="1" t="s">
        <v>0</v>
      </c>
    </row>
    <row r="4" spans="1:1" x14ac:dyDescent="0.25">
      <c r="A4" s="1" t="s">
        <v>1</v>
      </c>
    </row>
    <row r="5" spans="1:1" x14ac:dyDescent="0.25">
      <c r="A5" s="1" t="s">
        <v>2</v>
      </c>
    </row>
    <row r="6" spans="1:1" x14ac:dyDescent="0.25">
      <c r="A6" s="1" t="s">
        <v>3</v>
      </c>
    </row>
    <row r="7" spans="1:1" x14ac:dyDescent="0.25">
      <c r="A7" s="1" t="s">
        <v>4</v>
      </c>
    </row>
    <row r="9" spans="1:1" x14ac:dyDescent="0.25">
      <c r="A9" s="1" t="s">
        <v>5</v>
      </c>
    </row>
    <row r="10" spans="1:1" x14ac:dyDescent="0.25">
      <c r="A10" s="1" t="s">
        <v>6</v>
      </c>
    </row>
    <row r="11" spans="1:1" x14ac:dyDescent="0.25">
      <c r="A11" s="1" t="s">
        <v>7</v>
      </c>
    </row>
    <row r="12" spans="1:1" x14ac:dyDescent="0.25">
      <c r="A12" s="1" t="s">
        <v>8</v>
      </c>
    </row>
    <row r="14" spans="1:1" x14ac:dyDescent="0.25">
      <c r="A14" s="1" t="s">
        <v>9</v>
      </c>
    </row>
    <row r="15" spans="1:1" x14ac:dyDescent="0.25">
      <c r="A15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workbookViewId="0">
      <pane ySplit="1" topLeftCell="A2" activePane="bottomLeft" state="frozen"/>
      <selection pane="bottomLeft" activeCell="B17" sqref="B17"/>
    </sheetView>
  </sheetViews>
  <sheetFormatPr baseColWidth="10" defaultColWidth="9.140625" defaultRowHeight="15" x14ac:dyDescent="0.25"/>
  <cols>
    <col min="1" max="8" width="30.7109375" customWidth="1"/>
  </cols>
  <sheetData>
    <row r="1" spans="1:8" x14ac:dyDescent="0.25">
      <c r="A1" s="3" t="s">
        <v>11</v>
      </c>
      <c r="B1" s="3" t="s">
        <v>12</v>
      </c>
      <c r="C1" s="3" t="s">
        <v>13</v>
      </c>
      <c r="D1" s="3" t="s">
        <v>14</v>
      </c>
      <c r="E1" s="3" t="s">
        <v>15</v>
      </c>
      <c r="F1" s="3" t="s">
        <v>16</v>
      </c>
      <c r="G1" s="3" t="s">
        <v>17</v>
      </c>
      <c r="H1" s="3" t="s">
        <v>18</v>
      </c>
    </row>
    <row r="2" spans="1:8" x14ac:dyDescent="0.25">
      <c r="A2" t="s">
        <v>19</v>
      </c>
      <c r="B2" t="s">
        <v>21</v>
      </c>
      <c r="C2">
        <v>1</v>
      </c>
      <c r="D2" t="s">
        <v>23</v>
      </c>
      <c r="E2" t="s">
        <v>28</v>
      </c>
      <c r="F2" t="s">
        <v>53</v>
      </c>
      <c r="G2" t="s">
        <v>55</v>
      </c>
      <c r="H2" t="s">
        <v>94</v>
      </c>
    </row>
    <row r="3" spans="1:8" x14ac:dyDescent="0.25">
      <c r="A3" t="s">
        <v>20</v>
      </c>
      <c r="B3" t="s">
        <v>22</v>
      </c>
      <c r="C3">
        <v>3</v>
      </c>
      <c r="D3" t="s">
        <v>24</v>
      </c>
      <c r="E3" t="s">
        <v>29</v>
      </c>
      <c r="F3" t="s">
        <v>54</v>
      </c>
      <c r="G3" t="s">
        <v>56</v>
      </c>
      <c r="H3" t="s">
        <v>95</v>
      </c>
    </row>
    <row r="4" spans="1:8" x14ac:dyDescent="0.25">
      <c r="C4">
        <v>6</v>
      </c>
      <c r="D4" t="s">
        <v>25</v>
      </c>
      <c r="E4" t="s">
        <v>30</v>
      </c>
      <c r="G4" t="s">
        <v>57</v>
      </c>
      <c r="H4" t="s">
        <v>96</v>
      </c>
    </row>
    <row r="5" spans="1:8" x14ac:dyDescent="0.25">
      <c r="C5">
        <v>12</v>
      </c>
      <c r="D5" t="s">
        <v>26</v>
      </c>
      <c r="E5" t="s">
        <v>31</v>
      </c>
      <c r="G5" t="s">
        <v>58</v>
      </c>
      <c r="H5" t="s">
        <v>97</v>
      </c>
    </row>
    <row r="6" spans="1:8" x14ac:dyDescent="0.25">
      <c r="D6" t="s">
        <v>27</v>
      </c>
      <c r="E6" t="s">
        <v>32</v>
      </c>
      <c r="G6" t="s">
        <v>59</v>
      </c>
      <c r="H6" t="s">
        <v>98</v>
      </c>
    </row>
    <row r="7" spans="1:8" x14ac:dyDescent="0.25">
      <c r="E7" t="s">
        <v>33</v>
      </c>
      <c r="G7" t="s">
        <v>60</v>
      </c>
    </row>
    <row r="8" spans="1:8" x14ac:dyDescent="0.25">
      <c r="E8" t="s">
        <v>34</v>
      </c>
      <c r="G8" t="s">
        <v>61</v>
      </c>
    </row>
    <row r="9" spans="1:8" x14ac:dyDescent="0.25">
      <c r="E9" t="s">
        <v>35</v>
      </c>
      <c r="G9" t="s">
        <v>62</v>
      </c>
    </row>
    <row r="10" spans="1:8" x14ac:dyDescent="0.25">
      <c r="E10" t="s">
        <v>36</v>
      </c>
      <c r="G10" t="s">
        <v>63</v>
      </c>
    </row>
    <row r="11" spans="1:8" x14ac:dyDescent="0.25">
      <c r="E11" t="s">
        <v>37</v>
      </c>
      <c r="G11" t="s">
        <v>64</v>
      </c>
    </row>
    <row r="12" spans="1:8" x14ac:dyDescent="0.25">
      <c r="E12" t="s">
        <v>38</v>
      </c>
      <c r="G12" t="s">
        <v>65</v>
      </c>
    </row>
    <row r="13" spans="1:8" x14ac:dyDescent="0.25">
      <c r="E13" t="s">
        <v>39</v>
      </c>
      <c r="G13" t="s">
        <v>66</v>
      </c>
    </row>
    <row r="14" spans="1:8" x14ac:dyDescent="0.25">
      <c r="E14" t="s">
        <v>40</v>
      </c>
      <c r="G14" t="s">
        <v>67</v>
      </c>
    </row>
    <row r="15" spans="1:8" x14ac:dyDescent="0.25">
      <c r="E15" t="s">
        <v>41</v>
      </c>
      <c r="G15" t="s">
        <v>68</v>
      </c>
    </row>
    <row r="16" spans="1:8" x14ac:dyDescent="0.25">
      <c r="E16" t="s">
        <v>42</v>
      </c>
      <c r="G16" t="s">
        <v>69</v>
      </c>
    </row>
    <row r="17" spans="5:7" x14ac:dyDescent="0.25">
      <c r="E17" t="s">
        <v>43</v>
      </c>
      <c r="G17" t="s">
        <v>70</v>
      </c>
    </row>
    <row r="18" spans="5:7" x14ac:dyDescent="0.25">
      <c r="E18" t="s">
        <v>44</v>
      </c>
      <c r="G18" t="s">
        <v>71</v>
      </c>
    </row>
    <row r="19" spans="5:7" x14ac:dyDescent="0.25">
      <c r="E19" t="s">
        <v>45</v>
      </c>
      <c r="G19" t="s">
        <v>72</v>
      </c>
    </row>
    <row r="20" spans="5:7" x14ac:dyDescent="0.25">
      <c r="E20" t="s">
        <v>46</v>
      </c>
      <c r="G20" t="s">
        <v>73</v>
      </c>
    </row>
    <row r="21" spans="5:7" x14ac:dyDescent="0.25">
      <c r="E21" t="s">
        <v>47</v>
      </c>
      <c r="G21" t="s">
        <v>74</v>
      </c>
    </row>
    <row r="22" spans="5:7" x14ac:dyDescent="0.25">
      <c r="E22" t="s">
        <v>48</v>
      </c>
      <c r="G22" t="s">
        <v>75</v>
      </c>
    </row>
    <row r="23" spans="5:7" x14ac:dyDescent="0.25">
      <c r="E23" t="s">
        <v>49</v>
      </c>
      <c r="G23" t="s">
        <v>76</v>
      </c>
    </row>
    <row r="24" spans="5:7" x14ac:dyDescent="0.25">
      <c r="E24" t="s">
        <v>50</v>
      </c>
      <c r="G24" t="s">
        <v>77</v>
      </c>
    </row>
    <row r="25" spans="5:7" x14ac:dyDescent="0.25">
      <c r="E25" t="s">
        <v>51</v>
      </c>
      <c r="G25" t="s">
        <v>78</v>
      </c>
    </row>
    <row r="26" spans="5:7" x14ac:dyDescent="0.25">
      <c r="E26" t="s">
        <v>52</v>
      </c>
      <c r="G26" t="s">
        <v>79</v>
      </c>
    </row>
    <row r="27" spans="5:7" x14ac:dyDescent="0.25">
      <c r="G27" t="s">
        <v>80</v>
      </c>
    </row>
    <row r="28" spans="5:7" x14ac:dyDescent="0.25">
      <c r="G28" t="s">
        <v>81</v>
      </c>
    </row>
    <row r="29" spans="5:7" x14ac:dyDescent="0.25">
      <c r="G29" t="s">
        <v>82</v>
      </c>
    </row>
    <row r="30" spans="5:7" x14ac:dyDescent="0.25">
      <c r="G30" t="s">
        <v>83</v>
      </c>
    </row>
    <row r="31" spans="5:7" x14ac:dyDescent="0.25">
      <c r="G31" t="s">
        <v>84</v>
      </c>
    </row>
    <row r="32" spans="5:7" x14ac:dyDescent="0.25">
      <c r="G32" t="s">
        <v>85</v>
      </c>
    </row>
    <row r="33" spans="7:7" x14ac:dyDescent="0.25">
      <c r="G33" t="s">
        <v>86</v>
      </c>
    </row>
    <row r="34" spans="7:7" x14ac:dyDescent="0.25">
      <c r="G34" t="s">
        <v>87</v>
      </c>
    </row>
    <row r="35" spans="7:7" x14ac:dyDescent="0.25">
      <c r="G35" t="s">
        <v>88</v>
      </c>
    </row>
    <row r="36" spans="7:7" x14ac:dyDescent="0.25">
      <c r="G36" t="s">
        <v>89</v>
      </c>
    </row>
    <row r="37" spans="7:7" x14ac:dyDescent="0.25">
      <c r="G37" t="s">
        <v>90</v>
      </c>
    </row>
    <row r="38" spans="7:7" x14ac:dyDescent="0.25">
      <c r="G38" t="s">
        <v>91</v>
      </c>
    </row>
    <row r="39" spans="7:7" x14ac:dyDescent="0.25">
      <c r="G39" t="s">
        <v>92</v>
      </c>
    </row>
    <row r="40" spans="7:7" x14ac:dyDescent="0.25">
      <c r="G40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81"/>
  <sheetViews>
    <sheetView topLeftCell="J1" zoomScale="73" zoomScaleNormal="73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3.7109375" customWidth="1"/>
    <col min="2" max="2" width="28.7109375" customWidth="1"/>
    <col min="3" max="3" width="18.7109375" customWidth="1"/>
    <col min="4" max="4" width="20.7109375" customWidth="1"/>
    <col min="5" max="5" width="18.7109375" customWidth="1"/>
    <col min="6" max="6" width="14.7109375" customWidth="1"/>
    <col min="7" max="7" width="26.7109375" customWidth="1"/>
    <col min="8" max="8" width="12.7109375" customWidth="1"/>
    <col min="9" max="9" width="18.7109375" customWidth="1"/>
    <col min="10" max="10" width="26.7109375" customWidth="1"/>
    <col min="11" max="11" width="12.7109375" customWidth="1"/>
    <col min="12" max="12" width="18.7109375" customWidth="1"/>
    <col min="13" max="15" width="14.7109375" customWidth="1"/>
    <col min="16" max="18" width="12.7109375" customWidth="1"/>
    <col min="19" max="19" width="10.7109375" customWidth="1"/>
    <col min="20" max="20" width="14.7109375" customWidth="1"/>
    <col min="21" max="21" width="36.7109375" customWidth="1"/>
    <col min="22" max="22" width="18.7109375" customWidth="1"/>
    <col min="23" max="23" width="22.7109375" customWidth="1"/>
    <col min="24" max="25" width="18.7109375" customWidth="1"/>
  </cols>
  <sheetData>
    <row r="1" spans="1:25" x14ac:dyDescent="0.25">
      <c r="A1" t="s">
        <v>99</v>
      </c>
      <c r="B1" t="s">
        <v>100</v>
      </c>
      <c r="C1" t="s">
        <v>101</v>
      </c>
      <c r="D1" t="s">
        <v>102</v>
      </c>
      <c r="E1" t="s">
        <v>12</v>
      </c>
      <c r="F1" t="s">
        <v>13</v>
      </c>
      <c r="G1" t="s">
        <v>103</v>
      </c>
      <c r="H1" t="s">
        <v>104</v>
      </c>
      <c r="I1" t="s">
        <v>105</v>
      </c>
      <c r="J1" t="s">
        <v>106</v>
      </c>
      <c r="K1" t="s">
        <v>107</v>
      </c>
      <c r="L1" t="s">
        <v>108</v>
      </c>
      <c r="M1" t="s">
        <v>109</v>
      </c>
      <c r="N1" t="s">
        <v>110</v>
      </c>
      <c r="O1" t="s">
        <v>111</v>
      </c>
      <c r="P1" t="s">
        <v>112</v>
      </c>
      <c r="Q1" t="s">
        <v>113</v>
      </c>
      <c r="R1" t="s">
        <v>114</v>
      </c>
      <c r="S1" t="s">
        <v>115</v>
      </c>
      <c r="T1" t="s">
        <v>14</v>
      </c>
      <c r="U1" t="s">
        <v>116</v>
      </c>
      <c r="V1" t="s">
        <v>117</v>
      </c>
      <c r="W1" t="s">
        <v>118</v>
      </c>
      <c r="X1" t="s">
        <v>119</v>
      </c>
      <c r="Y1" t="s">
        <v>120</v>
      </c>
    </row>
    <row r="2" spans="1:25" x14ac:dyDescent="0.25">
      <c r="A2" s="4" t="str">
        <f>"CHG-"&amp;TEXT(ROW()-ROW(T_Suivi[#Headers]),"0000")</f>
        <v>CHG-0001</v>
      </c>
      <c r="B2" t="s">
        <v>121</v>
      </c>
      <c r="C2" t="s">
        <v>19</v>
      </c>
      <c r="D2" t="s">
        <v>200</v>
      </c>
      <c r="E2" t="s">
        <v>21</v>
      </c>
      <c r="F2">
        <v>12</v>
      </c>
      <c r="G2" t="s">
        <v>280</v>
      </c>
      <c r="H2" t="s">
        <v>360</v>
      </c>
      <c r="I2" t="s">
        <v>394</v>
      </c>
      <c r="J2" t="s">
        <v>425</v>
      </c>
      <c r="K2" t="s">
        <v>385</v>
      </c>
      <c r="L2" t="s">
        <v>418</v>
      </c>
      <c r="M2" s="5">
        <v>45934</v>
      </c>
      <c r="N2" s="5">
        <v>45961</v>
      </c>
      <c r="O2" s="5">
        <f>IF(AND(ISNUMBER(T_Suivi[[#This Row],[Date début]]),ISNUMBER(T_Suivi[[#This Row],[Durée (mois)]])),EDATE(T_Suivi[[#This Row],[Date début]],T_Suivi[[#This Row],[Durée (mois)]]),"")</f>
        <v>46326</v>
      </c>
      <c r="P2" s="4">
        <f ca="1">IF(ISNUMBER(T_Suivi[[#This Row],[Date fin]]),MAX(T_Suivi[[#This Row],[Date fin]]-TODAY(),0),"")</f>
        <v>355</v>
      </c>
      <c r="Q2" s="4" t="str">
        <f ca="1">IF(T_Suivi[[#This Row],[Jours restants]]&lt;15,"URGENT",IF(T_Suivi[[#This Row],[Jours restants]]&lt;30,"À surveiller","OK"))</f>
        <v>OK</v>
      </c>
      <c r="R2">
        <v>160</v>
      </c>
      <c r="S2" t="s">
        <v>53</v>
      </c>
      <c r="T2" t="s">
        <v>27</v>
      </c>
      <c r="U2" t="s">
        <v>512</v>
      </c>
      <c r="V2" s="6">
        <f>IFERROR(COUNTIFS(Notifications!$A:$A,T_Suivi[[#This Row],[ID]],Notifications!$C:$C,"Confirmé")/COUNTIF(Notifications!$A:$A,T_Suivi[[#This Row],[ID]]),0)</f>
        <v>0</v>
      </c>
      <c r="X2" t="s">
        <v>519</v>
      </c>
      <c r="Y2" t="s">
        <v>94</v>
      </c>
    </row>
    <row r="3" spans="1:25" x14ac:dyDescent="0.25">
      <c r="A3" s="4" t="str">
        <f>"CHG-"&amp;TEXT(ROW()-ROW(T_Suivi[#Headers]),"0000")</f>
        <v>CHG-0002</v>
      </c>
      <c r="B3" t="s">
        <v>122</v>
      </c>
      <c r="C3" t="s">
        <v>20</v>
      </c>
      <c r="D3" t="s">
        <v>201</v>
      </c>
      <c r="E3" t="s">
        <v>21</v>
      </c>
      <c r="F3">
        <v>12</v>
      </c>
      <c r="G3" t="s">
        <v>281</v>
      </c>
      <c r="H3" t="s">
        <v>361</v>
      </c>
      <c r="I3" t="s">
        <v>395</v>
      </c>
      <c r="J3" t="s">
        <v>426</v>
      </c>
      <c r="K3" t="s">
        <v>361</v>
      </c>
      <c r="L3" t="s">
        <v>395</v>
      </c>
      <c r="M3" s="5">
        <v>45955</v>
      </c>
      <c r="N3" s="5">
        <v>45979</v>
      </c>
      <c r="O3" s="5">
        <f>IF(AND(ISNUMBER(T_Suivi[[#This Row],[Date début]]),ISNUMBER(T_Suivi[[#This Row],[Durée (mois)]])),EDATE(T_Suivi[[#This Row],[Date début]],T_Suivi[[#This Row],[Durée (mois)]]),"")</f>
        <v>46344</v>
      </c>
      <c r="P3" s="4">
        <f ca="1">IF(ISNUMBER(T_Suivi[[#This Row],[Date fin]]),MAX(T_Suivi[[#This Row],[Date fin]]-TODAY(),0),"")</f>
        <v>373</v>
      </c>
      <c r="Q3" s="4" t="str">
        <f ca="1">IF(T_Suivi[[#This Row],[Jours restants]]&lt;15,"URGENT",IF(T_Suivi[[#This Row],[Jours restants]]&lt;30,"À surveiller","OK"))</f>
        <v>OK</v>
      </c>
      <c r="R3">
        <v>160</v>
      </c>
      <c r="S3" t="s">
        <v>53</v>
      </c>
      <c r="T3" t="s">
        <v>24</v>
      </c>
      <c r="U3" t="s">
        <v>513</v>
      </c>
      <c r="V3" s="6">
        <f>IFERROR(COUNTIFS(Notifications!$A:$A,T_Suivi[[#This Row],[ID]],Notifications!$C:$C,"Confirmé")/COUNTIF(Notifications!$A:$A,T_Suivi[[#This Row],[ID]]),0)</f>
        <v>0.25</v>
      </c>
      <c r="X3" t="s">
        <v>520</v>
      </c>
      <c r="Y3" t="s">
        <v>97</v>
      </c>
    </row>
    <row r="4" spans="1:25" x14ac:dyDescent="0.25">
      <c r="A4" s="4" t="str">
        <f>"CHG-"&amp;TEXT(ROW()-ROW(T_Suivi[#Headers]),"0000")</f>
        <v>CHG-0003</v>
      </c>
      <c r="B4" t="s">
        <v>123</v>
      </c>
      <c r="C4" t="s">
        <v>19</v>
      </c>
      <c r="D4" t="s">
        <v>202</v>
      </c>
      <c r="E4" t="s">
        <v>21</v>
      </c>
      <c r="F4">
        <v>6</v>
      </c>
      <c r="G4" t="s">
        <v>282</v>
      </c>
      <c r="H4" t="s">
        <v>362</v>
      </c>
      <c r="I4" t="s">
        <v>396</v>
      </c>
      <c r="J4" t="s">
        <v>427</v>
      </c>
      <c r="K4" t="s">
        <v>379</v>
      </c>
      <c r="L4" t="s">
        <v>413</v>
      </c>
      <c r="M4" s="5">
        <v>45923</v>
      </c>
      <c r="N4" s="5">
        <v>45965</v>
      </c>
      <c r="O4" s="5">
        <f>IF(AND(ISNUMBER(T_Suivi[[#This Row],[Date début]]),ISNUMBER(T_Suivi[[#This Row],[Durée (mois)]])),EDATE(T_Suivi[[#This Row],[Date début]],T_Suivi[[#This Row],[Durée (mois)]]),"")</f>
        <v>46146</v>
      </c>
      <c r="P4" s="4">
        <f ca="1">IF(ISNUMBER(T_Suivi[[#This Row],[Date fin]]),MAX(T_Suivi[[#This Row],[Date fin]]-TODAY(),0),"")</f>
        <v>175</v>
      </c>
      <c r="Q4" s="4" t="str">
        <f ca="1">IF(T_Suivi[[#This Row],[Jours restants]]&lt;15,"URGENT",IF(T_Suivi[[#This Row],[Jours restants]]&lt;30,"À surveiller","OK"))</f>
        <v>OK</v>
      </c>
      <c r="R4">
        <v>85</v>
      </c>
      <c r="S4" t="s">
        <v>53</v>
      </c>
      <c r="T4" t="s">
        <v>24</v>
      </c>
      <c r="U4" t="s">
        <v>513</v>
      </c>
      <c r="V4" s="6">
        <f>IFERROR(COUNTIFS(Notifications!$A:$A,T_Suivi[[#This Row],[ID]],Notifications!$C:$C,"Confirmé")/COUNTIF(Notifications!$A:$A,T_Suivi[[#This Row],[ID]]),0)</f>
        <v>0.75</v>
      </c>
      <c r="X4" t="s">
        <v>521</v>
      </c>
      <c r="Y4" t="s">
        <v>95</v>
      </c>
    </row>
    <row r="5" spans="1:25" x14ac:dyDescent="0.25">
      <c r="A5" s="4" t="str">
        <f>"CHG-"&amp;TEXT(ROW()-ROW(T_Suivi[#Headers]),"0000")</f>
        <v>CHG-0004</v>
      </c>
      <c r="B5" t="s">
        <v>124</v>
      </c>
      <c r="C5" t="s">
        <v>20</v>
      </c>
      <c r="D5" t="s">
        <v>203</v>
      </c>
      <c r="E5" t="s">
        <v>21</v>
      </c>
      <c r="F5">
        <v>3</v>
      </c>
      <c r="G5" t="s">
        <v>283</v>
      </c>
      <c r="H5" t="s">
        <v>363</v>
      </c>
      <c r="I5" t="s">
        <v>397</v>
      </c>
      <c r="J5" t="s">
        <v>428</v>
      </c>
      <c r="K5" t="s">
        <v>361</v>
      </c>
      <c r="L5" t="s">
        <v>395</v>
      </c>
      <c r="M5" s="5">
        <v>45918</v>
      </c>
      <c r="N5" s="5">
        <v>45972</v>
      </c>
      <c r="O5" s="5">
        <f>IF(AND(ISNUMBER(T_Suivi[[#This Row],[Date début]]),ISNUMBER(T_Suivi[[#This Row],[Durée (mois)]])),EDATE(T_Suivi[[#This Row],[Date début]],T_Suivi[[#This Row],[Durée (mois)]]),"")</f>
        <v>46064</v>
      </c>
      <c r="P5" s="4">
        <f ca="1">IF(ISNUMBER(T_Suivi[[#This Row],[Date fin]]),MAX(T_Suivi[[#This Row],[Date fin]]-TODAY(),0),"")</f>
        <v>93</v>
      </c>
      <c r="Q5" s="4" t="str">
        <f ca="1">IF(T_Suivi[[#This Row],[Jours restants]]&lt;15,"URGENT",IF(T_Suivi[[#This Row],[Jours restants]]&lt;30,"À surveiller","OK"))</f>
        <v>OK</v>
      </c>
      <c r="R5">
        <v>49</v>
      </c>
      <c r="S5" t="s">
        <v>53</v>
      </c>
      <c r="T5" t="s">
        <v>25</v>
      </c>
      <c r="U5" t="s">
        <v>514</v>
      </c>
      <c r="V5" s="6">
        <f>IFERROR(COUNTIFS(Notifications!$A:$A,T_Suivi[[#This Row],[ID]],Notifications!$C:$C,"Confirmé")/COUNTIF(Notifications!$A:$A,T_Suivi[[#This Row],[ID]]),0)</f>
        <v>0.5</v>
      </c>
      <c r="X5" t="s">
        <v>522</v>
      </c>
      <c r="Y5" t="s">
        <v>98</v>
      </c>
    </row>
    <row r="6" spans="1:25" x14ac:dyDescent="0.25">
      <c r="A6" s="4" t="str">
        <f>"CHG-"&amp;TEXT(ROW()-ROW(T_Suivi[#Headers]),"0000")</f>
        <v>CHG-0005</v>
      </c>
      <c r="B6" t="s">
        <v>125</v>
      </c>
      <c r="C6" t="s">
        <v>20</v>
      </c>
      <c r="D6" t="s">
        <v>204</v>
      </c>
      <c r="E6" t="s">
        <v>21</v>
      </c>
      <c r="F6">
        <v>1</v>
      </c>
      <c r="G6" t="s">
        <v>284</v>
      </c>
      <c r="H6" t="s">
        <v>364</v>
      </c>
      <c r="I6" t="s">
        <v>398</v>
      </c>
      <c r="J6" t="s">
        <v>429</v>
      </c>
      <c r="K6" t="s">
        <v>378</v>
      </c>
      <c r="L6" t="s">
        <v>412</v>
      </c>
      <c r="M6" s="5">
        <v>45932</v>
      </c>
      <c r="N6" s="5">
        <v>45994</v>
      </c>
      <c r="O6" s="5">
        <f>IF(AND(ISNUMBER(T_Suivi[[#This Row],[Date début]]),ISNUMBER(T_Suivi[[#This Row],[Durée (mois)]])),EDATE(T_Suivi[[#This Row],[Date début]],T_Suivi[[#This Row],[Durée (mois)]]),"")</f>
        <v>46025</v>
      </c>
      <c r="P6" s="4">
        <f ca="1">IF(ISNUMBER(T_Suivi[[#This Row],[Date fin]]),MAX(T_Suivi[[#This Row],[Date fin]]-TODAY(),0),"")</f>
        <v>54</v>
      </c>
      <c r="Q6" s="4" t="str">
        <f ca="1">IF(T_Suivi[[#This Row],[Jours restants]]&lt;15,"URGENT",IF(T_Suivi[[#This Row],[Jours restants]]&lt;30,"À surveiller","OK"))</f>
        <v>OK</v>
      </c>
      <c r="R6">
        <v>29</v>
      </c>
      <c r="S6" t="s">
        <v>53</v>
      </c>
      <c r="T6" t="s">
        <v>27</v>
      </c>
      <c r="U6" t="s">
        <v>515</v>
      </c>
      <c r="V6" s="6">
        <f>IFERROR(COUNTIFS(Notifications!$A:$A,T_Suivi[[#This Row],[ID]],Notifications!$C:$C,"Confirmé")/COUNTIF(Notifications!$A:$A,T_Suivi[[#This Row],[ID]]),0)</f>
        <v>0.25</v>
      </c>
      <c r="X6" t="s">
        <v>519</v>
      </c>
      <c r="Y6" t="s">
        <v>98</v>
      </c>
    </row>
    <row r="7" spans="1:25" x14ac:dyDescent="0.25">
      <c r="A7" s="4" t="str">
        <f>"CHG-"&amp;TEXT(ROW()-ROW(T_Suivi[#Headers]),"0000")</f>
        <v>CHG-0006</v>
      </c>
      <c r="B7" t="s">
        <v>126</v>
      </c>
      <c r="C7" t="s">
        <v>20</v>
      </c>
      <c r="D7" t="s">
        <v>205</v>
      </c>
      <c r="E7" t="s">
        <v>21</v>
      </c>
      <c r="F7">
        <v>1</v>
      </c>
      <c r="G7" t="s">
        <v>285</v>
      </c>
      <c r="H7" t="s">
        <v>365</v>
      </c>
      <c r="I7" t="s">
        <v>399</v>
      </c>
      <c r="J7" t="s">
        <v>430</v>
      </c>
      <c r="K7" t="s">
        <v>382</v>
      </c>
      <c r="L7" t="s">
        <v>410</v>
      </c>
      <c r="M7" s="5">
        <v>45916</v>
      </c>
      <c r="N7" s="5">
        <v>45996</v>
      </c>
      <c r="O7" s="5">
        <f>IF(AND(ISNUMBER(T_Suivi[[#This Row],[Date début]]),ISNUMBER(T_Suivi[[#This Row],[Durée (mois)]])),EDATE(T_Suivi[[#This Row],[Date début]],T_Suivi[[#This Row],[Durée (mois)]]),"")</f>
        <v>46027</v>
      </c>
      <c r="P7" s="4">
        <f ca="1">IF(ISNUMBER(T_Suivi[[#This Row],[Date fin]]),MAX(T_Suivi[[#This Row],[Date fin]]-TODAY(),0),"")</f>
        <v>56</v>
      </c>
      <c r="Q7" s="4" t="str">
        <f ca="1">IF(T_Suivi[[#This Row],[Jours restants]]&lt;15,"URGENT",IF(T_Suivi[[#This Row],[Jours restants]]&lt;30,"À surveiller","OK"))</f>
        <v>OK</v>
      </c>
      <c r="R7">
        <v>29</v>
      </c>
      <c r="S7" t="s">
        <v>54</v>
      </c>
      <c r="T7" t="s">
        <v>25</v>
      </c>
      <c r="U7" t="s">
        <v>514</v>
      </c>
      <c r="V7" s="6">
        <f>IFERROR(COUNTIFS(Notifications!$A:$A,T_Suivi[[#This Row],[ID]],Notifications!$C:$C,"Confirmé")/COUNTIF(Notifications!$A:$A,T_Suivi[[#This Row],[ID]]),0)</f>
        <v>0.33333333333333331</v>
      </c>
      <c r="X7" t="s">
        <v>519</v>
      </c>
      <c r="Y7" t="s">
        <v>98</v>
      </c>
    </row>
    <row r="8" spans="1:25" x14ac:dyDescent="0.25">
      <c r="A8" s="4" t="str">
        <f>"CHG-"&amp;TEXT(ROW()-ROW(T_Suivi[#Headers]),"0000")</f>
        <v>CHG-0007</v>
      </c>
      <c r="B8" t="s">
        <v>127</v>
      </c>
      <c r="C8" t="s">
        <v>19</v>
      </c>
      <c r="D8" t="s">
        <v>206</v>
      </c>
      <c r="E8" t="s">
        <v>21</v>
      </c>
      <c r="F8">
        <v>12</v>
      </c>
      <c r="G8" t="s">
        <v>286</v>
      </c>
      <c r="H8" t="s">
        <v>366</v>
      </c>
      <c r="I8" t="s">
        <v>400</v>
      </c>
      <c r="J8" t="s">
        <v>431</v>
      </c>
      <c r="K8" t="s">
        <v>366</v>
      </c>
      <c r="L8" t="s">
        <v>400</v>
      </c>
      <c r="M8" s="5">
        <v>45964</v>
      </c>
      <c r="N8" s="5">
        <v>45967</v>
      </c>
      <c r="O8" s="5">
        <f>IF(AND(ISNUMBER(T_Suivi[[#This Row],[Date début]]),ISNUMBER(T_Suivi[[#This Row],[Durée (mois)]])),EDATE(T_Suivi[[#This Row],[Date début]],T_Suivi[[#This Row],[Durée (mois)]]),"")</f>
        <v>46332</v>
      </c>
      <c r="P8" s="4">
        <f ca="1">IF(ISNUMBER(T_Suivi[[#This Row],[Date fin]]),MAX(T_Suivi[[#This Row],[Date fin]]-TODAY(),0),"")</f>
        <v>361</v>
      </c>
      <c r="Q8" s="4" t="str">
        <f ca="1">IF(T_Suivi[[#This Row],[Jours restants]]&lt;15,"URGENT",IF(T_Suivi[[#This Row],[Jours restants]]&lt;30,"À surveiller","OK"))</f>
        <v>OK</v>
      </c>
      <c r="R8">
        <v>160</v>
      </c>
      <c r="S8" t="s">
        <v>54</v>
      </c>
      <c r="T8" t="s">
        <v>27</v>
      </c>
      <c r="U8" t="s">
        <v>516</v>
      </c>
      <c r="V8" s="6">
        <f>IFERROR(COUNTIFS(Notifications!$A:$A,T_Suivi[[#This Row],[ID]],Notifications!$C:$C,"Confirmé")/COUNTIF(Notifications!$A:$A,T_Suivi[[#This Row],[ID]]),0)</f>
        <v>0.5</v>
      </c>
      <c r="X8" t="s">
        <v>523</v>
      </c>
      <c r="Y8" t="s">
        <v>96</v>
      </c>
    </row>
    <row r="9" spans="1:25" x14ac:dyDescent="0.25">
      <c r="A9" s="4" t="str">
        <f>"CHG-"&amp;TEXT(ROW()-ROW(T_Suivi[#Headers]),"0000")</f>
        <v>CHG-0008</v>
      </c>
      <c r="B9" t="s">
        <v>128</v>
      </c>
      <c r="C9" t="s">
        <v>19</v>
      </c>
      <c r="D9" t="s">
        <v>207</v>
      </c>
      <c r="E9" t="s">
        <v>22</v>
      </c>
      <c r="F9">
        <v>3</v>
      </c>
      <c r="G9" t="s">
        <v>287</v>
      </c>
      <c r="H9" t="s">
        <v>360</v>
      </c>
      <c r="I9" t="s">
        <v>394</v>
      </c>
      <c r="J9" t="s">
        <v>432</v>
      </c>
      <c r="K9" t="s">
        <v>386</v>
      </c>
      <c r="L9" t="s">
        <v>419</v>
      </c>
      <c r="M9" s="5">
        <v>45926</v>
      </c>
      <c r="N9" s="5">
        <v>45965</v>
      </c>
      <c r="O9" s="5">
        <f>IF(AND(ISNUMBER(T_Suivi[[#This Row],[Date début]]),ISNUMBER(T_Suivi[[#This Row],[Durée (mois)]])),EDATE(T_Suivi[[#This Row],[Date début]],T_Suivi[[#This Row],[Durée (mois)]]),"")</f>
        <v>46057</v>
      </c>
      <c r="P9" s="4">
        <f ca="1">IF(ISNUMBER(T_Suivi[[#This Row],[Date fin]]),MAX(T_Suivi[[#This Row],[Date fin]]-TODAY(),0),"")</f>
        <v>86</v>
      </c>
      <c r="Q9" s="4" t="str">
        <f ca="1">IF(T_Suivi[[#This Row],[Jours restants]]&lt;15,"URGENT",IF(T_Suivi[[#This Row],[Jours restants]]&lt;30,"À surveiller","OK"))</f>
        <v>OK</v>
      </c>
      <c r="R9">
        <v>59</v>
      </c>
      <c r="S9" t="s">
        <v>53</v>
      </c>
      <c r="T9" t="s">
        <v>25</v>
      </c>
      <c r="U9" t="s">
        <v>515</v>
      </c>
      <c r="V9" s="6">
        <f>IFERROR(COUNTIFS(Notifications!$A:$A,T_Suivi[[#This Row],[ID]],Notifications!$C:$C,"Confirmé")/COUNTIF(Notifications!$A:$A,T_Suivi[[#This Row],[ID]]),0)</f>
        <v>0.75</v>
      </c>
      <c r="X9" t="s">
        <v>524</v>
      </c>
      <c r="Y9" t="s">
        <v>95</v>
      </c>
    </row>
    <row r="10" spans="1:25" x14ac:dyDescent="0.25">
      <c r="A10" s="4" t="str">
        <f>"CHG-"&amp;TEXT(ROW()-ROW(T_Suivi[#Headers]),"0000")</f>
        <v>CHG-0009</v>
      </c>
      <c r="B10" t="s">
        <v>129</v>
      </c>
      <c r="C10" t="s">
        <v>20</v>
      </c>
      <c r="D10" t="s">
        <v>208</v>
      </c>
      <c r="E10" t="s">
        <v>21</v>
      </c>
      <c r="F10">
        <v>6</v>
      </c>
      <c r="G10" t="s">
        <v>288</v>
      </c>
      <c r="H10" t="s">
        <v>367</v>
      </c>
      <c r="I10" t="s">
        <v>401</v>
      </c>
      <c r="J10" t="s">
        <v>433</v>
      </c>
      <c r="K10" t="s">
        <v>385</v>
      </c>
      <c r="L10" t="s">
        <v>418</v>
      </c>
      <c r="M10" s="5">
        <v>45940</v>
      </c>
      <c r="N10" s="5">
        <v>45966</v>
      </c>
      <c r="O10" s="5">
        <f>IF(AND(ISNUMBER(T_Suivi[[#This Row],[Date début]]),ISNUMBER(T_Suivi[[#This Row],[Durée (mois)]])),EDATE(T_Suivi[[#This Row],[Date début]],T_Suivi[[#This Row],[Durée (mois)]]),"")</f>
        <v>46147</v>
      </c>
      <c r="P10" s="4">
        <f ca="1">IF(ISNUMBER(T_Suivi[[#This Row],[Date fin]]),MAX(T_Suivi[[#This Row],[Date fin]]-TODAY(),0),"")</f>
        <v>176</v>
      </c>
      <c r="Q10" s="4" t="str">
        <f ca="1">IF(T_Suivi[[#This Row],[Jours restants]]&lt;15,"URGENT",IF(T_Suivi[[#This Row],[Jours restants]]&lt;30,"À surveiller","OK"))</f>
        <v>OK</v>
      </c>
      <c r="R10">
        <v>85</v>
      </c>
      <c r="S10" t="s">
        <v>53</v>
      </c>
      <c r="T10" t="s">
        <v>24</v>
      </c>
      <c r="U10" t="s">
        <v>517</v>
      </c>
      <c r="V10" s="6">
        <f>IFERROR(COUNTIFS(Notifications!$A:$A,T_Suivi[[#This Row],[ID]],Notifications!$C:$C,"Confirmé")/COUNTIF(Notifications!$A:$A,T_Suivi[[#This Row],[ID]]),0)</f>
        <v>0.5</v>
      </c>
      <c r="X10" t="s">
        <v>524</v>
      </c>
      <c r="Y10" t="s">
        <v>97</v>
      </c>
    </row>
    <row r="11" spans="1:25" x14ac:dyDescent="0.25">
      <c r="A11" s="4" t="str">
        <f>"CHG-"&amp;TEXT(ROW()-ROW(T_Suivi[#Headers]),"0000")</f>
        <v>CHG-0010</v>
      </c>
      <c r="B11" t="s">
        <v>130</v>
      </c>
      <c r="C11" t="s">
        <v>19</v>
      </c>
      <c r="D11" t="s">
        <v>209</v>
      </c>
      <c r="E11" t="s">
        <v>22</v>
      </c>
      <c r="F11">
        <v>1</v>
      </c>
      <c r="G11" t="s">
        <v>289</v>
      </c>
      <c r="H11" t="s">
        <v>368</v>
      </c>
      <c r="I11" t="s">
        <v>402</v>
      </c>
      <c r="J11" t="s">
        <v>434</v>
      </c>
      <c r="K11" t="s">
        <v>505</v>
      </c>
      <c r="L11" t="s">
        <v>410</v>
      </c>
      <c r="M11" s="5">
        <v>45914</v>
      </c>
      <c r="N11" s="5">
        <v>45965</v>
      </c>
      <c r="O11" s="5">
        <f>IF(AND(ISNUMBER(T_Suivi[[#This Row],[Date début]]),ISNUMBER(T_Suivi[[#This Row],[Durée (mois)]])),EDATE(T_Suivi[[#This Row],[Date début]],T_Suivi[[#This Row],[Durée (mois)]]),"")</f>
        <v>45995</v>
      </c>
      <c r="P11" s="4">
        <f ca="1">IF(ISNUMBER(T_Suivi[[#This Row],[Date fin]]),MAX(T_Suivi[[#This Row],[Date fin]]-TODAY(),0),"")</f>
        <v>24</v>
      </c>
      <c r="Q11" s="4" t="str">
        <f ca="1">IF(T_Suivi[[#This Row],[Jours restants]]&lt;15,"URGENT",IF(T_Suivi[[#This Row],[Jours restants]]&lt;30,"À surveiller","OK"))</f>
        <v>À surveiller</v>
      </c>
      <c r="R11">
        <v>39</v>
      </c>
      <c r="S11" t="s">
        <v>53</v>
      </c>
      <c r="T11" t="s">
        <v>25</v>
      </c>
      <c r="U11" t="s">
        <v>512</v>
      </c>
      <c r="V11" s="6">
        <f>IFERROR(COUNTIFS(Notifications!$A:$A,T_Suivi[[#This Row],[ID]],Notifications!$C:$C,"Confirmé")/COUNTIF(Notifications!$A:$A,T_Suivi[[#This Row],[ID]]),0)</f>
        <v>1</v>
      </c>
      <c r="X11" t="s">
        <v>520</v>
      </c>
      <c r="Y11" t="s">
        <v>94</v>
      </c>
    </row>
    <row r="12" spans="1:25" x14ac:dyDescent="0.25">
      <c r="A12" s="4" t="str">
        <f>"CHG-"&amp;TEXT(ROW()-ROW(T_Suivi[#Headers]),"0000")</f>
        <v>CHG-0011</v>
      </c>
      <c r="B12" t="s">
        <v>131</v>
      </c>
      <c r="C12" t="s">
        <v>20</v>
      </c>
      <c r="D12" t="s">
        <v>210</v>
      </c>
      <c r="E12" t="s">
        <v>22</v>
      </c>
      <c r="F12">
        <v>6</v>
      </c>
      <c r="G12" t="s">
        <v>290</v>
      </c>
      <c r="H12" t="s">
        <v>369</v>
      </c>
      <c r="I12" t="s">
        <v>403</v>
      </c>
      <c r="J12" t="s">
        <v>435</v>
      </c>
      <c r="K12" t="s">
        <v>369</v>
      </c>
      <c r="L12" t="s">
        <v>403</v>
      </c>
      <c r="M12" s="5">
        <v>45913</v>
      </c>
      <c r="N12" s="5">
        <v>45997</v>
      </c>
      <c r="O12" s="5">
        <f>IF(AND(ISNUMBER(T_Suivi[[#This Row],[Date début]]),ISNUMBER(T_Suivi[[#This Row],[Durée (mois)]])),EDATE(T_Suivi[[#This Row],[Date début]],T_Suivi[[#This Row],[Durée (mois)]]),"")</f>
        <v>46179</v>
      </c>
      <c r="P12" s="4">
        <f ca="1">IF(ISNUMBER(T_Suivi[[#This Row],[Date fin]]),MAX(T_Suivi[[#This Row],[Date fin]]-TODAY(),0),"")</f>
        <v>208</v>
      </c>
      <c r="Q12" s="4" t="str">
        <f ca="1">IF(T_Suivi[[#This Row],[Jours restants]]&lt;15,"URGENT",IF(T_Suivi[[#This Row],[Jours restants]]&lt;30,"À surveiller","OK"))</f>
        <v>OK</v>
      </c>
      <c r="R12">
        <v>95</v>
      </c>
      <c r="S12" t="s">
        <v>53</v>
      </c>
      <c r="T12" t="s">
        <v>27</v>
      </c>
      <c r="U12" t="s">
        <v>518</v>
      </c>
      <c r="V12" s="6">
        <f>IFERROR(COUNTIFS(Notifications!$A:$A,T_Suivi[[#This Row],[ID]],Notifications!$C:$C,"Confirmé")/COUNTIF(Notifications!$A:$A,T_Suivi[[#This Row],[ID]]),0)</f>
        <v>0.25</v>
      </c>
      <c r="X12" t="s">
        <v>519</v>
      </c>
      <c r="Y12" t="s">
        <v>94</v>
      </c>
    </row>
    <row r="13" spans="1:25" x14ac:dyDescent="0.25">
      <c r="A13" s="4" t="str">
        <f>"CHG-"&amp;TEXT(ROW()-ROW(T_Suivi[#Headers]),"0000")</f>
        <v>CHG-0012</v>
      </c>
      <c r="B13" t="s">
        <v>132</v>
      </c>
      <c r="C13" t="s">
        <v>19</v>
      </c>
      <c r="D13" t="s">
        <v>211</v>
      </c>
      <c r="E13" t="s">
        <v>22</v>
      </c>
      <c r="F13">
        <v>1</v>
      </c>
      <c r="G13" t="s">
        <v>291</v>
      </c>
      <c r="H13" t="s">
        <v>366</v>
      </c>
      <c r="I13" t="s">
        <v>400</v>
      </c>
      <c r="J13" t="s">
        <v>436</v>
      </c>
      <c r="K13" t="s">
        <v>364</v>
      </c>
      <c r="L13" t="s">
        <v>398</v>
      </c>
      <c r="M13" s="5">
        <v>45964</v>
      </c>
      <c r="N13" s="5">
        <v>45984</v>
      </c>
      <c r="O13" s="5">
        <f>IF(AND(ISNUMBER(T_Suivi[[#This Row],[Date début]]),ISNUMBER(T_Suivi[[#This Row],[Durée (mois)]])),EDATE(T_Suivi[[#This Row],[Date début]],T_Suivi[[#This Row],[Durée (mois)]]),"")</f>
        <v>46014</v>
      </c>
      <c r="P13" s="4">
        <f ca="1">IF(ISNUMBER(T_Suivi[[#This Row],[Date fin]]),MAX(T_Suivi[[#This Row],[Date fin]]-TODAY(),0),"")</f>
        <v>43</v>
      </c>
      <c r="Q13" s="4" t="str">
        <f ca="1">IF(T_Suivi[[#This Row],[Jours restants]]&lt;15,"URGENT",IF(T_Suivi[[#This Row],[Jours restants]]&lt;30,"À surveiller","OK"))</f>
        <v>OK</v>
      </c>
      <c r="R13">
        <v>39</v>
      </c>
      <c r="S13" t="s">
        <v>54</v>
      </c>
      <c r="T13" t="s">
        <v>23</v>
      </c>
      <c r="U13" t="s">
        <v>513</v>
      </c>
      <c r="V13" s="6">
        <f>IFERROR(COUNTIFS(Notifications!$A:$A,T_Suivi[[#This Row],[ID]],Notifications!$C:$C,"Confirmé")/COUNTIF(Notifications!$A:$A,T_Suivi[[#This Row],[ID]]),0)</f>
        <v>0</v>
      </c>
      <c r="X13" t="s">
        <v>524</v>
      </c>
      <c r="Y13" t="s">
        <v>95</v>
      </c>
    </row>
    <row r="14" spans="1:25" x14ac:dyDescent="0.25">
      <c r="A14" s="4" t="str">
        <f>"CHG-"&amp;TEXT(ROW()-ROW(T_Suivi[#Headers]),"0000")</f>
        <v>CHG-0013</v>
      </c>
      <c r="B14" t="s">
        <v>133</v>
      </c>
      <c r="C14" t="s">
        <v>20</v>
      </c>
      <c r="D14" t="s">
        <v>212</v>
      </c>
      <c r="E14" t="s">
        <v>22</v>
      </c>
      <c r="F14">
        <v>12</v>
      </c>
      <c r="G14" t="s">
        <v>292</v>
      </c>
      <c r="H14" t="s">
        <v>370</v>
      </c>
      <c r="I14" t="s">
        <v>404</v>
      </c>
      <c r="J14" t="s">
        <v>437</v>
      </c>
      <c r="K14" t="s">
        <v>374</v>
      </c>
      <c r="L14" t="s">
        <v>408</v>
      </c>
      <c r="M14" s="5">
        <v>45958</v>
      </c>
      <c r="N14" s="5">
        <v>45975</v>
      </c>
      <c r="O14" s="5">
        <f>IF(AND(ISNUMBER(T_Suivi[[#This Row],[Date début]]),ISNUMBER(T_Suivi[[#This Row],[Durée (mois)]])),EDATE(T_Suivi[[#This Row],[Date début]],T_Suivi[[#This Row],[Durée (mois)]]),"")</f>
        <v>46340</v>
      </c>
      <c r="P14" s="4">
        <f ca="1">IF(ISNUMBER(T_Suivi[[#This Row],[Date fin]]),MAX(T_Suivi[[#This Row],[Date fin]]-TODAY(),0),"")</f>
        <v>369</v>
      </c>
      <c r="Q14" s="4" t="str">
        <f ca="1">IF(T_Suivi[[#This Row],[Jours restants]]&lt;15,"URGENT",IF(T_Suivi[[#This Row],[Jours restants]]&lt;30,"À surveiller","OK"))</f>
        <v>OK</v>
      </c>
      <c r="R14">
        <v>170</v>
      </c>
      <c r="S14" t="s">
        <v>53</v>
      </c>
      <c r="T14" t="s">
        <v>25</v>
      </c>
      <c r="U14" t="s">
        <v>516</v>
      </c>
      <c r="V14" s="6">
        <f>IFERROR(COUNTIFS(Notifications!$A:$A,T_Suivi[[#This Row],[ID]],Notifications!$C:$C,"Confirmé")/COUNTIF(Notifications!$A:$A,T_Suivi[[#This Row],[ID]]),0)</f>
        <v>0</v>
      </c>
      <c r="X14" t="s">
        <v>521</v>
      </c>
      <c r="Y14" t="s">
        <v>95</v>
      </c>
    </row>
    <row r="15" spans="1:25" x14ac:dyDescent="0.25">
      <c r="A15" s="4" t="str">
        <f>"CHG-"&amp;TEXT(ROW()-ROW(T_Suivi[#Headers]),"0000")</f>
        <v>CHG-0014</v>
      </c>
      <c r="B15" t="s">
        <v>134</v>
      </c>
      <c r="C15" t="s">
        <v>19</v>
      </c>
      <c r="D15" t="s">
        <v>213</v>
      </c>
      <c r="E15" t="s">
        <v>21</v>
      </c>
      <c r="F15">
        <v>12</v>
      </c>
      <c r="G15" t="s">
        <v>293</v>
      </c>
      <c r="H15" t="s">
        <v>362</v>
      </c>
      <c r="I15" t="s">
        <v>396</v>
      </c>
      <c r="J15" t="s">
        <v>438</v>
      </c>
      <c r="K15" t="s">
        <v>506</v>
      </c>
      <c r="L15" t="s">
        <v>509</v>
      </c>
      <c r="M15" s="5">
        <v>45927</v>
      </c>
      <c r="N15" s="5">
        <v>45983</v>
      </c>
      <c r="O15" s="5">
        <f>IF(AND(ISNUMBER(T_Suivi[[#This Row],[Date début]]),ISNUMBER(T_Suivi[[#This Row],[Durée (mois)]])),EDATE(T_Suivi[[#This Row],[Date début]],T_Suivi[[#This Row],[Durée (mois)]]),"")</f>
        <v>46348</v>
      </c>
      <c r="P15" s="4">
        <f ca="1">IF(ISNUMBER(T_Suivi[[#This Row],[Date fin]]),MAX(T_Suivi[[#This Row],[Date fin]]-TODAY(),0),"")</f>
        <v>377</v>
      </c>
      <c r="Q15" s="4" t="str">
        <f ca="1">IF(T_Suivi[[#This Row],[Jours restants]]&lt;15,"URGENT",IF(T_Suivi[[#This Row],[Jours restants]]&lt;30,"À surveiller","OK"))</f>
        <v>OK</v>
      </c>
      <c r="R15">
        <v>160</v>
      </c>
      <c r="S15" t="s">
        <v>54</v>
      </c>
      <c r="T15" t="s">
        <v>24</v>
      </c>
      <c r="U15" t="s">
        <v>512</v>
      </c>
      <c r="V15" s="6">
        <f>IFERROR(COUNTIFS(Notifications!$A:$A,T_Suivi[[#This Row],[ID]],Notifications!$C:$C,"Confirmé")/COUNTIF(Notifications!$A:$A,T_Suivi[[#This Row],[ID]]),0)</f>
        <v>0.5</v>
      </c>
      <c r="X15" t="s">
        <v>519</v>
      </c>
      <c r="Y15" t="s">
        <v>94</v>
      </c>
    </row>
    <row r="16" spans="1:25" x14ac:dyDescent="0.25">
      <c r="A16" s="4" t="str">
        <f>"CHG-"&amp;TEXT(ROW()-ROW(T_Suivi[#Headers]),"0000")</f>
        <v>CHG-0015</v>
      </c>
      <c r="B16" t="s">
        <v>135</v>
      </c>
      <c r="C16" t="s">
        <v>20</v>
      </c>
      <c r="D16" t="s">
        <v>214</v>
      </c>
      <c r="E16" t="s">
        <v>21</v>
      </c>
      <c r="F16">
        <v>1</v>
      </c>
      <c r="G16" t="s">
        <v>294</v>
      </c>
      <c r="H16" t="s">
        <v>371</v>
      </c>
      <c r="I16" t="s">
        <v>405</v>
      </c>
      <c r="J16" t="s">
        <v>439</v>
      </c>
      <c r="K16" t="s">
        <v>361</v>
      </c>
      <c r="L16" t="s">
        <v>395</v>
      </c>
      <c r="M16" s="5">
        <v>45912</v>
      </c>
      <c r="N16" s="5">
        <v>45976</v>
      </c>
      <c r="O16" s="5">
        <f>IF(AND(ISNUMBER(T_Suivi[[#This Row],[Date début]]),ISNUMBER(T_Suivi[[#This Row],[Durée (mois)]])),EDATE(T_Suivi[[#This Row],[Date début]],T_Suivi[[#This Row],[Durée (mois)]]),"")</f>
        <v>46006</v>
      </c>
      <c r="P16" s="4">
        <f ca="1">IF(ISNUMBER(T_Suivi[[#This Row],[Date fin]]),MAX(T_Suivi[[#This Row],[Date fin]]-TODAY(),0),"")</f>
        <v>35</v>
      </c>
      <c r="Q16" s="4" t="str">
        <f ca="1">IF(T_Suivi[[#This Row],[Jours restants]]&lt;15,"URGENT",IF(T_Suivi[[#This Row],[Jours restants]]&lt;30,"À surveiller","OK"))</f>
        <v>OK</v>
      </c>
      <c r="R16">
        <v>29</v>
      </c>
      <c r="S16" t="s">
        <v>53</v>
      </c>
      <c r="T16" t="s">
        <v>24</v>
      </c>
      <c r="U16" t="s">
        <v>517</v>
      </c>
      <c r="V16" s="6">
        <f>IFERROR(COUNTIFS(Notifications!$A:$A,T_Suivi[[#This Row],[ID]],Notifications!$C:$C,"Confirmé")/COUNTIF(Notifications!$A:$A,T_Suivi[[#This Row],[ID]]),0)</f>
        <v>0.33333333333333331</v>
      </c>
      <c r="X16" t="s">
        <v>524</v>
      </c>
      <c r="Y16" t="s">
        <v>94</v>
      </c>
    </row>
    <row r="17" spans="1:25" x14ac:dyDescent="0.25">
      <c r="A17" s="4" t="str">
        <f>"CHG-"&amp;TEXT(ROW()-ROW(T_Suivi[#Headers]),"0000")</f>
        <v>CHG-0016</v>
      </c>
      <c r="B17" t="s">
        <v>136</v>
      </c>
      <c r="C17" t="s">
        <v>19</v>
      </c>
      <c r="D17" t="s">
        <v>215</v>
      </c>
      <c r="E17" t="s">
        <v>21</v>
      </c>
      <c r="F17">
        <v>12</v>
      </c>
      <c r="G17" t="s">
        <v>295</v>
      </c>
      <c r="H17" t="s">
        <v>372</v>
      </c>
      <c r="I17" t="s">
        <v>406</v>
      </c>
      <c r="J17" t="s">
        <v>440</v>
      </c>
      <c r="K17" t="s">
        <v>372</v>
      </c>
      <c r="L17" t="s">
        <v>406</v>
      </c>
      <c r="M17" s="5">
        <v>45924</v>
      </c>
      <c r="N17" s="5">
        <v>45964</v>
      </c>
      <c r="O17" s="5">
        <f>IF(AND(ISNUMBER(T_Suivi[[#This Row],[Date début]]),ISNUMBER(T_Suivi[[#This Row],[Durée (mois)]])),EDATE(T_Suivi[[#This Row],[Date début]],T_Suivi[[#This Row],[Durée (mois)]]),"")</f>
        <v>46329</v>
      </c>
      <c r="P17" s="4">
        <f ca="1">IF(ISNUMBER(T_Suivi[[#This Row],[Date fin]]),MAX(T_Suivi[[#This Row],[Date fin]]-TODAY(),0),"")</f>
        <v>358</v>
      </c>
      <c r="Q17" s="4" t="str">
        <f ca="1">IF(T_Suivi[[#This Row],[Jours restants]]&lt;15,"URGENT",IF(T_Suivi[[#This Row],[Jours restants]]&lt;30,"À surveiller","OK"))</f>
        <v>OK</v>
      </c>
      <c r="R17">
        <v>160</v>
      </c>
      <c r="S17" t="s">
        <v>53</v>
      </c>
      <c r="T17" t="s">
        <v>24</v>
      </c>
      <c r="U17" t="s">
        <v>513</v>
      </c>
      <c r="V17" s="6">
        <f>IFERROR(COUNTIFS(Notifications!$A:$A,T_Suivi[[#This Row],[ID]],Notifications!$C:$C,"Confirmé")/COUNTIF(Notifications!$A:$A,T_Suivi[[#This Row],[ID]]),0)</f>
        <v>0.33333333333333331</v>
      </c>
      <c r="X17" t="s">
        <v>522</v>
      </c>
      <c r="Y17" t="s">
        <v>98</v>
      </c>
    </row>
    <row r="18" spans="1:25" x14ac:dyDescent="0.25">
      <c r="A18" s="4" t="str">
        <f>"CHG-"&amp;TEXT(ROW()-ROW(T_Suivi[#Headers]),"0000")</f>
        <v>CHG-0017</v>
      </c>
      <c r="B18" t="s">
        <v>137</v>
      </c>
      <c r="C18" t="s">
        <v>20</v>
      </c>
      <c r="D18" t="s">
        <v>216</v>
      </c>
      <c r="E18" t="s">
        <v>21</v>
      </c>
      <c r="F18">
        <v>12</v>
      </c>
      <c r="G18" t="s">
        <v>296</v>
      </c>
      <c r="H18" t="s">
        <v>373</v>
      </c>
      <c r="I18" t="s">
        <v>407</v>
      </c>
      <c r="J18" t="s">
        <v>441</v>
      </c>
      <c r="K18" t="s">
        <v>370</v>
      </c>
      <c r="L18" t="s">
        <v>404</v>
      </c>
      <c r="M18" s="5">
        <v>45925</v>
      </c>
      <c r="N18" s="5">
        <v>45965</v>
      </c>
      <c r="O18" s="5">
        <f>IF(AND(ISNUMBER(T_Suivi[[#This Row],[Date début]]),ISNUMBER(T_Suivi[[#This Row],[Durée (mois)]])),EDATE(T_Suivi[[#This Row],[Date début]],T_Suivi[[#This Row],[Durée (mois)]]),"")</f>
        <v>46330</v>
      </c>
      <c r="P18" s="4">
        <f ca="1">IF(ISNUMBER(T_Suivi[[#This Row],[Date fin]]),MAX(T_Suivi[[#This Row],[Date fin]]-TODAY(),0),"")</f>
        <v>359</v>
      </c>
      <c r="Q18" s="4" t="str">
        <f ca="1">IF(T_Suivi[[#This Row],[Jours restants]]&lt;15,"URGENT",IF(T_Suivi[[#This Row],[Jours restants]]&lt;30,"À surveiller","OK"))</f>
        <v>OK</v>
      </c>
      <c r="R18">
        <v>160</v>
      </c>
      <c r="S18" t="s">
        <v>53</v>
      </c>
      <c r="T18" t="s">
        <v>25</v>
      </c>
      <c r="U18" t="s">
        <v>512</v>
      </c>
      <c r="V18" s="6">
        <f>IFERROR(COUNTIFS(Notifications!$A:$A,T_Suivi[[#This Row],[ID]],Notifications!$C:$C,"Confirmé")/COUNTIF(Notifications!$A:$A,T_Suivi[[#This Row],[ID]]),0)</f>
        <v>1</v>
      </c>
      <c r="X18" t="s">
        <v>520</v>
      </c>
      <c r="Y18" t="s">
        <v>96</v>
      </c>
    </row>
    <row r="19" spans="1:25" x14ac:dyDescent="0.25">
      <c r="A19" s="4" t="str">
        <f>"CHG-"&amp;TEXT(ROW()-ROW(T_Suivi[#Headers]),"0000")</f>
        <v>CHG-0018</v>
      </c>
      <c r="B19" t="s">
        <v>138</v>
      </c>
      <c r="C19" t="s">
        <v>20</v>
      </c>
      <c r="D19" t="s">
        <v>217</v>
      </c>
      <c r="E19" t="s">
        <v>21</v>
      </c>
      <c r="F19">
        <v>12</v>
      </c>
      <c r="G19" t="s">
        <v>297</v>
      </c>
      <c r="H19" t="s">
        <v>374</v>
      </c>
      <c r="I19" t="s">
        <v>408</v>
      </c>
      <c r="J19" t="s">
        <v>442</v>
      </c>
      <c r="K19" t="s">
        <v>388</v>
      </c>
      <c r="L19" t="s">
        <v>421</v>
      </c>
      <c r="M19" s="5">
        <v>45916</v>
      </c>
      <c r="N19" s="5">
        <v>45987</v>
      </c>
      <c r="O19" s="5">
        <f>IF(AND(ISNUMBER(T_Suivi[[#This Row],[Date début]]),ISNUMBER(T_Suivi[[#This Row],[Durée (mois)]])),EDATE(T_Suivi[[#This Row],[Date début]],T_Suivi[[#This Row],[Durée (mois)]]),"")</f>
        <v>46352</v>
      </c>
      <c r="P19" s="4">
        <f ca="1">IF(ISNUMBER(T_Suivi[[#This Row],[Date fin]]),MAX(T_Suivi[[#This Row],[Date fin]]-TODAY(),0),"")</f>
        <v>381</v>
      </c>
      <c r="Q19" s="4" t="str">
        <f ca="1">IF(T_Suivi[[#This Row],[Jours restants]]&lt;15,"URGENT",IF(T_Suivi[[#This Row],[Jours restants]]&lt;30,"À surveiller","OK"))</f>
        <v>OK</v>
      </c>
      <c r="R19">
        <v>160</v>
      </c>
      <c r="S19" t="s">
        <v>53</v>
      </c>
      <c r="T19" t="s">
        <v>26</v>
      </c>
      <c r="U19" t="s">
        <v>514</v>
      </c>
      <c r="V19" s="6">
        <f>IFERROR(COUNTIFS(Notifications!$A:$A,T_Suivi[[#This Row],[ID]],Notifications!$C:$C,"Confirmé")/COUNTIF(Notifications!$A:$A,T_Suivi[[#This Row],[ID]]),0)</f>
        <v>0</v>
      </c>
      <c r="X19" t="s">
        <v>522</v>
      </c>
      <c r="Y19" t="s">
        <v>96</v>
      </c>
    </row>
    <row r="20" spans="1:25" x14ac:dyDescent="0.25">
      <c r="A20" s="4" t="str">
        <f>"CHG-"&amp;TEXT(ROW()-ROW(T_Suivi[#Headers]),"0000")</f>
        <v>CHG-0019</v>
      </c>
      <c r="B20" t="s">
        <v>139</v>
      </c>
      <c r="C20" t="s">
        <v>19</v>
      </c>
      <c r="D20" t="s">
        <v>218</v>
      </c>
      <c r="E20" t="s">
        <v>21</v>
      </c>
      <c r="F20">
        <v>6</v>
      </c>
      <c r="G20" t="s">
        <v>298</v>
      </c>
      <c r="H20" t="s">
        <v>369</v>
      </c>
      <c r="I20" t="s">
        <v>403</v>
      </c>
      <c r="J20" t="s">
        <v>443</v>
      </c>
      <c r="K20" t="s">
        <v>369</v>
      </c>
      <c r="L20" t="s">
        <v>403</v>
      </c>
      <c r="M20" s="5">
        <v>45960</v>
      </c>
      <c r="N20" s="5">
        <v>45974</v>
      </c>
      <c r="O20" s="5">
        <f>IF(AND(ISNUMBER(T_Suivi[[#This Row],[Date début]]),ISNUMBER(T_Suivi[[#This Row],[Durée (mois)]])),EDATE(T_Suivi[[#This Row],[Date début]],T_Suivi[[#This Row],[Durée (mois)]]),"")</f>
        <v>46155</v>
      </c>
      <c r="P20" s="4">
        <f ca="1">IF(ISNUMBER(T_Suivi[[#This Row],[Date fin]]),MAX(T_Suivi[[#This Row],[Date fin]]-TODAY(),0),"")</f>
        <v>184</v>
      </c>
      <c r="Q20" s="4" t="str">
        <f ca="1">IF(T_Suivi[[#This Row],[Jours restants]]&lt;15,"URGENT",IF(T_Suivi[[#This Row],[Jours restants]]&lt;30,"À surveiller","OK"))</f>
        <v>OK</v>
      </c>
      <c r="R20">
        <v>85</v>
      </c>
      <c r="S20" t="s">
        <v>54</v>
      </c>
      <c r="T20" t="s">
        <v>25</v>
      </c>
      <c r="U20" t="s">
        <v>516</v>
      </c>
      <c r="V20" s="6">
        <f>IFERROR(COUNTIFS(Notifications!$A:$A,T_Suivi[[#This Row],[ID]],Notifications!$C:$C,"Confirmé")/COUNTIF(Notifications!$A:$A,T_Suivi[[#This Row],[ID]]),0)</f>
        <v>0</v>
      </c>
      <c r="X20" t="s">
        <v>519</v>
      </c>
      <c r="Y20" t="s">
        <v>97</v>
      </c>
    </row>
    <row r="21" spans="1:25" x14ac:dyDescent="0.25">
      <c r="A21" s="4" t="str">
        <f>"CHG-"&amp;TEXT(ROW()-ROW(T_Suivi[#Headers]),"0000")</f>
        <v>CHG-0020</v>
      </c>
      <c r="B21" t="s">
        <v>140</v>
      </c>
      <c r="C21" t="s">
        <v>19</v>
      </c>
      <c r="D21" t="s">
        <v>219</v>
      </c>
      <c r="E21" t="s">
        <v>22</v>
      </c>
      <c r="F21">
        <v>3</v>
      </c>
      <c r="G21" t="s">
        <v>299</v>
      </c>
      <c r="H21" t="s">
        <v>374</v>
      </c>
      <c r="I21" t="s">
        <v>408</v>
      </c>
      <c r="J21" t="s">
        <v>444</v>
      </c>
      <c r="K21" t="s">
        <v>381</v>
      </c>
      <c r="L21" t="s">
        <v>415</v>
      </c>
      <c r="M21" s="5">
        <v>45961</v>
      </c>
      <c r="N21" s="5">
        <v>45998</v>
      </c>
      <c r="O21" s="5">
        <f>IF(AND(ISNUMBER(T_Suivi[[#This Row],[Date début]]),ISNUMBER(T_Suivi[[#This Row],[Durée (mois)]])),EDATE(T_Suivi[[#This Row],[Date début]],T_Suivi[[#This Row],[Durée (mois)]]),"")</f>
        <v>46088</v>
      </c>
      <c r="P21" s="4">
        <f ca="1">IF(ISNUMBER(T_Suivi[[#This Row],[Date fin]]),MAX(T_Suivi[[#This Row],[Date fin]]-TODAY(),0),"")</f>
        <v>117</v>
      </c>
      <c r="Q21" s="4" t="str">
        <f ca="1">IF(T_Suivi[[#This Row],[Jours restants]]&lt;15,"URGENT",IF(T_Suivi[[#This Row],[Jours restants]]&lt;30,"À surveiller","OK"))</f>
        <v>OK</v>
      </c>
      <c r="R21">
        <v>59</v>
      </c>
      <c r="S21" t="s">
        <v>53</v>
      </c>
      <c r="T21" t="s">
        <v>25</v>
      </c>
      <c r="U21" t="s">
        <v>517</v>
      </c>
      <c r="V21" s="6">
        <f>IFERROR(COUNTIFS(Notifications!$A:$A,T_Suivi[[#This Row],[ID]],Notifications!$C:$C,"Confirmé")/COUNTIF(Notifications!$A:$A,T_Suivi[[#This Row],[ID]]),0)</f>
        <v>0.5</v>
      </c>
      <c r="X21" t="s">
        <v>521</v>
      </c>
      <c r="Y21" t="s">
        <v>97</v>
      </c>
    </row>
    <row r="22" spans="1:25" x14ac:dyDescent="0.25">
      <c r="A22" s="4" t="str">
        <f>"CHG-"&amp;TEXT(ROW()-ROW(T_Suivi[#Headers]),"0000")</f>
        <v>CHG-0021</v>
      </c>
      <c r="B22" t="s">
        <v>141</v>
      </c>
      <c r="C22" t="s">
        <v>19</v>
      </c>
      <c r="D22" t="s">
        <v>220</v>
      </c>
      <c r="E22" t="s">
        <v>22</v>
      </c>
      <c r="F22">
        <v>12</v>
      </c>
      <c r="G22" t="s">
        <v>300</v>
      </c>
      <c r="H22" t="s">
        <v>375</v>
      </c>
      <c r="I22" t="s">
        <v>409</v>
      </c>
      <c r="J22" t="s">
        <v>445</v>
      </c>
      <c r="K22" t="s">
        <v>362</v>
      </c>
      <c r="L22" t="s">
        <v>396</v>
      </c>
      <c r="M22" s="5">
        <v>45929</v>
      </c>
      <c r="N22" s="5">
        <v>45984</v>
      </c>
      <c r="O22" s="5">
        <f>IF(AND(ISNUMBER(T_Suivi[[#This Row],[Date début]]),ISNUMBER(T_Suivi[[#This Row],[Durée (mois)]])),EDATE(T_Suivi[[#This Row],[Date début]],T_Suivi[[#This Row],[Durée (mois)]]),"")</f>
        <v>46349</v>
      </c>
      <c r="P22" s="4">
        <f ca="1">IF(ISNUMBER(T_Suivi[[#This Row],[Date fin]]),MAX(T_Suivi[[#This Row],[Date fin]]-TODAY(),0),"")</f>
        <v>378</v>
      </c>
      <c r="Q22" s="4" t="str">
        <f ca="1">IF(T_Suivi[[#This Row],[Jours restants]]&lt;15,"URGENT",IF(T_Suivi[[#This Row],[Jours restants]]&lt;30,"À surveiller","OK"))</f>
        <v>OK</v>
      </c>
      <c r="R22">
        <v>170</v>
      </c>
      <c r="S22" t="s">
        <v>54</v>
      </c>
      <c r="T22" t="s">
        <v>27</v>
      </c>
      <c r="U22" t="s">
        <v>517</v>
      </c>
      <c r="V22" s="6">
        <f>IFERROR(COUNTIFS(Notifications!$A:$A,T_Suivi[[#This Row],[ID]],Notifications!$C:$C,"Confirmé")/COUNTIF(Notifications!$A:$A,T_Suivi[[#This Row],[ID]]),0)</f>
        <v>0.66666666666666663</v>
      </c>
      <c r="X22" t="s">
        <v>520</v>
      </c>
      <c r="Y22" t="s">
        <v>97</v>
      </c>
    </row>
    <row r="23" spans="1:25" x14ac:dyDescent="0.25">
      <c r="A23" s="4" t="str">
        <f>"CHG-"&amp;TEXT(ROW()-ROW(T_Suivi[#Headers]),"0000")</f>
        <v>CHG-0022</v>
      </c>
      <c r="B23" t="s">
        <v>142</v>
      </c>
      <c r="C23" t="s">
        <v>20</v>
      </c>
      <c r="D23" t="s">
        <v>221</v>
      </c>
      <c r="E23" t="s">
        <v>22</v>
      </c>
      <c r="F23">
        <v>3</v>
      </c>
      <c r="G23" t="s">
        <v>301</v>
      </c>
      <c r="H23" t="s">
        <v>376</v>
      </c>
      <c r="I23" t="s">
        <v>410</v>
      </c>
      <c r="J23" t="s">
        <v>446</v>
      </c>
      <c r="K23" t="s">
        <v>384</v>
      </c>
      <c r="L23" t="s">
        <v>417</v>
      </c>
      <c r="M23" s="5">
        <v>45925</v>
      </c>
      <c r="N23" s="5">
        <v>45979</v>
      </c>
      <c r="O23" s="5">
        <f>IF(AND(ISNUMBER(T_Suivi[[#This Row],[Date début]]),ISNUMBER(T_Suivi[[#This Row],[Durée (mois)]])),EDATE(T_Suivi[[#This Row],[Date début]],T_Suivi[[#This Row],[Durée (mois)]]),"")</f>
        <v>46071</v>
      </c>
      <c r="P23" s="4">
        <f ca="1">IF(ISNUMBER(T_Suivi[[#This Row],[Date fin]]),MAX(T_Suivi[[#This Row],[Date fin]]-TODAY(),0),"")</f>
        <v>100</v>
      </c>
      <c r="Q23" s="4" t="str">
        <f ca="1">IF(T_Suivi[[#This Row],[Jours restants]]&lt;15,"URGENT",IF(T_Suivi[[#This Row],[Jours restants]]&lt;30,"À surveiller","OK"))</f>
        <v>OK</v>
      </c>
      <c r="R23">
        <v>59</v>
      </c>
      <c r="S23" t="s">
        <v>54</v>
      </c>
      <c r="T23" t="s">
        <v>27</v>
      </c>
      <c r="U23" t="s">
        <v>517</v>
      </c>
      <c r="V23" s="6">
        <f>IFERROR(COUNTIFS(Notifications!$A:$A,T_Suivi[[#This Row],[ID]],Notifications!$C:$C,"Confirmé")/COUNTIF(Notifications!$A:$A,T_Suivi[[#This Row],[ID]]),0)</f>
        <v>0.25</v>
      </c>
      <c r="X23" t="s">
        <v>522</v>
      </c>
      <c r="Y23" t="s">
        <v>98</v>
      </c>
    </row>
    <row r="24" spans="1:25" x14ac:dyDescent="0.25">
      <c r="A24" s="4" t="str">
        <f>"CHG-"&amp;TEXT(ROW()-ROW(T_Suivi[#Headers]),"0000")</f>
        <v>CHG-0023</v>
      </c>
      <c r="B24" t="s">
        <v>143</v>
      </c>
      <c r="C24" t="s">
        <v>19</v>
      </c>
      <c r="D24" t="s">
        <v>222</v>
      </c>
      <c r="E24" t="s">
        <v>21</v>
      </c>
      <c r="F24">
        <v>12</v>
      </c>
      <c r="G24" t="s">
        <v>302</v>
      </c>
      <c r="H24" t="s">
        <v>377</v>
      </c>
      <c r="I24" t="s">
        <v>411</v>
      </c>
      <c r="J24" t="s">
        <v>447</v>
      </c>
      <c r="K24" t="s">
        <v>386</v>
      </c>
      <c r="L24" t="s">
        <v>419</v>
      </c>
      <c r="M24" s="5">
        <v>45921</v>
      </c>
      <c r="N24" s="5">
        <v>45966</v>
      </c>
      <c r="O24" s="5">
        <f>IF(AND(ISNUMBER(T_Suivi[[#This Row],[Date début]]),ISNUMBER(T_Suivi[[#This Row],[Durée (mois)]])),EDATE(T_Suivi[[#This Row],[Date début]],T_Suivi[[#This Row],[Durée (mois)]]),"")</f>
        <v>46331</v>
      </c>
      <c r="P24" s="4">
        <f ca="1">IF(ISNUMBER(T_Suivi[[#This Row],[Date fin]]),MAX(T_Suivi[[#This Row],[Date fin]]-TODAY(),0),"")</f>
        <v>360</v>
      </c>
      <c r="Q24" s="4" t="str">
        <f ca="1">IF(T_Suivi[[#This Row],[Jours restants]]&lt;15,"URGENT",IF(T_Suivi[[#This Row],[Jours restants]]&lt;30,"À surveiller","OK"))</f>
        <v>OK</v>
      </c>
      <c r="R24">
        <v>160</v>
      </c>
      <c r="S24" t="s">
        <v>54</v>
      </c>
      <c r="T24" t="s">
        <v>23</v>
      </c>
      <c r="U24" t="s">
        <v>514</v>
      </c>
      <c r="V24" s="6">
        <f>IFERROR(COUNTIFS(Notifications!$A:$A,T_Suivi[[#This Row],[ID]],Notifications!$C:$C,"Confirmé")/COUNTIF(Notifications!$A:$A,T_Suivi[[#This Row],[ID]]),0)</f>
        <v>0.75</v>
      </c>
      <c r="X24" t="s">
        <v>522</v>
      </c>
      <c r="Y24" t="s">
        <v>95</v>
      </c>
    </row>
    <row r="25" spans="1:25" x14ac:dyDescent="0.25">
      <c r="A25" s="4" t="str">
        <f>"CHG-"&amp;TEXT(ROW()-ROW(T_Suivi[#Headers]),"0000")</f>
        <v>CHG-0024</v>
      </c>
      <c r="B25" t="s">
        <v>144</v>
      </c>
      <c r="C25" t="s">
        <v>20</v>
      </c>
      <c r="D25" t="s">
        <v>223</v>
      </c>
      <c r="E25" t="s">
        <v>22</v>
      </c>
      <c r="F25">
        <v>3</v>
      </c>
      <c r="G25" t="s">
        <v>303</v>
      </c>
      <c r="H25" t="s">
        <v>378</v>
      </c>
      <c r="I25" t="s">
        <v>412</v>
      </c>
      <c r="J25" t="s">
        <v>448</v>
      </c>
      <c r="K25" t="s">
        <v>375</v>
      </c>
      <c r="L25" t="s">
        <v>409</v>
      </c>
      <c r="M25" s="5">
        <v>45932</v>
      </c>
      <c r="N25" s="5">
        <v>45968</v>
      </c>
      <c r="O25" s="5">
        <f>IF(AND(ISNUMBER(T_Suivi[[#This Row],[Date début]]),ISNUMBER(T_Suivi[[#This Row],[Durée (mois)]])),EDATE(T_Suivi[[#This Row],[Date début]],T_Suivi[[#This Row],[Durée (mois)]]),"")</f>
        <v>46060</v>
      </c>
      <c r="P25" s="4">
        <f ca="1">IF(ISNUMBER(T_Suivi[[#This Row],[Date fin]]),MAX(T_Suivi[[#This Row],[Date fin]]-TODAY(),0),"")</f>
        <v>89</v>
      </c>
      <c r="Q25" s="4" t="str">
        <f ca="1">IF(T_Suivi[[#This Row],[Jours restants]]&lt;15,"URGENT",IF(T_Suivi[[#This Row],[Jours restants]]&lt;30,"À surveiller","OK"))</f>
        <v>OK</v>
      </c>
      <c r="R25">
        <v>59</v>
      </c>
      <c r="S25" t="s">
        <v>54</v>
      </c>
      <c r="T25" t="s">
        <v>24</v>
      </c>
      <c r="U25" t="s">
        <v>518</v>
      </c>
      <c r="V25" s="6">
        <f>IFERROR(COUNTIFS(Notifications!$A:$A,T_Suivi[[#This Row],[ID]],Notifications!$C:$C,"Confirmé")/COUNTIF(Notifications!$A:$A,T_Suivi[[#This Row],[ID]]),0)</f>
        <v>0.33333333333333331</v>
      </c>
      <c r="X25" t="s">
        <v>522</v>
      </c>
      <c r="Y25" t="s">
        <v>96</v>
      </c>
    </row>
    <row r="26" spans="1:25" x14ac:dyDescent="0.25">
      <c r="A26" s="4" t="str">
        <f>"CHG-"&amp;TEXT(ROW()-ROW(T_Suivi[#Headers]),"0000")</f>
        <v>CHG-0025</v>
      </c>
      <c r="B26" t="s">
        <v>145</v>
      </c>
      <c r="C26" t="s">
        <v>20</v>
      </c>
      <c r="D26" t="s">
        <v>224</v>
      </c>
      <c r="E26" t="s">
        <v>21</v>
      </c>
      <c r="F26">
        <v>1</v>
      </c>
      <c r="G26" t="s">
        <v>304</v>
      </c>
      <c r="H26" t="s">
        <v>373</v>
      </c>
      <c r="I26" t="s">
        <v>407</v>
      </c>
      <c r="J26" t="s">
        <v>449</v>
      </c>
      <c r="K26" t="s">
        <v>381</v>
      </c>
      <c r="L26" t="s">
        <v>415</v>
      </c>
      <c r="M26" s="5">
        <v>45961</v>
      </c>
      <c r="N26" s="5">
        <v>45966</v>
      </c>
      <c r="O26" s="5">
        <f>IF(AND(ISNUMBER(T_Suivi[[#This Row],[Date début]]),ISNUMBER(T_Suivi[[#This Row],[Durée (mois)]])),EDATE(T_Suivi[[#This Row],[Date début]],T_Suivi[[#This Row],[Durée (mois)]]),"")</f>
        <v>45996</v>
      </c>
      <c r="P26" s="4">
        <f ca="1">IF(ISNUMBER(T_Suivi[[#This Row],[Date fin]]),MAX(T_Suivi[[#This Row],[Date fin]]-TODAY(),0),"")</f>
        <v>25</v>
      </c>
      <c r="Q26" s="4" t="str">
        <f ca="1">IF(T_Suivi[[#This Row],[Jours restants]]&lt;15,"URGENT",IF(T_Suivi[[#This Row],[Jours restants]]&lt;30,"À surveiller","OK"))</f>
        <v>À surveiller</v>
      </c>
      <c r="R26">
        <v>29</v>
      </c>
      <c r="S26" t="s">
        <v>53</v>
      </c>
      <c r="T26" t="s">
        <v>25</v>
      </c>
      <c r="U26" t="s">
        <v>515</v>
      </c>
      <c r="V26" s="6">
        <f>IFERROR(COUNTIFS(Notifications!$A:$A,T_Suivi[[#This Row],[ID]],Notifications!$C:$C,"Confirmé")/COUNTIF(Notifications!$A:$A,T_Suivi[[#This Row],[ID]]),0)</f>
        <v>0</v>
      </c>
      <c r="X26" t="s">
        <v>520</v>
      </c>
      <c r="Y26" t="s">
        <v>95</v>
      </c>
    </row>
    <row r="27" spans="1:25" x14ac:dyDescent="0.25">
      <c r="A27" s="4" t="str">
        <f>"CHG-"&amp;TEXT(ROW()-ROW(T_Suivi[#Headers]),"0000")</f>
        <v>CHG-0026</v>
      </c>
      <c r="B27" t="s">
        <v>146</v>
      </c>
      <c r="C27" t="s">
        <v>19</v>
      </c>
      <c r="D27" t="s">
        <v>225</v>
      </c>
      <c r="E27" t="s">
        <v>22</v>
      </c>
      <c r="F27">
        <v>3</v>
      </c>
      <c r="G27" t="s">
        <v>305</v>
      </c>
      <c r="H27" t="s">
        <v>379</v>
      </c>
      <c r="I27" t="s">
        <v>413</v>
      </c>
      <c r="J27" t="s">
        <v>450</v>
      </c>
      <c r="K27" t="s">
        <v>380</v>
      </c>
      <c r="L27" t="s">
        <v>414</v>
      </c>
      <c r="M27" s="5">
        <v>45958</v>
      </c>
      <c r="N27" s="5">
        <v>45969</v>
      </c>
      <c r="O27" s="5">
        <f>IF(AND(ISNUMBER(T_Suivi[[#This Row],[Date début]]),ISNUMBER(T_Suivi[[#This Row],[Durée (mois)]])),EDATE(T_Suivi[[#This Row],[Date début]],T_Suivi[[#This Row],[Durée (mois)]]),"")</f>
        <v>46061</v>
      </c>
      <c r="P27" s="4">
        <f ca="1">IF(ISNUMBER(T_Suivi[[#This Row],[Date fin]]),MAX(T_Suivi[[#This Row],[Date fin]]-TODAY(),0),"")</f>
        <v>90</v>
      </c>
      <c r="Q27" s="4" t="str">
        <f ca="1">IF(T_Suivi[[#This Row],[Jours restants]]&lt;15,"URGENT",IF(T_Suivi[[#This Row],[Jours restants]]&lt;30,"À surveiller","OK"))</f>
        <v>OK</v>
      </c>
      <c r="R27">
        <v>59</v>
      </c>
      <c r="S27" t="s">
        <v>54</v>
      </c>
      <c r="T27" t="s">
        <v>27</v>
      </c>
      <c r="U27" t="s">
        <v>512</v>
      </c>
      <c r="V27" s="6">
        <f>IFERROR(COUNTIFS(Notifications!$A:$A,T_Suivi[[#This Row],[ID]],Notifications!$C:$C,"Confirmé")/COUNTIF(Notifications!$A:$A,T_Suivi[[#This Row],[ID]]),0)</f>
        <v>0</v>
      </c>
      <c r="X27" t="s">
        <v>523</v>
      </c>
      <c r="Y27" t="s">
        <v>95</v>
      </c>
    </row>
    <row r="28" spans="1:25" x14ac:dyDescent="0.25">
      <c r="A28" s="4" t="str">
        <f>"CHG-"&amp;TEXT(ROW()-ROW(T_Suivi[#Headers]),"0000")</f>
        <v>CHG-0027</v>
      </c>
      <c r="B28" t="s">
        <v>147</v>
      </c>
      <c r="C28" t="s">
        <v>19</v>
      </c>
      <c r="D28" t="s">
        <v>226</v>
      </c>
      <c r="E28" t="s">
        <v>21</v>
      </c>
      <c r="F28">
        <v>6</v>
      </c>
      <c r="G28" t="s">
        <v>306</v>
      </c>
      <c r="H28" t="s">
        <v>374</v>
      </c>
      <c r="I28" t="s">
        <v>408</v>
      </c>
      <c r="J28" t="s">
        <v>451</v>
      </c>
      <c r="K28" t="s">
        <v>369</v>
      </c>
      <c r="L28" t="s">
        <v>403</v>
      </c>
      <c r="M28" s="5">
        <v>45947</v>
      </c>
      <c r="N28" s="5">
        <v>45964</v>
      </c>
      <c r="O28" s="5">
        <f>IF(AND(ISNUMBER(T_Suivi[[#This Row],[Date début]]),ISNUMBER(T_Suivi[[#This Row],[Durée (mois)]])),EDATE(T_Suivi[[#This Row],[Date début]],T_Suivi[[#This Row],[Durée (mois)]]),"")</f>
        <v>46145</v>
      </c>
      <c r="P28" s="4">
        <f ca="1">IF(ISNUMBER(T_Suivi[[#This Row],[Date fin]]),MAX(T_Suivi[[#This Row],[Date fin]]-TODAY(),0),"")</f>
        <v>174</v>
      </c>
      <c r="Q28" s="4" t="str">
        <f ca="1">IF(T_Suivi[[#This Row],[Jours restants]]&lt;15,"URGENT",IF(T_Suivi[[#This Row],[Jours restants]]&lt;30,"À surveiller","OK"))</f>
        <v>OK</v>
      </c>
      <c r="R28">
        <v>85</v>
      </c>
      <c r="S28" t="s">
        <v>54</v>
      </c>
      <c r="T28" t="s">
        <v>25</v>
      </c>
      <c r="U28" t="s">
        <v>516</v>
      </c>
      <c r="V28" s="6">
        <f>IFERROR(COUNTIFS(Notifications!$A:$A,T_Suivi[[#This Row],[ID]],Notifications!$C:$C,"Confirmé")/COUNTIF(Notifications!$A:$A,T_Suivi[[#This Row],[ID]]),0)</f>
        <v>0.5</v>
      </c>
      <c r="X28" t="s">
        <v>520</v>
      </c>
      <c r="Y28" t="s">
        <v>96</v>
      </c>
    </row>
    <row r="29" spans="1:25" x14ac:dyDescent="0.25">
      <c r="A29" s="4" t="str">
        <f>"CHG-"&amp;TEXT(ROW()-ROW(T_Suivi[#Headers]),"0000")</f>
        <v>CHG-0028</v>
      </c>
      <c r="B29" t="s">
        <v>148</v>
      </c>
      <c r="C29" t="s">
        <v>20</v>
      </c>
      <c r="D29" t="s">
        <v>227</v>
      </c>
      <c r="E29" t="s">
        <v>22</v>
      </c>
      <c r="F29">
        <v>3</v>
      </c>
      <c r="G29" t="s">
        <v>307</v>
      </c>
      <c r="H29" t="s">
        <v>371</v>
      </c>
      <c r="I29" t="s">
        <v>405</v>
      </c>
      <c r="J29" t="s">
        <v>452</v>
      </c>
      <c r="K29" t="s">
        <v>372</v>
      </c>
      <c r="L29" t="s">
        <v>406</v>
      </c>
      <c r="M29" s="5">
        <v>45956</v>
      </c>
      <c r="N29" s="5">
        <v>45990</v>
      </c>
      <c r="O29" s="5">
        <f>IF(AND(ISNUMBER(T_Suivi[[#This Row],[Date début]]),ISNUMBER(T_Suivi[[#This Row],[Durée (mois)]])),EDATE(T_Suivi[[#This Row],[Date début]],T_Suivi[[#This Row],[Durée (mois)]]),"")</f>
        <v>46081</v>
      </c>
      <c r="P29" s="4">
        <f ca="1">IF(ISNUMBER(T_Suivi[[#This Row],[Date fin]]),MAX(T_Suivi[[#This Row],[Date fin]]-TODAY(),0),"")</f>
        <v>110</v>
      </c>
      <c r="Q29" s="4" t="str">
        <f ca="1">IF(T_Suivi[[#This Row],[Jours restants]]&lt;15,"URGENT",IF(T_Suivi[[#This Row],[Jours restants]]&lt;30,"À surveiller","OK"))</f>
        <v>OK</v>
      </c>
      <c r="R29">
        <v>59</v>
      </c>
      <c r="S29" t="s">
        <v>54</v>
      </c>
      <c r="T29" t="s">
        <v>23</v>
      </c>
      <c r="U29" t="s">
        <v>515</v>
      </c>
      <c r="V29" s="6">
        <f>IFERROR(COUNTIFS(Notifications!$A:$A,T_Suivi[[#This Row],[ID]],Notifications!$C:$C,"Confirmé")/COUNTIF(Notifications!$A:$A,T_Suivi[[#This Row],[ID]]),0)</f>
        <v>0.75</v>
      </c>
      <c r="X29" t="s">
        <v>521</v>
      </c>
      <c r="Y29" t="s">
        <v>97</v>
      </c>
    </row>
    <row r="30" spans="1:25" x14ac:dyDescent="0.25">
      <c r="A30" s="4" t="str">
        <f>"CHG-"&amp;TEXT(ROW()-ROW(T_Suivi[#Headers]),"0000")</f>
        <v>CHG-0029</v>
      </c>
      <c r="B30" t="s">
        <v>149</v>
      </c>
      <c r="C30" t="s">
        <v>20</v>
      </c>
      <c r="D30" t="s">
        <v>228</v>
      </c>
      <c r="E30" t="s">
        <v>21</v>
      </c>
      <c r="F30">
        <v>12</v>
      </c>
      <c r="G30" t="s">
        <v>308</v>
      </c>
      <c r="H30" t="s">
        <v>380</v>
      </c>
      <c r="I30" t="s">
        <v>414</v>
      </c>
      <c r="J30" t="s">
        <v>453</v>
      </c>
      <c r="K30" t="s">
        <v>363</v>
      </c>
      <c r="L30" t="s">
        <v>397</v>
      </c>
      <c r="M30" s="5">
        <v>45917</v>
      </c>
      <c r="N30" s="5">
        <v>45975</v>
      </c>
      <c r="O30" s="5">
        <f>IF(AND(ISNUMBER(T_Suivi[[#This Row],[Date début]]),ISNUMBER(T_Suivi[[#This Row],[Durée (mois)]])),EDATE(T_Suivi[[#This Row],[Date début]],T_Suivi[[#This Row],[Durée (mois)]]),"")</f>
        <v>46340</v>
      </c>
      <c r="P30" s="4">
        <f ca="1">IF(ISNUMBER(T_Suivi[[#This Row],[Date fin]]),MAX(T_Suivi[[#This Row],[Date fin]]-TODAY(),0),"")</f>
        <v>369</v>
      </c>
      <c r="Q30" s="4" t="str">
        <f ca="1">IF(T_Suivi[[#This Row],[Jours restants]]&lt;15,"URGENT",IF(T_Suivi[[#This Row],[Jours restants]]&lt;30,"À surveiller","OK"))</f>
        <v>OK</v>
      </c>
      <c r="R30">
        <v>160</v>
      </c>
      <c r="S30" t="s">
        <v>53</v>
      </c>
      <c r="T30" t="s">
        <v>25</v>
      </c>
      <c r="U30" t="s">
        <v>517</v>
      </c>
      <c r="V30" s="6">
        <f>IFERROR(COUNTIFS(Notifications!$A:$A,T_Suivi[[#This Row],[ID]],Notifications!$C:$C,"Confirmé")/COUNTIF(Notifications!$A:$A,T_Suivi[[#This Row],[ID]]),0)</f>
        <v>0.33333333333333331</v>
      </c>
      <c r="X30" t="s">
        <v>524</v>
      </c>
      <c r="Y30" t="s">
        <v>96</v>
      </c>
    </row>
    <row r="31" spans="1:25" x14ac:dyDescent="0.25">
      <c r="A31" s="4" t="str">
        <f>"CHG-"&amp;TEXT(ROW()-ROW(T_Suivi[#Headers]),"0000")</f>
        <v>CHG-0030</v>
      </c>
      <c r="B31" t="s">
        <v>150</v>
      </c>
      <c r="C31" t="s">
        <v>20</v>
      </c>
      <c r="D31" t="s">
        <v>229</v>
      </c>
      <c r="E31" t="s">
        <v>22</v>
      </c>
      <c r="F31">
        <v>6</v>
      </c>
      <c r="G31" t="s">
        <v>309</v>
      </c>
      <c r="H31" t="s">
        <v>364</v>
      </c>
      <c r="I31" t="s">
        <v>398</v>
      </c>
      <c r="J31" t="s">
        <v>454</v>
      </c>
      <c r="K31" t="s">
        <v>374</v>
      </c>
      <c r="L31" t="s">
        <v>408</v>
      </c>
      <c r="M31" s="5">
        <v>45969</v>
      </c>
      <c r="N31" s="5">
        <v>45971</v>
      </c>
      <c r="O31" s="5">
        <f>IF(AND(ISNUMBER(T_Suivi[[#This Row],[Date début]]),ISNUMBER(T_Suivi[[#This Row],[Durée (mois)]])),EDATE(T_Suivi[[#This Row],[Date début]],T_Suivi[[#This Row],[Durée (mois)]]),"")</f>
        <v>46152</v>
      </c>
      <c r="P31" s="4">
        <f ca="1">IF(ISNUMBER(T_Suivi[[#This Row],[Date fin]]),MAX(T_Suivi[[#This Row],[Date fin]]-TODAY(),0),"")</f>
        <v>181</v>
      </c>
      <c r="Q31" s="4" t="str">
        <f ca="1">IF(T_Suivi[[#This Row],[Jours restants]]&lt;15,"URGENT",IF(T_Suivi[[#This Row],[Jours restants]]&lt;30,"À surveiller","OK"))</f>
        <v>OK</v>
      </c>
      <c r="R31">
        <v>95</v>
      </c>
      <c r="S31" t="s">
        <v>54</v>
      </c>
      <c r="T31" t="s">
        <v>24</v>
      </c>
      <c r="U31" t="s">
        <v>517</v>
      </c>
      <c r="V31" s="6">
        <f>IFERROR(COUNTIFS(Notifications!$A:$A,T_Suivi[[#This Row],[ID]],Notifications!$C:$C,"Confirmé")/COUNTIF(Notifications!$A:$A,T_Suivi[[#This Row],[ID]]),0)</f>
        <v>1</v>
      </c>
      <c r="X31" t="s">
        <v>519</v>
      </c>
      <c r="Y31" t="s">
        <v>94</v>
      </c>
    </row>
    <row r="32" spans="1:25" x14ac:dyDescent="0.25">
      <c r="A32" s="4" t="str">
        <f>"CHG-"&amp;TEXT(ROW()-ROW(T_Suivi[#Headers]),"0000")</f>
        <v>CHG-0031</v>
      </c>
      <c r="B32" t="s">
        <v>151</v>
      </c>
      <c r="C32" t="s">
        <v>19</v>
      </c>
      <c r="D32" t="s">
        <v>230</v>
      </c>
      <c r="E32" t="s">
        <v>21</v>
      </c>
      <c r="F32">
        <v>12</v>
      </c>
      <c r="G32" t="s">
        <v>310</v>
      </c>
      <c r="H32" t="s">
        <v>367</v>
      </c>
      <c r="I32" t="s">
        <v>401</v>
      </c>
      <c r="J32" t="s">
        <v>455</v>
      </c>
      <c r="K32" t="s">
        <v>367</v>
      </c>
      <c r="L32" t="s">
        <v>401</v>
      </c>
      <c r="M32" s="5">
        <v>45921</v>
      </c>
      <c r="N32" s="5">
        <v>45981</v>
      </c>
      <c r="O32" s="5">
        <f>IF(AND(ISNUMBER(T_Suivi[[#This Row],[Date début]]),ISNUMBER(T_Suivi[[#This Row],[Durée (mois)]])),EDATE(T_Suivi[[#This Row],[Date début]],T_Suivi[[#This Row],[Durée (mois)]]),"")</f>
        <v>46346</v>
      </c>
      <c r="P32" s="4">
        <f ca="1">IF(ISNUMBER(T_Suivi[[#This Row],[Date fin]]),MAX(T_Suivi[[#This Row],[Date fin]]-TODAY(),0),"")</f>
        <v>375</v>
      </c>
      <c r="Q32" s="4" t="str">
        <f ca="1">IF(T_Suivi[[#This Row],[Jours restants]]&lt;15,"URGENT",IF(T_Suivi[[#This Row],[Jours restants]]&lt;30,"À surveiller","OK"))</f>
        <v>OK</v>
      </c>
      <c r="R32">
        <v>160</v>
      </c>
      <c r="S32" t="s">
        <v>53</v>
      </c>
      <c r="T32" t="s">
        <v>24</v>
      </c>
      <c r="U32" t="s">
        <v>512</v>
      </c>
      <c r="V32" s="6">
        <f>IFERROR(COUNTIFS(Notifications!$A:$A,T_Suivi[[#This Row],[ID]],Notifications!$C:$C,"Confirmé")/COUNTIF(Notifications!$A:$A,T_Suivi[[#This Row],[ID]]),0)</f>
        <v>0.66666666666666663</v>
      </c>
      <c r="X32" t="s">
        <v>522</v>
      </c>
      <c r="Y32" t="s">
        <v>98</v>
      </c>
    </row>
    <row r="33" spans="1:25" x14ac:dyDescent="0.25">
      <c r="A33" s="4" t="str">
        <f>"CHG-"&amp;TEXT(ROW()-ROW(T_Suivi[#Headers]),"0000")</f>
        <v>CHG-0032</v>
      </c>
      <c r="B33" t="s">
        <v>150</v>
      </c>
      <c r="C33" t="s">
        <v>20</v>
      </c>
      <c r="D33" t="s">
        <v>231</v>
      </c>
      <c r="E33" t="s">
        <v>22</v>
      </c>
      <c r="F33">
        <v>3</v>
      </c>
      <c r="G33" t="s">
        <v>311</v>
      </c>
      <c r="H33" t="s">
        <v>381</v>
      </c>
      <c r="I33" t="s">
        <v>415</v>
      </c>
      <c r="J33" t="s">
        <v>456</v>
      </c>
      <c r="K33" t="s">
        <v>387</v>
      </c>
      <c r="L33" t="s">
        <v>420</v>
      </c>
      <c r="M33" s="5">
        <v>45932</v>
      </c>
      <c r="N33" s="5">
        <v>45990</v>
      </c>
      <c r="O33" s="5">
        <f>IF(AND(ISNUMBER(T_Suivi[[#This Row],[Date début]]),ISNUMBER(T_Suivi[[#This Row],[Durée (mois)]])),EDATE(T_Suivi[[#This Row],[Date début]],T_Suivi[[#This Row],[Durée (mois)]]),"")</f>
        <v>46081</v>
      </c>
      <c r="P33" s="4">
        <f ca="1">IF(ISNUMBER(T_Suivi[[#This Row],[Date fin]]),MAX(T_Suivi[[#This Row],[Date fin]]-TODAY(),0),"")</f>
        <v>110</v>
      </c>
      <c r="Q33" s="4" t="str">
        <f ca="1">IF(T_Suivi[[#This Row],[Jours restants]]&lt;15,"URGENT",IF(T_Suivi[[#This Row],[Jours restants]]&lt;30,"À surveiller","OK"))</f>
        <v>OK</v>
      </c>
      <c r="R33">
        <v>59</v>
      </c>
      <c r="S33" t="s">
        <v>54</v>
      </c>
      <c r="T33" t="s">
        <v>23</v>
      </c>
      <c r="U33" t="s">
        <v>513</v>
      </c>
      <c r="V33" s="6">
        <f>IFERROR(COUNTIFS(Notifications!$A:$A,T_Suivi[[#This Row],[ID]],Notifications!$C:$C,"Confirmé")/COUNTIF(Notifications!$A:$A,T_Suivi[[#This Row],[ID]]),0)</f>
        <v>0.5</v>
      </c>
      <c r="X33" t="s">
        <v>521</v>
      </c>
      <c r="Y33" t="s">
        <v>97</v>
      </c>
    </row>
    <row r="34" spans="1:25" x14ac:dyDescent="0.25">
      <c r="A34" s="4" t="str">
        <f>"CHG-"&amp;TEXT(ROW()-ROW(T_Suivi[#Headers]),"0000")</f>
        <v>CHG-0033</v>
      </c>
      <c r="B34" t="s">
        <v>152</v>
      </c>
      <c r="C34" t="s">
        <v>19</v>
      </c>
      <c r="D34" t="s">
        <v>232</v>
      </c>
      <c r="E34" t="s">
        <v>22</v>
      </c>
      <c r="F34">
        <v>12</v>
      </c>
      <c r="G34" t="s">
        <v>312</v>
      </c>
      <c r="H34" t="s">
        <v>382</v>
      </c>
      <c r="I34" t="s">
        <v>410</v>
      </c>
      <c r="J34" t="s">
        <v>457</v>
      </c>
      <c r="K34" t="s">
        <v>385</v>
      </c>
      <c r="L34" t="s">
        <v>418</v>
      </c>
      <c r="M34" s="5">
        <v>45918</v>
      </c>
      <c r="N34" s="5">
        <v>45997</v>
      </c>
      <c r="O34" s="5">
        <f>IF(AND(ISNUMBER(T_Suivi[[#This Row],[Date début]]),ISNUMBER(T_Suivi[[#This Row],[Durée (mois)]])),EDATE(T_Suivi[[#This Row],[Date début]],T_Suivi[[#This Row],[Durée (mois)]]),"")</f>
        <v>46362</v>
      </c>
      <c r="P34" s="4">
        <f ca="1">IF(ISNUMBER(T_Suivi[[#This Row],[Date fin]]),MAX(T_Suivi[[#This Row],[Date fin]]-TODAY(),0),"")</f>
        <v>391</v>
      </c>
      <c r="Q34" s="4" t="str">
        <f ca="1">IF(T_Suivi[[#This Row],[Jours restants]]&lt;15,"URGENT",IF(T_Suivi[[#This Row],[Jours restants]]&lt;30,"À surveiller","OK"))</f>
        <v>OK</v>
      </c>
      <c r="R34">
        <v>170</v>
      </c>
      <c r="S34" t="s">
        <v>53</v>
      </c>
      <c r="T34" t="s">
        <v>25</v>
      </c>
      <c r="U34" t="s">
        <v>517</v>
      </c>
      <c r="V34" s="6">
        <f>IFERROR(COUNTIFS(Notifications!$A:$A,T_Suivi[[#This Row],[ID]],Notifications!$C:$C,"Confirmé")/COUNTIF(Notifications!$A:$A,T_Suivi[[#This Row],[ID]]),0)</f>
        <v>1</v>
      </c>
      <c r="X34" t="s">
        <v>523</v>
      </c>
      <c r="Y34" t="s">
        <v>95</v>
      </c>
    </row>
    <row r="35" spans="1:25" x14ac:dyDescent="0.25">
      <c r="A35" s="4" t="str">
        <f>"CHG-"&amp;TEXT(ROW()-ROW(T_Suivi[#Headers]),"0000")</f>
        <v>CHG-0034</v>
      </c>
      <c r="B35" t="s">
        <v>153</v>
      </c>
      <c r="C35" t="s">
        <v>19</v>
      </c>
      <c r="D35" t="s">
        <v>233</v>
      </c>
      <c r="E35" t="s">
        <v>22</v>
      </c>
      <c r="F35">
        <v>1</v>
      </c>
      <c r="G35" t="s">
        <v>313</v>
      </c>
      <c r="H35" t="s">
        <v>383</v>
      </c>
      <c r="I35" t="s">
        <v>416</v>
      </c>
      <c r="J35" t="s">
        <v>458</v>
      </c>
      <c r="K35" t="s">
        <v>388</v>
      </c>
      <c r="L35" t="s">
        <v>421</v>
      </c>
      <c r="M35" s="5">
        <v>45918</v>
      </c>
      <c r="N35" s="5">
        <v>45990</v>
      </c>
      <c r="O35" s="5">
        <f>IF(AND(ISNUMBER(T_Suivi[[#This Row],[Date début]]),ISNUMBER(T_Suivi[[#This Row],[Durée (mois)]])),EDATE(T_Suivi[[#This Row],[Date début]],T_Suivi[[#This Row],[Durée (mois)]]),"")</f>
        <v>46020</v>
      </c>
      <c r="P35" s="4">
        <f ca="1">IF(ISNUMBER(T_Suivi[[#This Row],[Date fin]]),MAX(T_Suivi[[#This Row],[Date fin]]-TODAY(),0),"")</f>
        <v>49</v>
      </c>
      <c r="Q35" s="4" t="str">
        <f ca="1">IF(T_Suivi[[#This Row],[Jours restants]]&lt;15,"URGENT",IF(T_Suivi[[#This Row],[Jours restants]]&lt;30,"À surveiller","OK"))</f>
        <v>OK</v>
      </c>
      <c r="R35">
        <v>39</v>
      </c>
      <c r="S35" t="s">
        <v>53</v>
      </c>
      <c r="T35" t="s">
        <v>25</v>
      </c>
      <c r="U35" t="s">
        <v>513</v>
      </c>
      <c r="V35" s="6">
        <f>IFERROR(COUNTIFS(Notifications!$A:$A,T_Suivi[[#This Row],[ID]],Notifications!$C:$C,"Confirmé")/COUNTIF(Notifications!$A:$A,T_Suivi[[#This Row],[ID]]),0)</f>
        <v>0.5</v>
      </c>
      <c r="X35" t="s">
        <v>521</v>
      </c>
      <c r="Y35" t="s">
        <v>97</v>
      </c>
    </row>
    <row r="36" spans="1:25" x14ac:dyDescent="0.25">
      <c r="A36" s="4" t="str">
        <f>"CHG-"&amp;TEXT(ROW()-ROW(T_Suivi[#Headers]),"0000")</f>
        <v>CHG-0035</v>
      </c>
      <c r="B36" t="s">
        <v>154</v>
      </c>
      <c r="C36" t="s">
        <v>20</v>
      </c>
      <c r="D36" t="s">
        <v>234</v>
      </c>
      <c r="E36" t="s">
        <v>22</v>
      </c>
      <c r="F36">
        <v>3</v>
      </c>
      <c r="G36" t="s">
        <v>314</v>
      </c>
      <c r="H36" t="s">
        <v>373</v>
      </c>
      <c r="I36" t="s">
        <v>407</v>
      </c>
      <c r="J36" t="s">
        <v>459</v>
      </c>
      <c r="K36" t="s">
        <v>387</v>
      </c>
      <c r="L36" t="s">
        <v>420</v>
      </c>
      <c r="M36" s="5">
        <v>45938</v>
      </c>
      <c r="N36" s="5">
        <v>45976</v>
      </c>
      <c r="O36" s="5">
        <f>IF(AND(ISNUMBER(T_Suivi[[#This Row],[Date début]]),ISNUMBER(T_Suivi[[#This Row],[Durée (mois)]])),EDATE(T_Suivi[[#This Row],[Date début]],T_Suivi[[#This Row],[Durée (mois)]]),"")</f>
        <v>46068</v>
      </c>
      <c r="P36" s="4">
        <f ca="1">IF(ISNUMBER(T_Suivi[[#This Row],[Date fin]]),MAX(T_Suivi[[#This Row],[Date fin]]-TODAY(),0),"")</f>
        <v>97</v>
      </c>
      <c r="Q36" s="4" t="str">
        <f ca="1">IF(T_Suivi[[#This Row],[Jours restants]]&lt;15,"URGENT",IF(T_Suivi[[#This Row],[Jours restants]]&lt;30,"À surveiller","OK"))</f>
        <v>OK</v>
      </c>
      <c r="R36">
        <v>59</v>
      </c>
      <c r="S36" t="s">
        <v>54</v>
      </c>
      <c r="T36" t="s">
        <v>27</v>
      </c>
      <c r="U36" t="s">
        <v>512</v>
      </c>
      <c r="V36" s="6">
        <f>IFERROR(COUNTIFS(Notifications!$A:$A,T_Suivi[[#This Row],[ID]],Notifications!$C:$C,"Confirmé")/COUNTIF(Notifications!$A:$A,T_Suivi[[#This Row],[ID]]),0)</f>
        <v>0.66666666666666663</v>
      </c>
      <c r="X36" t="s">
        <v>524</v>
      </c>
      <c r="Y36" t="s">
        <v>95</v>
      </c>
    </row>
    <row r="37" spans="1:25" x14ac:dyDescent="0.25">
      <c r="A37" s="4" t="str">
        <f>"CHG-"&amp;TEXT(ROW()-ROW(T_Suivi[#Headers]),"0000")</f>
        <v>CHG-0036</v>
      </c>
      <c r="B37" t="s">
        <v>155</v>
      </c>
      <c r="C37" t="s">
        <v>20</v>
      </c>
      <c r="D37" t="s">
        <v>235</v>
      </c>
      <c r="E37" t="s">
        <v>21</v>
      </c>
      <c r="F37">
        <v>6</v>
      </c>
      <c r="G37" t="s">
        <v>315</v>
      </c>
      <c r="H37" t="s">
        <v>375</v>
      </c>
      <c r="I37" t="s">
        <v>409</v>
      </c>
      <c r="J37" t="s">
        <v>460</v>
      </c>
      <c r="K37" t="s">
        <v>375</v>
      </c>
      <c r="L37" t="s">
        <v>409</v>
      </c>
      <c r="M37" s="5">
        <v>45924</v>
      </c>
      <c r="N37" s="5">
        <v>45982</v>
      </c>
      <c r="O37" s="5">
        <f>IF(AND(ISNUMBER(T_Suivi[[#This Row],[Date début]]),ISNUMBER(T_Suivi[[#This Row],[Durée (mois)]])),EDATE(T_Suivi[[#This Row],[Date début]],T_Suivi[[#This Row],[Durée (mois)]]),"")</f>
        <v>46163</v>
      </c>
      <c r="P37" s="4">
        <f ca="1">IF(ISNUMBER(T_Suivi[[#This Row],[Date fin]]),MAX(T_Suivi[[#This Row],[Date fin]]-TODAY(),0),"")</f>
        <v>192</v>
      </c>
      <c r="Q37" s="4" t="str">
        <f ca="1">IF(T_Suivi[[#This Row],[Jours restants]]&lt;15,"URGENT",IF(T_Suivi[[#This Row],[Jours restants]]&lt;30,"À surveiller","OK"))</f>
        <v>OK</v>
      </c>
      <c r="R37">
        <v>85</v>
      </c>
      <c r="S37" t="s">
        <v>54</v>
      </c>
      <c r="T37" t="s">
        <v>25</v>
      </c>
      <c r="U37" t="s">
        <v>514</v>
      </c>
      <c r="V37" s="6">
        <f>IFERROR(COUNTIFS(Notifications!$A:$A,T_Suivi[[#This Row],[ID]],Notifications!$C:$C,"Confirmé")/COUNTIF(Notifications!$A:$A,T_Suivi[[#This Row],[ID]]),0)</f>
        <v>0.5</v>
      </c>
      <c r="X37" t="s">
        <v>521</v>
      </c>
      <c r="Y37" t="s">
        <v>98</v>
      </c>
    </row>
    <row r="38" spans="1:25" x14ac:dyDescent="0.25">
      <c r="A38" s="4" t="str">
        <f>"CHG-"&amp;TEXT(ROW()-ROW(T_Suivi[#Headers]),"0000")</f>
        <v>CHG-0037</v>
      </c>
      <c r="B38" t="s">
        <v>156</v>
      </c>
      <c r="C38" t="s">
        <v>19</v>
      </c>
      <c r="D38" t="s">
        <v>236</v>
      </c>
      <c r="E38" t="s">
        <v>22</v>
      </c>
      <c r="F38">
        <v>1</v>
      </c>
      <c r="G38" t="s">
        <v>316</v>
      </c>
      <c r="H38" t="s">
        <v>378</v>
      </c>
      <c r="I38" t="s">
        <v>412</v>
      </c>
      <c r="J38" t="s">
        <v>461</v>
      </c>
      <c r="K38" t="s">
        <v>378</v>
      </c>
      <c r="L38" t="s">
        <v>412</v>
      </c>
      <c r="M38" s="5">
        <v>45953</v>
      </c>
      <c r="N38" s="5">
        <v>45986</v>
      </c>
      <c r="O38" s="5">
        <f>IF(AND(ISNUMBER(T_Suivi[[#This Row],[Date début]]),ISNUMBER(T_Suivi[[#This Row],[Durée (mois)]])),EDATE(T_Suivi[[#This Row],[Date début]],T_Suivi[[#This Row],[Durée (mois)]]),"")</f>
        <v>46016</v>
      </c>
      <c r="P38" s="4">
        <f ca="1">IF(ISNUMBER(T_Suivi[[#This Row],[Date fin]]),MAX(T_Suivi[[#This Row],[Date fin]]-TODAY(),0),"")</f>
        <v>45</v>
      </c>
      <c r="Q38" s="4" t="str">
        <f ca="1">IF(T_Suivi[[#This Row],[Jours restants]]&lt;15,"URGENT",IF(T_Suivi[[#This Row],[Jours restants]]&lt;30,"À surveiller","OK"))</f>
        <v>OK</v>
      </c>
      <c r="R38">
        <v>39</v>
      </c>
      <c r="S38" t="s">
        <v>53</v>
      </c>
      <c r="T38" t="s">
        <v>25</v>
      </c>
      <c r="U38" t="s">
        <v>512</v>
      </c>
      <c r="V38" s="6">
        <f>IFERROR(COUNTIFS(Notifications!$A:$A,T_Suivi[[#This Row],[ID]],Notifications!$C:$C,"Confirmé")/COUNTIF(Notifications!$A:$A,T_Suivi[[#This Row],[ID]]),0)</f>
        <v>1</v>
      </c>
      <c r="X38" t="s">
        <v>521</v>
      </c>
      <c r="Y38" t="s">
        <v>98</v>
      </c>
    </row>
    <row r="39" spans="1:25" x14ac:dyDescent="0.25">
      <c r="A39" s="4" t="str">
        <f>"CHG-"&amp;TEXT(ROW()-ROW(T_Suivi[#Headers]),"0000")</f>
        <v>CHG-0038</v>
      </c>
      <c r="B39" t="s">
        <v>157</v>
      </c>
      <c r="C39" t="s">
        <v>20</v>
      </c>
      <c r="D39" t="s">
        <v>237</v>
      </c>
      <c r="E39" t="s">
        <v>22</v>
      </c>
      <c r="F39">
        <v>3</v>
      </c>
      <c r="G39" t="s">
        <v>317</v>
      </c>
      <c r="H39" t="s">
        <v>384</v>
      </c>
      <c r="I39" t="s">
        <v>417</v>
      </c>
      <c r="J39" t="s">
        <v>462</v>
      </c>
      <c r="K39" t="s">
        <v>384</v>
      </c>
      <c r="L39" t="s">
        <v>417</v>
      </c>
      <c r="M39" s="5">
        <v>45928</v>
      </c>
      <c r="N39" s="5">
        <v>45995</v>
      </c>
      <c r="O39" s="5">
        <f>IF(AND(ISNUMBER(T_Suivi[[#This Row],[Date début]]),ISNUMBER(T_Suivi[[#This Row],[Durée (mois)]])),EDATE(T_Suivi[[#This Row],[Date début]],T_Suivi[[#This Row],[Durée (mois)]]),"")</f>
        <v>46085</v>
      </c>
      <c r="P39" s="4">
        <f ca="1">IF(ISNUMBER(T_Suivi[[#This Row],[Date fin]]),MAX(T_Suivi[[#This Row],[Date fin]]-TODAY(),0),"")</f>
        <v>114</v>
      </c>
      <c r="Q39" s="4" t="str">
        <f ca="1">IF(T_Suivi[[#This Row],[Jours restants]]&lt;15,"URGENT",IF(T_Suivi[[#This Row],[Jours restants]]&lt;30,"À surveiller","OK"))</f>
        <v>OK</v>
      </c>
      <c r="R39">
        <v>59</v>
      </c>
      <c r="S39" t="s">
        <v>53</v>
      </c>
      <c r="T39" t="s">
        <v>25</v>
      </c>
      <c r="U39" t="s">
        <v>512</v>
      </c>
      <c r="V39" s="6">
        <f>IFERROR(COUNTIFS(Notifications!$A:$A,T_Suivi[[#This Row],[ID]],Notifications!$C:$C,"Confirmé")/COUNTIF(Notifications!$A:$A,T_Suivi[[#This Row],[ID]]),0)</f>
        <v>0.75</v>
      </c>
      <c r="X39" t="s">
        <v>520</v>
      </c>
      <c r="Y39" t="s">
        <v>98</v>
      </c>
    </row>
    <row r="40" spans="1:25" x14ac:dyDescent="0.25">
      <c r="A40" s="4" t="str">
        <f>"CHG-"&amp;TEXT(ROW()-ROW(T_Suivi[#Headers]),"0000")</f>
        <v>CHG-0039</v>
      </c>
      <c r="B40" t="s">
        <v>158</v>
      </c>
      <c r="C40" t="s">
        <v>19</v>
      </c>
      <c r="D40" t="s">
        <v>238</v>
      </c>
      <c r="E40" t="s">
        <v>22</v>
      </c>
      <c r="F40">
        <v>12</v>
      </c>
      <c r="G40" t="s">
        <v>318</v>
      </c>
      <c r="H40" t="s">
        <v>385</v>
      </c>
      <c r="I40" t="s">
        <v>418</v>
      </c>
      <c r="J40" t="s">
        <v>463</v>
      </c>
      <c r="K40" t="s">
        <v>385</v>
      </c>
      <c r="L40" t="s">
        <v>418</v>
      </c>
      <c r="M40" s="5">
        <v>45939</v>
      </c>
      <c r="N40" s="5">
        <v>45994</v>
      </c>
      <c r="O40" s="5">
        <f>IF(AND(ISNUMBER(T_Suivi[[#This Row],[Date début]]),ISNUMBER(T_Suivi[[#This Row],[Durée (mois)]])),EDATE(T_Suivi[[#This Row],[Date début]],T_Suivi[[#This Row],[Durée (mois)]]),"")</f>
        <v>46359</v>
      </c>
      <c r="P40" s="4">
        <f ca="1">IF(ISNUMBER(T_Suivi[[#This Row],[Date fin]]),MAX(T_Suivi[[#This Row],[Date fin]]-TODAY(),0),"")</f>
        <v>388</v>
      </c>
      <c r="Q40" s="4" t="str">
        <f ca="1">IF(T_Suivi[[#This Row],[Jours restants]]&lt;15,"URGENT",IF(T_Suivi[[#This Row],[Jours restants]]&lt;30,"À surveiller","OK"))</f>
        <v>OK</v>
      </c>
      <c r="R40">
        <v>170</v>
      </c>
      <c r="S40" t="s">
        <v>53</v>
      </c>
      <c r="T40" t="s">
        <v>27</v>
      </c>
      <c r="U40" t="s">
        <v>518</v>
      </c>
      <c r="V40" s="6">
        <f>IFERROR(COUNTIFS(Notifications!$A:$A,T_Suivi[[#This Row],[ID]],Notifications!$C:$C,"Confirmé")/COUNTIF(Notifications!$A:$A,T_Suivi[[#This Row],[ID]]),0)</f>
        <v>0.33333333333333331</v>
      </c>
      <c r="X40" t="s">
        <v>520</v>
      </c>
      <c r="Y40" t="s">
        <v>96</v>
      </c>
    </row>
    <row r="41" spans="1:25" x14ac:dyDescent="0.25">
      <c r="A41" s="4" t="str">
        <f>"CHG-"&amp;TEXT(ROW()-ROW(T_Suivi[#Headers]),"0000")</f>
        <v>CHG-0040</v>
      </c>
      <c r="B41" t="s">
        <v>159</v>
      </c>
      <c r="C41" t="s">
        <v>20</v>
      </c>
      <c r="D41" t="s">
        <v>239</v>
      </c>
      <c r="E41" t="s">
        <v>21</v>
      </c>
      <c r="F41">
        <v>6</v>
      </c>
      <c r="G41" t="s">
        <v>319</v>
      </c>
      <c r="H41" t="s">
        <v>360</v>
      </c>
      <c r="I41" t="s">
        <v>394</v>
      </c>
      <c r="J41" t="s">
        <v>464</v>
      </c>
      <c r="K41" t="s">
        <v>365</v>
      </c>
      <c r="L41" t="s">
        <v>399</v>
      </c>
      <c r="M41" s="5">
        <v>45923</v>
      </c>
      <c r="N41" s="5">
        <v>45981</v>
      </c>
      <c r="O41" s="5">
        <f>IF(AND(ISNUMBER(T_Suivi[[#This Row],[Date début]]),ISNUMBER(T_Suivi[[#This Row],[Durée (mois)]])),EDATE(T_Suivi[[#This Row],[Date début]],T_Suivi[[#This Row],[Durée (mois)]]),"")</f>
        <v>46162</v>
      </c>
      <c r="P41" s="4">
        <f ca="1">IF(ISNUMBER(T_Suivi[[#This Row],[Date fin]]),MAX(T_Suivi[[#This Row],[Date fin]]-TODAY(),0),"")</f>
        <v>191</v>
      </c>
      <c r="Q41" s="4" t="str">
        <f ca="1">IF(T_Suivi[[#This Row],[Jours restants]]&lt;15,"URGENT",IF(T_Suivi[[#This Row],[Jours restants]]&lt;30,"À surveiller","OK"))</f>
        <v>OK</v>
      </c>
      <c r="R41">
        <v>85</v>
      </c>
      <c r="S41" t="s">
        <v>53</v>
      </c>
      <c r="T41" t="s">
        <v>25</v>
      </c>
      <c r="U41" t="s">
        <v>516</v>
      </c>
      <c r="V41" s="6">
        <f>IFERROR(COUNTIFS(Notifications!$A:$A,T_Suivi[[#This Row],[ID]],Notifications!$C:$C,"Confirmé")/COUNTIF(Notifications!$A:$A,T_Suivi[[#This Row],[ID]]),0)</f>
        <v>0</v>
      </c>
      <c r="X41" t="s">
        <v>522</v>
      </c>
      <c r="Y41" t="s">
        <v>96</v>
      </c>
    </row>
    <row r="42" spans="1:25" x14ac:dyDescent="0.25">
      <c r="A42" s="4" t="str">
        <f>"CHG-"&amp;TEXT(ROW()-ROW(T_Suivi[#Headers]),"0000")</f>
        <v>CHG-0041</v>
      </c>
      <c r="B42" t="s">
        <v>160</v>
      </c>
      <c r="C42" t="s">
        <v>19</v>
      </c>
      <c r="D42" t="s">
        <v>240</v>
      </c>
      <c r="E42" t="s">
        <v>21</v>
      </c>
      <c r="F42">
        <v>3</v>
      </c>
      <c r="G42" t="s">
        <v>320</v>
      </c>
      <c r="H42" t="s">
        <v>386</v>
      </c>
      <c r="I42" t="s">
        <v>419</v>
      </c>
      <c r="J42" t="s">
        <v>465</v>
      </c>
      <c r="K42" t="s">
        <v>386</v>
      </c>
      <c r="L42" t="s">
        <v>419</v>
      </c>
      <c r="M42" s="5">
        <v>45924</v>
      </c>
      <c r="N42" s="5">
        <v>45982</v>
      </c>
      <c r="O42" s="5">
        <f>IF(AND(ISNUMBER(T_Suivi[[#This Row],[Date début]]),ISNUMBER(T_Suivi[[#This Row],[Durée (mois)]])),EDATE(T_Suivi[[#This Row],[Date début]],T_Suivi[[#This Row],[Durée (mois)]]),"")</f>
        <v>46074</v>
      </c>
      <c r="P42" s="4">
        <f ca="1">IF(ISNUMBER(T_Suivi[[#This Row],[Date fin]]),MAX(T_Suivi[[#This Row],[Date fin]]-TODAY(),0),"")</f>
        <v>103</v>
      </c>
      <c r="Q42" s="4" t="str">
        <f ca="1">IF(T_Suivi[[#This Row],[Jours restants]]&lt;15,"URGENT",IF(T_Suivi[[#This Row],[Jours restants]]&lt;30,"À surveiller","OK"))</f>
        <v>OK</v>
      </c>
      <c r="R42">
        <v>49</v>
      </c>
      <c r="S42" t="s">
        <v>53</v>
      </c>
      <c r="T42" t="s">
        <v>24</v>
      </c>
      <c r="U42" t="s">
        <v>517</v>
      </c>
      <c r="V42" s="6">
        <f>IFERROR(COUNTIFS(Notifications!$A:$A,T_Suivi[[#This Row],[ID]],Notifications!$C:$C,"Confirmé")/COUNTIF(Notifications!$A:$A,T_Suivi[[#This Row],[ID]]),0)</f>
        <v>0.66666666666666663</v>
      </c>
      <c r="X42" t="s">
        <v>522</v>
      </c>
      <c r="Y42" t="s">
        <v>97</v>
      </c>
    </row>
    <row r="43" spans="1:25" x14ac:dyDescent="0.25">
      <c r="A43" s="4" t="str">
        <f>"CHG-"&amp;TEXT(ROW()-ROW(T_Suivi[#Headers]),"0000")</f>
        <v>CHG-0042</v>
      </c>
      <c r="B43" t="s">
        <v>161</v>
      </c>
      <c r="C43" t="s">
        <v>20</v>
      </c>
      <c r="D43" t="s">
        <v>241</v>
      </c>
      <c r="E43" t="s">
        <v>21</v>
      </c>
      <c r="F43">
        <v>1</v>
      </c>
      <c r="G43" t="s">
        <v>321</v>
      </c>
      <c r="H43" t="s">
        <v>365</v>
      </c>
      <c r="I43" t="s">
        <v>399</v>
      </c>
      <c r="J43" t="s">
        <v>466</v>
      </c>
      <c r="K43" t="s">
        <v>507</v>
      </c>
      <c r="L43" t="s">
        <v>510</v>
      </c>
      <c r="M43" s="5">
        <v>45957</v>
      </c>
      <c r="N43" s="5">
        <v>45964</v>
      </c>
      <c r="O43" s="5">
        <f>IF(AND(ISNUMBER(T_Suivi[[#This Row],[Date début]]),ISNUMBER(T_Suivi[[#This Row],[Durée (mois)]])),EDATE(T_Suivi[[#This Row],[Date début]],T_Suivi[[#This Row],[Durée (mois)]]),"")</f>
        <v>45994</v>
      </c>
      <c r="P43" s="4">
        <f ca="1">IF(ISNUMBER(T_Suivi[[#This Row],[Date fin]]),MAX(T_Suivi[[#This Row],[Date fin]]-TODAY(),0),"")</f>
        <v>23</v>
      </c>
      <c r="Q43" s="4" t="str">
        <f ca="1">IF(T_Suivi[[#This Row],[Jours restants]]&lt;15,"URGENT",IF(T_Suivi[[#This Row],[Jours restants]]&lt;30,"À surveiller","OK"))</f>
        <v>À surveiller</v>
      </c>
      <c r="R43">
        <v>29</v>
      </c>
      <c r="S43" t="s">
        <v>53</v>
      </c>
      <c r="T43" t="s">
        <v>25</v>
      </c>
      <c r="U43" t="s">
        <v>518</v>
      </c>
      <c r="V43" s="6">
        <f>IFERROR(COUNTIFS(Notifications!$A:$A,T_Suivi[[#This Row],[ID]],Notifications!$C:$C,"Confirmé")/COUNTIF(Notifications!$A:$A,T_Suivi[[#This Row],[ID]]),0)</f>
        <v>0.5</v>
      </c>
      <c r="X43" t="s">
        <v>519</v>
      </c>
      <c r="Y43" t="s">
        <v>95</v>
      </c>
    </row>
    <row r="44" spans="1:25" x14ac:dyDescent="0.25">
      <c r="A44" s="4" t="str">
        <f>"CHG-"&amp;TEXT(ROW()-ROW(T_Suivi[#Headers]),"0000")</f>
        <v>CHG-0043</v>
      </c>
      <c r="B44" t="s">
        <v>162</v>
      </c>
      <c r="C44" t="s">
        <v>20</v>
      </c>
      <c r="D44" t="s">
        <v>242</v>
      </c>
      <c r="E44" t="s">
        <v>22</v>
      </c>
      <c r="F44">
        <v>1</v>
      </c>
      <c r="G44" t="s">
        <v>322</v>
      </c>
      <c r="H44" t="s">
        <v>380</v>
      </c>
      <c r="I44" t="s">
        <v>414</v>
      </c>
      <c r="J44" t="s">
        <v>467</v>
      </c>
      <c r="K44" t="s">
        <v>389</v>
      </c>
      <c r="L44" t="s">
        <v>422</v>
      </c>
      <c r="M44" s="5">
        <v>45958</v>
      </c>
      <c r="N44" s="5">
        <v>45965</v>
      </c>
      <c r="O44" s="5">
        <f>IF(AND(ISNUMBER(T_Suivi[[#This Row],[Date début]]),ISNUMBER(T_Suivi[[#This Row],[Durée (mois)]])),EDATE(T_Suivi[[#This Row],[Date début]],T_Suivi[[#This Row],[Durée (mois)]]),"")</f>
        <v>45995</v>
      </c>
      <c r="P44" s="4">
        <f ca="1">IF(ISNUMBER(T_Suivi[[#This Row],[Date fin]]),MAX(T_Suivi[[#This Row],[Date fin]]-TODAY(),0),"")</f>
        <v>24</v>
      </c>
      <c r="Q44" s="4" t="str">
        <f ca="1">IF(T_Suivi[[#This Row],[Jours restants]]&lt;15,"URGENT",IF(T_Suivi[[#This Row],[Jours restants]]&lt;30,"À surveiller","OK"))</f>
        <v>À surveiller</v>
      </c>
      <c r="R44">
        <v>39</v>
      </c>
      <c r="S44" t="s">
        <v>54</v>
      </c>
      <c r="T44" t="s">
        <v>26</v>
      </c>
      <c r="U44" t="s">
        <v>517</v>
      </c>
      <c r="V44" s="6">
        <f>IFERROR(COUNTIFS(Notifications!$A:$A,T_Suivi[[#This Row],[ID]],Notifications!$C:$C,"Confirmé")/COUNTIF(Notifications!$A:$A,T_Suivi[[#This Row],[ID]]),0)</f>
        <v>1</v>
      </c>
      <c r="X44" t="s">
        <v>523</v>
      </c>
      <c r="Y44" t="s">
        <v>95</v>
      </c>
    </row>
    <row r="45" spans="1:25" x14ac:dyDescent="0.25">
      <c r="A45" s="4" t="str">
        <f>"CHG-"&amp;TEXT(ROW()-ROW(T_Suivi[#Headers]),"0000")</f>
        <v>CHG-0044</v>
      </c>
      <c r="B45" t="s">
        <v>163</v>
      </c>
      <c r="C45" t="s">
        <v>20</v>
      </c>
      <c r="D45" t="s">
        <v>243</v>
      </c>
      <c r="E45" t="s">
        <v>22</v>
      </c>
      <c r="F45">
        <v>1</v>
      </c>
      <c r="G45" t="s">
        <v>323</v>
      </c>
      <c r="H45" t="s">
        <v>372</v>
      </c>
      <c r="I45" t="s">
        <v>406</v>
      </c>
      <c r="J45" t="s">
        <v>468</v>
      </c>
      <c r="K45" t="s">
        <v>367</v>
      </c>
      <c r="L45" t="s">
        <v>401</v>
      </c>
      <c r="M45" s="5">
        <v>45967</v>
      </c>
      <c r="N45" s="5">
        <v>45960</v>
      </c>
      <c r="O45" s="5">
        <f>IF(AND(ISNUMBER(T_Suivi[[#This Row],[Date début]]),ISNUMBER(T_Suivi[[#This Row],[Durée (mois)]])),EDATE(T_Suivi[[#This Row],[Date début]],T_Suivi[[#This Row],[Durée (mois)]]),"")</f>
        <v>45991</v>
      </c>
      <c r="P45" s="4">
        <f ca="1">IF(ISNUMBER(T_Suivi[[#This Row],[Date fin]]),MAX(T_Suivi[[#This Row],[Date fin]]-TODAY(),0),"")</f>
        <v>20</v>
      </c>
      <c r="Q45" s="4" t="str">
        <f ca="1">IF(T_Suivi[[#This Row],[Jours restants]]&lt;15,"URGENT",IF(T_Suivi[[#This Row],[Jours restants]]&lt;30,"À surveiller","OK"))</f>
        <v>À surveiller</v>
      </c>
      <c r="R45">
        <v>39</v>
      </c>
      <c r="S45" t="s">
        <v>54</v>
      </c>
      <c r="T45" t="s">
        <v>27</v>
      </c>
      <c r="U45" t="s">
        <v>516</v>
      </c>
      <c r="V45" s="6">
        <f>IFERROR(COUNTIFS(Notifications!$A:$A,T_Suivi[[#This Row],[ID]],Notifications!$C:$C,"Confirmé")/COUNTIF(Notifications!$A:$A,T_Suivi[[#This Row],[ID]]),0)</f>
        <v>0</v>
      </c>
      <c r="X45" t="s">
        <v>521</v>
      </c>
      <c r="Y45" t="s">
        <v>98</v>
      </c>
    </row>
    <row r="46" spans="1:25" x14ac:dyDescent="0.25">
      <c r="A46" s="4" t="str">
        <f>"CHG-"&amp;TEXT(ROW()-ROW(T_Suivi[#Headers]),"0000")</f>
        <v>CHG-0045</v>
      </c>
      <c r="B46" t="s">
        <v>164</v>
      </c>
      <c r="C46" t="s">
        <v>20</v>
      </c>
      <c r="D46" t="s">
        <v>244</v>
      </c>
      <c r="E46" t="s">
        <v>21</v>
      </c>
      <c r="F46">
        <v>3</v>
      </c>
      <c r="G46" t="s">
        <v>324</v>
      </c>
      <c r="H46" t="s">
        <v>387</v>
      </c>
      <c r="I46" t="s">
        <v>420</v>
      </c>
      <c r="J46" t="s">
        <v>469</v>
      </c>
      <c r="K46" t="s">
        <v>387</v>
      </c>
      <c r="L46" t="s">
        <v>420</v>
      </c>
      <c r="M46" s="5">
        <v>45914</v>
      </c>
      <c r="N46" s="5">
        <v>45977</v>
      </c>
      <c r="O46" s="5">
        <f>IF(AND(ISNUMBER(T_Suivi[[#This Row],[Date début]]),ISNUMBER(T_Suivi[[#This Row],[Durée (mois)]])),EDATE(T_Suivi[[#This Row],[Date début]],T_Suivi[[#This Row],[Durée (mois)]]),"")</f>
        <v>46069</v>
      </c>
      <c r="P46" s="4">
        <f ca="1">IF(ISNUMBER(T_Suivi[[#This Row],[Date fin]]),MAX(T_Suivi[[#This Row],[Date fin]]-TODAY(),0),"")</f>
        <v>98</v>
      </c>
      <c r="Q46" s="4" t="str">
        <f ca="1">IF(T_Suivi[[#This Row],[Jours restants]]&lt;15,"URGENT",IF(T_Suivi[[#This Row],[Jours restants]]&lt;30,"À surveiller","OK"))</f>
        <v>OK</v>
      </c>
      <c r="R46">
        <v>49</v>
      </c>
      <c r="S46" t="s">
        <v>53</v>
      </c>
      <c r="T46" t="s">
        <v>26</v>
      </c>
      <c r="U46" t="s">
        <v>512</v>
      </c>
      <c r="V46" s="6">
        <f>IFERROR(COUNTIFS(Notifications!$A:$A,T_Suivi[[#This Row],[ID]],Notifications!$C:$C,"Confirmé")/COUNTIF(Notifications!$A:$A,T_Suivi[[#This Row],[ID]]),0)</f>
        <v>0.33333333333333331</v>
      </c>
      <c r="X46" t="s">
        <v>521</v>
      </c>
      <c r="Y46" t="s">
        <v>94</v>
      </c>
    </row>
    <row r="47" spans="1:25" x14ac:dyDescent="0.25">
      <c r="A47" s="4" t="str">
        <f>"CHG-"&amp;TEXT(ROW()-ROW(T_Suivi[#Headers]),"0000")</f>
        <v>CHG-0046</v>
      </c>
      <c r="B47" t="s">
        <v>165</v>
      </c>
      <c r="C47" t="s">
        <v>20</v>
      </c>
      <c r="D47" t="s">
        <v>245</v>
      </c>
      <c r="E47" t="s">
        <v>21</v>
      </c>
      <c r="F47">
        <v>6</v>
      </c>
      <c r="G47" t="s">
        <v>325</v>
      </c>
      <c r="H47" t="s">
        <v>387</v>
      </c>
      <c r="I47" t="s">
        <v>420</v>
      </c>
      <c r="J47" t="s">
        <v>470</v>
      </c>
      <c r="K47" t="s">
        <v>387</v>
      </c>
      <c r="L47" t="s">
        <v>420</v>
      </c>
      <c r="M47" s="5">
        <v>45929</v>
      </c>
      <c r="N47" s="5">
        <v>45979</v>
      </c>
      <c r="O47" s="5">
        <f>IF(AND(ISNUMBER(T_Suivi[[#This Row],[Date début]]),ISNUMBER(T_Suivi[[#This Row],[Durée (mois)]])),EDATE(T_Suivi[[#This Row],[Date début]],T_Suivi[[#This Row],[Durée (mois)]]),"")</f>
        <v>46160</v>
      </c>
      <c r="P47" s="4">
        <f ca="1">IF(ISNUMBER(T_Suivi[[#This Row],[Date fin]]),MAX(T_Suivi[[#This Row],[Date fin]]-TODAY(),0),"")</f>
        <v>189</v>
      </c>
      <c r="Q47" s="4" t="str">
        <f ca="1">IF(T_Suivi[[#This Row],[Jours restants]]&lt;15,"URGENT",IF(T_Suivi[[#This Row],[Jours restants]]&lt;30,"À surveiller","OK"))</f>
        <v>OK</v>
      </c>
      <c r="R47">
        <v>85</v>
      </c>
      <c r="S47" t="s">
        <v>54</v>
      </c>
      <c r="T47" t="s">
        <v>24</v>
      </c>
      <c r="U47" t="s">
        <v>513</v>
      </c>
      <c r="V47" s="6">
        <f>IFERROR(COUNTIFS(Notifications!$A:$A,T_Suivi[[#This Row],[ID]],Notifications!$C:$C,"Confirmé")/COUNTIF(Notifications!$A:$A,T_Suivi[[#This Row],[ID]]),0)</f>
        <v>0.66666666666666663</v>
      </c>
      <c r="X47" t="s">
        <v>520</v>
      </c>
      <c r="Y47" t="s">
        <v>95</v>
      </c>
    </row>
    <row r="48" spans="1:25" x14ac:dyDescent="0.25">
      <c r="A48" s="4" t="str">
        <f>"CHG-"&amp;TEXT(ROW()-ROW(T_Suivi[#Headers]),"0000")</f>
        <v>CHG-0047</v>
      </c>
      <c r="B48" t="s">
        <v>166</v>
      </c>
      <c r="C48" t="s">
        <v>19</v>
      </c>
      <c r="D48" t="s">
        <v>246</v>
      </c>
      <c r="E48" t="s">
        <v>22</v>
      </c>
      <c r="F48">
        <v>3</v>
      </c>
      <c r="G48" t="s">
        <v>326</v>
      </c>
      <c r="H48" t="s">
        <v>388</v>
      </c>
      <c r="I48" t="s">
        <v>421</v>
      </c>
      <c r="J48" t="s">
        <v>471</v>
      </c>
      <c r="K48" t="s">
        <v>378</v>
      </c>
      <c r="L48" t="s">
        <v>412</v>
      </c>
      <c r="M48" s="5">
        <v>45938</v>
      </c>
      <c r="N48" s="5">
        <v>45976</v>
      </c>
      <c r="O48" s="5">
        <f>IF(AND(ISNUMBER(T_Suivi[[#This Row],[Date début]]),ISNUMBER(T_Suivi[[#This Row],[Durée (mois)]])),EDATE(T_Suivi[[#This Row],[Date début]],T_Suivi[[#This Row],[Durée (mois)]]),"")</f>
        <v>46068</v>
      </c>
      <c r="P48" s="4">
        <f ca="1">IF(ISNUMBER(T_Suivi[[#This Row],[Date fin]]),MAX(T_Suivi[[#This Row],[Date fin]]-TODAY(),0),"")</f>
        <v>97</v>
      </c>
      <c r="Q48" s="4" t="str">
        <f ca="1">IF(T_Suivi[[#This Row],[Jours restants]]&lt;15,"URGENT",IF(T_Suivi[[#This Row],[Jours restants]]&lt;30,"À surveiller","OK"))</f>
        <v>OK</v>
      </c>
      <c r="R48">
        <v>59</v>
      </c>
      <c r="S48" t="s">
        <v>54</v>
      </c>
      <c r="T48" t="s">
        <v>25</v>
      </c>
      <c r="U48" t="s">
        <v>518</v>
      </c>
      <c r="V48" s="6">
        <f>IFERROR(COUNTIFS(Notifications!$A:$A,T_Suivi[[#This Row],[ID]],Notifications!$C:$C,"Confirmé")/COUNTIF(Notifications!$A:$A,T_Suivi[[#This Row],[ID]]),0)</f>
        <v>0.33333333333333331</v>
      </c>
      <c r="X48" t="s">
        <v>522</v>
      </c>
      <c r="Y48" t="s">
        <v>94</v>
      </c>
    </row>
    <row r="49" spans="1:25" x14ac:dyDescent="0.25">
      <c r="A49" s="4" t="str">
        <f>"CHG-"&amp;TEXT(ROW()-ROW(T_Suivi[#Headers]),"0000")</f>
        <v>CHG-0048</v>
      </c>
      <c r="B49" t="s">
        <v>167</v>
      </c>
      <c r="C49" t="s">
        <v>20</v>
      </c>
      <c r="D49" t="s">
        <v>247</v>
      </c>
      <c r="E49" t="s">
        <v>22</v>
      </c>
      <c r="F49">
        <v>6</v>
      </c>
      <c r="G49" t="s">
        <v>327</v>
      </c>
      <c r="H49" t="s">
        <v>381</v>
      </c>
      <c r="I49" t="s">
        <v>415</v>
      </c>
      <c r="J49" t="s">
        <v>472</v>
      </c>
      <c r="K49" t="s">
        <v>361</v>
      </c>
      <c r="L49" t="s">
        <v>395</v>
      </c>
      <c r="M49" s="5">
        <v>45951</v>
      </c>
      <c r="N49" s="5">
        <v>45977</v>
      </c>
      <c r="O49" s="5">
        <f>IF(AND(ISNUMBER(T_Suivi[[#This Row],[Date début]]),ISNUMBER(T_Suivi[[#This Row],[Durée (mois)]])),EDATE(T_Suivi[[#This Row],[Date début]],T_Suivi[[#This Row],[Durée (mois)]]),"")</f>
        <v>46158</v>
      </c>
      <c r="P49" s="4">
        <f ca="1">IF(ISNUMBER(T_Suivi[[#This Row],[Date fin]]),MAX(T_Suivi[[#This Row],[Date fin]]-TODAY(),0),"")</f>
        <v>187</v>
      </c>
      <c r="Q49" s="4" t="str">
        <f ca="1">IF(T_Suivi[[#This Row],[Jours restants]]&lt;15,"URGENT",IF(T_Suivi[[#This Row],[Jours restants]]&lt;30,"À surveiller","OK"))</f>
        <v>OK</v>
      </c>
      <c r="R49">
        <v>95</v>
      </c>
      <c r="S49" t="s">
        <v>53</v>
      </c>
      <c r="T49" t="s">
        <v>27</v>
      </c>
      <c r="U49" t="s">
        <v>516</v>
      </c>
      <c r="V49" s="6">
        <f>IFERROR(COUNTIFS(Notifications!$A:$A,T_Suivi[[#This Row],[ID]],Notifications!$C:$C,"Confirmé")/COUNTIF(Notifications!$A:$A,T_Suivi[[#This Row],[ID]]),0)</f>
        <v>0.66666666666666663</v>
      </c>
      <c r="X49" t="s">
        <v>522</v>
      </c>
      <c r="Y49" t="s">
        <v>98</v>
      </c>
    </row>
    <row r="50" spans="1:25" x14ac:dyDescent="0.25">
      <c r="A50" s="4" t="str">
        <f>"CHG-"&amp;TEXT(ROW()-ROW(T_Suivi[#Headers]),"0000")</f>
        <v>CHG-0049</v>
      </c>
      <c r="B50" t="s">
        <v>168</v>
      </c>
      <c r="C50" t="s">
        <v>20</v>
      </c>
      <c r="D50" t="s">
        <v>248</v>
      </c>
      <c r="E50" t="s">
        <v>21</v>
      </c>
      <c r="F50">
        <v>1</v>
      </c>
      <c r="G50" t="s">
        <v>328</v>
      </c>
      <c r="H50" t="s">
        <v>383</v>
      </c>
      <c r="I50" t="s">
        <v>416</v>
      </c>
      <c r="J50" t="s">
        <v>473</v>
      </c>
      <c r="K50" t="s">
        <v>360</v>
      </c>
      <c r="L50" t="s">
        <v>394</v>
      </c>
      <c r="M50" s="5">
        <v>45922</v>
      </c>
      <c r="N50" s="5">
        <v>45963</v>
      </c>
      <c r="O50" s="5">
        <f>IF(AND(ISNUMBER(T_Suivi[[#This Row],[Date début]]),ISNUMBER(T_Suivi[[#This Row],[Durée (mois)]])),EDATE(T_Suivi[[#This Row],[Date début]],T_Suivi[[#This Row],[Durée (mois)]]),"")</f>
        <v>45993</v>
      </c>
      <c r="P50" s="4">
        <f ca="1">IF(ISNUMBER(T_Suivi[[#This Row],[Date fin]]),MAX(T_Suivi[[#This Row],[Date fin]]-TODAY(),0),"")</f>
        <v>22</v>
      </c>
      <c r="Q50" s="4" t="str">
        <f ca="1">IF(T_Suivi[[#This Row],[Jours restants]]&lt;15,"URGENT",IF(T_Suivi[[#This Row],[Jours restants]]&lt;30,"À surveiller","OK"))</f>
        <v>À surveiller</v>
      </c>
      <c r="R50">
        <v>29</v>
      </c>
      <c r="S50" t="s">
        <v>54</v>
      </c>
      <c r="T50" t="s">
        <v>27</v>
      </c>
      <c r="U50" t="s">
        <v>518</v>
      </c>
      <c r="V50" s="6">
        <f>IFERROR(COUNTIFS(Notifications!$A:$A,T_Suivi[[#This Row],[ID]],Notifications!$C:$C,"Confirmé")/COUNTIF(Notifications!$A:$A,T_Suivi[[#This Row],[ID]]),0)</f>
        <v>0.25</v>
      </c>
      <c r="X50" t="s">
        <v>524</v>
      </c>
      <c r="Y50" t="s">
        <v>97</v>
      </c>
    </row>
    <row r="51" spans="1:25" x14ac:dyDescent="0.25">
      <c r="A51" s="4" t="str">
        <f>"CHG-"&amp;TEXT(ROW()-ROW(T_Suivi[#Headers]),"0000")</f>
        <v>CHG-0050</v>
      </c>
      <c r="B51" t="s">
        <v>169</v>
      </c>
      <c r="C51" t="s">
        <v>20</v>
      </c>
      <c r="D51" t="s">
        <v>249</v>
      </c>
      <c r="E51" t="s">
        <v>21</v>
      </c>
      <c r="F51">
        <v>12</v>
      </c>
      <c r="G51" t="s">
        <v>329</v>
      </c>
      <c r="H51" t="s">
        <v>368</v>
      </c>
      <c r="I51" t="s">
        <v>402</v>
      </c>
      <c r="J51" t="s">
        <v>474</v>
      </c>
      <c r="K51" t="s">
        <v>368</v>
      </c>
      <c r="L51" t="s">
        <v>402</v>
      </c>
      <c r="M51" s="5">
        <v>45970</v>
      </c>
      <c r="N51" s="5">
        <v>46000</v>
      </c>
      <c r="O51" s="5">
        <f>IF(AND(ISNUMBER(T_Suivi[[#This Row],[Date début]]),ISNUMBER(T_Suivi[[#This Row],[Durée (mois)]])),EDATE(T_Suivi[[#This Row],[Date début]],T_Suivi[[#This Row],[Durée (mois)]]),"")</f>
        <v>46365</v>
      </c>
      <c r="P51" s="4">
        <f ca="1">IF(ISNUMBER(T_Suivi[[#This Row],[Date fin]]),MAX(T_Suivi[[#This Row],[Date fin]]-TODAY(),0),"")</f>
        <v>394</v>
      </c>
      <c r="Q51" s="4" t="str">
        <f ca="1">IF(T_Suivi[[#This Row],[Jours restants]]&lt;15,"URGENT",IF(T_Suivi[[#This Row],[Jours restants]]&lt;30,"À surveiller","OK"))</f>
        <v>OK</v>
      </c>
      <c r="R51">
        <v>160</v>
      </c>
      <c r="S51" t="s">
        <v>53</v>
      </c>
      <c r="T51" t="s">
        <v>27</v>
      </c>
      <c r="U51" t="s">
        <v>512</v>
      </c>
      <c r="V51" s="6">
        <f>IFERROR(COUNTIFS(Notifications!$A:$A,T_Suivi[[#This Row],[ID]],Notifications!$C:$C,"Confirmé")/COUNTIF(Notifications!$A:$A,T_Suivi[[#This Row],[ID]]),0)</f>
        <v>0.5</v>
      </c>
      <c r="X51" t="s">
        <v>524</v>
      </c>
      <c r="Y51" t="s">
        <v>96</v>
      </c>
    </row>
    <row r="52" spans="1:25" x14ac:dyDescent="0.25">
      <c r="A52" s="4" t="str">
        <f>"CHG-"&amp;TEXT(ROW()-ROW(T_Suivi[#Headers]),"0000")</f>
        <v>CHG-0051</v>
      </c>
      <c r="B52" t="s">
        <v>170</v>
      </c>
      <c r="C52" t="s">
        <v>20</v>
      </c>
      <c r="D52" t="s">
        <v>250</v>
      </c>
      <c r="E52" t="s">
        <v>21</v>
      </c>
      <c r="F52">
        <v>3</v>
      </c>
      <c r="G52" t="s">
        <v>330</v>
      </c>
      <c r="H52" t="s">
        <v>369</v>
      </c>
      <c r="I52" t="s">
        <v>403</v>
      </c>
      <c r="J52" t="s">
        <v>475</v>
      </c>
      <c r="K52" t="s">
        <v>369</v>
      </c>
      <c r="L52" t="s">
        <v>403</v>
      </c>
      <c r="M52" s="5">
        <v>45945</v>
      </c>
      <c r="N52" s="5">
        <v>45975</v>
      </c>
      <c r="O52" s="5">
        <f>IF(AND(ISNUMBER(T_Suivi[[#This Row],[Date début]]),ISNUMBER(T_Suivi[[#This Row],[Durée (mois)]])),EDATE(T_Suivi[[#This Row],[Date début]],T_Suivi[[#This Row],[Durée (mois)]]),"")</f>
        <v>46067</v>
      </c>
      <c r="P52" s="4">
        <f ca="1">IF(ISNUMBER(T_Suivi[[#This Row],[Date fin]]),MAX(T_Suivi[[#This Row],[Date fin]]-TODAY(),0),"")</f>
        <v>96</v>
      </c>
      <c r="Q52" s="4" t="str">
        <f ca="1">IF(T_Suivi[[#This Row],[Jours restants]]&lt;15,"URGENT",IF(T_Suivi[[#This Row],[Jours restants]]&lt;30,"À surveiller","OK"))</f>
        <v>OK</v>
      </c>
      <c r="R52">
        <v>49</v>
      </c>
      <c r="S52" t="s">
        <v>54</v>
      </c>
      <c r="T52" t="s">
        <v>27</v>
      </c>
      <c r="U52" t="s">
        <v>517</v>
      </c>
      <c r="V52" s="6">
        <f>IFERROR(COUNTIFS(Notifications!$A:$A,T_Suivi[[#This Row],[ID]],Notifications!$C:$C,"Confirmé")/COUNTIF(Notifications!$A:$A,T_Suivi[[#This Row],[ID]]),0)</f>
        <v>0</v>
      </c>
      <c r="X52" t="s">
        <v>520</v>
      </c>
      <c r="Y52" t="s">
        <v>94</v>
      </c>
    </row>
    <row r="53" spans="1:25" x14ac:dyDescent="0.25">
      <c r="A53" s="4" t="str">
        <f>"CHG-"&amp;TEXT(ROW()-ROW(T_Suivi[#Headers]),"0000")</f>
        <v>CHG-0052</v>
      </c>
      <c r="B53" t="s">
        <v>171</v>
      </c>
      <c r="C53" t="s">
        <v>19</v>
      </c>
      <c r="D53" t="s">
        <v>251</v>
      </c>
      <c r="E53" t="s">
        <v>22</v>
      </c>
      <c r="F53">
        <v>3</v>
      </c>
      <c r="G53" t="s">
        <v>331</v>
      </c>
      <c r="H53" t="s">
        <v>375</v>
      </c>
      <c r="I53" t="s">
        <v>409</v>
      </c>
      <c r="J53" t="s">
        <v>476</v>
      </c>
      <c r="K53" t="s">
        <v>378</v>
      </c>
      <c r="L53" t="s">
        <v>412</v>
      </c>
      <c r="M53" s="5">
        <v>45928</v>
      </c>
      <c r="N53" s="5">
        <v>45984</v>
      </c>
      <c r="O53" s="5">
        <f>IF(AND(ISNUMBER(T_Suivi[[#This Row],[Date début]]),ISNUMBER(T_Suivi[[#This Row],[Durée (mois)]])),EDATE(T_Suivi[[#This Row],[Date début]],T_Suivi[[#This Row],[Durée (mois)]]),"")</f>
        <v>46076</v>
      </c>
      <c r="P53" s="4">
        <f ca="1">IF(ISNUMBER(T_Suivi[[#This Row],[Date fin]]),MAX(T_Suivi[[#This Row],[Date fin]]-TODAY(),0),"")</f>
        <v>105</v>
      </c>
      <c r="Q53" s="4" t="str">
        <f ca="1">IF(T_Suivi[[#This Row],[Jours restants]]&lt;15,"URGENT",IF(T_Suivi[[#This Row],[Jours restants]]&lt;30,"À surveiller","OK"))</f>
        <v>OK</v>
      </c>
      <c r="R53">
        <v>59</v>
      </c>
      <c r="S53" t="s">
        <v>53</v>
      </c>
      <c r="T53" t="s">
        <v>24</v>
      </c>
      <c r="U53" t="s">
        <v>517</v>
      </c>
      <c r="V53" s="6">
        <f>IFERROR(COUNTIFS(Notifications!$A:$A,T_Suivi[[#This Row],[ID]],Notifications!$C:$C,"Confirmé")/COUNTIF(Notifications!$A:$A,T_Suivi[[#This Row],[ID]]),0)</f>
        <v>0.66666666666666663</v>
      </c>
      <c r="X53" t="s">
        <v>523</v>
      </c>
      <c r="Y53" t="s">
        <v>95</v>
      </c>
    </row>
    <row r="54" spans="1:25" x14ac:dyDescent="0.25">
      <c r="A54" s="4" t="str">
        <f>"CHG-"&amp;TEXT(ROW()-ROW(T_Suivi[#Headers]),"0000")</f>
        <v>CHG-0053</v>
      </c>
      <c r="B54" t="s">
        <v>172</v>
      </c>
      <c r="C54" t="s">
        <v>19</v>
      </c>
      <c r="D54" t="s">
        <v>252</v>
      </c>
      <c r="E54" t="s">
        <v>22</v>
      </c>
      <c r="F54">
        <v>3</v>
      </c>
      <c r="G54" t="s">
        <v>332</v>
      </c>
      <c r="H54" t="s">
        <v>389</v>
      </c>
      <c r="I54" t="s">
        <v>422</v>
      </c>
      <c r="J54" t="s">
        <v>477</v>
      </c>
      <c r="K54" t="s">
        <v>389</v>
      </c>
      <c r="L54" t="s">
        <v>422</v>
      </c>
      <c r="M54" s="5">
        <v>45917</v>
      </c>
      <c r="N54" s="5">
        <v>45981</v>
      </c>
      <c r="O54" s="5">
        <f>IF(AND(ISNUMBER(T_Suivi[[#This Row],[Date début]]),ISNUMBER(T_Suivi[[#This Row],[Durée (mois)]])),EDATE(T_Suivi[[#This Row],[Date début]],T_Suivi[[#This Row],[Durée (mois)]]),"")</f>
        <v>46073</v>
      </c>
      <c r="P54" s="4">
        <f ca="1">IF(ISNUMBER(T_Suivi[[#This Row],[Date fin]]),MAX(T_Suivi[[#This Row],[Date fin]]-TODAY(),0),"")</f>
        <v>102</v>
      </c>
      <c r="Q54" s="4" t="str">
        <f ca="1">IF(T_Suivi[[#This Row],[Jours restants]]&lt;15,"URGENT",IF(T_Suivi[[#This Row],[Jours restants]]&lt;30,"À surveiller","OK"))</f>
        <v>OK</v>
      </c>
      <c r="R54">
        <v>59</v>
      </c>
      <c r="S54" t="s">
        <v>54</v>
      </c>
      <c r="T54" t="s">
        <v>25</v>
      </c>
      <c r="U54" t="s">
        <v>513</v>
      </c>
      <c r="V54" s="6">
        <f>IFERROR(COUNTIFS(Notifications!$A:$A,T_Suivi[[#This Row],[ID]],Notifications!$C:$C,"Confirmé")/COUNTIF(Notifications!$A:$A,T_Suivi[[#This Row],[ID]]),0)</f>
        <v>0</v>
      </c>
      <c r="X54" t="s">
        <v>520</v>
      </c>
      <c r="Y54" t="s">
        <v>98</v>
      </c>
    </row>
    <row r="55" spans="1:25" x14ac:dyDescent="0.25">
      <c r="A55" s="4" t="str">
        <f>"CHG-"&amp;TEXT(ROW()-ROW(T_Suivi[#Headers]),"0000")</f>
        <v>CHG-0054</v>
      </c>
      <c r="B55" t="s">
        <v>173</v>
      </c>
      <c r="C55" t="s">
        <v>20</v>
      </c>
      <c r="D55" t="s">
        <v>253</v>
      </c>
      <c r="E55" t="s">
        <v>22</v>
      </c>
      <c r="F55">
        <v>12</v>
      </c>
      <c r="G55" t="s">
        <v>333</v>
      </c>
      <c r="H55" t="s">
        <v>390</v>
      </c>
      <c r="I55" t="s">
        <v>423</v>
      </c>
      <c r="J55" t="s">
        <v>478</v>
      </c>
      <c r="K55" t="s">
        <v>380</v>
      </c>
      <c r="L55" t="s">
        <v>414</v>
      </c>
      <c r="M55" s="5">
        <v>45938</v>
      </c>
      <c r="N55" s="5">
        <v>45995</v>
      </c>
      <c r="O55" s="5">
        <f>IF(AND(ISNUMBER(T_Suivi[[#This Row],[Date début]]),ISNUMBER(T_Suivi[[#This Row],[Durée (mois)]])),EDATE(T_Suivi[[#This Row],[Date début]],T_Suivi[[#This Row],[Durée (mois)]]),"")</f>
        <v>46360</v>
      </c>
      <c r="P55" s="4">
        <f ca="1">IF(ISNUMBER(T_Suivi[[#This Row],[Date fin]]),MAX(T_Suivi[[#This Row],[Date fin]]-TODAY(),0),"")</f>
        <v>389</v>
      </c>
      <c r="Q55" s="4" t="str">
        <f ca="1">IF(T_Suivi[[#This Row],[Jours restants]]&lt;15,"URGENT",IF(T_Suivi[[#This Row],[Jours restants]]&lt;30,"À surveiller","OK"))</f>
        <v>OK</v>
      </c>
      <c r="R55">
        <v>170</v>
      </c>
      <c r="S55" t="s">
        <v>54</v>
      </c>
      <c r="T55" t="s">
        <v>25</v>
      </c>
      <c r="U55" t="s">
        <v>516</v>
      </c>
      <c r="V55" s="6">
        <f>IFERROR(COUNTIFS(Notifications!$A:$A,T_Suivi[[#This Row],[ID]],Notifications!$C:$C,"Confirmé")/COUNTIF(Notifications!$A:$A,T_Suivi[[#This Row],[ID]]),0)</f>
        <v>0.33333333333333331</v>
      </c>
      <c r="X55" t="s">
        <v>521</v>
      </c>
      <c r="Y55" t="s">
        <v>97</v>
      </c>
    </row>
    <row r="56" spans="1:25" x14ac:dyDescent="0.25">
      <c r="A56" s="4" t="str">
        <f>"CHG-"&amp;TEXT(ROW()-ROW(T_Suivi[#Headers]),"0000")</f>
        <v>CHG-0055</v>
      </c>
      <c r="B56" t="s">
        <v>174</v>
      </c>
      <c r="C56" t="s">
        <v>19</v>
      </c>
      <c r="D56" t="s">
        <v>254</v>
      </c>
      <c r="E56" t="s">
        <v>22</v>
      </c>
      <c r="F56">
        <v>3</v>
      </c>
      <c r="G56" t="s">
        <v>334</v>
      </c>
      <c r="H56" t="s">
        <v>366</v>
      </c>
      <c r="I56" t="s">
        <v>400</v>
      </c>
      <c r="J56" t="s">
        <v>479</v>
      </c>
      <c r="K56" t="s">
        <v>383</v>
      </c>
      <c r="L56" t="s">
        <v>416</v>
      </c>
      <c r="M56" s="5">
        <v>45937</v>
      </c>
      <c r="N56" s="5">
        <v>45969</v>
      </c>
      <c r="O56" s="5">
        <f>IF(AND(ISNUMBER(T_Suivi[[#This Row],[Date début]]),ISNUMBER(T_Suivi[[#This Row],[Durée (mois)]])),EDATE(T_Suivi[[#This Row],[Date début]],T_Suivi[[#This Row],[Durée (mois)]]),"")</f>
        <v>46061</v>
      </c>
      <c r="P56" s="4">
        <f ca="1">IF(ISNUMBER(T_Suivi[[#This Row],[Date fin]]),MAX(T_Suivi[[#This Row],[Date fin]]-TODAY(),0),"")</f>
        <v>90</v>
      </c>
      <c r="Q56" s="4" t="str">
        <f ca="1">IF(T_Suivi[[#This Row],[Jours restants]]&lt;15,"URGENT",IF(T_Suivi[[#This Row],[Jours restants]]&lt;30,"À surveiller","OK"))</f>
        <v>OK</v>
      </c>
      <c r="R56">
        <v>59</v>
      </c>
      <c r="S56" t="s">
        <v>54</v>
      </c>
      <c r="T56" t="s">
        <v>24</v>
      </c>
      <c r="U56" t="s">
        <v>517</v>
      </c>
      <c r="V56" s="6">
        <f>IFERROR(COUNTIFS(Notifications!$A:$A,T_Suivi[[#This Row],[ID]],Notifications!$C:$C,"Confirmé")/COUNTIF(Notifications!$A:$A,T_Suivi[[#This Row],[ID]]),0)</f>
        <v>0.25</v>
      </c>
      <c r="X56" t="s">
        <v>521</v>
      </c>
      <c r="Y56" t="s">
        <v>98</v>
      </c>
    </row>
    <row r="57" spans="1:25" x14ac:dyDescent="0.25">
      <c r="A57" s="4" t="str">
        <f>"CHG-"&amp;TEXT(ROW()-ROW(T_Suivi[#Headers]),"0000")</f>
        <v>CHG-0056</v>
      </c>
      <c r="B57" t="s">
        <v>175</v>
      </c>
      <c r="C57" t="s">
        <v>19</v>
      </c>
      <c r="D57" t="s">
        <v>255</v>
      </c>
      <c r="E57" t="s">
        <v>22</v>
      </c>
      <c r="F57">
        <v>12</v>
      </c>
      <c r="G57" t="s">
        <v>335</v>
      </c>
      <c r="H57" t="s">
        <v>383</v>
      </c>
      <c r="I57" t="s">
        <v>416</v>
      </c>
      <c r="J57" t="s">
        <v>480</v>
      </c>
      <c r="K57" t="s">
        <v>383</v>
      </c>
      <c r="L57" t="s">
        <v>416</v>
      </c>
      <c r="M57" s="5">
        <v>45954</v>
      </c>
      <c r="N57" s="5">
        <v>45997</v>
      </c>
      <c r="O57" s="5">
        <f>IF(AND(ISNUMBER(T_Suivi[[#This Row],[Date début]]),ISNUMBER(T_Suivi[[#This Row],[Durée (mois)]])),EDATE(T_Suivi[[#This Row],[Date début]],T_Suivi[[#This Row],[Durée (mois)]]),"")</f>
        <v>46362</v>
      </c>
      <c r="P57" s="4">
        <f ca="1">IF(ISNUMBER(T_Suivi[[#This Row],[Date fin]]),MAX(T_Suivi[[#This Row],[Date fin]]-TODAY(),0),"")</f>
        <v>391</v>
      </c>
      <c r="Q57" s="4" t="str">
        <f ca="1">IF(T_Suivi[[#This Row],[Jours restants]]&lt;15,"URGENT",IF(T_Suivi[[#This Row],[Jours restants]]&lt;30,"À surveiller","OK"))</f>
        <v>OK</v>
      </c>
      <c r="R57">
        <v>170</v>
      </c>
      <c r="S57" t="s">
        <v>53</v>
      </c>
      <c r="T57" t="s">
        <v>24</v>
      </c>
      <c r="U57" t="s">
        <v>516</v>
      </c>
      <c r="V57" s="6">
        <f>IFERROR(COUNTIFS(Notifications!$A:$A,T_Suivi[[#This Row],[ID]],Notifications!$C:$C,"Confirmé")/COUNTIF(Notifications!$A:$A,T_Suivi[[#This Row],[ID]]),0)</f>
        <v>0.33333333333333331</v>
      </c>
      <c r="X57" t="s">
        <v>521</v>
      </c>
      <c r="Y57" t="s">
        <v>94</v>
      </c>
    </row>
    <row r="58" spans="1:25" x14ac:dyDescent="0.25">
      <c r="A58" s="4" t="str">
        <f>"CHG-"&amp;TEXT(ROW()-ROW(T_Suivi[#Headers]),"0000")</f>
        <v>CHG-0057</v>
      </c>
      <c r="B58" t="s">
        <v>176</v>
      </c>
      <c r="C58" t="s">
        <v>20</v>
      </c>
      <c r="D58" t="s">
        <v>256</v>
      </c>
      <c r="E58" t="s">
        <v>21</v>
      </c>
      <c r="F58">
        <v>6</v>
      </c>
      <c r="G58" t="s">
        <v>336</v>
      </c>
      <c r="H58" t="s">
        <v>379</v>
      </c>
      <c r="I58" t="s">
        <v>413</v>
      </c>
      <c r="J58" t="s">
        <v>481</v>
      </c>
      <c r="K58" t="s">
        <v>375</v>
      </c>
      <c r="L58" t="s">
        <v>409</v>
      </c>
      <c r="M58" s="5">
        <v>45969</v>
      </c>
      <c r="N58" s="5">
        <v>45988</v>
      </c>
      <c r="O58" s="5">
        <f>IF(AND(ISNUMBER(T_Suivi[[#This Row],[Date début]]),ISNUMBER(T_Suivi[[#This Row],[Durée (mois)]])),EDATE(T_Suivi[[#This Row],[Date début]],T_Suivi[[#This Row],[Durée (mois)]]),"")</f>
        <v>46169</v>
      </c>
      <c r="P58" s="4">
        <f ca="1">IF(ISNUMBER(T_Suivi[[#This Row],[Date fin]]),MAX(T_Suivi[[#This Row],[Date fin]]-TODAY(),0),"")</f>
        <v>198</v>
      </c>
      <c r="Q58" s="4" t="str">
        <f ca="1">IF(T_Suivi[[#This Row],[Jours restants]]&lt;15,"URGENT",IF(T_Suivi[[#This Row],[Jours restants]]&lt;30,"À surveiller","OK"))</f>
        <v>OK</v>
      </c>
      <c r="R58">
        <v>85</v>
      </c>
      <c r="S58" t="s">
        <v>53</v>
      </c>
      <c r="T58" t="s">
        <v>27</v>
      </c>
      <c r="U58" t="s">
        <v>517</v>
      </c>
      <c r="V58" s="6">
        <f>IFERROR(COUNTIFS(Notifications!$A:$A,T_Suivi[[#This Row],[ID]],Notifications!$C:$C,"Confirmé")/COUNTIF(Notifications!$A:$A,T_Suivi[[#This Row],[ID]]),0)</f>
        <v>0</v>
      </c>
      <c r="X58" t="s">
        <v>519</v>
      </c>
      <c r="Y58" t="s">
        <v>96</v>
      </c>
    </row>
    <row r="59" spans="1:25" x14ac:dyDescent="0.25">
      <c r="A59" s="4" t="str">
        <f>"CHG-"&amp;TEXT(ROW()-ROW(T_Suivi[#Headers]),"0000")</f>
        <v>CHG-0058</v>
      </c>
      <c r="B59" t="s">
        <v>177</v>
      </c>
      <c r="C59" t="s">
        <v>19</v>
      </c>
      <c r="D59" t="s">
        <v>257</v>
      </c>
      <c r="E59" t="s">
        <v>22</v>
      </c>
      <c r="F59">
        <v>1</v>
      </c>
      <c r="G59" t="s">
        <v>337</v>
      </c>
      <c r="H59" t="s">
        <v>381</v>
      </c>
      <c r="I59" t="s">
        <v>415</v>
      </c>
      <c r="J59" t="s">
        <v>482</v>
      </c>
      <c r="K59" t="s">
        <v>360</v>
      </c>
      <c r="L59" t="s">
        <v>394</v>
      </c>
      <c r="M59" s="5">
        <v>45941</v>
      </c>
      <c r="N59" s="5">
        <v>45981</v>
      </c>
      <c r="O59" s="5">
        <f>IF(AND(ISNUMBER(T_Suivi[[#This Row],[Date début]]),ISNUMBER(T_Suivi[[#This Row],[Durée (mois)]])),EDATE(T_Suivi[[#This Row],[Date début]],T_Suivi[[#This Row],[Durée (mois)]]),"")</f>
        <v>46011</v>
      </c>
      <c r="P59" s="4">
        <f ca="1">IF(ISNUMBER(T_Suivi[[#This Row],[Date fin]]),MAX(T_Suivi[[#This Row],[Date fin]]-TODAY(),0),"")</f>
        <v>40</v>
      </c>
      <c r="Q59" s="4" t="str">
        <f ca="1">IF(T_Suivi[[#This Row],[Jours restants]]&lt;15,"URGENT",IF(T_Suivi[[#This Row],[Jours restants]]&lt;30,"À surveiller","OK"))</f>
        <v>OK</v>
      </c>
      <c r="R59">
        <v>39</v>
      </c>
      <c r="S59" t="s">
        <v>54</v>
      </c>
      <c r="T59" t="s">
        <v>25</v>
      </c>
      <c r="U59" t="s">
        <v>517</v>
      </c>
      <c r="V59" s="6">
        <f>IFERROR(COUNTIFS(Notifications!$A:$A,T_Suivi[[#This Row],[ID]],Notifications!$C:$C,"Confirmé")/COUNTIF(Notifications!$A:$A,T_Suivi[[#This Row],[ID]]),0)</f>
        <v>0.33333333333333331</v>
      </c>
      <c r="X59" t="s">
        <v>522</v>
      </c>
      <c r="Y59" t="s">
        <v>97</v>
      </c>
    </row>
    <row r="60" spans="1:25" x14ac:dyDescent="0.25">
      <c r="A60" s="4" t="str">
        <f>"CHG-"&amp;TEXT(ROW()-ROW(T_Suivi[#Headers]),"0000")</f>
        <v>CHG-0059</v>
      </c>
      <c r="B60" t="s">
        <v>178</v>
      </c>
      <c r="C60" t="s">
        <v>19</v>
      </c>
      <c r="D60" t="s">
        <v>258</v>
      </c>
      <c r="E60" t="s">
        <v>22</v>
      </c>
      <c r="F60">
        <v>1</v>
      </c>
      <c r="G60" t="s">
        <v>338</v>
      </c>
      <c r="H60" t="s">
        <v>370</v>
      </c>
      <c r="I60" t="s">
        <v>404</v>
      </c>
      <c r="J60" t="s">
        <v>483</v>
      </c>
      <c r="K60" t="s">
        <v>361</v>
      </c>
      <c r="L60" t="s">
        <v>395</v>
      </c>
      <c r="M60" s="5">
        <v>45951</v>
      </c>
      <c r="N60" s="5">
        <v>45983</v>
      </c>
      <c r="O60" s="5">
        <f>IF(AND(ISNUMBER(T_Suivi[[#This Row],[Date début]]),ISNUMBER(T_Suivi[[#This Row],[Durée (mois)]])),EDATE(T_Suivi[[#This Row],[Date début]],T_Suivi[[#This Row],[Durée (mois)]]),"")</f>
        <v>46013</v>
      </c>
      <c r="P60" s="4">
        <f ca="1">IF(ISNUMBER(T_Suivi[[#This Row],[Date fin]]),MAX(T_Suivi[[#This Row],[Date fin]]-TODAY(),0),"")</f>
        <v>42</v>
      </c>
      <c r="Q60" s="4" t="str">
        <f ca="1">IF(T_Suivi[[#This Row],[Jours restants]]&lt;15,"URGENT",IF(T_Suivi[[#This Row],[Jours restants]]&lt;30,"À surveiller","OK"))</f>
        <v>OK</v>
      </c>
      <c r="R60">
        <v>39</v>
      </c>
      <c r="S60" t="s">
        <v>54</v>
      </c>
      <c r="T60" t="s">
        <v>24</v>
      </c>
      <c r="U60" t="s">
        <v>517</v>
      </c>
      <c r="V60" s="6">
        <f>IFERROR(COUNTIFS(Notifications!$A:$A,T_Suivi[[#This Row],[ID]],Notifications!$C:$C,"Confirmé")/COUNTIF(Notifications!$A:$A,T_Suivi[[#This Row],[ID]]),0)</f>
        <v>0.75</v>
      </c>
      <c r="X60" t="s">
        <v>523</v>
      </c>
      <c r="Y60" t="s">
        <v>97</v>
      </c>
    </row>
    <row r="61" spans="1:25" x14ac:dyDescent="0.25">
      <c r="A61" s="4" t="str">
        <f>"CHG-"&amp;TEXT(ROW()-ROW(T_Suivi[#Headers]),"0000")</f>
        <v>CHG-0060</v>
      </c>
      <c r="B61" t="s">
        <v>179</v>
      </c>
      <c r="C61" t="s">
        <v>19</v>
      </c>
      <c r="D61" t="s">
        <v>259</v>
      </c>
      <c r="E61" t="s">
        <v>21</v>
      </c>
      <c r="F61">
        <v>6</v>
      </c>
      <c r="G61" t="s">
        <v>339</v>
      </c>
      <c r="H61" t="s">
        <v>371</v>
      </c>
      <c r="I61" t="s">
        <v>405</v>
      </c>
      <c r="J61" t="s">
        <v>484</v>
      </c>
      <c r="K61" t="s">
        <v>364</v>
      </c>
      <c r="L61" t="s">
        <v>398</v>
      </c>
      <c r="M61" s="5">
        <v>45916</v>
      </c>
      <c r="N61" s="5">
        <v>45973</v>
      </c>
      <c r="O61" s="5">
        <f>IF(AND(ISNUMBER(T_Suivi[[#This Row],[Date début]]),ISNUMBER(T_Suivi[[#This Row],[Durée (mois)]])),EDATE(T_Suivi[[#This Row],[Date début]],T_Suivi[[#This Row],[Durée (mois)]]),"")</f>
        <v>46154</v>
      </c>
      <c r="P61" s="4">
        <f ca="1">IF(ISNUMBER(T_Suivi[[#This Row],[Date fin]]),MAX(T_Suivi[[#This Row],[Date fin]]-TODAY(),0),"")</f>
        <v>183</v>
      </c>
      <c r="Q61" s="4" t="str">
        <f ca="1">IF(T_Suivi[[#This Row],[Jours restants]]&lt;15,"URGENT",IF(T_Suivi[[#This Row],[Jours restants]]&lt;30,"À surveiller","OK"))</f>
        <v>OK</v>
      </c>
      <c r="R61">
        <v>85</v>
      </c>
      <c r="S61" t="s">
        <v>53</v>
      </c>
      <c r="T61" t="s">
        <v>24</v>
      </c>
      <c r="U61" t="s">
        <v>514</v>
      </c>
      <c r="V61" s="6">
        <f>IFERROR(COUNTIFS(Notifications!$A:$A,T_Suivi[[#This Row],[ID]],Notifications!$C:$C,"Confirmé")/COUNTIF(Notifications!$A:$A,T_Suivi[[#This Row],[ID]]),0)</f>
        <v>0.5</v>
      </c>
      <c r="X61" t="s">
        <v>523</v>
      </c>
      <c r="Y61" t="s">
        <v>94</v>
      </c>
    </row>
    <row r="62" spans="1:25" x14ac:dyDescent="0.25">
      <c r="A62" s="4" t="str">
        <f>"CHG-"&amp;TEXT(ROW()-ROW(T_Suivi[#Headers]),"0000")</f>
        <v>CHG-0061</v>
      </c>
      <c r="B62" t="s">
        <v>180</v>
      </c>
      <c r="C62" t="s">
        <v>19</v>
      </c>
      <c r="D62" t="s">
        <v>260</v>
      </c>
      <c r="E62" t="s">
        <v>22</v>
      </c>
      <c r="F62">
        <v>3</v>
      </c>
      <c r="G62" t="s">
        <v>340</v>
      </c>
      <c r="H62" t="s">
        <v>379</v>
      </c>
      <c r="I62" t="s">
        <v>413</v>
      </c>
      <c r="J62" t="s">
        <v>485</v>
      </c>
      <c r="K62" t="s">
        <v>508</v>
      </c>
      <c r="L62" t="s">
        <v>511</v>
      </c>
      <c r="M62" s="5">
        <v>45943</v>
      </c>
      <c r="N62" s="5">
        <v>45965</v>
      </c>
      <c r="O62" s="5">
        <f>IF(AND(ISNUMBER(T_Suivi[[#This Row],[Date début]]),ISNUMBER(T_Suivi[[#This Row],[Durée (mois)]])),EDATE(T_Suivi[[#This Row],[Date début]],T_Suivi[[#This Row],[Durée (mois)]]),"")</f>
        <v>46057</v>
      </c>
      <c r="P62" s="4">
        <f ca="1">IF(ISNUMBER(T_Suivi[[#This Row],[Date fin]]),MAX(T_Suivi[[#This Row],[Date fin]]-TODAY(),0),"")</f>
        <v>86</v>
      </c>
      <c r="Q62" s="4" t="str">
        <f ca="1">IF(T_Suivi[[#This Row],[Jours restants]]&lt;15,"URGENT",IF(T_Suivi[[#This Row],[Jours restants]]&lt;30,"À surveiller","OK"))</f>
        <v>OK</v>
      </c>
      <c r="R62">
        <v>59</v>
      </c>
      <c r="S62" t="s">
        <v>53</v>
      </c>
      <c r="T62" t="s">
        <v>24</v>
      </c>
      <c r="U62" t="s">
        <v>513</v>
      </c>
      <c r="V62" s="6">
        <f>IFERROR(COUNTIFS(Notifications!$A:$A,T_Suivi[[#This Row],[ID]],Notifications!$C:$C,"Confirmé")/COUNTIF(Notifications!$A:$A,T_Suivi[[#This Row],[ID]]),0)</f>
        <v>0.33333333333333331</v>
      </c>
      <c r="X62" t="s">
        <v>524</v>
      </c>
      <c r="Y62" t="s">
        <v>94</v>
      </c>
    </row>
    <row r="63" spans="1:25" x14ac:dyDescent="0.25">
      <c r="A63" s="4" t="str">
        <f>"CHG-"&amp;TEXT(ROW()-ROW(T_Suivi[#Headers]),"0000")</f>
        <v>CHG-0062</v>
      </c>
      <c r="B63" t="s">
        <v>181</v>
      </c>
      <c r="C63" t="s">
        <v>20</v>
      </c>
      <c r="D63" t="s">
        <v>261</v>
      </c>
      <c r="E63" t="s">
        <v>22</v>
      </c>
      <c r="F63">
        <v>1</v>
      </c>
      <c r="G63" t="s">
        <v>341</v>
      </c>
      <c r="H63" t="s">
        <v>377</v>
      </c>
      <c r="I63" t="s">
        <v>411</v>
      </c>
      <c r="J63" t="s">
        <v>486</v>
      </c>
      <c r="K63" t="s">
        <v>391</v>
      </c>
      <c r="L63" t="s">
        <v>424</v>
      </c>
      <c r="M63" s="5">
        <v>45930</v>
      </c>
      <c r="N63" s="5">
        <v>46000</v>
      </c>
      <c r="O63" s="5">
        <f>IF(AND(ISNUMBER(T_Suivi[[#This Row],[Date début]]),ISNUMBER(T_Suivi[[#This Row],[Durée (mois)]])),EDATE(T_Suivi[[#This Row],[Date début]],T_Suivi[[#This Row],[Durée (mois)]]),"")</f>
        <v>46031</v>
      </c>
      <c r="P63" s="4">
        <f ca="1">IF(ISNUMBER(T_Suivi[[#This Row],[Date fin]]),MAX(T_Suivi[[#This Row],[Date fin]]-TODAY(),0),"")</f>
        <v>60</v>
      </c>
      <c r="Q63" s="4" t="str">
        <f ca="1">IF(T_Suivi[[#This Row],[Jours restants]]&lt;15,"URGENT",IF(T_Suivi[[#This Row],[Jours restants]]&lt;30,"À surveiller","OK"))</f>
        <v>OK</v>
      </c>
      <c r="R63">
        <v>39</v>
      </c>
      <c r="S63" t="s">
        <v>54</v>
      </c>
      <c r="T63" t="s">
        <v>25</v>
      </c>
      <c r="U63" t="s">
        <v>518</v>
      </c>
      <c r="V63" s="6">
        <f>IFERROR(COUNTIFS(Notifications!$A:$A,T_Suivi[[#This Row],[ID]],Notifications!$C:$C,"Confirmé")/COUNTIF(Notifications!$A:$A,T_Suivi[[#This Row],[ID]]),0)</f>
        <v>0</v>
      </c>
      <c r="X63" t="s">
        <v>521</v>
      </c>
      <c r="Y63" t="s">
        <v>98</v>
      </c>
    </row>
    <row r="64" spans="1:25" x14ac:dyDescent="0.25">
      <c r="A64" s="4" t="str">
        <f>"CHG-"&amp;TEXT(ROW()-ROW(T_Suivi[#Headers]),"0000")</f>
        <v>CHG-0063</v>
      </c>
      <c r="B64" t="s">
        <v>182</v>
      </c>
      <c r="C64" t="s">
        <v>20</v>
      </c>
      <c r="D64" t="s">
        <v>262</v>
      </c>
      <c r="E64" t="s">
        <v>22</v>
      </c>
      <c r="F64">
        <v>3</v>
      </c>
      <c r="G64" t="s">
        <v>342</v>
      </c>
      <c r="H64" t="s">
        <v>362</v>
      </c>
      <c r="I64" t="s">
        <v>396</v>
      </c>
      <c r="J64" t="s">
        <v>487</v>
      </c>
      <c r="K64" t="s">
        <v>506</v>
      </c>
      <c r="L64" t="s">
        <v>509</v>
      </c>
      <c r="M64" s="5">
        <v>45942</v>
      </c>
      <c r="N64" s="5">
        <v>45971</v>
      </c>
      <c r="O64" s="5">
        <f>IF(AND(ISNUMBER(T_Suivi[[#This Row],[Date début]]),ISNUMBER(T_Suivi[[#This Row],[Durée (mois)]])),EDATE(T_Suivi[[#This Row],[Date début]],T_Suivi[[#This Row],[Durée (mois)]]),"")</f>
        <v>46063</v>
      </c>
      <c r="P64" s="4">
        <f ca="1">IF(ISNUMBER(T_Suivi[[#This Row],[Date fin]]),MAX(T_Suivi[[#This Row],[Date fin]]-TODAY(),0),"")</f>
        <v>92</v>
      </c>
      <c r="Q64" s="4" t="str">
        <f ca="1">IF(T_Suivi[[#This Row],[Jours restants]]&lt;15,"URGENT",IF(T_Suivi[[#This Row],[Jours restants]]&lt;30,"À surveiller","OK"))</f>
        <v>OK</v>
      </c>
      <c r="R64">
        <v>59</v>
      </c>
      <c r="S64" t="s">
        <v>53</v>
      </c>
      <c r="T64" t="s">
        <v>24</v>
      </c>
      <c r="U64" t="s">
        <v>515</v>
      </c>
      <c r="V64" s="6">
        <f>IFERROR(COUNTIFS(Notifications!$A:$A,T_Suivi[[#This Row],[ID]],Notifications!$C:$C,"Confirmé")/COUNTIF(Notifications!$A:$A,T_Suivi[[#This Row],[ID]]),0)</f>
        <v>0.33333333333333331</v>
      </c>
      <c r="X64" t="s">
        <v>523</v>
      </c>
      <c r="Y64" t="s">
        <v>94</v>
      </c>
    </row>
    <row r="65" spans="1:25" x14ac:dyDescent="0.25">
      <c r="A65" s="4" t="str">
        <f>"CHG-"&amp;TEXT(ROW()-ROW(T_Suivi[#Headers]),"0000")</f>
        <v>CHG-0064</v>
      </c>
      <c r="B65" t="s">
        <v>183</v>
      </c>
      <c r="C65" t="s">
        <v>19</v>
      </c>
      <c r="D65" t="s">
        <v>263</v>
      </c>
      <c r="E65" t="s">
        <v>22</v>
      </c>
      <c r="F65">
        <v>3</v>
      </c>
      <c r="G65" t="s">
        <v>343</v>
      </c>
      <c r="H65" t="s">
        <v>391</v>
      </c>
      <c r="I65" t="s">
        <v>424</v>
      </c>
      <c r="J65" t="s">
        <v>488</v>
      </c>
      <c r="K65" t="s">
        <v>385</v>
      </c>
      <c r="L65" t="s">
        <v>418</v>
      </c>
      <c r="M65" s="5">
        <v>45926</v>
      </c>
      <c r="N65" s="5">
        <v>45981</v>
      </c>
      <c r="O65" s="5">
        <f>IF(AND(ISNUMBER(T_Suivi[[#This Row],[Date début]]),ISNUMBER(T_Suivi[[#This Row],[Durée (mois)]])),EDATE(T_Suivi[[#This Row],[Date début]],T_Suivi[[#This Row],[Durée (mois)]]),"")</f>
        <v>46073</v>
      </c>
      <c r="P65" s="4">
        <f ca="1">IF(ISNUMBER(T_Suivi[[#This Row],[Date fin]]),MAX(T_Suivi[[#This Row],[Date fin]]-TODAY(),0),"")</f>
        <v>102</v>
      </c>
      <c r="Q65" s="4" t="str">
        <f ca="1">IF(T_Suivi[[#This Row],[Jours restants]]&lt;15,"URGENT",IF(T_Suivi[[#This Row],[Jours restants]]&lt;30,"À surveiller","OK"))</f>
        <v>OK</v>
      </c>
      <c r="R65">
        <v>59</v>
      </c>
      <c r="S65" t="s">
        <v>54</v>
      </c>
      <c r="T65" t="s">
        <v>25</v>
      </c>
      <c r="U65" t="s">
        <v>513</v>
      </c>
      <c r="V65" s="6">
        <f>IFERROR(COUNTIFS(Notifications!$A:$A,T_Suivi[[#This Row],[ID]],Notifications!$C:$C,"Confirmé")/COUNTIF(Notifications!$A:$A,T_Suivi[[#This Row],[ID]]),0)</f>
        <v>0.25</v>
      </c>
      <c r="X65" t="s">
        <v>524</v>
      </c>
      <c r="Y65" t="s">
        <v>95</v>
      </c>
    </row>
    <row r="66" spans="1:25" x14ac:dyDescent="0.25">
      <c r="A66" s="4" t="str">
        <f>"CHG-"&amp;TEXT(ROW()-ROW(T_Suivi[#Headers]),"0000")</f>
        <v>CHG-0065</v>
      </c>
      <c r="B66" t="s">
        <v>184</v>
      </c>
      <c r="C66" t="s">
        <v>19</v>
      </c>
      <c r="D66" t="s">
        <v>264</v>
      </c>
      <c r="E66" t="s">
        <v>22</v>
      </c>
      <c r="F66">
        <v>3</v>
      </c>
      <c r="G66" t="s">
        <v>344</v>
      </c>
      <c r="H66" t="s">
        <v>386</v>
      </c>
      <c r="I66" t="s">
        <v>419</v>
      </c>
      <c r="J66" t="s">
        <v>489</v>
      </c>
      <c r="K66" t="s">
        <v>372</v>
      </c>
      <c r="L66" t="s">
        <v>406</v>
      </c>
      <c r="M66" s="5">
        <v>45958</v>
      </c>
      <c r="N66" s="5">
        <v>45978</v>
      </c>
      <c r="O66" s="5">
        <f>IF(AND(ISNUMBER(T_Suivi[[#This Row],[Date début]]),ISNUMBER(T_Suivi[[#This Row],[Durée (mois)]])),EDATE(T_Suivi[[#This Row],[Date début]],T_Suivi[[#This Row],[Durée (mois)]]),"")</f>
        <v>46070</v>
      </c>
      <c r="P66" s="4">
        <f ca="1">IF(ISNUMBER(T_Suivi[[#This Row],[Date fin]]),MAX(T_Suivi[[#This Row],[Date fin]]-TODAY(),0),"")</f>
        <v>99</v>
      </c>
      <c r="Q66" s="4" t="str">
        <f ca="1">IF(T_Suivi[[#This Row],[Jours restants]]&lt;15,"URGENT",IF(T_Suivi[[#This Row],[Jours restants]]&lt;30,"À surveiller","OK"))</f>
        <v>OK</v>
      </c>
      <c r="R66">
        <v>59</v>
      </c>
      <c r="S66" t="s">
        <v>54</v>
      </c>
      <c r="T66" t="s">
        <v>24</v>
      </c>
      <c r="U66" t="s">
        <v>518</v>
      </c>
      <c r="V66" s="6">
        <f>IFERROR(COUNTIFS(Notifications!$A:$A,T_Suivi[[#This Row],[ID]],Notifications!$C:$C,"Confirmé")/COUNTIF(Notifications!$A:$A,T_Suivi[[#This Row],[ID]]),0)</f>
        <v>0.5</v>
      </c>
      <c r="X66" t="s">
        <v>524</v>
      </c>
      <c r="Y66" t="s">
        <v>95</v>
      </c>
    </row>
    <row r="67" spans="1:25" x14ac:dyDescent="0.25">
      <c r="A67" s="4" t="str">
        <f>"CHG-"&amp;TEXT(ROW()-ROW(T_Suivi[#Headers]),"0000")</f>
        <v>CHG-0066</v>
      </c>
      <c r="B67" t="s">
        <v>185</v>
      </c>
      <c r="C67" t="s">
        <v>19</v>
      </c>
      <c r="D67" t="s">
        <v>265</v>
      </c>
      <c r="E67" t="s">
        <v>22</v>
      </c>
      <c r="F67">
        <v>6</v>
      </c>
      <c r="G67" t="s">
        <v>345</v>
      </c>
      <c r="H67" t="s">
        <v>366</v>
      </c>
      <c r="I67" t="s">
        <v>400</v>
      </c>
      <c r="J67" t="s">
        <v>490</v>
      </c>
      <c r="K67" t="s">
        <v>369</v>
      </c>
      <c r="L67" t="s">
        <v>403</v>
      </c>
      <c r="M67" s="5">
        <v>45935</v>
      </c>
      <c r="N67" s="5">
        <v>45972</v>
      </c>
      <c r="O67" s="5">
        <f>IF(AND(ISNUMBER(T_Suivi[[#This Row],[Date début]]),ISNUMBER(T_Suivi[[#This Row],[Durée (mois)]])),EDATE(T_Suivi[[#This Row],[Date début]],T_Suivi[[#This Row],[Durée (mois)]]),"")</f>
        <v>46153</v>
      </c>
      <c r="P67" s="4">
        <f ca="1">IF(ISNUMBER(T_Suivi[[#This Row],[Date fin]]),MAX(T_Suivi[[#This Row],[Date fin]]-TODAY(),0),"")</f>
        <v>182</v>
      </c>
      <c r="Q67" s="4" t="str">
        <f ca="1">IF(T_Suivi[[#This Row],[Jours restants]]&lt;15,"URGENT",IF(T_Suivi[[#This Row],[Jours restants]]&lt;30,"À surveiller","OK"))</f>
        <v>OK</v>
      </c>
      <c r="R67">
        <v>95</v>
      </c>
      <c r="S67" t="s">
        <v>54</v>
      </c>
      <c r="T67" t="s">
        <v>24</v>
      </c>
      <c r="U67" t="s">
        <v>517</v>
      </c>
      <c r="V67" s="6">
        <f>IFERROR(COUNTIFS(Notifications!$A:$A,T_Suivi[[#This Row],[ID]],Notifications!$C:$C,"Confirmé")/COUNTIF(Notifications!$A:$A,T_Suivi[[#This Row],[ID]]),0)</f>
        <v>0.66666666666666663</v>
      </c>
      <c r="X67" t="s">
        <v>521</v>
      </c>
      <c r="Y67" t="s">
        <v>94</v>
      </c>
    </row>
    <row r="68" spans="1:25" x14ac:dyDescent="0.25">
      <c r="A68" s="4" t="str">
        <f>"CHG-"&amp;TEXT(ROW()-ROW(T_Suivi[#Headers]),"0000")</f>
        <v>CHG-0067</v>
      </c>
      <c r="B68" t="s">
        <v>186</v>
      </c>
      <c r="C68" t="s">
        <v>20</v>
      </c>
      <c r="D68" t="s">
        <v>266</v>
      </c>
      <c r="E68" t="s">
        <v>22</v>
      </c>
      <c r="F68">
        <v>3</v>
      </c>
      <c r="G68" t="s">
        <v>346</v>
      </c>
      <c r="H68" t="s">
        <v>384</v>
      </c>
      <c r="I68" t="s">
        <v>417</v>
      </c>
      <c r="J68" t="s">
        <v>491</v>
      </c>
      <c r="K68" t="s">
        <v>384</v>
      </c>
      <c r="L68" t="s">
        <v>417</v>
      </c>
      <c r="M68" s="5">
        <v>45923</v>
      </c>
      <c r="N68" s="5">
        <v>45997</v>
      </c>
      <c r="O68" s="5">
        <f>IF(AND(ISNUMBER(T_Suivi[[#This Row],[Date début]]),ISNUMBER(T_Suivi[[#This Row],[Durée (mois)]])),EDATE(T_Suivi[[#This Row],[Date début]],T_Suivi[[#This Row],[Durée (mois)]]),"")</f>
        <v>46087</v>
      </c>
      <c r="P68" s="4">
        <f ca="1">IF(ISNUMBER(T_Suivi[[#This Row],[Date fin]]),MAX(T_Suivi[[#This Row],[Date fin]]-TODAY(),0),"")</f>
        <v>116</v>
      </c>
      <c r="Q68" s="4" t="str">
        <f ca="1">IF(T_Suivi[[#This Row],[Jours restants]]&lt;15,"URGENT",IF(T_Suivi[[#This Row],[Jours restants]]&lt;30,"À surveiller","OK"))</f>
        <v>OK</v>
      </c>
      <c r="R68">
        <v>59</v>
      </c>
      <c r="S68" t="s">
        <v>53</v>
      </c>
      <c r="T68" t="s">
        <v>25</v>
      </c>
      <c r="U68" t="s">
        <v>513</v>
      </c>
      <c r="V68" s="6">
        <f>IFERROR(COUNTIFS(Notifications!$A:$A,T_Suivi[[#This Row],[ID]],Notifications!$C:$C,"Confirmé")/COUNTIF(Notifications!$A:$A,T_Suivi[[#This Row],[ID]]),0)</f>
        <v>0.66666666666666663</v>
      </c>
      <c r="X68" t="s">
        <v>519</v>
      </c>
      <c r="Y68" t="s">
        <v>96</v>
      </c>
    </row>
    <row r="69" spans="1:25" x14ac:dyDescent="0.25">
      <c r="A69" s="4" t="str">
        <f>"CHG-"&amp;TEXT(ROW()-ROW(T_Suivi[#Headers]),"0000")</f>
        <v>CHG-0068</v>
      </c>
      <c r="B69" t="s">
        <v>187</v>
      </c>
      <c r="C69" t="s">
        <v>19</v>
      </c>
      <c r="D69" t="s">
        <v>267</v>
      </c>
      <c r="E69" t="s">
        <v>21</v>
      </c>
      <c r="F69">
        <v>6</v>
      </c>
      <c r="G69" t="s">
        <v>347</v>
      </c>
      <c r="H69" t="s">
        <v>367</v>
      </c>
      <c r="I69" t="s">
        <v>401</v>
      </c>
      <c r="J69" t="s">
        <v>492</v>
      </c>
      <c r="K69" t="s">
        <v>382</v>
      </c>
      <c r="L69" t="s">
        <v>410</v>
      </c>
      <c r="M69" s="5">
        <v>45923</v>
      </c>
      <c r="N69" s="5">
        <v>45974</v>
      </c>
      <c r="O69" s="5">
        <f>IF(AND(ISNUMBER(T_Suivi[[#This Row],[Date début]]),ISNUMBER(T_Suivi[[#This Row],[Durée (mois)]])),EDATE(T_Suivi[[#This Row],[Date début]],T_Suivi[[#This Row],[Durée (mois)]]),"")</f>
        <v>46155</v>
      </c>
      <c r="P69" s="4">
        <f ca="1">IF(ISNUMBER(T_Suivi[[#This Row],[Date fin]]),MAX(T_Suivi[[#This Row],[Date fin]]-TODAY(),0),"")</f>
        <v>184</v>
      </c>
      <c r="Q69" s="4" t="str">
        <f ca="1">IF(T_Suivi[[#This Row],[Jours restants]]&lt;15,"URGENT",IF(T_Suivi[[#This Row],[Jours restants]]&lt;30,"À surveiller","OK"))</f>
        <v>OK</v>
      </c>
      <c r="R69">
        <v>85</v>
      </c>
      <c r="S69" t="s">
        <v>53</v>
      </c>
      <c r="T69" t="s">
        <v>27</v>
      </c>
      <c r="U69" t="s">
        <v>517</v>
      </c>
      <c r="V69" s="6">
        <f>IFERROR(COUNTIFS(Notifications!$A:$A,T_Suivi[[#This Row],[ID]],Notifications!$C:$C,"Confirmé")/COUNTIF(Notifications!$A:$A,T_Suivi[[#This Row],[ID]]),0)</f>
        <v>0.66666666666666663</v>
      </c>
      <c r="X69" t="s">
        <v>520</v>
      </c>
      <c r="Y69" t="s">
        <v>94</v>
      </c>
    </row>
    <row r="70" spans="1:25" x14ac:dyDescent="0.25">
      <c r="A70" s="4" t="str">
        <f>"CHG-"&amp;TEXT(ROW()-ROW(T_Suivi[#Headers]),"0000")</f>
        <v>CHG-0069</v>
      </c>
      <c r="B70" t="s">
        <v>188</v>
      </c>
      <c r="C70" t="s">
        <v>19</v>
      </c>
      <c r="D70" t="s">
        <v>268</v>
      </c>
      <c r="E70" t="s">
        <v>22</v>
      </c>
      <c r="F70">
        <v>3</v>
      </c>
      <c r="G70" t="s">
        <v>348</v>
      </c>
      <c r="H70" t="s">
        <v>390</v>
      </c>
      <c r="I70" t="s">
        <v>423</v>
      </c>
      <c r="J70" t="s">
        <v>493</v>
      </c>
      <c r="K70" t="s">
        <v>390</v>
      </c>
      <c r="L70" t="s">
        <v>423</v>
      </c>
      <c r="M70" s="5">
        <v>45965</v>
      </c>
      <c r="N70" s="5">
        <v>45997</v>
      </c>
      <c r="O70" s="5">
        <f>IF(AND(ISNUMBER(T_Suivi[[#This Row],[Date début]]),ISNUMBER(T_Suivi[[#This Row],[Durée (mois)]])),EDATE(T_Suivi[[#This Row],[Date début]],T_Suivi[[#This Row],[Durée (mois)]]),"")</f>
        <v>46087</v>
      </c>
      <c r="P70" s="4">
        <f ca="1">IF(ISNUMBER(T_Suivi[[#This Row],[Date fin]]),MAX(T_Suivi[[#This Row],[Date fin]]-TODAY(),0),"")</f>
        <v>116</v>
      </c>
      <c r="Q70" s="4" t="str">
        <f ca="1">IF(T_Suivi[[#This Row],[Jours restants]]&lt;15,"URGENT",IF(T_Suivi[[#This Row],[Jours restants]]&lt;30,"À surveiller","OK"))</f>
        <v>OK</v>
      </c>
      <c r="R70">
        <v>59</v>
      </c>
      <c r="S70" t="s">
        <v>54</v>
      </c>
      <c r="T70" t="s">
        <v>24</v>
      </c>
      <c r="U70" t="s">
        <v>513</v>
      </c>
      <c r="V70" s="6">
        <f>IFERROR(COUNTIFS(Notifications!$A:$A,T_Suivi[[#This Row],[ID]],Notifications!$C:$C,"Confirmé")/COUNTIF(Notifications!$A:$A,T_Suivi[[#This Row],[ID]]),0)</f>
        <v>0.75</v>
      </c>
      <c r="X70" t="s">
        <v>523</v>
      </c>
      <c r="Y70" t="s">
        <v>97</v>
      </c>
    </row>
    <row r="71" spans="1:25" x14ac:dyDescent="0.25">
      <c r="A71" s="4" t="str">
        <f>"CHG-"&amp;TEXT(ROW()-ROW(T_Suivi[#Headers]),"0000")</f>
        <v>CHG-0070</v>
      </c>
      <c r="B71" t="s">
        <v>189</v>
      </c>
      <c r="C71" t="s">
        <v>19</v>
      </c>
      <c r="D71" t="s">
        <v>269</v>
      </c>
      <c r="E71" t="s">
        <v>21</v>
      </c>
      <c r="F71">
        <v>1</v>
      </c>
      <c r="G71" t="s">
        <v>349</v>
      </c>
      <c r="H71" t="s">
        <v>378</v>
      </c>
      <c r="I71" t="s">
        <v>412</v>
      </c>
      <c r="J71" t="s">
        <v>494</v>
      </c>
      <c r="K71" t="s">
        <v>378</v>
      </c>
      <c r="L71" t="s">
        <v>412</v>
      </c>
      <c r="M71" s="5">
        <v>45944</v>
      </c>
      <c r="N71" s="5">
        <v>45990</v>
      </c>
      <c r="O71" s="5">
        <f>IF(AND(ISNUMBER(T_Suivi[[#This Row],[Date début]]),ISNUMBER(T_Suivi[[#This Row],[Durée (mois)]])),EDATE(T_Suivi[[#This Row],[Date début]],T_Suivi[[#This Row],[Durée (mois)]]),"")</f>
        <v>46020</v>
      </c>
      <c r="P71" s="4">
        <f ca="1">IF(ISNUMBER(T_Suivi[[#This Row],[Date fin]]),MAX(T_Suivi[[#This Row],[Date fin]]-TODAY(),0),"")</f>
        <v>49</v>
      </c>
      <c r="Q71" s="4" t="str">
        <f ca="1">IF(T_Suivi[[#This Row],[Jours restants]]&lt;15,"URGENT",IF(T_Suivi[[#This Row],[Jours restants]]&lt;30,"À surveiller","OK"))</f>
        <v>OK</v>
      </c>
      <c r="R71">
        <v>29</v>
      </c>
      <c r="S71" t="s">
        <v>53</v>
      </c>
      <c r="T71" t="s">
        <v>24</v>
      </c>
      <c r="U71" t="s">
        <v>517</v>
      </c>
      <c r="V71" s="6">
        <f>IFERROR(COUNTIFS(Notifications!$A:$A,T_Suivi[[#This Row],[ID]],Notifications!$C:$C,"Confirmé")/COUNTIF(Notifications!$A:$A,T_Suivi[[#This Row],[ID]]),0)</f>
        <v>0.5</v>
      </c>
      <c r="X71" t="s">
        <v>520</v>
      </c>
      <c r="Y71" t="s">
        <v>95</v>
      </c>
    </row>
    <row r="72" spans="1:25" x14ac:dyDescent="0.25">
      <c r="A72" s="4" t="str">
        <f>"CHG-"&amp;TEXT(ROW()-ROW(T_Suivi[#Headers]),"0000")</f>
        <v>CHG-0071</v>
      </c>
      <c r="B72" t="s">
        <v>190</v>
      </c>
      <c r="C72" t="s">
        <v>20</v>
      </c>
      <c r="D72" t="s">
        <v>270</v>
      </c>
      <c r="E72" t="s">
        <v>21</v>
      </c>
      <c r="F72">
        <v>1</v>
      </c>
      <c r="G72" t="s">
        <v>350</v>
      </c>
      <c r="H72" t="s">
        <v>377</v>
      </c>
      <c r="I72" t="s">
        <v>411</v>
      </c>
      <c r="J72" t="s">
        <v>495</v>
      </c>
      <c r="K72" t="s">
        <v>391</v>
      </c>
      <c r="L72" t="s">
        <v>424</v>
      </c>
      <c r="M72" s="5">
        <v>45968</v>
      </c>
      <c r="N72" s="5">
        <v>45966</v>
      </c>
      <c r="O72" s="5">
        <f>IF(AND(ISNUMBER(T_Suivi[[#This Row],[Date début]]),ISNUMBER(T_Suivi[[#This Row],[Durée (mois)]])),EDATE(T_Suivi[[#This Row],[Date début]],T_Suivi[[#This Row],[Durée (mois)]]),"")</f>
        <v>45996</v>
      </c>
      <c r="P72" s="4">
        <f ca="1">IF(ISNUMBER(T_Suivi[[#This Row],[Date fin]]),MAX(T_Suivi[[#This Row],[Date fin]]-TODAY(),0),"")</f>
        <v>25</v>
      </c>
      <c r="Q72" s="4" t="str">
        <f ca="1">IF(T_Suivi[[#This Row],[Jours restants]]&lt;15,"URGENT",IF(T_Suivi[[#This Row],[Jours restants]]&lt;30,"À surveiller","OK"))</f>
        <v>À surveiller</v>
      </c>
      <c r="R72">
        <v>29</v>
      </c>
      <c r="S72" t="s">
        <v>53</v>
      </c>
      <c r="T72" t="s">
        <v>24</v>
      </c>
      <c r="U72" t="s">
        <v>512</v>
      </c>
      <c r="V72" s="6">
        <f>IFERROR(COUNTIFS(Notifications!$A:$A,T_Suivi[[#This Row],[ID]],Notifications!$C:$C,"Confirmé")/COUNTIF(Notifications!$A:$A,T_Suivi[[#This Row],[ID]]),0)</f>
        <v>1</v>
      </c>
      <c r="X72" t="s">
        <v>521</v>
      </c>
      <c r="Y72" t="s">
        <v>94</v>
      </c>
    </row>
    <row r="73" spans="1:25" x14ac:dyDescent="0.25">
      <c r="A73" s="4" t="str">
        <f>"CHG-"&amp;TEXT(ROW()-ROW(T_Suivi[#Headers]),"0000")</f>
        <v>CHG-0072</v>
      </c>
      <c r="B73" t="s">
        <v>191</v>
      </c>
      <c r="C73" t="s">
        <v>19</v>
      </c>
      <c r="D73" t="s">
        <v>271</v>
      </c>
      <c r="E73" t="s">
        <v>21</v>
      </c>
      <c r="F73">
        <v>1</v>
      </c>
      <c r="G73" t="s">
        <v>351</v>
      </c>
      <c r="H73" t="s">
        <v>385</v>
      </c>
      <c r="I73" t="s">
        <v>418</v>
      </c>
      <c r="J73" t="s">
        <v>496</v>
      </c>
      <c r="K73" t="s">
        <v>385</v>
      </c>
      <c r="L73" t="s">
        <v>418</v>
      </c>
      <c r="M73" s="5">
        <v>45951</v>
      </c>
      <c r="N73" s="5">
        <v>45964</v>
      </c>
      <c r="O73" s="5">
        <f>IF(AND(ISNUMBER(T_Suivi[[#This Row],[Date début]]),ISNUMBER(T_Suivi[[#This Row],[Durée (mois)]])),EDATE(T_Suivi[[#This Row],[Date début]],T_Suivi[[#This Row],[Durée (mois)]]),"")</f>
        <v>45994</v>
      </c>
      <c r="P73" s="4">
        <f ca="1">IF(ISNUMBER(T_Suivi[[#This Row],[Date fin]]),MAX(T_Suivi[[#This Row],[Date fin]]-TODAY(),0),"")</f>
        <v>23</v>
      </c>
      <c r="Q73" s="4" t="str">
        <f ca="1">IF(T_Suivi[[#This Row],[Jours restants]]&lt;15,"URGENT",IF(T_Suivi[[#This Row],[Jours restants]]&lt;30,"À surveiller","OK"))</f>
        <v>À surveiller</v>
      </c>
      <c r="R73">
        <v>29</v>
      </c>
      <c r="S73" t="s">
        <v>54</v>
      </c>
      <c r="T73" t="s">
        <v>24</v>
      </c>
      <c r="U73" t="s">
        <v>512</v>
      </c>
      <c r="V73" s="6">
        <f>IFERROR(COUNTIFS(Notifications!$A:$A,T_Suivi[[#This Row],[ID]],Notifications!$C:$C,"Confirmé")/COUNTIF(Notifications!$A:$A,T_Suivi[[#This Row],[ID]]),0)</f>
        <v>1</v>
      </c>
      <c r="X73" t="s">
        <v>523</v>
      </c>
      <c r="Y73" t="s">
        <v>94</v>
      </c>
    </row>
    <row r="74" spans="1:25" x14ac:dyDescent="0.25">
      <c r="A74" s="4" t="str">
        <f>"CHG-"&amp;TEXT(ROW()-ROW(T_Suivi[#Headers]),"0000")</f>
        <v>CHG-0073</v>
      </c>
      <c r="B74" t="s">
        <v>192</v>
      </c>
      <c r="C74" t="s">
        <v>20</v>
      </c>
      <c r="D74" t="s">
        <v>272</v>
      </c>
      <c r="E74" t="s">
        <v>22</v>
      </c>
      <c r="F74">
        <v>1</v>
      </c>
      <c r="G74" t="s">
        <v>352</v>
      </c>
      <c r="H74" t="s">
        <v>392</v>
      </c>
      <c r="I74" t="s">
        <v>401</v>
      </c>
      <c r="J74" t="s">
        <v>497</v>
      </c>
      <c r="K74" t="s">
        <v>506</v>
      </c>
      <c r="L74" t="s">
        <v>509</v>
      </c>
      <c r="M74" s="5">
        <v>45955</v>
      </c>
      <c r="N74" s="5">
        <v>45969</v>
      </c>
      <c r="O74" s="5">
        <f>IF(AND(ISNUMBER(T_Suivi[[#This Row],[Date début]]),ISNUMBER(T_Suivi[[#This Row],[Durée (mois)]])),EDATE(T_Suivi[[#This Row],[Date début]],T_Suivi[[#This Row],[Durée (mois)]]),"")</f>
        <v>45999</v>
      </c>
      <c r="P74" s="4">
        <f ca="1">IF(ISNUMBER(T_Suivi[[#This Row],[Date fin]]),MAX(T_Suivi[[#This Row],[Date fin]]-TODAY(),0),"")</f>
        <v>28</v>
      </c>
      <c r="Q74" s="4" t="str">
        <f ca="1">IF(T_Suivi[[#This Row],[Jours restants]]&lt;15,"URGENT",IF(T_Suivi[[#This Row],[Jours restants]]&lt;30,"À surveiller","OK"))</f>
        <v>À surveiller</v>
      </c>
      <c r="R74">
        <v>39</v>
      </c>
      <c r="S74" t="s">
        <v>53</v>
      </c>
      <c r="T74" t="s">
        <v>26</v>
      </c>
      <c r="U74" t="s">
        <v>517</v>
      </c>
      <c r="V74" s="6">
        <f>IFERROR(COUNTIFS(Notifications!$A:$A,T_Suivi[[#This Row],[ID]],Notifications!$C:$C,"Confirmé")/COUNTIF(Notifications!$A:$A,T_Suivi[[#This Row],[ID]]),0)</f>
        <v>0</v>
      </c>
      <c r="X74" t="s">
        <v>520</v>
      </c>
      <c r="Y74" t="s">
        <v>98</v>
      </c>
    </row>
    <row r="75" spans="1:25" x14ac:dyDescent="0.25">
      <c r="A75" s="4" t="str">
        <f>"CHG-"&amp;TEXT(ROW()-ROW(T_Suivi[#Headers]),"0000")</f>
        <v>CHG-0074</v>
      </c>
      <c r="B75" t="s">
        <v>193</v>
      </c>
      <c r="C75" t="s">
        <v>20</v>
      </c>
      <c r="D75" t="s">
        <v>273</v>
      </c>
      <c r="E75" t="s">
        <v>22</v>
      </c>
      <c r="F75">
        <v>1</v>
      </c>
      <c r="G75" t="s">
        <v>353</v>
      </c>
      <c r="H75" t="s">
        <v>370</v>
      </c>
      <c r="I75" t="s">
        <v>404</v>
      </c>
      <c r="J75" t="s">
        <v>498</v>
      </c>
      <c r="K75" t="s">
        <v>385</v>
      </c>
      <c r="L75" t="s">
        <v>418</v>
      </c>
      <c r="M75" s="5">
        <v>45966</v>
      </c>
      <c r="N75" s="5">
        <v>45963</v>
      </c>
      <c r="O75" s="5">
        <f>IF(AND(ISNUMBER(T_Suivi[[#This Row],[Date début]]),ISNUMBER(T_Suivi[[#This Row],[Durée (mois)]])),EDATE(T_Suivi[[#This Row],[Date début]],T_Suivi[[#This Row],[Durée (mois)]]),"")</f>
        <v>45993</v>
      </c>
      <c r="P75" s="4">
        <f ca="1">IF(ISNUMBER(T_Suivi[[#This Row],[Date fin]]),MAX(T_Suivi[[#This Row],[Date fin]]-TODAY(),0),"")</f>
        <v>22</v>
      </c>
      <c r="Q75" s="4" t="str">
        <f ca="1">IF(T_Suivi[[#This Row],[Jours restants]]&lt;15,"URGENT",IF(T_Suivi[[#This Row],[Jours restants]]&lt;30,"À surveiller","OK"))</f>
        <v>À surveiller</v>
      </c>
      <c r="R75">
        <v>39</v>
      </c>
      <c r="S75" t="s">
        <v>53</v>
      </c>
      <c r="T75" t="s">
        <v>27</v>
      </c>
      <c r="U75" t="s">
        <v>514</v>
      </c>
      <c r="V75" s="6">
        <f>IFERROR(COUNTIFS(Notifications!$A:$A,T_Suivi[[#This Row],[ID]],Notifications!$C:$C,"Confirmé")/COUNTIF(Notifications!$A:$A,T_Suivi[[#This Row],[ID]]),0)</f>
        <v>1</v>
      </c>
      <c r="X75" t="s">
        <v>520</v>
      </c>
      <c r="Y75" t="s">
        <v>94</v>
      </c>
    </row>
    <row r="76" spans="1:25" x14ac:dyDescent="0.25">
      <c r="A76" s="4" t="str">
        <f>"CHG-"&amp;TEXT(ROW()-ROW(T_Suivi[#Headers]),"0000")</f>
        <v>CHG-0075</v>
      </c>
      <c r="B76" t="s">
        <v>194</v>
      </c>
      <c r="C76" t="s">
        <v>20</v>
      </c>
      <c r="D76" t="s">
        <v>274</v>
      </c>
      <c r="E76" t="s">
        <v>22</v>
      </c>
      <c r="F76">
        <v>12</v>
      </c>
      <c r="G76" t="s">
        <v>354</v>
      </c>
      <c r="H76" t="s">
        <v>362</v>
      </c>
      <c r="I76" t="s">
        <v>396</v>
      </c>
      <c r="J76" t="s">
        <v>499</v>
      </c>
      <c r="K76" t="s">
        <v>378</v>
      </c>
      <c r="L76" t="s">
        <v>412</v>
      </c>
      <c r="M76" s="5">
        <v>45934</v>
      </c>
      <c r="N76" s="5">
        <v>45999</v>
      </c>
      <c r="O76" s="5">
        <f>IF(AND(ISNUMBER(T_Suivi[[#This Row],[Date début]]),ISNUMBER(T_Suivi[[#This Row],[Durée (mois)]])),EDATE(T_Suivi[[#This Row],[Date début]],T_Suivi[[#This Row],[Durée (mois)]]),"")</f>
        <v>46364</v>
      </c>
      <c r="P76" s="4">
        <f ca="1">IF(ISNUMBER(T_Suivi[[#This Row],[Date fin]]),MAX(T_Suivi[[#This Row],[Date fin]]-TODAY(),0),"")</f>
        <v>393</v>
      </c>
      <c r="Q76" s="4" t="str">
        <f ca="1">IF(T_Suivi[[#This Row],[Jours restants]]&lt;15,"URGENT",IF(T_Suivi[[#This Row],[Jours restants]]&lt;30,"À surveiller","OK"))</f>
        <v>OK</v>
      </c>
      <c r="R76">
        <v>170</v>
      </c>
      <c r="S76" t="s">
        <v>54</v>
      </c>
      <c r="T76" t="s">
        <v>27</v>
      </c>
      <c r="U76" t="s">
        <v>515</v>
      </c>
      <c r="V76" s="6">
        <f>IFERROR(COUNTIFS(Notifications!$A:$A,T_Suivi[[#This Row],[ID]],Notifications!$C:$C,"Confirmé")/COUNTIF(Notifications!$A:$A,T_Suivi[[#This Row],[ID]]),0)</f>
        <v>0.33333333333333331</v>
      </c>
      <c r="X76" t="s">
        <v>520</v>
      </c>
      <c r="Y76" t="s">
        <v>97</v>
      </c>
    </row>
    <row r="77" spans="1:25" x14ac:dyDescent="0.25">
      <c r="A77" s="4" t="str">
        <f>"CHG-"&amp;TEXT(ROW()-ROW(T_Suivi[#Headers]),"0000")</f>
        <v>CHG-0076</v>
      </c>
      <c r="B77" t="s">
        <v>195</v>
      </c>
      <c r="C77" t="s">
        <v>19</v>
      </c>
      <c r="D77" t="s">
        <v>275</v>
      </c>
      <c r="E77" t="s">
        <v>22</v>
      </c>
      <c r="F77">
        <v>12</v>
      </c>
      <c r="G77" t="s">
        <v>355</v>
      </c>
      <c r="H77" t="s">
        <v>371</v>
      </c>
      <c r="I77" t="s">
        <v>405</v>
      </c>
      <c r="J77" t="s">
        <v>500</v>
      </c>
      <c r="K77" t="s">
        <v>373</v>
      </c>
      <c r="L77" t="s">
        <v>407</v>
      </c>
      <c r="M77" s="5">
        <v>45926</v>
      </c>
      <c r="N77" s="5">
        <v>45978</v>
      </c>
      <c r="O77" s="5">
        <f>IF(AND(ISNUMBER(T_Suivi[[#This Row],[Date début]]),ISNUMBER(T_Suivi[[#This Row],[Durée (mois)]])),EDATE(T_Suivi[[#This Row],[Date début]],T_Suivi[[#This Row],[Durée (mois)]]),"")</f>
        <v>46343</v>
      </c>
      <c r="P77" s="4">
        <f ca="1">IF(ISNUMBER(T_Suivi[[#This Row],[Date fin]]),MAX(T_Suivi[[#This Row],[Date fin]]-TODAY(),0),"")</f>
        <v>372</v>
      </c>
      <c r="Q77" s="4" t="str">
        <f ca="1">IF(T_Suivi[[#This Row],[Jours restants]]&lt;15,"URGENT",IF(T_Suivi[[#This Row],[Jours restants]]&lt;30,"À surveiller","OK"))</f>
        <v>OK</v>
      </c>
      <c r="R77">
        <v>170</v>
      </c>
      <c r="S77" t="s">
        <v>53</v>
      </c>
      <c r="T77" t="s">
        <v>27</v>
      </c>
      <c r="U77" t="s">
        <v>512</v>
      </c>
      <c r="V77" s="6">
        <f>IFERROR(COUNTIFS(Notifications!$A:$A,T_Suivi[[#This Row],[ID]],Notifications!$C:$C,"Confirmé")/COUNTIF(Notifications!$A:$A,T_Suivi[[#This Row],[ID]]),0)</f>
        <v>0</v>
      </c>
      <c r="X77" t="s">
        <v>519</v>
      </c>
      <c r="Y77" t="s">
        <v>95</v>
      </c>
    </row>
    <row r="78" spans="1:25" x14ac:dyDescent="0.25">
      <c r="A78" s="4" t="str">
        <f>"CHG-"&amp;TEXT(ROW()-ROW(T_Suivi[#Headers]),"0000")</f>
        <v>CHG-0077</v>
      </c>
      <c r="B78" t="s">
        <v>196</v>
      </c>
      <c r="C78" t="s">
        <v>20</v>
      </c>
      <c r="D78" t="s">
        <v>276</v>
      </c>
      <c r="E78" t="s">
        <v>22</v>
      </c>
      <c r="F78">
        <v>12</v>
      </c>
      <c r="G78" t="s">
        <v>356</v>
      </c>
      <c r="H78" t="s">
        <v>393</v>
      </c>
      <c r="I78" t="s">
        <v>413</v>
      </c>
      <c r="J78" t="s">
        <v>501</v>
      </c>
      <c r="K78" t="s">
        <v>376</v>
      </c>
      <c r="L78" t="s">
        <v>410</v>
      </c>
      <c r="M78" s="5">
        <v>45929</v>
      </c>
      <c r="N78" s="5">
        <v>45972</v>
      </c>
      <c r="O78" s="5">
        <f>IF(AND(ISNUMBER(T_Suivi[[#This Row],[Date début]]),ISNUMBER(T_Suivi[[#This Row],[Durée (mois)]])),EDATE(T_Suivi[[#This Row],[Date début]],T_Suivi[[#This Row],[Durée (mois)]]),"")</f>
        <v>46337</v>
      </c>
      <c r="P78" s="4">
        <f ca="1">IF(ISNUMBER(T_Suivi[[#This Row],[Date fin]]),MAX(T_Suivi[[#This Row],[Date fin]]-TODAY(),0),"")</f>
        <v>366</v>
      </c>
      <c r="Q78" s="4" t="str">
        <f ca="1">IF(T_Suivi[[#This Row],[Jours restants]]&lt;15,"URGENT",IF(T_Suivi[[#This Row],[Jours restants]]&lt;30,"À surveiller","OK"))</f>
        <v>OK</v>
      </c>
      <c r="R78">
        <v>170</v>
      </c>
      <c r="S78" t="s">
        <v>54</v>
      </c>
      <c r="T78" t="s">
        <v>25</v>
      </c>
      <c r="U78" t="s">
        <v>515</v>
      </c>
      <c r="V78" s="6">
        <f>IFERROR(COUNTIFS(Notifications!$A:$A,T_Suivi[[#This Row],[ID]],Notifications!$C:$C,"Confirmé")/COUNTIF(Notifications!$A:$A,T_Suivi[[#This Row],[ID]]),0)</f>
        <v>0</v>
      </c>
      <c r="X78" t="s">
        <v>523</v>
      </c>
      <c r="Y78" t="s">
        <v>98</v>
      </c>
    </row>
    <row r="79" spans="1:25" x14ac:dyDescent="0.25">
      <c r="A79" s="4" t="str">
        <f>"CHG-"&amp;TEXT(ROW()-ROW(T_Suivi[#Headers]),"0000")</f>
        <v>CHG-0078</v>
      </c>
      <c r="B79" t="s">
        <v>197</v>
      </c>
      <c r="C79" t="s">
        <v>20</v>
      </c>
      <c r="D79" t="s">
        <v>277</v>
      </c>
      <c r="E79" t="s">
        <v>22</v>
      </c>
      <c r="F79">
        <v>3</v>
      </c>
      <c r="G79" t="s">
        <v>357</v>
      </c>
      <c r="H79" t="s">
        <v>365</v>
      </c>
      <c r="I79" t="s">
        <v>399</v>
      </c>
      <c r="J79" t="s">
        <v>502</v>
      </c>
      <c r="K79" t="s">
        <v>365</v>
      </c>
      <c r="L79" t="s">
        <v>399</v>
      </c>
      <c r="M79" s="5">
        <v>45944</v>
      </c>
      <c r="N79" s="5">
        <v>45964</v>
      </c>
      <c r="O79" s="5">
        <f>IF(AND(ISNUMBER(T_Suivi[[#This Row],[Date début]]),ISNUMBER(T_Suivi[[#This Row],[Durée (mois)]])),EDATE(T_Suivi[[#This Row],[Date début]],T_Suivi[[#This Row],[Durée (mois)]]),"")</f>
        <v>46056</v>
      </c>
      <c r="P79" s="4">
        <f ca="1">IF(ISNUMBER(T_Suivi[[#This Row],[Date fin]]),MAX(T_Suivi[[#This Row],[Date fin]]-TODAY(),0),"")</f>
        <v>85</v>
      </c>
      <c r="Q79" s="4" t="str">
        <f ca="1">IF(T_Suivi[[#This Row],[Jours restants]]&lt;15,"URGENT",IF(T_Suivi[[#This Row],[Jours restants]]&lt;30,"À surveiller","OK"))</f>
        <v>OK</v>
      </c>
      <c r="R79">
        <v>59</v>
      </c>
      <c r="S79" t="s">
        <v>54</v>
      </c>
      <c r="T79" t="s">
        <v>25</v>
      </c>
      <c r="U79" t="s">
        <v>517</v>
      </c>
      <c r="V79" s="6">
        <f>IFERROR(COUNTIFS(Notifications!$A:$A,T_Suivi[[#This Row],[ID]],Notifications!$C:$C,"Confirmé")/COUNTIF(Notifications!$A:$A,T_Suivi[[#This Row],[ID]]),0)</f>
        <v>0</v>
      </c>
      <c r="X79" t="s">
        <v>523</v>
      </c>
      <c r="Y79" t="s">
        <v>95</v>
      </c>
    </row>
    <row r="80" spans="1:25" x14ac:dyDescent="0.25">
      <c r="A80" s="4" t="str">
        <f>"CHG-"&amp;TEXT(ROW()-ROW(T_Suivi[#Headers]),"0000")</f>
        <v>CHG-0079</v>
      </c>
      <c r="B80" t="s">
        <v>198</v>
      </c>
      <c r="C80" t="s">
        <v>19</v>
      </c>
      <c r="D80" t="s">
        <v>278</v>
      </c>
      <c r="E80" t="s">
        <v>22</v>
      </c>
      <c r="F80">
        <v>12</v>
      </c>
      <c r="G80" t="s">
        <v>358</v>
      </c>
      <c r="H80" t="s">
        <v>379</v>
      </c>
      <c r="I80" t="s">
        <v>413</v>
      </c>
      <c r="J80" t="s">
        <v>503</v>
      </c>
      <c r="K80" t="s">
        <v>384</v>
      </c>
      <c r="L80" t="s">
        <v>417</v>
      </c>
      <c r="M80" s="5">
        <v>45928</v>
      </c>
      <c r="N80" s="5">
        <v>45978</v>
      </c>
      <c r="O80" s="5">
        <f>IF(AND(ISNUMBER(T_Suivi[[#This Row],[Date début]]),ISNUMBER(T_Suivi[[#This Row],[Durée (mois)]])),EDATE(T_Suivi[[#This Row],[Date début]],T_Suivi[[#This Row],[Durée (mois)]]),"")</f>
        <v>46343</v>
      </c>
      <c r="P80" s="4">
        <f ca="1">IF(ISNUMBER(T_Suivi[[#This Row],[Date fin]]),MAX(T_Suivi[[#This Row],[Date fin]]-TODAY(),0),"")</f>
        <v>372</v>
      </c>
      <c r="Q80" s="4" t="str">
        <f ca="1">IF(T_Suivi[[#This Row],[Jours restants]]&lt;15,"URGENT",IF(T_Suivi[[#This Row],[Jours restants]]&lt;30,"À surveiller","OK"))</f>
        <v>OK</v>
      </c>
      <c r="R80">
        <v>170</v>
      </c>
      <c r="S80" t="s">
        <v>54</v>
      </c>
      <c r="T80" t="s">
        <v>25</v>
      </c>
      <c r="U80" t="s">
        <v>516</v>
      </c>
      <c r="V80" s="6">
        <f>IFERROR(COUNTIFS(Notifications!$A:$A,T_Suivi[[#This Row],[ID]],Notifications!$C:$C,"Confirmé")/COUNTIF(Notifications!$A:$A,T_Suivi[[#This Row],[ID]]),0)</f>
        <v>0.66666666666666663</v>
      </c>
      <c r="X80" t="s">
        <v>524</v>
      </c>
      <c r="Y80" t="s">
        <v>98</v>
      </c>
    </row>
    <row r="81" spans="1:25" x14ac:dyDescent="0.25">
      <c r="A81" s="4" t="str">
        <f>"CHG-"&amp;TEXT(ROW()-ROW(T_Suivi[#Headers]),"0000")</f>
        <v>CHG-0080</v>
      </c>
      <c r="B81" t="s">
        <v>199</v>
      </c>
      <c r="C81" t="s">
        <v>20</v>
      </c>
      <c r="D81" t="s">
        <v>279</v>
      </c>
      <c r="E81" t="s">
        <v>22</v>
      </c>
      <c r="F81">
        <v>1</v>
      </c>
      <c r="G81" t="s">
        <v>359</v>
      </c>
      <c r="H81" t="s">
        <v>361</v>
      </c>
      <c r="I81" t="s">
        <v>395</v>
      </c>
      <c r="J81" t="s">
        <v>504</v>
      </c>
      <c r="K81" t="s">
        <v>384</v>
      </c>
      <c r="L81" t="s">
        <v>417</v>
      </c>
      <c r="M81" s="5">
        <v>45925</v>
      </c>
      <c r="N81" s="5">
        <v>45989</v>
      </c>
      <c r="O81" s="5">
        <f>IF(AND(ISNUMBER(T_Suivi[[#This Row],[Date début]]),ISNUMBER(T_Suivi[[#This Row],[Durée (mois)]])),EDATE(T_Suivi[[#This Row],[Date début]],T_Suivi[[#This Row],[Durée (mois)]]),"")</f>
        <v>46019</v>
      </c>
      <c r="P81" s="4">
        <f ca="1">IF(ISNUMBER(T_Suivi[[#This Row],[Date fin]]),MAX(T_Suivi[[#This Row],[Date fin]]-TODAY(),0),"")</f>
        <v>48</v>
      </c>
      <c r="Q81" s="4" t="str">
        <f ca="1">IF(T_Suivi[[#This Row],[Jours restants]]&lt;15,"URGENT",IF(T_Suivi[[#This Row],[Jours restants]]&lt;30,"À surveiller","OK"))</f>
        <v>OK</v>
      </c>
      <c r="R81">
        <v>39</v>
      </c>
      <c r="S81" t="s">
        <v>53</v>
      </c>
      <c r="T81" t="s">
        <v>24</v>
      </c>
      <c r="U81" t="s">
        <v>518</v>
      </c>
      <c r="V81" s="6">
        <f>IFERROR(COUNTIFS(Notifications!$A:$A,T_Suivi[[#This Row],[ID]],Notifications!$C:$C,"Confirmé")/COUNTIF(Notifications!$A:$A,T_Suivi[[#This Row],[ID]]),0)</f>
        <v>0.5</v>
      </c>
      <c r="X81" t="s">
        <v>523</v>
      </c>
      <c r="Y81" t="s">
        <v>97</v>
      </c>
    </row>
  </sheetData>
  <conditionalFormatting sqref="A2:Y81">
    <cfRule type="expression" dxfId="14" priority="1">
      <formula>$C2="Particulier"</formula>
    </cfRule>
    <cfRule type="expression" dxfId="13" priority="2">
      <formula>$C2="Entreprise / Association"</formula>
    </cfRule>
  </conditionalFormatting>
  <conditionalFormatting sqref="P2:P81">
    <cfRule type="dataBar" priority="11">
      <dataBar>
        <cfvo type="min"/>
        <cfvo type="max"/>
        <color rgb="FF638EC6"/>
      </dataBar>
    </cfRule>
  </conditionalFormatting>
  <conditionalFormatting sqref="Q2:Q81">
    <cfRule type="expression" dxfId="12" priority="8">
      <formula>$Q2="URGENT"</formula>
    </cfRule>
    <cfRule type="expression" dxfId="11" priority="9">
      <formula>$Q2="À surveiller"</formula>
    </cfRule>
    <cfRule type="expression" dxfId="10" priority="10">
      <formula>$Q2="OK"</formula>
    </cfRule>
  </conditionalFormatting>
  <conditionalFormatting sqref="R2:R81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2:T81">
    <cfRule type="expression" dxfId="9" priority="3">
      <formula>$T2="À faire"</formula>
    </cfRule>
    <cfRule type="expression" dxfId="8" priority="4">
      <formula>$T2="En cours"</formula>
    </cfRule>
    <cfRule type="expression" dxfId="7" priority="5">
      <formula>$T2="Confirmé"</formula>
    </cfRule>
    <cfRule type="expression" dxfId="6" priority="6">
      <formula>$T2="Anomalie"</formula>
    </cfRule>
    <cfRule type="expression" dxfId="5" priority="7">
      <formula>$T2="Terminé"</formula>
    </cfRule>
  </conditionalFormatting>
  <conditionalFormatting sqref="V2:V81">
    <cfRule type="iconSet" priority="13">
      <iconSet>
        <cfvo type="percent" val="0"/>
        <cfvo type="percent" val="33"/>
        <cfvo type="percent" val="67"/>
      </iconSet>
    </cfRule>
  </conditionalFormatting>
  <dataValidations count="7">
    <dataValidation type="list" allowBlank="1" showInputMessage="1" showErrorMessage="1" sqref="C2:C81" xr:uid="{00000000-0002-0000-0200-000000000000}">
      <formula1>list_type</formula1>
    </dataValidation>
    <dataValidation type="list" allowBlank="1" showInputMessage="1" showErrorMessage="1" sqref="E2:E81" xr:uid="{00000000-0002-0000-0200-000001000000}">
      <formula1>list_typereexp</formula1>
    </dataValidation>
    <dataValidation type="list" allowBlank="1" showInputMessage="1" showErrorMessage="1" sqref="F2:F81" xr:uid="{00000000-0002-0000-0200-000002000000}">
      <formula1>list_duree</formula1>
    </dataValidation>
    <dataValidation type="list" allowBlank="1" showInputMessage="1" showErrorMessage="1" sqref="I2:I81 L2:L81" xr:uid="{00000000-0002-0000-0200-000003000000}">
      <formula1>list_villes_cp</formula1>
    </dataValidation>
    <dataValidation type="list" allowBlank="1" showInputMessage="1" showErrorMessage="1" sqref="S2:S81" xr:uid="{00000000-0002-0000-0200-000005000000}">
      <formula1>list_ouinon</formula1>
    </dataValidation>
    <dataValidation type="list" allowBlank="1" showInputMessage="1" showErrorMessage="1" sqref="T2:T81" xr:uid="{00000000-0002-0000-0200-000006000000}">
      <formula1>list_statut</formula1>
    </dataValidation>
    <dataValidation type="list" allowBlank="1" showInputMessage="1" showErrorMessage="1" sqref="Y2:Y81" xr:uid="{00000000-0002-0000-0200-000007000000}">
      <formula1>list_modes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43"/>
  <sheetViews>
    <sheetView zoomScale="96" zoomScaleNormal="96" workbookViewId="0">
      <pane ySplit="1" topLeftCell="A26" activePane="bottomLeft" state="frozen"/>
      <selection pane="bottomLeft" activeCell="J40" sqref="J40"/>
    </sheetView>
  </sheetViews>
  <sheetFormatPr baseColWidth="10" defaultColWidth="9.140625" defaultRowHeight="15" x14ac:dyDescent="0.25"/>
  <cols>
    <col min="1" max="1" width="12.7109375" customWidth="1"/>
    <col min="2" max="2" width="32.7109375" customWidth="1"/>
    <col min="3" max="4" width="14.7109375" customWidth="1"/>
    <col min="5" max="5" width="18.7109375" customWidth="1"/>
    <col min="6" max="6" width="26.7109375" customWidth="1"/>
    <col min="7" max="7" width="30.7109375" customWidth="1"/>
  </cols>
  <sheetData>
    <row r="1" spans="1:7" x14ac:dyDescent="0.25">
      <c r="A1" t="s">
        <v>99</v>
      </c>
      <c r="B1" t="s">
        <v>525</v>
      </c>
      <c r="C1" t="s">
        <v>14</v>
      </c>
      <c r="D1" t="s">
        <v>526</v>
      </c>
      <c r="E1" t="s">
        <v>527</v>
      </c>
      <c r="F1" t="s">
        <v>528</v>
      </c>
      <c r="G1" t="s">
        <v>529</v>
      </c>
    </row>
    <row r="2" spans="1:7" x14ac:dyDescent="0.25">
      <c r="A2" t="s">
        <v>530</v>
      </c>
      <c r="B2" t="s">
        <v>41</v>
      </c>
      <c r="C2" t="s">
        <v>23</v>
      </c>
      <c r="E2" t="s">
        <v>94</v>
      </c>
    </row>
    <row r="3" spans="1:7" x14ac:dyDescent="0.25">
      <c r="A3" t="s">
        <v>530</v>
      </c>
      <c r="B3" t="s">
        <v>29</v>
      </c>
      <c r="C3" t="s">
        <v>23</v>
      </c>
      <c r="E3" t="s">
        <v>96</v>
      </c>
    </row>
    <row r="4" spans="1:7" x14ac:dyDescent="0.25">
      <c r="A4" t="s">
        <v>531</v>
      </c>
      <c r="B4" t="s">
        <v>30</v>
      </c>
      <c r="C4" t="s">
        <v>24</v>
      </c>
      <c r="E4" t="s">
        <v>95</v>
      </c>
    </row>
    <row r="5" spans="1:7" x14ac:dyDescent="0.25">
      <c r="A5" t="s">
        <v>531</v>
      </c>
      <c r="B5" t="s">
        <v>45</v>
      </c>
      <c r="C5" t="s">
        <v>24</v>
      </c>
      <c r="E5" t="s">
        <v>95</v>
      </c>
    </row>
    <row r="6" spans="1:7" x14ac:dyDescent="0.25">
      <c r="A6" t="s">
        <v>531</v>
      </c>
      <c r="B6" t="s">
        <v>39</v>
      </c>
      <c r="C6" t="s">
        <v>25</v>
      </c>
      <c r="D6" s="5">
        <v>45965</v>
      </c>
      <c r="E6" t="s">
        <v>94</v>
      </c>
      <c r="F6" t="s">
        <v>610</v>
      </c>
    </row>
    <row r="7" spans="1:7" x14ac:dyDescent="0.25">
      <c r="A7" t="s">
        <v>531</v>
      </c>
      <c r="B7" t="s">
        <v>36</v>
      </c>
      <c r="C7" t="s">
        <v>24</v>
      </c>
      <c r="E7" t="s">
        <v>97</v>
      </c>
    </row>
    <row r="8" spans="1:7" x14ac:dyDescent="0.25">
      <c r="A8" t="s">
        <v>532</v>
      </c>
      <c r="B8" t="s">
        <v>44</v>
      </c>
      <c r="C8" t="s">
        <v>25</v>
      </c>
      <c r="D8" s="5">
        <v>45961</v>
      </c>
      <c r="E8" t="s">
        <v>96</v>
      </c>
      <c r="F8" t="s">
        <v>611</v>
      </c>
    </row>
    <row r="9" spans="1:7" x14ac:dyDescent="0.25">
      <c r="A9" t="s">
        <v>532</v>
      </c>
      <c r="B9" t="s">
        <v>51</v>
      </c>
      <c r="C9" t="s">
        <v>25</v>
      </c>
      <c r="D9" s="5">
        <v>45965</v>
      </c>
      <c r="E9" t="s">
        <v>94</v>
      </c>
      <c r="F9" t="s">
        <v>612</v>
      </c>
    </row>
    <row r="10" spans="1:7" x14ac:dyDescent="0.25">
      <c r="A10" t="s">
        <v>532</v>
      </c>
      <c r="B10" t="s">
        <v>49</v>
      </c>
      <c r="C10" t="s">
        <v>25</v>
      </c>
      <c r="D10" s="5">
        <v>45968</v>
      </c>
      <c r="E10" t="s">
        <v>98</v>
      </c>
      <c r="F10" t="s">
        <v>613</v>
      </c>
    </row>
    <row r="11" spans="1:7" x14ac:dyDescent="0.25">
      <c r="A11" t="s">
        <v>532</v>
      </c>
      <c r="B11" t="s">
        <v>48</v>
      </c>
      <c r="C11" t="s">
        <v>26</v>
      </c>
      <c r="D11" s="5">
        <v>45964</v>
      </c>
      <c r="E11" t="s">
        <v>98</v>
      </c>
    </row>
    <row r="12" spans="1:7" x14ac:dyDescent="0.25">
      <c r="A12" t="s">
        <v>533</v>
      </c>
      <c r="B12" t="s">
        <v>39</v>
      </c>
      <c r="C12" t="s">
        <v>24</v>
      </c>
      <c r="E12" t="s">
        <v>94</v>
      </c>
    </row>
    <row r="13" spans="1:7" x14ac:dyDescent="0.25">
      <c r="A13" t="s">
        <v>533</v>
      </c>
      <c r="B13" t="s">
        <v>49</v>
      </c>
      <c r="C13" t="s">
        <v>25</v>
      </c>
      <c r="D13" s="5">
        <v>45970</v>
      </c>
      <c r="E13" t="s">
        <v>95</v>
      </c>
      <c r="F13" t="s">
        <v>614</v>
      </c>
    </row>
    <row r="14" spans="1:7" x14ac:dyDescent="0.25">
      <c r="A14" t="s">
        <v>534</v>
      </c>
      <c r="B14" t="s">
        <v>48</v>
      </c>
      <c r="C14" t="s">
        <v>24</v>
      </c>
      <c r="E14" t="s">
        <v>94</v>
      </c>
    </row>
    <row r="15" spans="1:7" x14ac:dyDescent="0.25">
      <c r="A15" t="s">
        <v>534</v>
      </c>
      <c r="B15" t="s">
        <v>50</v>
      </c>
      <c r="C15" t="s">
        <v>23</v>
      </c>
      <c r="E15" t="s">
        <v>98</v>
      </c>
    </row>
    <row r="16" spans="1:7" x14ac:dyDescent="0.25">
      <c r="A16" t="s">
        <v>534</v>
      </c>
      <c r="B16" t="s">
        <v>35</v>
      </c>
      <c r="C16" t="s">
        <v>25</v>
      </c>
      <c r="D16" s="5">
        <v>45964</v>
      </c>
      <c r="E16" t="s">
        <v>97</v>
      </c>
      <c r="F16" t="s">
        <v>615</v>
      </c>
    </row>
    <row r="17" spans="1:6" x14ac:dyDescent="0.25">
      <c r="A17" t="s">
        <v>534</v>
      </c>
      <c r="B17" t="s">
        <v>37</v>
      </c>
      <c r="C17" t="s">
        <v>24</v>
      </c>
      <c r="E17" t="s">
        <v>97</v>
      </c>
    </row>
    <row r="18" spans="1:6" x14ac:dyDescent="0.25">
      <c r="A18" t="s">
        <v>535</v>
      </c>
      <c r="B18" t="s">
        <v>33</v>
      </c>
      <c r="C18" t="s">
        <v>25</v>
      </c>
      <c r="D18" s="5">
        <v>45962</v>
      </c>
      <c r="E18" t="s">
        <v>97</v>
      </c>
      <c r="F18" t="s">
        <v>616</v>
      </c>
    </row>
    <row r="19" spans="1:6" x14ac:dyDescent="0.25">
      <c r="A19" t="s">
        <v>535</v>
      </c>
      <c r="B19" t="s">
        <v>36</v>
      </c>
      <c r="C19" t="s">
        <v>23</v>
      </c>
      <c r="E19" t="s">
        <v>98</v>
      </c>
    </row>
    <row r="20" spans="1:6" x14ac:dyDescent="0.25">
      <c r="A20" t="s">
        <v>535</v>
      </c>
      <c r="B20" t="s">
        <v>32</v>
      </c>
      <c r="C20" t="s">
        <v>24</v>
      </c>
      <c r="E20" t="s">
        <v>97</v>
      </c>
    </row>
    <row r="21" spans="1:6" x14ac:dyDescent="0.25">
      <c r="A21" t="s">
        <v>536</v>
      </c>
      <c r="B21" t="s">
        <v>48</v>
      </c>
      <c r="C21" t="s">
        <v>24</v>
      </c>
      <c r="E21" t="s">
        <v>94</v>
      </c>
    </row>
    <row r="22" spans="1:6" x14ac:dyDescent="0.25">
      <c r="A22" t="s">
        <v>536</v>
      </c>
      <c r="B22" t="s">
        <v>37</v>
      </c>
      <c r="C22" t="s">
        <v>24</v>
      </c>
      <c r="E22" t="s">
        <v>98</v>
      </c>
    </row>
    <row r="23" spans="1:6" x14ac:dyDescent="0.25">
      <c r="A23" t="s">
        <v>536</v>
      </c>
      <c r="B23" t="s">
        <v>51</v>
      </c>
      <c r="C23" t="s">
        <v>25</v>
      </c>
      <c r="D23" s="5">
        <v>45964</v>
      </c>
      <c r="E23" t="s">
        <v>98</v>
      </c>
      <c r="F23" t="s">
        <v>617</v>
      </c>
    </row>
    <row r="24" spans="1:6" x14ac:dyDescent="0.25">
      <c r="A24" t="s">
        <v>536</v>
      </c>
      <c r="B24" t="s">
        <v>44</v>
      </c>
      <c r="C24" t="s">
        <v>25</v>
      </c>
      <c r="D24" s="5">
        <v>45968</v>
      </c>
      <c r="E24" t="s">
        <v>95</v>
      </c>
      <c r="F24" t="s">
        <v>618</v>
      </c>
    </row>
    <row r="25" spans="1:6" x14ac:dyDescent="0.25">
      <c r="A25" t="s">
        <v>537</v>
      </c>
      <c r="B25" t="s">
        <v>44</v>
      </c>
      <c r="C25" t="s">
        <v>25</v>
      </c>
      <c r="D25" s="5">
        <v>45964</v>
      </c>
      <c r="E25" t="s">
        <v>98</v>
      </c>
      <c r="F25" t="s">
        <v>619</v>
      </c>
    </row>
    <row r="26" spans="1:6" x14ac:dyDescent="0.25">
      <c r="A26" t="s">
        <v>537</v>
      </c>
      <c r="B26" t="s">
        <v>50</v>
      </c>
      <c r="C26" t="s">
        <v>25</v>
      </c>
      <c r="D26" s="5">
        <v>45970</v>
      </c>
      <c r="E26" t="s">
        <v>98</v>
      </c>
      <c r="F26" t="s">
        <v>620</v>
      </c>
    </row>
    <row r="27" spans="1:6" x14ac:dyDescent="0.25">
      <c r="A27" t="s">
        <v>537</v>
      </c>
      <c r="B27" t="s">
        <v>40</v>
      </c>
      <c r="C27" t="s">
        <v>25</v>
      </c>
      <c r="D27" s="5">
        <v>45964</v>
      </c>
      <c r="E27" t="s">
        <v>94</v>
      </c>
      <c r="F27" t="s">
        <v>621</v>
      </c>
    </row>
    <row r="28" spans="1:6" x14ac:dyDescent="0.25">
      <c r="A28" t="s">
        <v>537</v>
      </c>
      <c r="B28" t="s">
        <v>38</v>
      </c>
      <c r="C28" t="s">
        <v>23</v>
      </c>
      <c r="E28" t="s">
        <v>95</v>
      </c>
    </row>
    <row r="29" spans="1:6" x14ac:dyDescent="0.25">
      <c r="A29" t="s">
        <v>538</v>
      </c>
      <c r="B29" t="s">
        <v>35</v>
      </c>
      <c r="C29" t="s">
        <v>25</v>
      </c>
      <c r="D29" s="5">
        <v>45966</v>
      </c>
      <c r="E29" t="s">
        <v>94</v>
      </c>
      <c r="F29" t="s">
        <v>622</v>
      </c>
    </row>
    <row r="30" spans="1:6" x14ac:dyDescent="0.25">
      <c r="A30" t="s">
        <v>538</v>
      </c>
      <c r="B30" t="s">
        <v>28</v>
      </c>
      <c r="C30" t="s">
        <v>23</v>
      </c>
      <c r="E30" t="s">
        <v>97</v>
      </c>
    </row>
    <row r="31" spans="1:6" x14ac:dyDescent="0.25">
      <c r="A31" t="s">
        <v>539</v>
      </c>
      <c r="B31" t="s">
        <v>42</v>
      </c>
      <c r="C31" t="s">
        <v>25</v>
      </c>
      <c r="D31" s="5">
        <v>45970</v>
      </c>
      <c r="E31" t="s">
        <v>95</v>
      </c>
      <c r="F31" t="s">
        <v>623</v>
      </c>
    </row>
    <row r="32" spans="1:6" x14ac:dyDescent="0.25">
      <c r="A32" t="s">
        <v>539</v>
      </c>
      <c r="B32" t="s">
        <v>33</v>
      </c>
      <c r="C32" t="s">
        <v>25</v>
      </c>
      <c r="D32" s="5">
        <v>45965</v>
      </c>
      <c r="E32" t="s">
        <v>97</v>
      </c>
      <c r="F32" t="s">
        <v>624</v>
      </c>
    </row>
    <row r="33" spans="1:6" x14ac:dyDescent="0.25">
      <c r="A33" t="s">
        <v>540</v>
      </c>
      <c r="B33" t="s">
        <v>43</v>
      </c>
      <c r="C33" t="s">
        <v>26</v>
      </c>
      <c r="D33" s="5">
        <v>45961</v>
      </c>
      <c r="E33" t="s">
        <v>97</v>
      </c>
    </row>
    <row r="34" spans="1:6" x14ac:dyDescent="0.25">
      <c r="A34" t="s">
        <v>540</v>
      </c>
      <c r="B34" t="s">
        <v>52</v>
      </c>
      <c r="C34" t="s">
        <v>23</v>
      </c>
      <c r="E34" t="s">
        <v>97</v>
      </c>
    </row>
    <row r="35" spans="1:6" x14ac:dyDescent="0.25">
      <c r="A35" t="s">
        <v>540</v>
      </c>
      <c r="B35" t="s">
        <v>32</v>
      </c>
      <c r="C35" t="s">
        <v>24</v>
      </c>
      <c r="E35" t="s">
        <v>98</v>
      </c>
    </row>
    <row r="36" spans="1:6" x14ac:dyDescent="0.25">
      <c r="A36" t="s">
        <v>540</v>
      </c>
      <c r="B36" t="s">
        <v>47</v>
      </c>
      <c r="C36" t="s">
        <v>25</v>
      </c>
      <c r="D36" s="5">
        <v>45970</v>
      </c>
      <c r="E36" t="s">
        <v>95</v>
      </c>
      <c r="F36" t="s">
        <v>625</v>
      </c>
    </row>
    <row r="37" spans="1:6" x14ac:dyDescent="0.25">
      <c r="A37" t="s">
        <v>541</v>
      </c>
      <c r="B37" t="s">
        <v>48</v>
      </c>
      <c r="C37" t="s">
        <v>23</v>
      </c>
      <c r="E37" t="s">
        <v>97</v>
      </c>
    </row>
    <row r="38" spans="1:6" x14ac:dyDescent="0.25">
      <c r="A38" t="s">
        <v>541</v>
      </c>
      <c r="B38" t="s">
        <v>38</v>
      </c>
      <c r="C38" t="s">
        <v>24</v>
      </c>
      <c r="E38" t="s">
        <v>94</v>
      </c>
    </row>
    <row r="39" spans="1:6" x14ac:dyDescent="0.25">
      <c r="A39" t="s">
        <v>541</v>
      </c>
      <c r="B39" t="s">
        <v>44</v>
      </c>
      <c r="C39" t="s">
        <v>24</v>
      </c>
      <c r="E39" t="s">
        <v>98</v>
      </c>
    </row>
    <row r="40" spans="1:6" x14ac:dyDescent="0.25">
      <c r="A40" t="s">
        <v>542</v>
      </c>
      <c r="B40" t="s">
        <v>35</v>
      </c>
      <c r="C40" t="s">
        <v>24</v>
      </c>
      <c r="E40" t="s">
        <v>95</v>
      </c>
    </row>
    <row r="41" spans="1:6" x14ac:dyDescent="0.25">
      <c r="A41" t="s">
        <v>542</v>
      </c>
      <c r="B41" t="s">
        <v>37</v>
      </c>
      <c r="C41" t="s">
        <v>24</v>
      </c>
      <c r="E41" t="s">
        <v>98</v>
      </c>
    </row>
    <row r="42" spans="1:6" x14ac:dyDescent="0.25">
      <c r="A42" t="s">
        <v>542</v>
      </c>
      <c r="B42" t="s">
        <v>36</v>
      </c>
      <c r="C42" t="s">
        <v>23</v>
      </c>
      <c r="E42" t="s">
        <v>97</v>
      </c>
    </row>
    <row r="43" spans="1:6" x14ac:dyDescent="0.25">
      <c r="A43" t="s">
        <v>543</v>
      </c>
      <c r="B43" t="s">
        <v>45</v>
      </c>
      <c r="C43" t="s">
        <v>24</v>
      </c>
      <c r="E43" t="s">
        <v>97</v>
      </c>
    </row>
    <row r="44" spans="1:6" x14ac:dyDescent="0.25">
      <c r="A44" t="s">
        <v>543</v>
      </c>
      <c r="B44" t="s">
        <v>49</v>
      </c>
      <c r="C44" t="s">
        <v>25</v>
      </c>
      <c r="D44" s="5">
        <v>45969</v>
      </c>
      <c r="E44" t="s">
        <v>98</v>
      </c>
      <c r="F44" t="s">
        <v>626</v>
      </c>
    </row>
    <row r="45" spans="1:6" x14ac:dyDescent="0.25">
      <c r="A45" t="s">
        <v>544</v>
      </c>
      <c r="B45" t="s">
        <v>39</v>
      </c>
      <c r="C45" t="s">
        <v>23</v>
      </c>
      <c r="E45" t="s">
        <v>98</v>
      </c>
    </row>
    <row r="46" spans="1:6" x14ac:dyDescent="0.25">
      <c r="A46" t="s">
        <v>544</v>
      </c>
      <c r="B46" t="s">
        <v>35</v>
      </c>
      <c r="C46" t="s">
        <v>26</v>
      </c>
      <c r="D46" s="5">
        <v>45968</v>
      </c>
      <c r="E46" t="s">
        <v>95</v>
      </c>
    </row>
    <row r="47" spans="1:6" x14ac:dyDescent="0.25">
      <c r="A47" t="s">
        <v>544</v>
      </c>
      <c r="B47" t="s">
        <v>40</v>
      </c>
      <c r="C47" t="s">
        <v>25</v>
      </c>
      <c r="D47" s="5">
        <v>45963</v>
      </c>
      <c r="E47" t="s">
        <v>98</v>
      </c>
      <c r="F47" t="s">
        <v>627</v>
      </c>
    </row>
    <row r="48" spans="1:6" x14ac:dyDescent="0.25">
      <c r="A48" t="s">
        <v>545</v>
      </c>
      <c r="B48" t="s">
        <v>34</v>
      </c>
      <c r="C48" t="s">
        <v>25</v>
      </c>
      <c r="D48" s="5">
        <v>45968</v>
      </c>
      <c r="E48" t="s">
        <v>97</v>
      </c>
      <c r="F48" t="s">
        <v>628</v>
      </c>
    </row>
    <row r="49" spans="1:6" x14ac:dyDescent="0.25">
      <c r="A49" t="s">
        <v>545</v>
      </c>
      <c r="B49" t="s">
        <v>41</v>
      </c>
      <c r="C49" t="s">
        <v>24</v>
      </c>
      <c r="E49" t="s">
        <v>98</v>
      </c>
    </row>
    <row r="50" spans="1:6" x14ac:dyDescent="0.25">
      <c r="A50" t="s">
        <v>545</v>
      </c>
      <c r="B50" t="s">
        <v>35</v>
      </c>
      <c r="C50" t="s">
        <v>23</v>
      </c>
      <c r="E50" t="s">
        <v>94</v>
      </c>
    </row>
    <row r="51" spans="1:6" x14ac:dyDescent="0.25">
      <c r="A51" t="s">
        <v>546</v>
      </c>
      <c r="B51" t="s">
        <v>42</v>
      </c>
      <c r="C51" t="s">
        <v>25</v>
      </c>
      <c r="D51" s="5">
        <v>45966</v>
      </c>
      <c r="E51" t="s">
        <v>94</v>
      </c>
      <c r="F51" t="s">
        <v>629</v>
      </c>
    </row>
    <row r="52" spans="1:6" x14ac:dyDescent="0.25">
      <c r="A52" t="s">
        <v>546</v>
      </c>
      <c r="B52" t="s">
        <v>49</v>
      </c>
      <c r="C52" t="s">
        <v>25</v>
      </c>
      <c r="D52" s="5">
        <v>45970</v>
      </c>
      <c r="E52" t="s">
        <v>94</v>
      </c>
      <c r="F52" t="s">
        <v>630</v>
      </c>
    </row>
    <row r="53" spans="1:6" x14ac:dyDescent="0.25">
      <c r="A53" t="s">
        <v>546</v>
      </c>
      <c r="B53" t="s">
        <v>46</v>
      </c>
      <c r="C53" t="s">
        <v>25</v>
      </c>
      <c r="D53" s="5">
        <v>45968</v>
      </c>
      <c r="E53" t="s">
        <v>94</v>
      </c>
      <c r="F53" t="s">
        <v>631</v>
      </c>
    </row>
    <row r="54" spans="1:6" x14ac:dyDescent="0.25">
      <c r="A54" t="s">
        <v>547</v>
      </c>
      <c r="B54" t="s">
        <v>52</v>
      </c>
      <c r="C54" t="s">
        <v>23</v>
      </c>
      <c r="E54" t="s">
        <v>98</v>
      </c>
    </row>
    <row r="55" spans="1:6" x14ac:dyDescent="0.25">
      <c r="A55" t="s">
        <v>547</v>
      </c>
      <c r="B55" t="s">
        <v>46</v>
      </c>
      <c r="C55" t="s">
        <v>24</v>
      </c>
      <c r="E55" t="s">
        <v>95</v>
      </c>
    </row>
    <row r="56" spans="1:6" x14ac:dyDescent="0.25">
      <c r="A56" t="s">
        <v>547</v>
      </c>
      <c r="B56" t="s">
        <v>50</v>
      </c>
      <c r="C56" t="s">
        <v>26</v>
      </c>
      <c r="D56" s="5">
        <v>45964</v>
      </c>
      <c r="E56" t="s">
        <v>95</v>
      </c>
    </row>
    <row r="57" spans="1:6" x14ac:dyDescent="0.25">
      <c r="A57" t="s">
        <v>548</v>
      </c>
      <c r="B57" t="s">
        <v>36</v>
      </c>
      <c r="C57" t="s">
        <v>24</v>
      </c>
      <c r="E57" t="s">
        <v>97</v>
      </c>
    </row>
    <row r="58" spans="1:6" x14ac:dyDescent="0.25">
      <c r="A58" t="s">
        <v>548</v>
      </c>
      <c r="B58" t="s">
        <v>48</v>
      </c>
      <c r="C58" t="s">
        <v>24</v>
      </c>
      <c r="E58" t="s">
        <v>94</v>
      </c>
    </row>
    <row r="59" spans="1:6" x14ac:dyDescent="0.25">
      <c r="A59" t="s">
        <v>548</v>
      </c>
      <c r="B59" t="s">
        <v>52</v>
      </c>
      <c r="C59" t="s">
        <v>26</v>
      </c>
      <c r="D59" s="5">
        <v>45962</v>
      </c>
      <c r="E59" t="s">
        <v>97</v>
      </c>
    </row>
    <row r="60" spans="1:6" x14ac:dyDescent="0.25">
      <c r="A60" t="s">
        <v>548</v>
      </c>
      <c r="B60" t="s">
        <v>46</v>
      </c>
      <c r="C60" t="s">
        <v>24</v>
      </c>
      <c r="E60" t="s">
        <v>96</v>
      </c>
    </row>
    <row r="61" spans="1:6" x14ac:dyDescent="0.25">
      <c r="A61" t="s">
        <v>549</v>
      </c>
      <c r="B61" t="s">
        <v>51</v>
      </c>
      <c r="C61" t="s">
        <v>24</v>
      </c>
      <c r="E61" t="s">
        <v>95</v>
      </c>
    </row>
    <row r="62" spans="1:6" x14ac:dyDescent="0.25">
      <c r="A62" t="s">
        <v>549</v>
      </c>
      <c r="B62" t="s">
        <v>31</v>
      </c>
      <c r="C62" t="s">
        <v>25</v>
      </c>
      <c r="D62" s="5">
        <v>45966</v>
      </c>
      <c r="E62" t="s">
        <v>94</v>
      </c>
      <c r="F62" t="s">
        <v>632</v>
      </c>
    </row>
    <row r="63" spans="1:6" x14ac:dyDescent="0.25">
      <c r="A63" t="s">
        <v>550</v>
      </c>
      <c r="B63" t="s">
        <v>47</v>
      </c>
      <c r="C63" t="s">
        <v>23</v>
      </c>
      <c r="E63" t="s">
        <v>94</v>
      </c>
    </row>
    <row r="64" spans="1:6" x14ac:dyDescent="0.25">
      <c r="A64" t="s">
        <v>550</v>
      </c>
      <c r="B64" t="s">
        <v>41</v>
      </c>
      <c r="C64" t="s">
        <v>25</v>
      </c>
      <c r="D64" s="5">
        <v>45964</v>
      </c>
      <c r="E64" t="s">
        <v>96</v>
      </c>
      <c r="F64" t="s">
        <v>633</v>
      </c>
    </row>
    <row r="65" spans="1:6" x14ac:dyDescent="0.25">
      <c r="A65" t="s">
        <v>550</v>
      </c>
      <c r="B65" t="s">
        <v>50</v>
      </c>
      <c r="C65" t="s">
        <v>25</v>
      </c>
      <c r="D65" s="5">
        <v>45968</v>
      </c>
      <c r="E65" t="s">
        <v>96</v>
      </c>
      <c r="F65" t="s">
        <v>634</v>
      </c>
    </row>
    <row r="66" spans="1:6" x14ac:dyDescent="0.25">
      <c r="A66" t="s">
        <v>551</v>
      </c>
      <c r="B66" t="s">
        <v>40</v>
      </c>
      <c r="C66" t="s">
        <v>25</v>
      </c>
      <c r="D66" s="5">
        <v>45963</v>
      </c>
      <c r="E66" t="s">
        <v>98</v>
      </c>
      <c r="F66" t="s">
        <v>635</v>
      </c>
    </row>
    <row r="67" spans="1:6" x14ac:dyDescent="0.25">
      <c r="A67" t="s">
        <v>551</v>
      </c>
      <c r="B67" t="s">
        <v>44</v>
      </c>
      <c r="C67" t="s">
        <v>23</v>
      </c>
      <c r="E67" t="s">
        <v>95</v>
      </c>
    </row>
    <row r="68" spans="1:6" x14ac:dyDescent="0.25">
      <c r="A68" t="s">
        <v>551</v>
      </c>
      <c r="B68" t="s">
        <v>48</v>
      </c>
      <c r="C68" t="s">
        <v>23</v>
      </c>
      <c r="E68" t="s">
        <v>98</v>
      </c>
    </row>
    <row r="69" spans="1:6" x14ac:dyDescent="0.25">
      <c r="A69" t="s">
        <v>551</v>
      </c>
      <c r="B69" t="s">
        <v>37</v>
      </c>
      <c r="C69" t="s">
        <v>24</v>
      </c>
      <c r="E69" t="s">
        <v>96</v>
      </c>
    </row>
    <row r="70" spans="1:6" x14ac:dyDescent="0.25">
      <c r="A70" t="s">
        <v>552</v>
      </c>
      <c r="B70" t="s">
        <v>35</v>
      </c>
      <c r="C70" t="s">
        <v>25</v>
      </c>
      <c r="D70" s="5">
        <v>45969</v>
      </c>
      <c r="E70" t="s">
        <v>94</v>
      </c>
      <c r="F70" t="s">
        <v>636</v>
      </c>
    </row>
    <row r="71" spans="1:6" x14ac:dyDescent="0.25">
      <c r="A71" t="s">
        <v>552</v>
      </c>
      <c r="B71" t="s">
        <v>38</v>
      </c>
      <c r="C71" t="s">
        <v>25</v>
      </c>
      <c r="D71" s="5">
        <v>45963</v>
      </c>
      <c r="E71" t="s">
        <v>96</v>
      </c>
      <c r="F71" t="s">
        <v>637</v>
      </c>
    </row>
    <row r="72" spans="1:6" x14ac:dyDescent="0.25">
      <c r="A72" t="s">
        <v>552</v>
      </c>
      <c r="B72" t="s">
        <v>46</v>
      </c>
      <c r="C72" t="s">
        <v>25</v>
      </c>
      <c r="D72" s="5">
        <v>45962</v>
      </c>
      <c r="E72" t="s">
        <v>97</v>
      </c>
      <c r="F72" t="s">
        <v>638</v>
      </c>
    </row>
    <row r="73" spans="1:6" x14ac:dyDescent="0.25">
      <c r="A73" t="s">
        <v>552</v>
      </c>
      <c r="B73" t="s">
        <v>43</v>
      </c>
      <c r="C73" t="s">
        <v>24</v>
      </c>
      <c r="E73" t="s">
        <v>98</v>
      </c>
    </row>
    <row r="74" spans="1:6" x14ac:dyDescent="0.25">
      <c r="A74" t="s">
        <v>553</v>
      </c>
      <c r="B74" t="s">
        <v>50</v>
      </c>
      <c r="C74" t="s">
        <v>25</v>
      </c>
      <c r="D74" s="5">
        <v>45966</v>
      </c>
      <c r="E74" t="s">
        <v>97</v>
      </c>
      <c r="F74" t="s">
        <v>639</v>
      </c>
    </row>
    <row r="75" spans="1:6" x14ac:dyDescent="0.25">
      <c r="A75" t="s">
        <v>553</v>
      </c>
      <c r="B75" t="s">
        <v>42</v>
      </c>
      <c r="C75" t="s">
        <v>24</v>
      </c>
      <c r="E75" t="s">
        <v>97</v>
      </c>
    </row>
    <row r="76" spans="1:6" x14ac:dyDescent="0.25">
      <c r="A76" t="s">
        <v>553</v>
      </c>
      <c r="B76" t="s">
        <v>47</v>
      </c>
      <c r="C76" t="s">
        <v>26</v>
      </c>
      <c r="D76" s="5">
        <v>45968</v>
      </c>
      <c r="E76" t="s">
        <v>97</v>
      </c>
    </row>
    <row r="77" spans="1:6" x14ac:dyDescent="0.25">
      <c r="A77" t="s">
        <v>554</v>
      </c>
      <c r="B77" t="s">
        <v>50</v>
      </c>
      <c r="C77" t="s">
        <v>24</v>
      </c>
      <c r="E77" t="s">
        <v>94</v>
      </c>
    </row>
    <row r="78" spans="1:6" x14ac:dyDescent="0.25">
      <c r="A78" t="s">
        <v>554</v>
      </c>
      <c r="B78" t="s">
        <v>46</v>
      </c>
      <c r="C78" t="s">
        <v>24</v>
      </c>
      <c r="E78" t="s">
        <v>98</v>
      </c>
    </row>
    <row r="79" spans="1:6" x14ac:dyDescent="0.25">
      <c r="A79" t="s">
        <v>555</v>
      </c>
      <c r="B79" t="s">
        <v>52</v>
      </c>
      <c r="C79" t="s">
        <v>24</v>
      </c>
      <c r="E79" t="s">
        <v>96</v>
      </c>
    </row>
    <row r="80" spans="1:6" x14ac:dyDescent="0.25">
      <c r="A80" t="s">
        <v>555</v>
      </c>
      <c r="B80" t="s">
        <v>37</v>
      </c>
      <c r="C80" t="s">
        <v>24</v>
      </c>
      <c r="E80" t="s">
        <v>98</v>
      </c>
    </row>
    <row r="81" spans="1:6" x14ac:dyDescent="0.25">
      <c r="A81" t="s">
        <v>555</v>
      </c>
      <c r="B81" t="s">
        <v>48</v>
      </c>
      <c r="C81" t="s">
        <v>24</v>
      </c>
      <c r="E81" t="s">
        <v>97</v>
      </c>
    </row>
    <row r="82" spans="1:6" x14ac:dyDescent="0.25">
      <c r="A82" t="s">
        <v>555</v>
      </c>
      <c r="B82" t="s">
        <v>28</v>
      </c>
      <c r="C82" t="s">
        <v>24</v>
      </c>
      <c r="E82" t="s">
        <v>95</v>
      </c>
    </row>
    <row r="83" spans="1:6" x14ac:dyDescent="0.25">
      <c r="A83" t="s">
        <v>556</v>
      </c>
      <c r="B83" t="s">
        <v>48</v>
      </c>
      <c r="C83" t="s">
        <v>25</v>
      </c>
      <c r="D83" s="5">
        <v>45965</v>
      </c>
      <c r="E83" t="s">
        <v>98</v>
      </c>
      <c r="F83" t="s">
        <v>640</v>
      </c>
    </row>
    <row r="84" spans="1:6" x14ac:dyDescent="0.25">
      <c r="A84" t="s">
        <v>556</v>
      </c>
      <c r="B84" t="s">
        <v>35</v>
      </c>
      <c r="C84" t="s">
        <v>24</v>
      </c>
      <c r="E84" t="s">
        <v>95</v>
      </c>
    </row>
    <row r="85" spans="1:6" x14ac:dyDescent="0.25">
      <c r="A85" t="s">
        <v>557</v>
      </c>
      <c r="B85" t="s">
        <v>37</v>
      </c>
      <c r="C85" t="s">
        <v>25</v>
      </c>
      <c r="D85" s="5">
        <v>45970</v>
      </c>
      <c r="E85" t="s">
        <v>97</v>
      </c>
      <c r="F85" t="s">
        <v>641</v>
      </c>
    </row>
    <row r="86" spans="1:6" x14ac:dyDescent="0.25">
      <c r="A86" t="s">
        <v>557</v>
      </c>
      <c r="B86" t="s">
        <v>44</v>
      </c>
      <c r="C86" t="s">
        <v>25</v>
      </c>
      <c r="D86" s="5">
        <v>45966</v>
      </c>
      <c r="E86" t="s">
        <v>98</v>
      </c>
      <c r="F86" t="s">
        <v>642</v>
      </c>
    </row>
    <row r="87" spans="1:6" x14ac:dyDescent="0.25">
      <c r="A87" t="s">
        <v>557</v>
      </c>
      <c r="B87" t="s">
        <v>35</v>
      </c>
      <c r="C87" t="s">
        <v>24</v>
      </c>
      <c r="E87" t="s">
        <v>96</v>
      </c>
    </row>
    <row r="88" spans="1:6" x14ac:dyDescent="0.25">
      <c r="A88" t="s">
        <v>557</v>
      </c>
      <c r="B88" t="s">
        <v>40</v>
      </c>
      <c r="C88" t="s">
        <v>25</v>
      </c>
      <c r="D88" s="5">
        <v>45968</v>
      </c>
      <c r="E88" t="s">
        <v>95</v>
      </c>
      <c r="F88" t="s">
        <v>643</v>
      </c>
    </row>
    <row r="89" spans="1:6" x14ac:dyDescent="0.25">
      <c r="A89" t="s">
        <v>558</v>
      </c>
      <c r="B89" t="s">
        <v>41</v>
      </c>
      <c r="C89" t="s">
        <v>24</v>
      </c>
      <c r="E89" t="s">
        <v>95</v>
      </c>
    </row>
    <row r="90" spans="1:6" x14ac:dyDescent="0.25">
      <c r="A90" t="s">
        <v>558</v>
      </c>
      <c r="B90" t="s">
        <v>28</v>
      </c>
      <c r="C90" t="s">
        <v>25</v>
      </c>
      <c r="D90" s="5">
        <v>45961</v>
      </c>
      <c r="E90" t="s">
        <v>98</v>
      </c>
      <c r="F90" t="s">
        <v>644</v>
      </c>
    </row>
    <row r="91" spans="1:6" x14ac:dyDescent="0.25">
      <c r="A91" t="s">
        <v>558</v>
      </c>
      <c r="B91" t="s">
        <v>43</v>
      </c>
      <c r="C91" t="s">
        <v>24</v>
      </c>
      <c r="E91" t="s">
        <v>98</v>
      </c>
    </row>
    <row r="92" spans="1:6" x14ac:dyDescent="0.25">
      <c r="A92" t="s">
        <v>559</v>
      </c>
      <c r="B92" t="s">
        <v>42</v>
      </c>
      <c r="C92" t="s">
        <v>25</v>
      </c>
      <c r="D92" s="5">
        <v>45966</v>
      </c>
      <c r="E92" t="s">
        <v>97</v>
      </c>
      <c r="F92" t="s">
        <v>645</v>
      </c>
    </row>
    <row r="93" spans="1:6" x14ac:dyDescent="0.25">
      <c r="A93" t="s">
        <v>559</v>
      </c>
      <c r="B93" t="s">
        <v>32</v>
      </c>
      <c r="C93" t="s">
        <v>25</v>
      </c>
      <c r="D93" s="5">
        <v>45960</v>
      </c>
      <c r="E93" t="s">
        <v>95</v>
      </c>
      <c r="F93" t="s">
        <v>646</v>
      </c>
    </row>
    <row r="94" spans="1:6" x14ac:dyDescent="0.25">
      <c r="A94" t="s">
        <v>560</v>
      </c>
      <c r="B94" t="s">
        <v>50</v>
      </c>
      <c r="C94" t="s">
        <v>25</v>
      </c>
      <c r="D94" s="5">
        <v>45970</v>
      </c>
      <c r="E94" t="s">
        <v>98</v>
      </c>
      <c r="F94" t="s">
        <v>647</v>
      </c>
    </row>
    <row r="95" spans="1:6" x14ac:dyDescent="0.25">
      <c r="A95" t="s">
        <v>560</v>
      </c>
      <c r="B95" t="s">
        <v>51</v>
      </c>
      <c r="C95" t="s">
        <v>25</v>
      </c>
      <c r="D95" s="5">
        <v>45960</v>
      </c>
      <c r="E95" t="s">
        <v>95</v>
      </c>
      <c r="F95" t="s">
        <v>648</v>
      </c>
    </row>
    <row r="96" spans="1:6" x14ac:dyDescent="0.25">
      <c r="A96" t="s">
        <v>560</v>
      </c>
      <c r="B96" t="s">
        <v>52</v>
      </c>
      <c r="C96" t="s">
        <v>24</v>
      </c>
      <c r="E96" t="s">
        <v>94</v>
      </c>
    </row>
    <row r="97" spans="1:6" x14ac:dyDescent="0.25">
      <c r="A97" t="s">
        <v>561</v>
      </c>
      <c r="B97" t="s">
        <v>29</v>
      </c>
      <c r="C97" t="s">
        <v>24</v>
      </c>
      <c r="E97" t="s">
        <v>96</v>
      </c>
    </row>
    <row r="98" spans="1:6" x14ac:dyDescent="0.25">
      <c r="A98" t="s">
        <v>561</v>
      </c>
      <c r="B98" t="s">
        <v>51</v>
      </c>
      <c r="C98" t="s">
        <v>25</v>
      </c>
      <c r="D98" s="5">
        <v>45964</v>
      </c>
      <c r="E98" t="s">
        <v>94</v>
      </c>
      <c r="F98" t="s">
        <v>649</v>
      </c>
    </row>
    <row r="99" spans="1:6" x14ac:dyDescent="0.25">
      <c r="A99" t="s">
        <v>561</v>
      </c>
      <c r="B99" t="s">
        <v>31</v>
      </c>
      <c r="C99" t="s">
        <v>23</v>
      </c>
      <c r="E99" t="s">
        <v>95</v>
      </c>
    </row>
    <row r="100" spans="1:6" x14ac:dyDescent="0.25">
      <c r="A100" t="s">
        <v>561</v>
      </c>
      <c r="B100" t="s">
        <v>40</v>
      </c>
      <c r="C100" t="s">
        <v>25</v>
      </c>
      <c r="D100" s="5">
        <v>45963</v>
      </c>
      <c r="E100" t="s">
        <v>96</v>
      </c>
      <c r="F100" t="s">
        <v>650</v>
      </c>
    </row>
    <row r="101" spans="1:6" x14ac:dyDescent="0.25">
      <c r="A101" t="s">
        <v>562</v>
      </c>
      <c r="B101" t="s">
        <v>43</v>
      </c>
      <c r="C101" t="s">
        <v>25</v>
      </c>
      <c r="D101" s="5">
        <v>45960</v>
      </c>
      <c r="E101" t="s">
        <v>94</v>
      </c>
      <c r="F101" t="s">
        <v>651</v>
      </c>
    </row>
    <row r="102" spans="1:6" x14ac:dyDescent="0.25">
      <c r="A102" t="s">
        <v>562</v>
      </c>
      <c r="B102" t="s">
        <v>46</v>
      </c>
      <c r="C102" t="s">
        <v>25</v>
      </c>
      <c r="D102" s="5">
        <v>45969</v>
      </c>
      <c r="E102" t="s">
        <v>94</v>
      </c>
      <c r="F102" t="s">
        <v>652</v>
      </c>
    </row>
    <row r="103" spans="1:6" x14ac:dyDescent="0.25">
      <c r="A103" t="s">
        <v>563</v>
      </c>
      <c r="B103" t="s">
        <v>38</v>
      </c>
      <c r="C103" t="s">
        <v>25</v>
      </c>
      <c r="D103" s="5">
        <v>45968</v>
      </c>
      <c r="E103" t="s">
        <v>98</v>
      </c>
      <c r="F103" t="s">
        <v>653</v>
      </c>
    </row>
    <row r="104" spans="1:6" x14ac:dyDescent="0.25">
      <c r="A104" t="s">
        <v>563</v>
      </c>
      <c r="B104" t="s">
        <v>51</v>
      </c>
      <c r="C104" t="s">
        <v>25</v>
      </c>
      <c r="D104" s="5">
        <v>45967</v>
      </c>
      <c r="E104" t="s">
        <v>98</v>
      </c>
      <c r="F104" t="s">
        <v>654</v>
      </c>
    </row>
    <row r="105" spans="1:6" x14ac:dyDescent="0.25">
      <c r="A105" t="s">
        <v>563</v>
      </c>
      <c r="B105" t="s">
        <v>33</v>
      </c>
      <c r="C105" t="s">
        <v>23</v>
      </c>
      <c r="E105" t="s">
        <v>95</v>
      </c>
    </row>
    <row r="106" spans="1:6" x14ac:dyDescent="0.25">
      <c r="A106" t="s">
        <v>563</v>
      </c>
      <c r="B106" t="s">
        <v>42</v>
      </c>
      <c r="C106" t="s">
        <v>26</v>
      </c>
      <c r="D106" s="5">
        <v>45960</v>
      </c>
      <c r="E106" t="s">
        <v>98</v>
      </c>
    </row>
    <row r="107" spans="1:6" x14ac:dyDescent="0.25">
      <c r="A107" t="s">
        <v>564</v>
      </c>
      <c r="B107" t="s">
        <v>51</v>
      </c>
      <c r="C107" t="s">
        <v>24</v>
      </c>
      <c r="E107" t="s">
        <v>95</v>
      </c>
    </row>
    <row r="108" spans="1:6" x14ac:dyDescent="0.25">
      <c r="A108" t="s">
        <v>564</v>
      </c>
      <c r="B108" t="s">
        <v>30</v>
      </c>
      <c r="C108" t="s">
        <v>25</v>
      </c>
      <c r="D108" s="5">
        <v>45967</v>
      </c>
      <c r="E108" t="s">
        <v>96</v>
      </c>
      <c r="F108" t="s">
        <v>655</v>
      </c>
    </row>
    <row r="109" spans="1:6" x14ac:dyDescent="0.25">
      <c r="A109" t="s">
        <v>564</v>
      </c>
      <c r="B109" t="s">
        <v>46</v>
      </c>
      <c r="C109" t="s">
        <v>25</v>
      </c>
      <c r="D109" s="5">
        <v>45963</v>
      </c>
      <c r="E109" t="s">
        <v>96</v>
      </c>
      <c r="F109" t="s">
        <v>656</v>
      </c>
    </row>
    <row r="110" spans="1:6" x14ac:dyDescent="0.25">
      <c r="A110" t="s">
        <v>565</v>
      </c>
      <c r="B110" t="s">
        <v>40</v>
      </c>
      <c r="C110" t="s">
        <v>25</v>
      </c>
      <c r="D110" s="5">
        <v>45961</v>
      </c>
      <c r="E110" t="s">
        <v>97</v>
      </c>
      <c r="F110" t="s">
        <v>657</v>
      </c>
    </row>
    <row r="111" spans="1:6" x14ac:dyDescent="0.25">
      <c r="A111" t="s">
        <v>565</v>
      </c>
      <c r="B111" t="s">
        <v>48</v>
      </c>
      <c r="C111" t="s">
        <v>23</v>
      </c>
      <c r="E111" t="s">
        <v>97</v>
      </c>
    </row>
    <row r="112" spans="1:6" x14ac:dyDescent="0.25">
      <c r="A112" t="s">
        <v>565</v>
      </c>
      <c r="B112" t="s">
        <v>50</v>
      </c>
      <c r="C112" t="s">
        <v>25</v>
      </c>
      <c r="D112" s="5">
        <v>45969</v>
      </c>
      <c r="E112" t="s">
        <v>94</v>
      </c>
      <c r="F112" t="s">
        <v>658</v>
      </c>
    </row>
    <row r="113" spans="1:6" x14ac:dyDescent="0.25">
      <c r="A113" t="s">
        <v>565</v>
      </c>
      <c r="B113" t="s">
        <v>49</v>
      </c>
      <c r="C113" t="s">
        <v>24</v>
      </c>
      <c r="E113" t="s">
        <v>98</v>
      </c>
    </row>
    <row r="114" spans="1:6" x14ac:dyDescent="0.25">
      <c r="A114" t="s">
        <v>566</v>
      </c>
      <c r="B114" t="s">
        <v>49</v>
      </c>
      <c r="C114" t="s">
        <v>25</v>
      </c>
      <c r="D114" s="5">
        <v>45965</v>
      </c>
      <c r="E114" t="s">
        <v>98</v>
      </c>
      <c r="F114" t="s">
        <v>659</v>
      </c>
    </row>
    <row r="115" spans="1:6" x14ac:dyDescent="0.25">
      <c r="A115" t="s">
        <v>566</v>
      </c>
      <c r="B115" t="s">
        <v>35</v>
      </c>
      <c r="C115" t="s">
        <v>25</v>
      </c>
      <c r="D115" s="5">
        <v>45960</v>
      </c>
      <c r="E115" t="s">
        <v>98</v>
      </c>
      <c r="F115" t="s">
        <v>660</v>
      </c>
    </row>
    <row r="116" spans="1:6" x14ac:dyDescent="0.25">
      <c r="A116" t="s">
        <v>566</v>
      </c>
      <c r="B116" t="s">
        <v>51</v>
      </c>
      <c r="C116" t="s">
        <v>25</v>
      </c>
      <c r="D116" s="5">
        <v>45969</v>
      </c>
      <c r="E116" t="s">
        <v>96</v>
      </c>
      <c r="F116" t="s">
        <v>661</v>
      </c>
    </row>
    <row r="117" spans="1:6" x14ac:dyDescent="0.25">
      <c r="A117" t="s">
        <v>567</v>
      </c>
      <c r="B117" t="s">
        <v>49</v>
      </c>
      <c r="C117" t="s">
        <v>25</v>
      </c>
      <c r="D117" s="5">
        <v>45960</v>
      </c>
      <c r="E117" t="s">
        <v>98</v>
      </c>
      <c r="F117" t="s">
        <v>662</v>
      </c>
    </row>
    <row r="118" spans="1:6" x14ac:dyDescent="0.25">
      <c r="A118" t="s">
        <v>567</v>
      </c>
      <c r="B118" t="s">
        <v>30</v>
      </c>
      <c r="C118" t="s">
        <v>25</v>
      </c>
      <c r="D118" s="5">
        <v>45965</v>
      </c>
      <c r="E118" t="s">
        <v>98</v>
      </c>
      <c r="F118" t="s">
        <v>663</v>
      </c>
    </row>
    <row r="119" spans="1:6" x14ac:dyDescent="0.25">
      <c r="A119" t="s">
        <v>567</v>
      </c>
      <c r="B119" t="s">
        <v>42</v>
      </c>
      <c r="C119" t="s">
        <v>25</v>
      </c>
      <c r="D119" s="5">
        <v>45964</v>
      </c>
      <c r="E119" t="s">
        <v>94</v>
      </c>
      <c r="F119" t="s">
        <v>664</v>
      </c>
    </row>
    <row r="120" spans="1:6" x14ac:dyDescent="0.25">
      <c r="A120" t="s">
        <v>567</v>
      </c>
      <c r="B120" t="s">
        <v>37</v>
      </c>
      <c r="C120" t="s">
        <v>24</v>
      </c>
      <c r="E120" t="s">
        <v>96</v>
      </c>
    </row>
    <row r="121" spans="1:6" x14ac:dyDescent="0.25">
      <c r="A121" t="s">
        <v>568</v>
      </c>
      <c r="B121" t="s">
        <v>39</v>
      </c>
      <c r="C121" t="s">
        <v>25</v>
      </c>
      <c r="D121" s="5">
        <v>45968</v>
      </c>
      <c r="E121" t="s">
        <v>95</v>
      </c>
      <c r="F121" t="s">
        <v>665</v>
      </c>
    </row>
    <row r="122" spans="1:6" x14ac:dyDescent="0.25">
      <c r="A122" t="s">
        <v>568</v>
      </c>
      <c r="B122" t="s">
        <v>32</v>
      </c>
      <c r="C122" t="s">
        <v>23</v>
      </c>
      <c r="E122" t="s">
        <v>98</v>
      </c>
    </row>
    <row r="123" spans="1:6" x14ac:dyDescent="0.25">
      <c r="A123" t="s">
        <v>568</v>
      </c>
      <c r="B123" t="s">
        <v>43</v>
      </c>
      <c r="C123" t="s">
        <v>24</v>
      </c>
      <c r="E123" t="s">
        <v>98</v>
      </c>
    </row>
    <row r="124" spans="1:6" x14ac:dyDescent="0.25">
      <c r="A124" t="s">
        <v>569</v>
      </c>
      <c r="B124" t="s">
        <v>47</v>
      </c>
      <c r="C124" t="s">
        <v>23</v>
      </c>
      <c r="E124" t="s">
        <v>94</v>
      </c>
    </row>
    <row r="125" spans="1:6" x14ac:dyDescent="0.25">
      <c r="A125" t="s">
        <v>569</v>
      </c>
      <c r="B125" t="s">
        <v>31</v>
      </c>
      <c r="C125" t="s">
        <v>24</v>
      </c>
      <c r="E125" t="s">
        <v>96</v>
      </c>
    </row>
    <row r="126" spans="1:6" x14ac:dyDescent="0.25">
      <c r="A126" t="s">
        <v>569</v>
      </c>
      <c r="B126" t="s">
        <v>52</v>
      </c>
      <c r="C126" t="s">
        <v>24</v>
      </c>
      <c r="E126" t="s">
        <v>95</v>
      </c>
    </row>
    <row r="127" spans="1:6" x14ac:dyDescent="0.25">
      <c r="A127" t="s">
        <v>569</v>
      </c>
      <c r="B127" t="s">
        <v>48</v>
      </c>
      <c r="C127" t="s">
        <v>24</v>
      </c>
      <c r="E127" t="s">
        <v>95</v>
      </c>
    </row>
    <row r="128" spans="1:6" x14ac:dyDescent="0.25">
      <c r="A128" t="s">
        <v>570</v>
      </c>
      <c r="B128" t="s">
        <v>47</v>
      </c>
      <c r="C128" t="s">
        <v>26</v>
      </c>
      <c r="D128" s="5">
        <v>45966</v>
      </c>
      <c r="E128" t="s">
        <v>94</v>
      </c>
    </row>
    <row r="129" spans="1:6" x14ac:dyDescent="0.25">
      <c r="A129" t="s">
        <v>570</v>
      </c>
      <c r="B129" t="s">
        <v>49</v>
      </c>
      <c r="C129" t="s">
        <v>25</v>
      </c>
      <c r="D129" s="5">
        <v>45966</v>
      </c>
      <c r="E129" t="s">
        <v>94</v>
      </c>
      <c r="F129" t="s">
        <v>666</v>
      </c>
    </row>
    <row r="130" spans="1:6" x14ac:dyDescent="0.25">
      <c r="A130" t="s">
        <v>570</v>
      </c>
      <c r="B130" t="s">
        <v>30</v>
      </c>
      <c r="C130" t="s">
        <v>25</v>
      </c>
      <c r="D130" s="5">
        <v>45966</v>
      </c>
      <c r="E130" t="s">
        <v>96</v>
      </c>
      <c r="F130" t="s">
        <v>667</v>
      </c>
    </row>
    <row r="131" spans="1:6" x14ac:dyDescent="0.25">
      <c r="A131" t="s">
        <v>571</v>
      </c>
      <c r="B131" t="s">
        <v>50</v>
      </c>
      <c r="C131" t="s">
        <v>25</v>
      </c>
      <c r="D131" s="5">
        <v>45970</v>
      </c>
      <c r="E131" t="s">
        <v>94</v>
      </c>
      <c r="F131" t="s">
        <v>668</v>
      </c>
    </row>
    <row r="132" spans="1:6" x14ac:dyDescent="0.25">
      <c r="A132" t="s">
        <v>571</v>
      </c>
      <c r="B132" t="s">
        <v>40</v>
      </c>
      <c r="C132" t="s">
        <v>24</v>
      </c>
      <c r="E132" t="s">
        <v>96</v>
      </c>
    </row>
    <row r="133" spans="1:6" x14ac:dyDescent="0.25">
      <c r="A133" t="s">
        <v>572</v>
      </c>
      <c r="B133" t="s">
        <v>35</v>
      </c>
      <c r="C133" t="s">
        <v>25</v>
      </c>
      <c r="D133" s="5">
        <v>45960</v>
      </c>
      <c r="E133" t="s">
        <v>97</v>
      </c>
      <c r="F133" t="s">
        <v>669</v>
      </c>
    </row>
    <row r="134" spans="1:6" x14ac:dyDescent="0.25">
      <c r="A134" t="s">
        <v>572</v>
      </c>
      <c r="B134" t="s">
        <v>34</v>
      </c>
      <c r="C134" t="s">
        <v>25</v>
      </c>
      <c r="D134" s="5">
        <v>45965</v>
      </c>
      <c r="E134" t="s">
        <v>97</v>
      </c>
      <c r="F134" t="s">
        <v>670</v>
      </c>
    </row>
    <row r="135" spans="1:6" x14ac:dyDescent="0.25">
      <c r="A135" t="s">
        <v>572</v>
      </c>
      <c r="B135" t="s">
        <v>30</v>
      </c>
      <c r="C135" t="s">
        <v>25</v>
      </c>
      <c r="D135" s="5">
        <v>45969</v>
      </c>
      <c r="E135" t="s">
        <v>95</v>
      </c>
      <c r="F135" t="s">
        <v>671</v>
      </c>
    </row>
    <row r="136" spans="1:6" x14ac:dyDescent="0.25">
      <c r="A136" t="s">
        <v>573</v>
      </c>
      <c r="B136" t="s">
        <v>49</v>
      </c>
      <c r="C136" t="s">
        <v>24</v>
      </c>
      <c r="E136" t="s">
        <v>98</v>
      </c>
    </row>
    <row r="137" spans="1:6" x14ac:dyDescent="0.25">
      <c r="A137" t="s">
        <v>573</v>
      </c>
      <c r="B137" t="s">
        <v>43</v>
      </c>
      <c r="C137" t="s">
        <v>24</v>
      </c>
      <c r="E137" t="s">
        <v>95</v>
      </c>
    </row>
    <row r="138" spans="1:6" x14ac:dyDescent="0.25">
      <c r="A138" t="s">
        <v>574</v>
      </c>
      <c r="B138" t="s">
        <v>37</v>
      </c>
      <c r="C138" t="s">
        <v>25</v>
      </c>
      <c r="D138" s="5">
        <v>45969</v>
      </c>
      <c r="E138" t="s">
        <v>96</v>
      </c>
      <c r="F138" t="s">
        <v>672</v>
      </c>
    </row>
    <row r="139" spans="1:6" x14ac:dyDescent="0.25">
      <c r="A139" t="s">
        <v>574</v>
      </c>
      <c r="B139" t="s">
        <v>52</v>
      </c>
      <c r="C139" t="s">
        <v>24</v>
      </c>
      <c r="E139" t="s">
        <v>94</v>
      </c>
    </row>
    <row r="140" spans="1:6" x14ac:dyDescent="0.25">
      <c r="A140" t="s">
        <v>574</v>
      </c>
      <c r="B140" t="s">
        <v>30</v>
      </c>
      <c r="C140" t="s">
        <v>23</v>
      </c>
      <c r="E140" t="s">
        <v>95</v>
      </c>
    </row>
    <row r="141" spans="1:6" x14ac:dyDescent="0.25">
      <c r="A141" t="s">
        <v>575</v>
      </c>
      <c r="B141" t="s">
        <v>32</v>
      </c>
      <c r="C141" t="s">
        <v>25</v>
      </c>
      <c r="D141" s="5">
        <v>45964</v>
      </c>
      <c r="E141" t="s">
        <v>96</v>
      </c>
      <c r="F141" t="s">
        <v>673</v>
      </c>
    </row>
    <row r="142" spans="1:6" x14ac:dyDescent="0.25">
      <c r="A142" t="s">
        <v>575</v>
      </c>
      <c r="B142" t="s">
        <v>44</v>
      </c>
      <c r="C142" t="s">
        <v>24</v>
      </c>
      <c r="E142" t="s">
        <v>94</v>
      </c>
    </row>
    <row r="143" spans="1:6" x14ac:dyDescent="0.25">
      <c r="A143" t="s">
        <v>575</v>
      </c>
      <c r="B143" t="s">
        <v>37</v>
      </c>
      <c r="C143" t="s">
        <v>25</v>
      </c>
      <c r="D143" s="5">
        <v>45960</v>
      </c>
      <c r="E143" t="s">
        <v>94</v>
      </c>
      <c r="F143" t="s">
        <v>674</v>
      </c>
    </row>
    <row r="144" spans="1:6" x14ac:dyDescent="0.25">
      <c r="A144" t="s">
        <v>576</v>
      </c>
      <c r="B144" t="s">
        <v>50</v>
      </c>
      <c r="C144" t="s">
        <v>25</v>
      </c>
      <c r="D144" s="5">
        <v>45965</v>
      </c>
      <c r="E144" t="s">
        <v>96</v>
      </c>
      <c r="F144" t="s">
        <v>675</v>
      </c>
    </row>
    <row r="145" spans="1:6" x14ac:dyDescent="0.25">
      <c r="A145" t="s">
        <v>576</v>
      </c>
      <c r="B145" t="s">
        <v>47</v>
      </c>
      <c r="C145" t="s">
        <v>23</v>
      </c>
      <c r="E145" t="s">
        <v>98</v>
      </c>
    </row>
    <row r="146" spans="1:6" x14ac:dyDescent="0.25">
      <c r="A146" t="s">
        <v>576</v>
      </c>
      <c r="B146" t="s">
        <v>39</v>
      </c>
      <c r="C146" t="s">
        <v>23</v>
      </c>
      <c r="E146" t="s">
        <v>94</v>
      </c>
    </row>
    <row r="147" spans="1:6" x14ac:dyDescent="0.25">
      <c r="A147" t="s">
        <v>577</v>
      </c>
      <c r="B147" t="s">
        <v>46</v>
      </c>
      <c r="C147" t="s">
        <v>25</v>
      </c>
      <c r="D147" s="5">
        <v>45964</v>
      </c>
      <c r="E147" t="s">
        <v>95</v>
      </c>
      <c r="F147" t="s">
        <v>676</v>
      </c>
    </row>
    <row r="148" spans="1:6" x14ac:dyDescent="0.25">
      <c r="A148" t="s">
        <v>577</v>
      </c>
      <c r="B148" t="s">
        <v>40</v>
      </c>
      <c r="C148" t="s">
        <v>25</v>
      </c>
      <c r="D148" s="5">
        <v>45963</v>
      </c>
      <c r="E148" t="s">
        <v>97</v>
      </c>
      <c r="F148" t="s">
        <v>677</v>
      </c>
    </row>
    <row r="149" spans="1:6" x14ac:dyDescent="0.25">
      <c r="A149" t="s">
        <v>577</v>
      </c>
      <c r="B149" t="s">
        <v>36</v>
      </c>
      <c r="C149" t="s">
        <v>23</v>
      </c>
      <c r="E149" t="s">
        <v>95</v>
      </c>
    </row>
    <row r="150" spans="1:6" x14ac:dyDescent="0.25">
      <c r="A150" t="s">
        <v>578</v>
      </c>
      <c r="B150" t="s">
        <v>48</v>
      </c>
      <c r="C150" t="s">
        <v>25</v>
      </c>
      <c r="D150" s="5">
        <v>45960</v>
      </c>
      <c r="E150" t="s">
        <v>96</v>
      </c>
      <c r="F150" t="s">
        <v>678</v>
      </c>
    </row>
    <row r="151" spans="1:6" x14ac:dyDescent="0.25">
      <c r="A151" t="s">
        <v>578</v>
      </c>
      <c r="B151" t="s">
        <v>28</v>
      </c>
      <c r="C151" t="s">
        <v>24</v>
      </c>
      <c r="E151" t="s">
        <v>98</v>
      </c>
    </row>
    <row r="152" spans="1:6" x14ac:dyDescent="0.25">
      <c r="A152" t="s">
        <v>578</v>
      </c>
      <c r="B152" t="s">
        <v>33</v>
      </c>
      <c r="C152" t="s">
        <v>24</v>
      </c>
      <c r="E152" t="s">
        <v>98</v>
      </c>
    </row>
    <row r="153" spans="1:6" x14ac:dyDescent="0.25">
      <c r="A153" t="s">
        <v>578</v>
      </c>
      <c r="B153" t="s">
        <v>50</v>
      </c>
      <c r="C153" t="s">
        <v>24</v>
      </c>
      <c r="E153" t="s">
        <v>97</v>
      </c>
    </row>
    <row r="154" spans="1:6" x14ac:dyDescent="0.25">
      <c r="A154" t="s">
        <v>579</v>
      </c>
      <c r="B154" t="s">
        <v>33</v>
      </c>
      <c r="C154" t="s">
        <v>24</v>
      </c>
      <c r="E154" t="s">
        <v>95</v>
      </c>
    </row>
    <row r="155" spans="1:6" x14ac:dyDescent="0.25">
      <c r="A155" t="s">
        <v>579</v>
      </c>
      <c r="B155" t="s">
        <v>37</v>
      </c>
      <c r="C155" t="s">
        <v>25</v>
      </c>
      <c r="D155" s="5">
        <v>45966</v>
      </c>
      <c r="E155" t="s">
        <v>96</v>
      </c>
      <c r="F155" t="s">
        <v>679</v>
      </c>
    </row>
    <row r="156" spans="1:6" x14ac:dyDescent="0.25">
      <c r="A156" t="s">
        <v>580</v>
      </c>
      <c r="B156" t="s">
        <v>43</v>
      </c>
      <c r="C156" t="s">
        <v>24</v>
      </c>
      <c r="E156" t="s">
        <v>95</v>
      </c>
    </row>
    <row r="157" spans="1:6" x14ac:dyDescent="0.25">
      <c r="A157" t="s">
        <v>580</v>
      </c>
      <c r="B157" t="s">
        <v>28</v>
      </c>
      <c r="C157" t="s">
        <v>23</v>
      </c>
      <c r="E157" t="s">
        <v>97</v>
      </c>
    </row>
    <row r="158" spans="1:6" x14ac:dyDescent="0.25">
      <c r="A158" t="s">
        <v>581</v>
      </c>
      <c r="B158" t="s">
        <v>40</v>
      </c>
      <c r="C158" t="s">
        <v>25</v>
      </c>
      <c r="D158" s="5">
        <v>45966</v>
      </c>
      <c r="E158" t="s">
        <v>97</v>
      </c>
      <c r="F158" t="s">
        <v>680</v>
      </c>
    </row>
    <row r="159" spans="1:6" x14ac:dyDescent="0.25">
      <c r="A159" t="s">
        <v>581</v>
      </c>
      <c r="B159" t="s">
        <v>43</v>
      </c>
      <c r="C159" t="s">
        <v>25</v>
      </c>
      <c r="D159" s="5">
        <v>45964</v>
      </c>
      <c r="E159" t="s">
        <v>94</v>
      </c>
      <c r="F159" t="s">
        <v>681</v>
      </c>
    </row>
    <row r="160" spans="1:6" x14ac:dyDescent="0.25">
      <c r="A160" t="s">
        <v>581</v>
      </c>
      <c r="B160" t="s">
        <v>36</v>
      </c>
      <c r="C160" t="s">
        <v>24</v>
      </c>
      <c r="E160" t="s">
        <v>94</v>
      </c>
    </row>
    <row r="161" spans="1:6" x14ac:dyDescent="0.25">
      <c r="A161" t="s">
        <v>582</v>
      </c>
      <c r="B161" t="s">
        <v>52</v>
      </c>
      <c r="C161" t="s">
        <v>23</v>
      </c>
      <c r="E161" t="s">
        <v>94</v>
      </c>
    </row>
    <row r="162" spans="1:6" x14ac:dyDescent="0.25">
      <c r="A162" t="s">
        <v>582</v>
      </c>
      <c r="B162" t="s">
        <v>50</v>
      </c>
      <c r="C162" t="s">
        <v>24</v>
      </c>
      <c r="E162" t="s">
        <v>97</v>
      </c>
    </row>
    <row r="163" spans="1:6" x14ac:dyDescent="0.25">
      <c r="A163" t="s">
        <v>582</v>
      </c>
      <c r="B163" t="s">
        <v>35</v>
      </c>
      <c r="C163" t="s">
        <v>24</v>
      </c>
      <c r="E163" t="s">
        <v>98</v>
      </c>
    </row>
    <row r="164" spans="1:6" x14ac:dyDescent="0.25">
      <c r="A164" t="s">
        <v>583</v>
      </c>
      <c r="B164" t="s">
        <v>50</v>
      </c>
      <c r="C164" t="s">
        <v>25</v>
      </c>
      <c r="D164" s="5">
        <v>45967</v>
      </c>
      <c r="E164" t="s">
        <v>98</v>
      </c>
      <c r="F164" t="s">
        <v>682</v>
      </c>
    </row>
    <row r="165" spans="1:6" x14ac:dyDescent="0.25">
      <c r="A165" t="s">
        <v>583</v>
      </c>
      <c r="B165" t="s">
        <v>36</v>
      </c>
      <c r="C165" t="s">
        <v>26</v>
      </c>
      <c r="D165" s="5">
        <v>45969</v>
      </c>
      <c r="E165" t="s">
        <v>97</v>
      </c>
    </row>
    <row r="166" spans="1:6" x14ac:dyDescent="0.25">
      <c r="A166" t="s">
        <v>583</v>
      </c>
      <c r="B166" t="s">
        <v>48</v>
      </c>
      <c r="C166" t="s">
        <v>26</v>
      </c>
      <c r="D166" s="5">
        <v>45965</v>
      </c>
      <c r="E166" t="s">
        <v>95</v>
      </c>
    </row>
    <row r="167" spans="1:6" x14ac:dyDescent="0.25">
      <c r="A167" t="s">
        <v>584</v>
      </c>
      <c r="B167" t="s">
        <v>33</v>
      </c>
      <c r="C167" t="s">
        <v>24</v>
      </c>
      <c r="E167" t="s">
        <v>97</v>
      </c>
    </row>
    <row r="168" spans="1:6" x14ac:dyDescent="0.25">
      <c r="A168" t="s">
        <v>584</v>
      </c>
      <c r="B168" t="s">
        <v>32</v>
      </c>
      <c r="C168" t="s">
        <v>25</v>
      </c>
      <c r="D168" s="5">
        <v>45963</v>
      </c>
      <c r="E168" t="s">
        <v>96</v>
      </c>
      <c r="F168" t="s">
        <v>683</v>
      </c>
    </row>
    <row r="169" spans="1:6" x14ac:dyDescent="0.25">
      <c r="A169" t="s">
        <v>584</v>
      </c>
      <c r="B169" t="s">
        <v>52</v>
      </c>
      <c r="C169" t="s">
        <v>26</v>
      </c>
      <c r="D169" s="5">
        <v>45969</v>
      </c>
      <c r="E169" t="s">
        <v>95</v>
      </c>
    </row>
    <row r="170" spans="1:6" x14ac:dyDescent="0.25">
      <c r="A170" t="s">
        <v>584</v>
      </c>
      <c r="B170" t="s">
        <v>40</v>
      </c>
      <c r="C170" t="s">
        <v>24</v>
      </c>
      <c r="E170" t="s">
        <v>95</v>
      </c>
    </row>
    <row r="171" spans="1:6" x14ac:dyDescent="0.25">
      <c r="A171" t="s">
        <v>585</v>
      </c>
      <c r="B171" t="s">
        <v>51</v>
      </c>
      <c r="C171" t="s">
        <v>26</v>
      </c>
      <c r="D171" s="5">
        <v>45969</v>
      </c>
      <c r="E171" t="s">
        <v>94</v>
      </c>
    </row>
    <row r="172" spans="1:6" x14ac:dyDescent="0.25">
      <c r="A172" t="s">
        <v>585</v>
      </c>
      <c r="B172" t="s">
        <v>37</v>
      </c>
      <c r="C172" t="s">
        <v>25</v>
      </c>
      <c r="D172" s="5">
        <v>45970</v>
      </c>
      <c r="E172" t="s">
        <v>95</v>
      </c>
      <c r="F172" t="s">
        <v>684</v>
      </c>
    </row>
    <row r="173" spans="1:6" x14ac:dyDescent="0.25">
      <c r="A173" t="s">
        <v>585</v>
      </c>
      <c r="B173" t="s">
        <v>43</v>
      </c>
      <c r="C173" t="s">
        <v>24</v>
      </c>
      <c r="E173" t="s">
        <v>94</v>
      </c>
    </row>
    <row r="174" spans="1:6" x14ac:dyDescent="0.25">
      <c r="A174" t="s">
        <v>586</v>
      </c>
      <c r="B174" t="s">
        <v>35</v>
      </c>
      <c r="C174" t="s">
        <v>26</v>
      </c>
      <c r="D174" s="5">
        <v>45967</v>
      </c>
      <c r="E174" t="s">
        <v>96</v>
      </c>
    </row>
    <row r="175" spans="1:6" x14ac:dyDescent="0.25">
      <c r="A175" t="s">
        <v>586</v>
      </c>
      <c r="B175" t="s">
        <v>38</v>
      </c>
      <c r="C175" t="s">
        <v>26</v>
      </c>
      <c r="D175" s="5">
        <v>45968</v>
      </c>
      <c r="E175" t="s">
        <v>95</v>
      </c>
    </row>
    <row r="176" spans="1:6" x14ac:dyDescent="0.25">
      <c r="A176" t="s">
        <v>587</v>
      </c>
      <c r="B176" t="s">
        <v>33</v>
      </c>
      <c r="C176" t="s">
        <v>25</v>
      </c>
      <c r="D176" s="5">
        <v>45970</v>
      </c>
      <c r="E176" t="s">
        <v>94</v>
      </c>
      <c r="F176" t="s">
        <v>685</v>
      </c>
    </row>
    <row r="177" spans="1:6" x14ac:dyDescent="0.25">
      <c r="A177" t="s">
        <v>587</v>
      </c>
      <c r="B177" t="s">
        <v>45</v>
      </c>
      <c r="C177" t="s">
        <v>24</v>
      </c>
      <c r="E177" t="s">
        <v>94</v>
      </c>
    </row>
    <row r="178" spans="1:6" x14ac:dyDescent="0.25">
      <c r="A178" t="s">
        <v>587</v>
      </c>
      <c r="B178" t="s">
        <v>44</v>
      </c>
      <c r="C178" t="s">
        <v>24</v>
      </c>
      <c r="E178" t="s">
        <v>94</v>
      </c>
    </row>
    <row r="179" spans="1:6" x14ac:dyDescent="0.25">
      <c r="A179" t="s">
        <v>588</v>
      </c>
      <c r="B179" t="s">
        <v>40</v>
      </c>
      <c r="C179" t="s">
        <v>25</v>
      </c>
      <c r="D179" s="5">
        <v>45970</v>
      </c>
      <c r="E179" t="s">
        <v>98</v>
      </c>
      <c r="F179" t="s">
        <v>686</v>
      </c>
    </row>
    <row r="180" spans="1:6" x14ac:dyDescent="0.25">
      <c r="A180" t="s">
        <v>588</v>
      </c>
      <c r="B180" t="s">
        <v>51</v>
      </c>
      <c r="C180" t="s">
        <v>25</v>
      </c>
      <c r="D180" s="5">
        <v>45961</v>
      </c>
      <c r="E180" t="s">
        <v>97</v>
      </c>
      <c r="F180" t="s">
        <v>687</v>
      </c>
    </row>
    <row r="181" spans="1:6" x14ac:dyDescent="0.25">
      <c r="A181" t="s">
        <v>588</v>
      </c>
      <c r="B181" t="s">
        <v>47</v>
      </c>
      <c r="C181" t="s">
        <v>23</v>
      </c>
      <c r="E181" t="s">
        <v>98</v>
      </c>
    </row>
    <row r="182" spans="1:6" x14ac:dyDescent="0.25">
      <c r="A182" t="s">
        <v>588</v>
      </c>
      <c r="B182" t="s">
        <v>48</v>
      </c>
      <c r="C182" t="s">
        <v>25</v>
      </c>
      <c r="D182" s="5">
        <v>45969</v>
      </c>
      <c r="E182" t="s">
        <v>98</v>
      </c>
      <c r="F182" t="s">
        <v>688</v>
      </c>
    </row>
    <row r="183" spans="1:6" x14ac:dyDescent="0.25">
      <c r="A183" t="s">
        <v>589</v>
      </c>
      <c r="B183" t="s">
        <v>35</v>
      </c>
      <c r="C183" t="s">
        <v>25</v>
      </c>
      <c r="D183" s="5">
        <v>45969</v>
      </c>
      <c r="E183" t="s">
        <v>94</v>
      </c>
      <c r="F183" t="s">
        <v>689</v>
      </c>
    </row>
    <row r="184" spans="1:6" x14ac:dyDescent="0.25">
      <c r="A184" t="s">
        <v>589</v>
      </c>
      <c r="B184" t="s">
        <v>52</v>
      </c>
      <c r="C184" t="s">
        <v>23</v>
      </c>
      <c r="E184" t="s">
        <v>97</v>
      </c>
    </row>
    <row r="185" spans="1:6" x14ac:dyDescent="0.25">
      <c r="A185" t="s">
        <v>590</v>
      </c>
      <c r="B185" t="s">
        <v>30</v>
      </c>
      <c r="C185" t="s">
        <v>26</v>
      </c>
      <c r="D185" s="5">
        <v>45968</v>
      </c>
      <c r="E185" t="s">
        <v>95</v>
      </c>
    </row>
    <row r="186" spans="1:6" x14ac:dyDescent="0.25">
      <c r="A186" t="s">
        <v>590</v>
      </c>
      <c r="B186" t="s">
        <v>44</v>
      </c>
      <c r="C186" t="s">
        <v>23</v>
      </c>
      <c r="E186" t="s">
        <v>95</v>
      </c>
    </row>
    <row r="187" spans="1:6" x14ac:dyDescent="0.25">
      <c r="A187" t="s">
        <v>590</v>
      </c>
      <c r="B187" t="s">
        <v>42</v>
      </c>
      <c r="C187" t="s">
        <v>25</v>
      </c>
      <c r="D187" s="5">
        <v>45963</v>
      </c>
      <c r="E187" t="s">
        <v>97</v>
      </c>
      <c r="F187" t="s">
        <v>690</v>
      </c>
    </row>
    <row r="188" spans="1:6" x14ac:dyDescent="0.25">
      <c r="A188" t="s">
        <v>591</v>
      </c>
      <c r="B188" t="s">
        <v>49</v>
      </c>
      <c r="C188" t="s">
        <v>24</v>
      </c>
      <c r="E188" t="s">
        <v>96</v>
      </c>
    </row>
    <row r="189" spans="1:6" x14ac:dyDescent="0.25">
      <c r="A189" t="s">
        <v>591</v>
      </c>
      <c r="B189" t="s">
        <v>51</v>
      </c>
      <c r="C189" t="s">
        <v>23</v>
      </c>
      <c r="E189" t="s">
        <v>96</v>
      </c>
    </row>
    <row r="190" spans="1:6" x14ac:dyDescent="0.25">
      <c r="A190" t="s">
        <v>591</v>
      </c>
      <c r="B190" t="s">
        <v>30</v>
      </c>
      <c r="C190" t="s">
        <v>24</v>
      </c>
      <c r="E190" t="s">
        <v>94</v>
      </c>
    </row>
    <row r="191" spans="1:6" x14ac:dyDescent="0.25">
      <c r="A191" t="s">
        <v>591</v>
      </c>
      <c r="B191" t="s">
        <v>34</v>
      </c>
      <c r="C191" t="s">
        <v>24</v>
      </c>
      <c r="E191" t="s">
        <v>95</v>
      </c>
    </row>
    <row r="192" spans="1:6" x14ac:dyDescent="0.25">
      <c r="A192" t="s">
        <v>592</v>
      </c>
      <c r="B192" t="s">
        <v>46</v>
      </c>
      <c r="C192" t="s">
        <v>25</v>
      </c>
      <c r="D192" s="5">
        <v>45966</v>
      </c>
      <c r="E192" t="s">
        <v>94</v>
      </c>
      <c r="F192" t="s">
        <v>691</v>
      </c>
    </row>
    <row r="193" spans="1:6" x14ac:dyDescent="0.25">
      <c r="A193" t="s">
        <v>592</v>
      </c>
      <c r="B193" t="s">
        <v>38</v>
      </c>
      <c r="C193" t="s">
        <v>24</v>
      </c>
      <c r="E193" t="s">
        <v>97</v>
      </c>
    </row>
    <row r="194" spans="1:6" x14ac:dyDescent="0.25">
      <c r="A194" t="s">
        <v>592</v>
      </c>
      <c r="B194" t="s">
        <v>42</v>
      </c>
      <c r="C194" t="s">
        <v>24</v>
      </c>
      <c r="E194" t="s">
        <v>95</v>
      </c>
    </row>
    <row r="195" spans="1:6" x14ac:dyDescent="0.25">
      <c r="A195" t="s">
        <v>593</v>
      </c>
      <c r="B195" t="s">
        <v>46</v>
      </c>
      <c r="C195" t="s">
        <v>24</v>
      </c>
      <c r="E195" t="s">
        <v>97</v>
      </c>
    </row>
    <row r="196" spans="1:6" x14ac:dyDescent="0.25">
      <c r="A196" t="s">
        <v>593</v>
      </c>
      <c r="B196" t="s">
        <v>41</v>
      </c>
      <c r="C196" t="s">
        <v>25</v>
      </c>
      <c r="D196" s="5">
        <v>45960</v>
      </c>
      <c r="E196" t="s">
        <v>94</v>
      </c>
      <c r="F196" t="s">
        <v>692</v>
      </c>
    </row>
    <row r="197" spans="1:6" x14ac:dyDescent="0.25">
      <c r="A197" t="s">
        <v>593</v>
      </c>
      <c r="B197" t="s">
        <v>42</v>
      </c>
      <c r="C197" t="s">
        <v>24</v>
      </c>
      <c r="E197" t="s">
        <v>94</v>
      </c>
    </row>
    <row r="198" spans="1:6" x14ac:dyDescent="0.25">
      <c r="A198" t="s">
        <v>593</v>
      </c>
      <c r="B198" t="s">
        <v>50</v>
      </c>
      <c r="C198" t="s">
        <v>24</v>
      </c>
      <c r="E198" t="s">
        <v>94</v>
      </c>
    </row>
    <row r="199" spans="1:6" x14ac:dyDescent="0.25">
      <c r="A199" t="s">
        <v>594</v>
      </c>
      <c r="B199" t="s">
        <v>52</v>
      </c>
      <c r="C199" t="s">
        <v>25</v>
      </c>
      <c r="D199" s="5">
        <v>45963</v>
      </c>
      <c r="E199" t="s">
        <v>98</v>
      </c>
      <c r="F199" t="s">
        <v>693</v>
      </c>
    </row>
    <row r="200" spans="1:6" x14ac:dyDescent="0.25">
      <c r="A200" t="s">
        <v>594</v>
      </c>
      <c r="B200" t="s">
        <v>42</v>
      </c>
      <c r="C200" t="s">
        <v>24</v>
      </c>
      <c r="E200" t="s">
        <v>97</v>
      </c>
    </row>
    <row r="201" spans="1:6" x14ac:dyDescent="0.25">
      <c r="A201" t="s">
        <v>595</v>
      </c>
      <c r="B201" t="s">
        <v>40</v>
      </c>
      <c r="C201" t="s">
        <v>26</v>
      </c>
      <c r="D201" s="5">
        <v>45960</v>
      </c>
      <c r="E201" t="s">
        <v>97</v>
      </c>
    </row>
    <row r="202" spans="1:6" x14ac:dyDescent="0.25">
      <c r="A202" t="s">
        <v>595</v>
      </c>
      <c r="B202" t="s">
        <v>36</v>
      </c>
      <c r="C202" t="s">
        <v>25</v>
      </c>
      <c r="D202" s="5">
        <v>45960</v>
      </c>
      <c r="E202" t="s">
        <v>96</v>
      </c>
      <c r="F202" t="s">
        <v>694</v>
      </c>
    </row>
    <row r="203" spans="1:6" x14ac:dyDescent="0.25">
      <c r="A203" t="s">
        <v>595</v>
      </c>
      <c r="B203" t="s">
        <v>48</v>
      </c>
      <c r="C203" t="s">
        <v>25</v>
      </c>
      <c r="D203" s="5">
        <v>45961</v>
      </c>
      <c r="E203" t="s">
        <v>96</v>
      </c>
      <c r="F203" t="s">
        <v>695</v>
      </c>
    </row>
    <row r="204" spans="1:6" x14ac:dyDescent="0.25">
      <c r="A204" t="s">
        <v>596</v>
      </c>
      <c r="B204" t="s">
        <v>35</v>
      </c>
      <c r="C204" t="s">
        <v>25</v>
      </c>
      <c r="D204" s="5">
        <v>45961</v>
      </c>
      <c r="E204" t="s">
        <v>96</v>
      </c>
      <c r="F204" t="s">
        <v>696</v>
      </c>
    </row>
    <row r="205" spans="1:6" x14ac:dyDescent="0.25">
      <c r="A205" t="s">
        <v>596</v>
      </c>
      <c r="B205" t="s">
        <v>33</v>
      </c>
      <c r="C205" t="s">
        <v>24</v>
      </c>
      <c r="E205" t="s">
        <v>95</v>
      </c>
    </row>
    <row r="206" spans="1:6" x14ac:dyDescent="0.25">
      <c r="A206" t="s">
        <v>596</v>
      </c>
      <c r="B206" t="s">
        <v>37</v>
      </c>
      <c r="C206" t="s">
        <v>25</v>
      </c>
      <c r="D206" s="5">
        <v>45965</v>
      </c>
      <c r="E206" t="s">
        <v>97</v>
      </c>
      <c r="F206" t="s">
        <v>697</v>
      </c>
    </row>
    <row r="207" spans="1:6" x14ac:dyDescent="0.25">
      <c r="A207" t="s">
        <v>597</v>
      </c>
      <c r="B207" t="s">
        <v>42</v>
      </c>
      <c r="C207" t="s">
        <v>25</v>
      </c>
      <c r="D207" s="5">
        <v>45968</v>
      </c>
      <c r="E207" t="s">
        <v>96</v>
      </c>
      <c r="F207" t="s">
        <v>698</v>
      </c>
    </row>
    <row r="208" spans="1:6" x14ac:dyDescent="0.25">
      <c r="A208" t="s">
        <v>597</v>
      </c>
      <c r="B208" t="s">
        <v>28</v>
      </c>
      <c r="C208" t="s">
        <v>25</v>
      </c>
      <c r="D208" s="5">
        <v>45969</v>
      </c>
      <c r="E208" t="s">
        <v>97</v>
      </c>
      <c r="F208" t="s">
        <v>699</v>
      </c>
    </row>
    <row r="209" spans="1:6" x14ac:dyDescent="0.25">
      <c r="A209" t="s">
        <v>597</v>
      </c>
      <c r="B209" t="s">
        <v>46</v>
      </c>
      <c r="C209" t="s">
        <v>24</v>
      </c>
      <c r="E209" t="s">
        <v>95</v>
      </c>
    </row>
    <row r="210" spans="1:6" x14ac:dyDescent="0.25">
      <c r="A210" t="s">
        <v>598</v>
      </c>
      <c r="B210" t="s">
        <v>52</v>
      </c>
      <c r="C210" t="s">
        <v>25</v>
      </c>
      <c r="D210" s="5">
        <v>45963</v>
      </c>
      <c r="E210" t="s">
        <v>98</v>
      </c>
      <c r="F210" t="s">
        <v>700</v>
      </c>
    </row>
    <row r="211" spans="1:6" x14ac:dyDescent="0.25">
      <c r="A211" t="s">
        <v>598</v>
      </c>
      <c r="B211" t="s">
        <v>51</v>
      </c>
      <c r="C211" t="s">
        <v>25</v>
      </c>
      <c r="D211" s="5">
        <v>45968</v>
      </c>
      <c r="E211" t="s">
        <v>96</v>
      </c>
      <c r="F211" t="s">
        <v>701</v>
      </c>
    </row>
    <row r="212" spans="1:6" x14ac:dyDescent="0.25">
      <c r="A212" t="s">
        <v>598</v>
      </c>
      <c r="B212" t="s">
        <v>46</v>
      </c>
      <c r="C212" t="s">
        <v>25</v>
      </c>
      <c r="D212" s="5">
        <v>45965</v>
      </c>
      <c r="E212" t="s">
        <v>94</v>
      </c>
      <c r="F212" t="s">
        <v>702</v>
      </c>
    </row>
    <row r="213" spans="1:6" x14ac:dyDescent="0.25">
      <c r="A213" t="s">
        <v>598</v>
      </c>
      <c r="B213" t="s">
        <v>36</v>
      </c>
      <c r="C213" t="s">
        <v>23</v>
      </c>
      <c r="E213" t="s">
        <v>94</v>
      </c>
    </row>
    <row r="214" spans="1:6" x14ac:dyDescent="0.25">
      <c r="A214" t="s">
        <v>599</v>
      </c>
      <c r="B214" t="s">
        <v>51</v>
      </c>
      <c r="C214" t="s">
        <v>25</v>
      </c>
      <c r="D214" s="5">
        <v>45962</v>
      </c>
      <c r="E214" t="s">
        <v>96</v>
      </c>
      <c r="F214" t="s">
        <v>703</v>
      </c>
    </row>
    <row r="215" spans="1:6" x14ac:dyDescent="0.25">
      <c r="A215" t="s">
        <v>599</v>
      </c>
      <c r="B215" t="s">
        <v>39</v>
      </c>
      <c r="C215" t="s">
        <v>25</v>
      </c>
      <c r="D215" s="5">
        <v>45963</v>
      </c>
      <c r="E215" t="s">
        <v>98</v>
      </c>
      <c r="F215" t="s">
        <v>704</v>
      </c>
    </row>
    <row r="216" spans="1:6" x14ac:dyDescent="0.25">
      <c r="A216" t="s">
        <v>599</v>
      </c>
      <c r="B216" t="s">
        <v>40</v>
      </c>
      <c r="C216" t="s">
        <v>24</v>
      </c>
      <c r="E216" t="s">
        <v>97</v>
      </c>
    </row>
    <row r="217" spans="1:6" x14ac:dyDescent="0.25">
      <c r="A217" t="s">
        <v>599</v>
      </c>
      <c r="B217" t="s">
        <v>34</v>
      </c>
      <c r="C217" t="s">
        <v>23</v>
      </c>
      <c r="E217" t="s">
        <v>97</v>
      </c>
    </row>
    <row r="218" spans="1:6" x14ac:dyDescent="0.25">
      <c r="A218" t="s">
        <v>600</v>
      </c>
      <c r="B218" t="s">
        <v>38</v>
      </c>
      <c r="C218" t="s">
        <v>25</v>
      </c>
      <c r="D218" s="5">
        <v>45965</v>
      </c>
      <c r="E218" t="s">
        <v>97</v>
      </c>
      <c r="F218" t="s">
        <v>705</v>
      </c>
    </row>
    <row r="219" spans="1:6" x14ac:dyDescent="0.25">
      <c r="A219" t="s">
        <v>600</v>
      </c>
      <c r="B219" t="s">
        <v>30</v>
      </c>
      <c r="C219" t="s">
        <v>25</v>
      </c>
      <c r="D219" s="5">
        <v>45965</v>
      </c>
      <c r="E219" t="s">
        <v>95</v>
      </c>
      <c r="F219" t="s">
        <v>706</v>
      </c>
    </row>
    <row r="220" spans="1:6" x14ac:dyDescent="0.25">
      <c r="A220" t="s">
        <v>601</v>
      </c>
      <c r="B220" t="s">
        <v>28</v>
      </c>
      <c r="C220" t="s">
        <v>25</v>
      </c>
      <c r="D220" s="5">
        <v>45962</v>
      </c>
      <c r="E220" t="s">
        <v>97</v>
      </c>
      <c r="F220" t="s">
        <v>707</v>
      </c>
    </row>
    <row r="221" spans="1:6" x14ac:dyDescent="0.25">
      <c r="A221" t="s">
        <v>601</v>
      </c>
      <c r="B221" t="s">
        <v>34</v>
      </c>
      <c r="C221" t="s">
        <v>25</v>
      </c>
      <c r="D221" s="5">
        <v>45963</v>
      </c>
      <c r="E221" t="s">
        <v>98</v>
      </c>
      <c r="F221" t="s">
        <v>708</v>
      </c>
    </row>
    <row r="222" spans="1:6" x14ac:dyDescent="0.25">
      <c r="A222" t="s">
        <v>601</v>
      </c>
      <c r="B222" t="s">
        <v>41</v>
      </c>
      <c r="C222" t="s">
        <v>25</v>
      </c>
      <c r="D222" s="5">
        <v>45968</v>
      </c>
      <c r="E222" t="s">
        <v>98</v>
      </c>
      <c r="F222" t="s">
        <v>709</v>
      </c>
    </row>
    <row r="223" spans="1:6" x14ac:dyDescent="0.25">
      <c r="A223" t="s">
        <v>602</v>
      </c>
      <c r="B223" t="s">
        <v>30</v>
      </c>
      <c r="C223" t="s">
        <v>23</v>
      </c>
      <c r="E223" t="s">
        <v>97</v>
      </c>
    </row>
    <row r="224" spans="1:6" x14ac:dyDescent="0.25">
      <c r="A224" t="s">
        <v>602</v>
      </c>
      <c r="B224" t="s">
        <v>44</v>
      </c>
      <c r="C224" t="s">
        <v>23</v>
      </c>
      <c r="E224" t="s">
        <v>97</v>
      </c>
    </row>
    <row r="225" spans="1:6" x14ac:dyDescent="0.25">
      <c r="A225" t="s">
        <v>603</v>
      </c>
      <c r="B225" t="s">
        <v>34</v>
      </c>
      <c r="C225" t="s">
        <v>25</v>
      </c>
      <c r="D225" s="5">
        <v>45967</v>
      </c>
      <c r="E225" t="s">
        <v>94</v>
      </c>
      <c r="F225" t="s">
        <v>710</v>
      </c>
    </row>
    <row r="226" spans="1:6" x14ac:dyDescent="0.25">
      <c r="A226" t="s">
        <v>603</v>
      </c>
      <c r="B226" t="s">
        <v>39</v>
      </c>
      <c r="C226" t="s">
        <v>25</v>
      </c>
      <c r="D226" s="5">
        <v>45963</v>
      </c>
      <c r="E226" t="s">
        <v>95</v>
      </c>
      <c r="F226" t="s">
        <v>711</v>
      </c>
    </row>
    <row r="227" spans="1:6" x14ac:dyDescent="0.25">
      <c r="A227" t="s">
        <v>604</v>
      </c>
      <c r="B227" t="s">
        <v>28</v>
      </c>
      <c r="C227" t="s">
        <v>24</v>
      </c>
      <c r="E227" t="s">
        <v>96</v>
      </c>
    </row>
    <row r="228" spans="1:6" x14ac:dyDescent="0.25">
      <c r="A228" t="s">
        <v>604</v>
      </c>
      <c r="B228" t="s">
        <v>34</v>
      </c>
      <c r="C228" t="s">
        <v>25</v>
      </c>
      <c r="D228" s="5">
        <v>45970</v>
      </c>
      <c r="E228" t="s">
        <v>97</v>
      </c>
      <c r="F228" t="s">
        <v>712</v>
      </c>
    </row>
    <row r="229" spans="1:6" x14ac:dyDescent="0.25">
      <c r="A229" t="s">
        <v>604</v>
      </c>
      <c r="B229" t="s">
        <v>32</v>
      </c>
      <c r="C229" t="s">
        <v>24</v>
      </c>
      <c r="E229" t="s">
        <v>98</v>
      </c>
    </row>
    <row r="230" spans="1:6" x14ac:dyDescent="0.25">
      <c r="A230" t="s">
        <v>605</v>
      </c>
      <c r="B230" t="s">
        <v>37</v>
      </c>
      <c r="C230" t="s">
        <v>24</v>
      </c>
      <c r="E230" t="s">
        <v>98</v>
      </c>
    </row>
    <row r="231" spans="1:6" x14ac:dyDescent="0.25">
      <c r="A231" t="s">
        <v>605</v>
      </c>
      <c r="B231" t="s">
        <v>47</v>
      </c>
      <c r="C231" t="s">
        <v>26</v>
      </c>
      <c r="D231" s="5">
        <v>45966</v>
      </c>
      <c r="E231" t="s">
        <v>97</v>
      </c>
    </row>
    <row r="232" spans="1:6" x14ac:dyDescent="0.25">
      <c r="A232" t="s">
        <v>605</v>
      </c>
      <c r="B232" t="s">
        <v>30</v>
      </c>
      <c r="C232" t="s">
        <v>24</v>
      </c>
      <c r="E232" t="s">
        <v>98</v>
      </c>
    </row>
    <row r="233" spans="1:6" x14ac:dyDescent="0.25">
      <c r="A233" t="s">
        <v>605</v>
      </c>
      <c r="B233" t="s">
        <v>41</v>
      </c>
      <c r="C233" t="s">
        <v>24</v>
      </c>
      <c r="E233" t="s">
        <v>97</v>
      </c>
    </row>
    <row r="234" spans="1:6" x14ac:dyDescent="0.25">
      <c r="A234" t="s">
        <v>606</v>
      </c>
      <c r="B234" t="s">
        <v>48</v>
      </c>
      <c r="C234" t="s">
        <v>26</v>
      </c>
      <c r="D234" s="5">
        <v>45960</v>
      </c>
      <c r="E234" t="s">
        <v>96</v>
      </c>
    </row>
    <row r="235" spans="1:6" x14ac:dyDescent="0.25">
      <c r="A235" t="s">
        <v>606</v>
      </c>
      <c r="B235" t="s">
        <v>45</v>
      </c>
      <c r="C235" t="s">
        <v>24</v>
      </c>
      <c r="E235" t="s">
        <v>97</v>
      </c>
    </row>
    <row r="236" spans="1:6" x14ac:dyDescent="0.25">
      <c r="A236" t="s">
        <v>607</v>
      </c>
      <c r="B236" t="s">
        <v>47</v>
      </c>
      <c r="C236" t="s">
        <v>24</v>
      </c>
      <c r="E236" t="s">
        <v>98</v>
      </c>
    </row>
    <row r="237" spans="1:6" x14ac:dyDescent="0.25">
      <c r="A237" t="s">
        <v>607</v>
      </c>
      <c r="B237" t="s">
        <v>33</v>
      </c>
      <c r="C237" t="s">
        <v>24</v>
      </c>
      <c r="E237" t="s">
        <v>97</v>
      </c>
    </row>
    <row r="238" spans="1:6" x14ac:dyDescent="0.25">
      <c r="A238" t="s">
        <v>607</v>
      </c>
      <c r="B238" t="s">
        <v>38</v>
      </c>
      <c r="C238" t="s">
        <v>24</v>
      </c>
      <c r="E238" t="s">
        <v>96</v>
      </c>
    </row>
    <row r="239" spans="1:6" x14ac:dyDescent="0.25">
      <c r="A239" t="s">
        <v>608</v>
      </c>
      <c r="B239" t="s">
        <v>48</v>
      </c>
      <c r="C239" t="s">
        <v>24</v>
      </c>
      <c r="E239" t="s">
        <v>96</v>
      </c>
    </row>
    <row r="240" spans="1:6" x14ac:dyDescent="0.25">
      <c r="A240" t="s">
        <v>608</v>
      </c>
      <c r="B240" t="s">
        <v>41</v>
      </c>
      <c r="C240" t="s">
        <v>25</v>
      </c>
      <c r="D240" s="5">
        <v>45968</v>
      </c>
      <c r="E240" t="s">
        <v>94</v>
      </c>
      <c r="F240" t="s">
        <v>713</v>
      </c>
    </row>
    <row r="241" spans="1:6" x14ac:dyDescent="0.25">
      <c r="A241" t="s">
        <v>608</v>
      </c>
      <c r="B241" t="s">
        <v>42</v>
      </c>
      <c r="C241" t="s">
        <v>25</v>
      </c>
      <c r="D241" s="5">
        <v>45964</v>
      </c>
      <c r="E241" t="s">
        <v>97</v>
      </c>
      <c r="F241" t="s">
        <v>714</v>
      </c>
    </row>
    <row r="242" spans="1:6" x14ac:dyDescent="0.25">
      <c r="A242" t="s">
        <v>609</v>
      </c>
      <c r="B242" t="s">
        <v>29</v>
      </c>
      <c r="C242" t="s">
        <v>24</v>
      </c>
      <c r="E242" t="s">
        <v>96</v>
      </c>
    </row>
    <row r="243" spans="1:6" x14ac:dyDescent="0.25">
      <c r="A243" t="s">
        <v>609</v>
      </c>
      <c r="B243" t="s">
        <v>52</v>
      </c>
      <c r="C243" t="s">
        <v>25</v>
      </c>
      <c r="D243" s="5">
        <v>45963</v>
      </c>
      <c r="E243" t="s">
        <v>96</v>
      </c>
      <c r="F243" t="s">
        <v>715</v>
      </c>
    </row>
  </sheetData>
  <dataValidations count="3">
    <dataValidation type="list" allowBlank="1" showInputMessage="1" showErrorMessage="1" sqref="B2:B243" xr:uid="{00000000-0002-0000-0300-000000000000}">
      <formula1>list_entites</formula1>
    </dataValidation>
    <dataValidation type="list" allowBlank="1" showInputMessage="1" showErrorMessage="1" sqref="C2:C243" xr:uid="{00000000-0002-0000-0300-000001000000}">
      <formula1>list_statut</formula1>
    </dataValidation>
    <dataValidation type="list" allowBlank="1" showInputMessage="1" showErrorMessage="1" sqref="E2:E243" xr:uid="{00000000-0002-0000-0300-000002000000}">
      <formula1>list_modes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3"/>
  <sheetViews>
    <sheetView tabSelected="1" zoomScale="70" zoomScaleNormal="70" workbookViewId="0">
      <selection activeCell="E28" sqref="E28"/>
    </sheetView>
  </sheetViews>
  <sheetFormatPr baseColWidth="10" defaultColWidth="9.140625" defaultRowHeight="15" x14ac:dyDescent="0.25"/>
  <cols>
    <col min="1" max="1" width="41.28515625" customWidth="1"/>
    <col min="2" max="6" width="20.7109375" customWidth="1"/>
  </cols>
  <sheetData>
    <row r="1" spans="1:6" ht="21" x14ac:dyDescent="0.35">
      <c r="A1" s="10" t="s">
        <v>716</v>
      </c>
      <c r="B1" s="10"/>
      <c r="C1" s="10"/>
      <c r="D1" s="10"/>
      <c r="E1" s="10"/>
    </row>
    <row r="2" spans="1:6" ht="15.75" x14ac:dyDescent="0.25">
      <c r="A2" s="7" t="s">
        <v>717</v>
      </c>
    </row>
    <row r="4" spans="1:6" x14ac:dyDescent="0.25">
      <c r="A4" s="8" t="s">
        <v>718</v>
      </c>
      <c r="B4" s="8" t="s">
        <v>719</v>
      </c>
      <c r="C4" s="8" t="s">
        <v>720</v>
      </c>
      <c r="D4" s="8" t="s">
        <v>721</v>
      </c>
      <c r="E4" s="8" t="s">
        <v>722</v>
      </c>
      <c r="F4" s="8" t="s">
        <v>723</v>
      </c>
    </row>
    <row r="5" spans="1:6" ht="18.75" x14ac:dyDescent="0.25">
      <c r="A5" s="9">
        <f>COUNTA(T_Suivi[ID])</f>
        <v>80</v>
      </c>
      <c r="B5" s="9">
        <f ca="1">COUNTIFS(T_Suivi[Date fin],"&gt;="&amp;TODAY())</f>
        <v>80</v>
      </c>
      <c r="C5" s="9">
        <f ca="1">COUNTIFS(T_Suivi[Alerte],"URGENT")</f>
        <v>0</v>
      </c>
      <c r="D5" s="9">
        <f ca="1">COUNTIFS(T_Suivi[Alerte],"À surveiller")</f>
        <v>10</v>
      </c>
      <c r="E5" s="9">
        <f ca="1">COUNTIFS(T_Suivi[Alerte],"OK")</f>
        <v>70</v>
      </c>
      <c r="F5" s="9">
        <f>IFERROR(AVERAGE(T_Suivi[% Notifications confirmées]),0)</f>
        <v>0.44374999999999998</v>
      </c>
    </row>
    <row r="8" spans="1:6" ht="15.75" x14ac:dyDescent="0.25">
      <c r="A8" s="7" t="s">
        <v>724</v>
      </c>
    </row>
    <row r="9" spans="1:6" x14ac:dyDescent="0.25">
      <c r="A9" t="s">
        <v>14</v>
      </c>
      <c r="B9" t="s">
        <v>725</v>
      </c>
    </row>
    <row r="10" spans="1:6" x14ac:dyDescent="0.25">
      <c r="A10" t="s">
        <v>23</v>
      </c>
      <c r="B10">
        <f>COUNTIFS(T_Suivi[Statut],"À faire")</f>
        <v>4</v>
      </c>
    </row>
    <row r="11" spans="1:6" x14ac:dyDescent="0.25">
      <c r="A11" t="s">
        <v>24</v>
      </c>
      <c r="B11">
        <f>COUNTIFS(T_Suivi[Statut],"En cours")</f>
        <v>25</v>
      </c>
    </row>
    <row r="12" spans="1:6" x14ac:dyDescent="0.25">
      <c r="A12" t="s">
        <v>25</v>
      </c>
      <c r="B12">
        <f>COUNTIFS(T_Suivi[Statut],"Confirmé")</f>
        <v>28</v>
      </c>
    </row>
    <row r="13" spans="1:6" x14ac:dyDescent="0.25">
      <c r="A13" t="s">
        <v>26</v>
      </c>
      <c r="B13">
        <f>COUNTIFS(T_Suivi[Statut],"Anomalie")</f>
        <v>4</v>
      </c>
    </row>
    <row r="14" spans="1:6" x14ac:dyDescent="0.25">
      <c r="A14" t="s">
        <v>27</v>
      </c>
      <c r="B14">
        <f>COUNTIFS(T_Suivi[Statut],"Terminé")</f>
        <v>19</v>
      </c>
    </row>
    <row r="16" spans="1:6" ht="15.75" x14ac:dyDescent="0.25">
      <c r="A16" s="7" t="s">
        <v>726</v>
      </c>
    </row>
    <row r="17" spans="1:2" x14ac:dyDescent="0.25">
      <c r="A17" t="s">
        <v>727</v>
      </c>
      <c r="B17">
        <f ca="1">COUNTIFS(T_Suivi[Jours restants],"&gt;=0",T_Suivi[Jours restants],"&lt;="&amp;15)</f>
        <v>0</v>
      </c>
    </row>
    <row r="18" spans="1:2" x14ac:dyDescent="0.25">
      <c r="A18" t="s">
        <v>728</v>
      </c>
      <c r="B18">
        <f ca="1">COUNTIFS(T_Suivi[Jours restants],"&gt;"&amp;15,T_Suivi[Jours restants],"&lt;="&amp;30)</f>
        <v>10</v>
      </c>
    </row>
    <row r="19" spans="1:2" x14ac:dyDescent="0.25">
      <c r="A19" t="s">
        <v>729</v>
      </c>
      <c r="B19">
        <f ca="1">COUNTIFS(T_Suivi[Jours restants],"&gt;"&amp;30,T_Suivi[Jours restants],"&lt;="&amp;60)</f>
        <v>11</v>
      </c>
    </row>
    <row r="20" spans="1:2" x14ac:dyDescent="0.25">
      <c r="A20" t="s">
        <v>730</v>
      </c>
      <c r="B20">
        <f ca="1">COUNTIFS(T_Suivi[Jours restants],"&gt;"&amp;60)</f>
        <v>59</v>
      </c>
    </row>
    <row r="22" spans="1:2" ht="0.75" customHeight="1" x14ac:dyDescent="0.25"/>
    <row r="23" spans="1:2" x14ac:dyDescent="0.25">
      <c r="A23" t="s">
        <v>731</v>
      </c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8</vt:i4>
      </vt:variant>
    </vt:vector>
  </HeadingPairs>
  <TitlesOfParts>
    <vt:vector size="13" baseType="lpstr">
      <vt:lpstr>iiii</vt:lpstr>
      <vt:lpstr>Paramètres</vt:lpstr>
      <vt:lpstr>Suivi</vt:lpstr>
      <vt:lpstr>Notifications</vt:lpstr>
      <vt:lpstr>Dashboard</vt:lpstr>
      <vt:lpstr>list_duree</vt:lpstr>
      <vt:lpstr>list_entites</vt:lpstr>
      <vt:lpstr>list_modes</vt:lpstr>
      <vt:lpstr>list_ouinon</vt:lpstr>
      <vt:lpstr>list_statut</vt:lpstr>
      <vt:lpstr>list_type</vt:lpstr>
      <vt:lpstr>list_typereexp</vt:lpstr>
      <vt:lpstr>list_villes_cp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2025-11-09T23:30:04Z</dcterms:created>
  <dcterms:modified xsi:type="dcterms:W3CDTF">2025-11-10T02:14:39Z</dcterms:modified>
</cp:coreProperties>
</file>