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_A4" sheetId="1" state="visible" r:id="rId1"/>
    <sheet xmlns:r="http://schemas.openxmlformats.org/officeDocument/2006/relationships" name="Paramètres" sheetId="2" state="visible" r:id="rId2"/>
    <sheet xmlns:r="http://schemas.openxmlformats.org/officeDocument/2006/relationships" name="Session" sheetId="3" state="visible" r:id="rId3"/>
    <sheet xmlns:r="http://schemas.openxmlformats.org/officeDocument/2006/relationships" name="Distractions" sheetId="4" state="visible" r:id="rId4"/>
    <sheet xmlns:r="http://schemas.openxmlformats.org/officeDocument/2006/relationships" name="Bilan" sheetId="5" state="visible" r:id="rId5"/>
  </sheets>
  <definedNames>
    <definedName name="_xlnm.Print_Titles" localSheetId="0">'FICHE_A4'!1:3</definedName>
    <definedName name="_xlnm.Print_Area" localSheetId="0">'FICHE_A4'!$A$1:$L$70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i val="1"/>
      <color rgb="006B7280"/>
    </font>
    <font>
      <sz val="11"/>
    </font>
  </fonts>
  <fills count="5">
    <fill>
      <patternFill/>
    </fill>
    <fill>
      <patternFill patternType="gray125"/>
    </fill>
    <fill>
      <patternFill patternType="solid">
        <fgColor rgb="000EA5E9"/>
      </patternFill>
    </fill>
    <fill>
      <patternFill patternType="solid">
        <fgColor rgb="00E5E7EB"/>
      </patternFill>
    </fill>
    <fill>
      <patternFill patternType="solid">
        <fgColor rgb="00E5F6FD"/>
      </patternFill>
    </fill>
  </fills>
  <borders count="2">
    <border>
      <left/>
      <right/>
      <top/>
      <bottom/>
      <diagonal/>
    </border>
    <border>
      <left style="thin">
        <color rgb="00999999"/>
      </left>
      <right style="thin">
        <color rgb="00999999"/>
      </right>
      <top style="thin">
        <color rgb="00999999"/>
      </top>
      <bottom style="thin">
        <color rgb="00999999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pivotButton="0" quotePrefix="0" xfId="0"/>
    <xf numFmtId="0" fontId="2" fillId="3" borderId="0" pivotButton="0" quotePrefix="0" xfId="0"/>
    <xf numFmtId="164" fontId="0" fillId="0" borderId="0" pivotButton="0" quotePrefix="0" xfId="0"/>
    <xf numFmtId="0" fontId="3" fillId="0" borderId="0" pivotButton="0" quotePrefix="0" xfId="0"/>
    <xf numFmtId="0" fontId="2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4" borderId="0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 wrapText="1"/>
    </xf>
    <xf numFmtId="164" fontId="0" fillId="0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2">
    <dxf>
      <fill>
        <patternFill patternType="solid">
          <fgColor rgb="00FEE2E2"/>
        </patternFill>
      </fill>
    </dxf>
    <dxf>
      <fill>
        <patternFill patternType="solid">
          <fgColor rgb="00DCFCE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Planifiés vs Terminés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'Bilan'!$D$4:$D$5</f>
            </numRef>
          </cat>
          <val>
            <numRef>
              <f>'Bilan'!$E$4:$E$5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du focus (1–5)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'Bilan'!$D$15:$D$19</f>
            </numRef>
          </cat>
          <val>
            <numRef>
              <f>'Bilan'!$E$15:$E$19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6</row>
      <rowOff>0</rowOff>
    </from>
    <ext cx="504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19</row>
      <rowOff>0</rowOff>
    </from>
    <ext cx="5040000" cy="32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6"/>
  <sheetViews>
    <sheetView workbookViewId="0">
      <selection activeCell="A1" sqref="A1"/>
    </sheetView>
  </sheetViews>
  <sheetFormatPr baseColWidth="8" defaultRowHeight="15"/>
  <cols>
    <col width="3.5" customWidth="1" min="1" max="1"/>
    <col width="30" customWidth="1" min="2" max="2"/>
    <col width="10" customWidth="1" min="3" max="3"/>
    <col width="10" customWidth="1" min="4" max="4"/>
    <col width="8" customWidth="1" min="5" max="5"/>
    <col width="10" customWidth="1" min="6" max="6"/>
    <col width="10" customWidth="1" min="7" max="7"/>
    <col width="14" customWidth="1" min="8" max="8"/>
    <col width="9" customWidth="1" min="9" max="9"/>
    <col width="30" customWidth="1" min="10" max="10"/>
    <col width="18" customWidth="1" min="11" max="11"/>
    <col width="18" customWidth="1" min="12" max="12"/>
  </cols>
  <sheetData>
    <row r="1">
      <c r="A1" s="6" t="inlineStr">
        <is>
          <t>Fiche Pomodoro — A4 (impression)</t>
        </is>
      </c>
    </row>
    <row r="3">
      <c r="A3" s="7" t="inlineStr">
        <is>
          <t>En‑tête</t>
        </is>
      </c>
    </row>
    <row r="4">
      <c r="A4" s="8" t="inlineStr">
        <is>
          <t>Date</t>
        </is>
      </c>
      <c r="B4" s="8" t="inlineStr">
        <is>
          <t>Projet / Sujet</t>
        </is>
      </c>
      <c r="C4" s="8" t="inlineStr">
        <is>
          <t>Cas d’usage</t>
        </is>
      </c>
      <c r="D4" s="8" t="inlineStr">
        <is>
          <t>Session</t>
        </is>
      </c>
      <c r="E4" s="8" t="inlineStr">
        <is>
          <t>Début</t>
        </is>
      </c>
      <c r="F4" s="8" t="inlineStr">
        <is>
          <t>Mots‑clés</t>
        </is>
      </c>
    </row>
    <row r="5">
      <c r="A5" s="9" t="n"/>
      <c r="B5" s="9" t="n"/>
      <c r="C5" s="9" t="n"/>
      <c r="D5" s="9" t="n"/>
      <c r="E5" s="9">
        <f>Paramètres!B7</f>
        <v/>
      </c>
      <c r="F5" s="9" t="n"/>
    </row>
    <row r="7">
      <c r="A7" s="7" t="inlineStr">
        <is>
          <t>Paramètres (réglages rapides)</t>
        </is>
      </c>
    </row>
    <row r="8">
      <c r="A8" s="8" t="inlineStr">
        <is>
          <t>Pomodoro (min)</t>
        </is>
      </c>
      <c r="B8" s="8" t="inlineStr">
        <is>
          <t>Pause courte</t>
        </is>
      </c>
      <c r="C8" s="8" t="inlineStr">
        <is>
          <t>Pause longue</t>
        </is>
      </c>
      <c r="D8" s="8" t="inlineStr">
        <is>
          <t>Sprints (4–8)</t>
        </is>
      </c>
      <c r="E8" s="8" t="inlineStr">
        <is>
          <t>Tolérance (± min)</t>
        </is>
      </c>
      <c r="F8" s="8" t="inlineStr">
        <is>
          <t>Pause finale</t>
        </is>
      </c>
    </row>
    <row r="9">
      <c r="A9" s="10">
        <f>Paramètres!B3</f>
        <v/>
      </c>
      <c r="B9" s="10">
        <f>Paramètres!B4</f>
        <v/>
      </c>
      <c r="C9" s="10">
        <f>Paramètres!B5</f>
        <v/>
      </c>
      <c r="D9" s="10">
        <f>Paramètres!B6</f>
        <v/>
      </c>
      <c r="E9" s="10">
        <f>Paramètres!B8</f>
        <v/>
      </c>
      <c r="F9" s="10" t="inlineStr">
        <is>
          <t>15</t>
        </is>
      </c>
    </row>
    <row r="11">
      <c r="A11" s="7" t="inlineStr">
        <is>
          <t>Objectifs (3 max)</t>
        </is>
      </c>
    </row>
    <row r="12">
      <c r="A12" s="11" t="inlineStr">
        <is>
          <t xml:space="preserve">☐ </t>
        </is>
      </c>
    </row>
    <row r="13">
      <c r="A13" s="11" t="inlineStr">
        <is>
          <t xml:space="preserve">☐ </t>
        </is>
      </c>
    </row>
    <row r="14">
      <c r="A14" s="11" t="inlineStr">
        <is>
          <t xml:space="preserve">☐ </t>
        </is>
      </c>
    </row>
    <row r="16">
      <c r="A16" s="7" t="inlineStr">
        <is>
          <t>Plan de session — jusqu’à 8 sprints (25 min)</t>
        </is>
      </c>
    </row>
    <row r="17">
      <c r="A17" s="8" t="inlineStr">
        <is>
          <t>#</t>
        </is>
      </c>
      <c r="B17" s="8" t="inlineStr">
        <is>
          <t>Tâche / Sous‑objectif</t>
        </is>
      </c>
      <c r="C17" s="8" t="inlineStr">
        <is>
          <t>Début (prévu)</t>
        </is>
      </c>
      <c r="D17" s="8" t="inlineStr">
        <is>
          <t>Fin (prévu)</t>
        </is>
      </c>
      <c r="E17" s="8" t="inlineStr">
        <is>
          <t>Pause</t>
        </is>
      </c>
      <c r="F17" s="8" t="inlineStr">
        <is>
          <t>Début (réel)</t>
        </is>
      </c>
      <c r="G17" s="8" t="inlineStr">
        <is>
          <t>Fin (réel)</t>
        </is>
      </c>
      <c r="H17" s="8" t="inlineStr">
        <is>
          <t>Statut</t>
        </is>
      </c>
      <c r="I17" s="8" t="inlineStr">
        <is>
          <t>Focus 1–5</t>
        </is>
      </c>
      <c r="J17" s="8" t="inlineStr">
        <is>
          <t>Notes</t>
        </is>
      </c>
      <c r="K17" s="8" t="inlineStr">
        <is>
          <t xml:space="preserve"> </t>
        </is>
      </c>
      <c r="L17" s="8" t="inlineStr">
        <is>
          <t xml:space="preserve"> </t>
        </is>
      </c>
    </row>
    <row r="18">
      <c r="A18" s="10">
        <f>IF(1&lt;=Paramètres!B6,Session!A3,"")</f>
        <v/>
      </c>
      <c r="B18" s="9">
        <f>IF(1&lt;=Paramètres!B6,Session!B3,"")</f>
        <v/>
      </c>
      <c r="C18" s="12">
        <f>IF(1&lt;=Paramètres!B6,Session!C3,"")</f>
        <v/>
      </c>
      <c r="D18" s="12">
        <f>IF(1&lt;=Paramètres!B6,Session!D3,"")</f>
        <v/>
      </c>
      <c r="E18" s="10">
        <f>IF(1&lt;=Paramètres!B6,Session!E3,"")</f>
        <v/>
      </c>
      <c r="F18" s="12">
        <f>IF(1&lt;=Paramètres!B6,Session!F3,"")</f>
        <v/>
      </c>
      <c r="G18" s="12">
        <f>IF(1&lt;=Paramètres!B6,Session!G3,"")</f>
        <v/>
      </c>
      <c r="H18" s="10">
        <f>IF(1&lt;=Paramètres!B6,Session!H3,"")</f>
        <v/>
      </c>
      <c r="I18" s="10">
        <f>IF(1&lt;=Paramètres!B6,Session!I3,"")</f>
        <v/>
      </c>
      <c r="J18" s="9" t="n"/>
      <c r="K18" s="10" t="n"/>
      <c r="L18" s="10" t="n"/>
    </row>
    <row r="19">
      <c r="A19" s="10">
        <f>IF(2&lt;=Paramètres!B6,Session!A4,"")</f>
        <v/>
      </c>
      <c r="B19" s="9">
        <f>IF(2&lt;=Paramètres!B6,Session!B4,"")</f>
        <v/>
      </c>
      <c r="C19" s="12">
        <f>IF(2&lt;=Paramètres!B6,Session!C4,"")</f>
        <v/>
      </c>
      <c r="D19" s="12">
        <f>IF(2&lt;=Paramètres!B6,Session!D4,"")</f>
        <v/>
      </c>
      <c r="E19" s="10">
        <f>IF(2&lt;=Paramètres!B6,Session!E4,"")</f>
        <v/>
      </c>
      <c r="F19" s="12">
        <f>IF(2&lt;=Paramètres!B6,Session!F4,"")</f>
        <v/>
      </c>
      <c r="G19" s="12">
        <f>IF(2&lt;=Paramètres!B6,Session!G4,"")</f>
        <v/>
      </c>
      <c r="H19" s="10">
        <f>IF(2&lt;=Paramètres!B6,Session!H4,"")</f>
        <v/>
      </c>
      <c r="I19" s="10">
        <f>IF(2&lt;=Paramètres!B6,Session!I4,"")</f>
        <v/>
      </c>
      <c r="J19" s="9" t="n"/>
      <c r="K19" s="10" t="n"/>
      <c r="L19" s="10" t="n"/>
    </row>
    <row r="20">
      <c r="A20" s="10">
        <f>IF(3&lt;=Paramètres!B6,Session!A5,"")</f>
        <v/>
      </c>
      <c r="B20" s="9">
        <f>IF(3&lt;=Paramètres!B6,Session!B5,"")</f>
        <v/>
      </c>
      <c r="C20" s="12">
        <f>IF(3&lt;=Paramètres!B6,Session!C5,"")</f>
        <v/>
      </c>
      <c r="D20" s="12">
        <f>IF(3&lt;=Paramètres!B6,Session!D5,"")</f>
        <v/>
      </c>
      <c r="E20" s="10">
        <f>IF(3&lt;=Paramètres!B6,Session!E5,"")</f>
        <v/>
      </c>
      <c r="F20" s="12">
        <f>IF(3&lt;=Paramètres!B6,Session!F5,"")</f>
        <v/>
      </c>
      <c r="G20" s="12">
        <f>IF(3&lt;=Paramètres!B6,Session!G5,"")</f>
        <v/>
      </c>
      <c r="H20" s="10">
        <f>IF(3&lt;=Paramètres!B6,Session!H5,"")</f>
        <v/>
      </c>
      <c r="I20" s="10">
        <f>IF(3&lt;=Paramètres!B6,Session!I5,"")</f>
        <v/>
      </c>
      <c r="J20" s="9" t="n"/>
      <c r="K20" s="10" t="n"/>
      <c r="L20" s="10" t="n"/>
    </row>
    <row r="21">
      <c r="A21" s="10">
        <f>IF(4&lt;=Paramètres!B6,Session!A6,"")</f>
        <v/>
      </c>
      <c r="B21" s="9">
        <f>IF(4&lt;=Paramètres!B6,Session!B6,"")</f>
        <v/>
      </c>
      <c r="C21" s="12">
        <f>IF(4&lt;=Paramètres!B6,Session!C6,"")</f>
        <v/>
      </c>
      <c r="D21" s="12">
        <f>IF(4&lt;=Paramètres!B6,Session!D6,"")</f>
        <v/>
      </c>
      <c r="E21" s="10">
        <f>IF(4&lt;=Paramètres!B6,Session!E6,"")</f>
        <v/>
      </c>
      <c r="F21" s="12">
        <f>IF(4&lt;=Paramètres!B6,Session!F6,"")</f>
        <v/>
      </c>
      <c r="G21" s="12">
        <f>IF(4&lt;=Paramètres!B6,Session!G6,"")</f>
        <v/>
      </c>
      <c r="H21" s="10">
        <f>IF(4&lt;=Paramètres!B6,Session!H6,"")</f>
        <v/>
      </c>
      <c r="I21" s="10">
        <f>IF(4&lt;=Paramètres!B6,Session!I6,"")</f>
        <v/>
      </c>
      <c r="J21" s="9" t="n"/>
      <c r="K21" s="10" t="n"/>
      <c r="L21" s="10" t="n"/>
    </row>
    <row r="22">
      <c r="A22" s="10">
        <f>IF(5&lt;=Paramètres!B6,Session!A7,"")</f>
        <v/>
      </c>
      <c r="B22" s="9">
        <f>IF(5&lt;=Paramètres!B6,Session!B7,"")</f>
        <v/>
      </c>
      <c r="C22" s="12">
        <f>IF(5&lt;=Paramètres!B6,Session!C7,"")</f>
        <v/>
      </c>
      <c r="D22" s="12">
        <f>IF(5&lt;=Paramètres!B6,Session!D7,"")</f>
        <v/>
      </c>
      <c r="E22" s="10">
        <f>IF(5&lt;=Paramètres!B6,Session!E7,"")</f>
        <v/>
      </c>
      <c r="F22" s="12">
        <f>IF(5&lt;=Paramètres!B6,Session!F7,"")</f>
        <v/>
      </c>
      <c r="G22" s="12">
        <f>IF(5&lt;=Paramètres!B6,Session!G7,"")</f>
        <v/>
      </c>
      <c r="H22" s="10">
        <f>IF(5&lt;=Paramètres!B6,Session!H7,"")</f>
        <v/>
      </c>
      <c r="I22" s="10">
        <f>IF(5&lt;=Paramètres!B6,Session!I7,"")</f>
        <v/>
      </c>
      <c r="J22" s="9" t="n"/>
      <c r="K22" s="10" t="n"/>
      <c r="L22" s="10" t="n"/>
    </row>
    <row r="23">
      <c r="A23" s="10">
        <f>IF(6&lt;=Paramètres!B6,Session!A8,"")</f>
        <v/>
      </c>
      <c r="B23" s="9">
        <f>IF(6&lt;=Paramètres!B6,Session!B8,"")</f>
        <v/>
      </c>
      <c r="C23" s="12">
        <f>IF(6&lt;=Paramètres!B6,Session!C8,"")</f>
        <v/>
      </c>
      <c r="D23" s="12">
        <f>IF(6&lt;=Paramètres!B6,Session!D8,"")</f>
        <v/>
      </c>
      <c r="E23" s="10">
        <f>IF(6&lt;=Paramètres!B6,Session!E8,"")</f>
        <v/>
      </c>
      <c r="F23" s="12">
        <f>IF(6&lt;=Paramètres!B6,Session!F8,"")</f>
        <v/>
      </c>
      <c r="G23" s="12">
        <f>IF(6&lt;=Paramètres!B6,Session!G8,"")</f>
        <v/>
      </c>
      <c r="H23" s="10">
        <f>IF(6&lt;=Paramètres!B6,Session!H8,"")</f>
        <v/>
      </c>
      <c r="I23" s="10">
        <f>IF(6&lt;=Paramètres!B6,Session!I8,"")</f>
        <v/>
      </c>
      <c r="J23" s="9" t="n"/>
      <c r="K23" s="10" t="n"/>
      <c r="L23" s="10" t="n"/>
    </row>
    <row r="24">
      <c r="A24" s="10">
        <f>IF(7&lt;=Paramètres!B6,Session!A9,"")</f>
        <v/>
      </c>
      <c r="B24" s="9">
        <f>IF(7&lt;=Paramètres!B6,Session!B9,"")</f>
        <v/>
      </c>
      <c r="C24" s="12">
        <f>IF(7&lt;=Paramètres!B6,Session!C9,"")</f>
        <v/>
      </c>
      <c r="D24" s="12">
        <f>IF(7&lt;=Paramètres!B6,Session!D9,"")</f>
        <v/>
      </c>
      <c r="E24" s="10">
        <f>IF(7&lt;=Paramètres!B6,Session!E9,"")</f>
        <v/>
      </c>
      <c r="F24" s="12">
        <f>IF(7&lt;=Paramètres!B6,Session!F9,"")</f>
        <v/>
      </c>
      <c r="G24" s="12">
        <f>IF(7&lt;=Paramètres!B6,Session!G9,"")</f>
        <v/>
      </c>
      <c r="H24" s="10">
        <f>IF(7&lt;=Paramètres!B6,Session!H9,"")</f>
        <v/>
      </c>
      <c r="I24" s="10">
        <f>IF(7&lt;=Paramètres!B6,Session!I9,"")</f>
        <v/>
      </c>
      <c r="J24" s="9" t="n"/>
      <c r="K24" s="10" t="n"/>
      <c r="L24" s="10" t="n"/>
    </row>
    <row r="25">
      <c r="A25" s="10">
        <f>IF(8&lt;=Paramètres!B6,Session!A10,"")</f>
        <v/>
      </c>
      <c r="B25" s="9">
        <f>IF(8&lt;=Paramètres!B6,Session!B10,"")</f>
        <v/>
      </c>
      <c r="C25" s="12">
        <f>IF(8&lt;=Paramètres!B6,Session!C10,"")</f>
        <v/>
      </c>
      <c r="D25" s="12">
        <f>IF(8&lt;=Paramètres!B6,Session!D10,"")</f>
        <v/>
      </c>
      <c r="E25" s="10">
        <f>IF(8&lt;=Paramètres!B6,Session!E10,"")</f>
        <v/>
      </c>
      <c r="F25" s="12">
        <f>IF(8&lt;=Paramètres!B6,Session!F10,"")</f>
        <v/>
      </c>
      <c r="G25" s="12">
        <f>IF(8&lt;=Paramètres!B6,Session!G10,"")</f>
        <v/>
      </c>
      <c r="H25" s="10">
        <f>IF(8&lt;=Paramètres!B6,Session!H10,"")</f>
        <v/>
      </c>
      <c r="I25" s="10">
        <f>IF(8&lt;=Paramètres!B6,Session!I10,"")</f>
        <v/>
      </c>
      <c r="J25" s="9" t="n"/>
      <c r="K25" s="10" t="n"/>
      <c r="L25" s="10" t="n"/>
    </row>
    <row r="27">
      <c r="A27" s="7" t="inlineStr">
        <is>
          <t>Journal des distractions (aperçu)</t>
        </is>
      </c>
    </row>
    <row r="28">
      <c r="A28" s="8" t="inlineStr">
        <is>
          <t>Heure</t>
        </is>
      </c>
      <c r="B28" s="8" t="inlineStr">
        <is>
          <t>Source</t>
        </is>
      </c>
      <c r="C28" s="8" t="inlineStr">
        <is>
          <t>Description</t>
        </is>
      </c>
      <c r="D28" s="8" t="inlineStr">
        <is>
          <t>Durée (min)</t>
        </is>
      </c>
      <c r="E28" s="8" t="inlineStr">
        <is>
          <t>Action immédiate</t>
        </is>
      </c>
    </row>
    <row r="29">
      <c r="A29" s="10">
        <f>Distractions!A3</f>
        <v/>
      </c>
      <c r="B29" s="9">
        <f>Distractions!B3</f>
        <v/>
      </c>
      <c r="C29" s="9">
        <f>Distractions!C3</f>
        <v/>
      </c>
      <c r="D29" s="10">
        <f>Distractions!D3</f>
        <v/>
      </c>
      <c r="E29" s="9">
        <f>Distractions!E3</f>
        <v/>
      </c>
    </row>
    <row r="30">
      <c r="A30" s="10">
        <f>Distractions!A4</f>
        <v/>
      </c>
      <c r="B30" s="9">
        <f>Distractions!B4</f>
        <v/>
      </c>
      <c r="C30" s="9">
        <f>Distractions!C4</f>
        <v/>
      </c>
      <c r="D30" s="10">
        <f>Distractions!D4</f>
        <v/>
      </c>
      <c r="E30" s="9">
        <f>Distractions!E4</f>
        <v/>
      </c>
    </row>
    <row r="31">
      <c r="A31" s="10">
        <f>Distractions!A5</f>
        <v/>
      </c>
      <c r="B31" s="9">
        <f>Distractions!B5</f>
        <v/>
      </c>
      <c r="C31" s="9">
        <f>Distractions!C5</f>
        <v/>
      </c>
      <c r="D31" s="10">
        <f>Distractions!D5</f>
        <v/>
      </c>
      <c r="E31" s="9">
        <f>Distractions!E5</f>
        <v/>
      </c>
    </row>
    <row r="32">
      <c r="A32" s="10">
        <f>Distractions!A6</f>
        <v/>
      </c>
      <c r="B32" s="9">
        <f>Distractions!B6</f>
        <v/>
      </c>
      <c r="C32" s="9">
        <f>Distractions!C6</f>
        <v/>
      </c>
      <c r="D32" s="10">
        <f>Distractions!D6</f>
        <v/>
      </c>
      <c r="E32" s="9">
        <f>Distractions!E6</f>
        <v/>
      </c>
    </row>
    <row r="33">
      <c r="A33" s="10">
        <f>Distractions!A7</f>
        <v/>
      </c>
      <c r="B33" s="9">
        <f>Distractions!B7</f>
        <v/>
      </c>
      <c r="C33" s="9">
        <f>Distractions!C7</f>
        <v/>
      </c>
      <c r="D33" s="10">
        <f>Distractions!D7</f>
        <v/>
      </c>
      <c r="E33" s="9">
        <f>Distractions!E7</f>
        <v/>
      </c>
    </row>
    <row r="34">
      <c r="A34" s="10">
        <f>Distractions!A8</f>
        <v/>
      </c>
      <c r="B34" s="9">
        <f>Distractions!B8</f>
        <v/>
      </c>
      <c r="C34" s="9">
        <f>Distractions!C8</f>
        <v/>
      </c>
      <c r="D34" s="10">
        <f>Distractions!D8</f>
        <v/>
      </c>
      <c r="E34" s="9">
        <f>Distractions!E8</f>
        <v/>
      </c>
    </row>
    <row r="35">
      <c r="A35" s="10">
        <f>Distractions!A9</f>
        <v/>
      </c>
      <c r="B35" s="9">
        <f>Distractions!B9</f>
        <v/>
      </c>
      <c r="C35" s="9">
        <f>Distractions!C9</f>
        <v/>
      </c>
      <c r="D35" s="10">
        <f>Distractions!D9</f>
        <v/>
      </c>
      <c r="E35" s="9">
        <f>Distractions!E9</f>
        <v/>
      </c>
    </row>
    <row r="36">
      <c r="A36" s="10">
        <f>Distractions!A10</f>
        <v/>
      </c>
      <c r="B36" s="9">
        <f>Distractions!B10</f>
        <v/>
      </c>
      <c r="C36" s="9">
        <f>Distractions!C10</f>
        <v/>
      </c>
      <c r="D36" s="10">
        <f>Distractions!D10</f>
        <v/>
      </c>
      <c r="E36" s="9">
        <f>Distractions!E10</f>
        <v/>
      </c>
    </row>
    <row r="38">
      <c r="A38" s="7" t="inlineStr">
        <is>
          <t>Bilan &amp; KPI</t>
        </is>
      </c>
    </row>
    <row r="39">
      <c r="A39" s="13" t="inlineStr">
        <is>
          <t>Planifiés</t>
        </is>
      </c>
      <c r="B39" s="10">
        <f>Bilan!B3</f>
        <v/>
      </c>
    </row>
    <row r="40">
      <c r="A40" s="13" t="inlineStr">
        <is>
          <t>Terminés</t>
        </is>
      </c>
      <c r="B40" s="10">
        <f>Bilan!B4</f>
        <v/>
      </c>
    </row>
    <row r="41">
      <c r="A41" s="13" t="inlineStr">
        <is>
          <t>Temps productif (min)</t>
        </is>
      </c>
      <c r="B41" s="10">
        <f>Bilan!B5</f>
        <v/>
      </c>
    </row>
    <row r="42">
      <c r="A42" s="13" t="inlineStr">
        <is>
          <t>Distractions (min)</t>
        </is>
      </c>
      <c r="B42" s="10">
        <f>Bilan!B6</f>
        <v/>
      </c>
    </row>
    <row r="43">
      <c r="A43" s="13" t="inlineStr">
        <is>
          <t>Respect du plan (± min)</t>
        </is>
      </c>
      <c r="B43" s="10">
        <f>Bilan!B7</f>
        <v/>
      </c>
    </row>
    <row r="44">
      <c r="A44" s="13" t="inlineStr">
        <is>
          <t>Focus moyen</t>
        </is>
      </c>
      <c r="B44" s="10">
        <f>Bilan!B8</f>
        <v/>
      </c>
    </row>
    <row r="45">
      <c r="A45" s="13" t="inlineStr">
        <is>
          <t>Fin planifiée</t>
        </is>
      </c>
      <c r="B45" s="12">
        <f>Bilan!B9</f>
        <v/>
      </c>
    </row>
    <row r="46">
      <c r="A46" s="13" t="inlineStr">
        <is>
          <t>Fin réelle</t>
        </is>
      </c>
      <c r="B46" s="12">
        <f>Bilan!B10</f>
        <v/>
      </c>
    </row>
  </sheetData>
  <mergeCells count="10">
    <mergeCell ref="A1:L1"/>
    <mergeCell ref="A3:L3"/>
    <mergeCell ref="A7:L7"/>
    <mergeCell ref="A11:L11"/>
    <mergeCell ref="A12:L12"/>
    <mergeCell ref="A13:L13"/>
    <mergeCell ref="A14:L14"/>
    <mergeCell ref="A16:L16"/>
    <mergeCell ref="A27:L27"/>
    <mergeCell ref="A38:L38"/>
  </mergeCells>
  <pageMargins left="0.63" right="0.63" top="0.6" bottom="0.6" header="0.3" footer="0.3"/>
  <pageSetup orientation="portrait" paperSize="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34" customWidth="1" min="1" max="1"/>
    <col width="16" customWidth="1" min="2" max="2"/>
    <col width="18" customWidth="1" min="3" max="3"/>
    <col width="18" customWidth="1" min="4" max="4"/>
  </cols>
  <sheetData>
    <row r="1">
      <c r="A1" s="1" t="inlineStr">
        <is>
          <t>Paramètres — Méthode Pomodoro</t>
        </is>
      </c>
    </row>
    <row r="3">
      <c r="A3" s="2" t="inlineStr">
        <is>
          <t>Durée d’un Pomodoro (min)</t>
        </is>
      </c>
      <c r="B3" t="n">
        <v>25</v>
      </c>
    </row>
    <row r="4">
      <c r="A4" s="2" t="inlineStr">
        <is>
          <t>Pause courte (min)</t>
        </is>
      </c>
      <c r="B4" t="n">
        <v>5</v>
      </c>
    </row>
    <row r="5">
      <c r="A5" s="2" t="inlineStr">
        <is>
          <t>Pause longue (min)</t>
        </is>
      </c>
      <c r="B5" t="n">
        <v>15</v>
      </c>
    </row>
    <row r="6">
      <c r="A6" s="2" t="inlineStr">
        <is>
          <t>Nombre de pomodoros (1–20)</t>
        </is>
      </c>
      <c r="B6" t="n">
        <v>4</v>
      </c>
    </row>
    <row r="7">
      <c r="A7" s="2" t="inlineStr">
        <is>
          <t>Heure de début (HH:MM)</t>
        </is>
      </c>
      <c r="B7" s="3" t="n"/>
      <c r="C7" s="4" t="inlineStr">
        <is>
          <t>(ex. 09:00)</t>
        </is>
      </c>
    </row>
    <row r="8">
      <c r="A8" s="2" t="inlineStr">
        <is>
          <t>Tolérance plan (± min)</t>
        </is>
      </c>
      <c r="B8" t="n">
        <v>2</v>
      </c>
    </row>
  </sheetData>
  <mergeCells count="1">
    <mergeCell ref="A1:D1"/>
  </mergeCells>
  <dataValidations count="1">
    <dataValidation sqref="B6" showErrorMessage="1" showInputMessage="1" allowBlank="0" type="whole" operator="between">
      <formula1>1</formula1>
      <formula2>20</formula2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2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" customWidth="1" min="1" max="1"/>
    <col width="36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4" customWidth="1" min="8" max="8"/>
    <col width="12" customWidth="1" min="9" max="9"/>
    <col width="28" customWidth="1" min="10" max="10"/>
  </cols>
  <sheetData>
    <row r="1">
      <c r="A1" s="1" t="inlineStr">
        <is>
          <t>Session — Plan 4 à 20 sprints (25 min)</t>
        </is>
      </c>
    </row>
    <row r="2">
      <c r="A2" s="2" t="inlineStr">
        <is>
          <t>#</t>
        </is>
      </c>
      <c r="B2" s="2" t="inlineStr">
        <is>
          <t>Tâche / Sous-objectif</t>
        </is>
      </c>
      <c r="C2" s="2" t="inlineStr">
        <is>
          <t>Plan début</t>
        </is>
      </c>
      <c r="D2" s="2" t="inlineStr">
        <is>
          <t>Plan fin</t>
        </is>
      </c>
      <c r="E2" s="2" t="inlineStr">
        <is>
          <t>Pause (min)</t>
        </is>
      </c>
      <c r="F2" s="2" t="inlineStr">
        <is>
          <t>Début réel</t>
        </is>
      </c>
      <c r="G2" s="2" t="inlineStr">
        <is>
          <t>Fin réelle</t>
        </is>
      </c>
      <c r="H2" s="2" t="inlineStr">
        <is>
          <t>Statut</t>
        </is>
      </c>
      <c r="I2" s="2" t="inlineStr">
        <is>
          <t>Focus 1–5</t>
        </is>
      </c>
      <c r="J2" s="2" t="inlineStr">
        <is>
          <t>Notes</t>
        </is>
      </c>
    </row>
    <row r="3">
      <c r="A3" t="n">
        <v>1</v>
      </c>
      <c r="C3" s="3">
        <f>IF(1&gt;Paramètres!B6,"",Paramètres!B7)</f>
        <v/>
      </c>
      <c r="D3" s="3">
        <f>IF(C3="","",C3+Paramètres!B3/1440)</f>
        <v/>
      </c>
      <c r="E3">
        <f>IF(1&lt;=Paramètres!B6,IF(MOD(1,4)=0,Paramètres!B5,Paramètres!B4),"")</f>
        <v/>
      </c>
      <c r="F3" s="3" t="n"/>
      <c r="G3" s="3" t="n"/>
    </row>
    <row r="4">
      <c r="A4" t="n">
        <v>2</v>
      </c>
      <c r="C4" s="3">
        <f>IF(2&gt;Paramètres!B6,"",D3+E3/1440)</f>
        <v/>
      </c>
      <c r="D4" s="3">
        <f>IF(C4="","",C4+Paramètres!B3/1440)</f>
        <v/>
      </c>
      <c r="E4">
        <f>IF(2&lt;=Paramètres!B6,IF(MOD(2,4)=0,Paramètres!B5,Paramètres!B4),"")</f>
        <v/>
      </c>
      <c r="F4" s="3" t="n"/>
      <c r="G4" s="3" t="n"/>
    </row>
    <row r="5">
      <c r="A5" t="n">
        <v>3</v>
      </c>
      <c r="C5" s="3">
        <f>IF(3&gt;Paramètres!B6,"",D4+E4/1440)</f>
        <v/>
      </c>
      <c r="D5" s="3">
        <f>IF(C5="","",C5+Paramètres!B3/1440)</f>
        <v/>
      </c>
      <c r="E5">
        <f>IF(3&lt;=Paramètres!B6,IF(MOD(3,4)=0,Paramètres!B5,Paramètres!B4),"")</f>
        <v/>
      </c>
      <c r="F5" s="3" t="n"/>
      <c r="G5" s="3" t="n"/>
    </row>
    <row r="6">
      <c r="A6" t="n">
        <v>4</v>
      </c>
      <c r="C6" s="3">
        <f>IF(4&gt;Paramètres!B6,"",D5+E5/1440)</f>
        <v/>
      </c>
      <c r="D6" s="3">
        <f>IF(C6="","",C6+Paramètres!B3/1440)</f>
        <v/>
      </c>
      <c r="E6">
        <f>IF(4&lt;=Paramètres!B6,IF(MOD(4,4)=0,Paramètres!B5,Paramètres!B4),"")</f>
        <v/>
      </c>
      <c r="F6" s="3" t="n"/>
      <c r="G6" s="3" t="n"/>
    </row>
    <row r="7">
      <c r="A7" t="n">
        <v>5</v>
      </c>
      <c r="C7" s="3">
        <f>IF(5&gt;Paramètres!B6,"",D6+E6/1440)</f>
        <v/>
      </c>
      <c r="D7" s="3">
        <f>IF(C7="","",C7+Paramètres!B3/1440)</f>
        <v/>
      </c>
      <c r="E7">
        <f>IF(5&lt;=Paramètres!B6,IF(MOD(5,4)=0,Paramètres!B5,Paramètres!B4),"")</f>
        <v/>
      </c>
      <c r="F7" s="3" t="n"/>
      <c r="G7" s="3" t="n"/>
    </row>
    <row r="8">
      <c r="A8" t="n">
        <v>6</v>
      </c>
      <c r="C8" s="3">
        <f>IF(6&gt;Paramètres!B6,"",D7+E7/1440)</f>
        <v/>
      </c>
      <c r="D8" s="3">
        <f>IF(C8="","",C8+Paramètres!B3/1440)</f>
        <v/>
      </c>
      <c r="E8">
        <f>IF(6&lt;=Paramètres!B6,IF(MOD(6,4)=0,Paramètres!B5,Paramètres!B4),"")</f>
        <v/>
      </c>
      <c r="F8" s="3" t="n"/>
      <c r="G8" s="3" t="n"/>
    </row>
    <row r="9">
      <c r="A9" t="n">
        <v>7</v>
      </c>
      <c r="C9" s="3">
        <f>IF(7&gt;Paramètres!B6,"",D8+E8/1440)</f>
        <v/>
      </c>
      <c r="D9" s="3">
        <f>IF(C9="","",C9+Paramètres!B3/1440)</f>
        <v/>
      </c>
      <c r="E9">
        <f>IF(7&lt;=Paramètres!B6,IF(MOD(7,4)=0,Paramètres!B5,Paramètres!B4),"")</f>
        <v/>
      </c>
      <c r="F9" s="3" t="n"/>
      <c r="G9" s="3" t="n"/>
    </row>
    <row r="10">
      <c r="A10" t="n">
        <v>8</v>
      </c>
      <c r="C10" s="3">
        <f>IF(8&gt;Paramètres!B6,"",D9+E9/1440)</f>
        <v/>
      </c>
      <c r="D10" s="3">
        <f>IF(C10="","",C10+Paramètres!B3/1440)</f>
        <v/>
      </c>
      <c r="E10">
        <f>IF(8&lt;=Paramètres!B6,IF(MOD(8,4)=0,Paramètres!B5,Paramètres!B4),"")</f>
        <v/>
      </c>
      <c r="F10" s="3" t="n"/>
      <c r="G10" s="3" t="n"/>
    </row>
    <row r="11">
      <c r="A11" t="n">
        <v>9</v>
      </c>
      <c r="C11" s="3">
        <f>IF(9&gt;Paramètres!B6,"",D10+E10/1440)</f>
        <v/>
      </c>
      <c r="D11" s="3">
        <f>IF(C11="","",C11+Paramètres!B3/1440)</f>
        <v/>
      </c>
      <c r="E11">
        <f>IF(9&lt;=Paramètres!B6,IF(MOD(9,4)=0,Paramètres!B5,Paramètres!B4),"")</f>
        <v/>
      </c>
      <c r="F11" s="3" t="n"/>
      <c r="G11" s="3" t="n"/>
    </row>
    <row r="12">
      <c r="A12" t="n">
        <v>10</v>
      </c>
      <c r="C12" s="3">
        <f>IF(10&gt;Paramètres!B6,"",D11+E11/1440)</f>
        <v/>
      </c>
      <c r="D12" s="3">
        <f>IF(C12="","",C12+Paramètres!B3/1440)</f>
        <v/>
      </c>
      <c r="E12">
        <f>IF(10&lt;=Paramètres!B6,IF(MOD(10,4)=0,Paramètres!B5,Paramètres!B4),"")</f>
        <v/>
      </c>
      <c r="F12" s="3" t="n"/>
      <c r="G12" s="3" t="n"/>
    </row>
    <row r="13">
      <c r="A13" t="n">
        <v>11</v>
      </c>
      <c r="C13" s="3">
        <f>IF(11&gt;Paramètres!B6,"",D12+E12/1440)</f>
        <v/>
      </c>
      <c r="D13" s="3">
        <f>IF(C13="","",C13+Paramètres!B3/1440)</f>
        <v/>
      </c>
      <c r="E13">
        <f>IF(11&lt;=Paramètres!B6,IF(MOD(11,4)=0,Paramètres!B5,Paramètres!B4),"")</f>
        <v/>
      </c>
      <c r="F13" s="3" t="n"/>
      <c r="G13" s="3" t="n"/>
    </row>
    <row r="14">
      <c r="A14" t="n">
        <v>12</v>
      </c>
      <c r="C14" s="3">
        <f>IF(12&gt;Paramètres!B6,"",D13+E13/1440)</f>
        <v/>
      </c>
      <c r="D14" s="3">
        <f>IF(C14="","",C14+Paramètres!B3/1440)</f>
        <v/>
      </c>
      <c r="E14">
        <f>IF(12&lt;=Paramètres!B6,IF(MOD(12,4)=0,Paramètres!B5,Paramètres!B4),"")</f>
        <v/>
      </c>
      <c r="F14" s="3" t="n"/>
      <c r="G14" s="3" t="n"/>
    </row>
    <row r="15">
      <c r="A15" t="n">
        <v>13</v>
      </c>
      <c r="C15" s="3">
        <f>IF(13&gt;Paramètres!B6,"",D14+E14/1440)</f>
        <v/>
      </c>
      <c r="D15" s="3">
        <f>IF(C15="","",C15+Paramètres!B3/1440)</f>
        <v/>
      </c>
      <c r="E15">
        <f>IF(13&lt;=Paramètres!B6,IF(MOD(13,4)=0,Paramètres!B5,Paramètres!B4),"")</f>
        <v/>
      </c>
      <c r="F15" s="3" t="n"/>
      <c r="G15" s="3" t="n"/>
    </row>
    <row r="16">
      <c r="A16" t="n">
        <v>14</v>
      </c>
      <c r="C16" s="3">
        <f>IF(14&gt;Paramètres!B6,"",D15+E15/1440)</f>
        <v/>
      </c>
      <c r="D16" s="3">
        <f>IF(C16="","",C16+Paramètres!B3/1440)</f>
        <v/>
      </c>
      <c r="E16">
        <f>IF(14&lt;=Paramètres!B6,IF(MOD(14,4)=0,Paramètres!B5,Paramètres!B4),"")</f>
        <v/>
      </c>
      <c r="F16" s="3" t="n"/>
      <c r="G16" s="3" t="n"/>
    </row>
    <row r="17">
      <c r="A17" t="n">
        <v>15</v>
      </c>
      <c r="C17" s="3">
        <f>IF(15&gt;Paramètres!B6,"",D16+E16/1440)</f>
        <v/>
      </c>
      <c r="D17" s="3">
        <f>IF(C17="","",C17+Paramètres!B3/1440)</f>
        <v/>
      </c>
      <c r="E17">
        <f>IF(15&lt;=Paramètres!B6,IF(MOD(15,4)=0,Paramètres!B5,Paramètres!B4),"")</f>
        <v/>
      </c>
      <c r="F17" s="3" t="n"/>
      <c r="G17" s="3" t="n"/>
    </row>
    <row r="18">
      <c r="A18" t="n">
        <v>16</v>
      </c>
      <c r="C18" s="3">
        <f>IF(16&gt;Paramètres!B6,"",D17+E17/1440)</f>
        <v/>
      </c>
      <c r="D18" s="3">
        <f>IF(C18="","",C18+Paramètres!B3/1440)</f>
        <v/>
      </c>
      <c r="E18">
        <f>IF(16&lt;=Paramètres!B6,IF(MOD(16,4)=0,Paramètres!B5,Paramètres!B4),"")</f>
        <v/>
      </c>
      <c r="F18" s="3" t="n"/>
      <c r="G18" s="3" t="n"/>
    </row>
    <row r="19">
      <c r="A19" t="n">
        <v>17</v>
      </c>
      <c r="C19" s="3">
        <f>IF(17&gt;Paramètres!B6,"",D18+E18/1440)</f>
        <v/>
      </c>
      <c r="D19" s="3">
        <f>IF(C19="","",C19+Paramètres!B3/1440)</f>
        <v/>
      </c>
      <c r="E19">
        <f>IF(17&lt;=Paramètres!B6,IF(MOD(17,4)=0,Paramètres!B5,Paramètres!B4),"")</f>
        <v/>
      </c>
      <c r="F19" s="3" t="n"/>
      <c r="G19" s="3" t="n"/>
    </row>
    <row r="20">
      <c r="A20" t="n">
        <v>18</v>
      </c>
      <c r="C20" s="3">
        <f>IF(18&gt;Paramètres!B6,"",D19+E19/1440)</f>
        <v/>
      </c>
      <c r="D20" s="3">
        <f>IF(C20="","",C20+Paramètres!B3/1440)</f>
        <v/>
      </c>
      <c r="E20">
        <f>IF(18&lt;=Paramètres!B6,IF(MOD(18,4)=0,Paramètres!B5,Paramètres!B4),"")</f>
        <v/>
      </c>
      <c r="F20" s="3" t="n"/>
      <c r="G20" s="3" t="n"/>
    </row>
    <row r="21">
      <c r="A21" t="n">
        <v>19</v>
      </c>
      <c r="C21" s="3">
        <f>IF(19&gt;Paramètres!B6,"",D20+E20/1440)</f>
        <v/>
      </c>
      <c r="D21" s="3">
        <f>IF(C21="","",C21+Paramètres!B3/1440)</f>
        <v/>
      </c>
      <c r="E21">
        <f>IF(19&lt;=Paramètres!B6,IF(MOD(19,4)=0,Paramètres!B5,Paramètres!B4),"")</f>
        <v/>
      </c>
      <c r="F21" s="3" t="n"/>
      <c r="G21" s="3" t="n"/>
    </row>
    <row r="22">
      <c r="A22" t="n">
        <v>20</v>
      </c>
      <c r="C22" s="3">
        <f>IF(20&gt;Paramètres!B6,"",D21+E21/1440)</f>
        <v/>
      </c>
      <c r="D22" s="3">
        <f>IF(C22="","",C22+Paramètres!B3/1440)</f>
        <v/>
      </c>
      <c r="E22">
        <f>IF(20&lt;=Paramètres!B6,IF(MOD(20,4)=0,Paramètres!B5,Paramètres!B4),"")</f>
        <v/>
      </c>
      <c r="F22" s="3" t="n"/>
      <c r="G22" s="3" t="n"/>
    </row>
  </sheetData>
  <mergeCells count="1">
    <mergeCell ref="A1:J1"/>
  </mergeCells>
  <conditionalFormatting sqref="G3">
    <cfRule type="expression" priority="1" dxfId="0">
      <formula>=AND(G3&gt;0,D3&gt;0,G3&gt;(D3+Paramètres!B8/1440))</formula>
    </cfRule>
  </conditionalFormatting>
  <conditionalFormatting sqref="G4">
    <cfRule type="expression" priority="2" dxfId="0">
      <formula>=AND(G4&gt;0,D4&gt;0,G4&gt;(D4+Paramètres!B8/1440))</formula>
    </cfRule>
  </conditionalFormatting>
  <conditionalFormatting sqref="G5">
    <cfRule type="expression" priority="3" dxfId="0">
      <formula>=AND(G5&gt;0,D5&gt;0,G5&gt;(D5+Paramètres!B8/1440))</formula>
    </cfRule>
  </conditionalFormatting>
  <conditionalFormatting sqref="G6">
    <cfRule type="expression" priority="4" dxfId="0">
      <formula>=AND(G6&gt;0,D6&gt;0,G6&gt;(D6+Paramètres!B8/1440))</formula>
    </cfRule>
  </conditionalFormatting>
  <conditionalFormatting sqref="G7">
    <cfRule type="expression" priority="5" dxfId="0">
      <formula>=AND(G7&gt;0,D7&gt;0,G7&gt;(D7+Paramètres!B8/1440))</formula>
    </cfRule>
  </conditionalFormatting>
  <conditionalFormatting sqref="G8">
    <cfRule type="expression" priority="6" dxfId="0">
      <formula>=AND(G8&gt;0,D8&gt;0,G8&gt;(D8+Paramètres!B8/1440))</formula>
    </cfRule>
  </conditionalFormatting>
  <conditionalFormatting sqref="G9">
    <cfRule type="expression" priority="7" dxfId="0">
      <formula>=AND(G9&gt;0,D9&gt;0,G9&gt;(D9+Paramètres!B8/1440))</formula>
    </cfRule>
  </conditionalFormatting>
  <conditionalFormatting sqref="G10">
    <cfRule type="expression" priority="8" dxfId="0">
      <formula>=AND(G10&gt;0,D10&gt;0,G10&gt;(D10+Paramètres!B8/1440))</formula>
    </cfRule>
  </conditionalFormatting>
  <conditionalFormatting sqref="G11">
    <cfRule type="expression" priority="9" dxfId="0">
      <formula>=AND(G11&gt;0,D11&gt;0,G11&gt;(D11+Paramètres!B8/1440))</formula>
    </cfRule>
  </conditionalFormatting>
  <conditionalFormatting sqref="G12">
    <cfRule type="expression" priority="10" dxfId="0">
      <formula>=AND(G12&gt;0,D12&gt;0,G12&gt;(D12+Paramètres!B8/1440))</formula>
    </cfRule>
  </conditionalFormatting>
  <conditionalFormatting sqref="G13">
    <cfRule type="expression" priority="11" dxfId="0">
      <formula>=AND(G13&gt;0,D13&gt;0,G13&gt;(D13+Paramètres!B8/1440))</formula>
    </cfRule>
  </conditionalFormatting>
  <conditionalFormatting sqref="G14">
    <cfRule type="expression" priority="12" dxfId="0">
      <formula>=AND(G14&gt;0,D14&gt;0,G14&gt;(D14+Paramètres!B8/1440))</formula>
    </cfRule>
  </conditionalFormatting>
  <conditionalFormatting sqref="G15">
    <cfRule type="expression" priority="13" dxfId="0">
      <formula>=AND(G15&gt;0,D15&gt;0,G15&gt;(D15+Paramètres!B8/1440))</formula>
    </cfRule>
  </conditionalFormatting>
  <conditionalFormatting sqref="G16">
    <cfRule type="expression" priority="14" dxfId="0">
      <formula>=AND(G16&gt;0,D16&gt;0,G16&gt;(D16+Paramètres!B8/1440))</formula>
    </cfRule>
  </conditionalFormatting>
  <conditionalFormatting sqref="G17">
    <cfRule type="expression" priority="15" dxfId="0">
      <formula>=AND(G17&gt;0,D17&gt;0,G17&gt;(D17+Paramètres!B8/1440))</formula>
    </cfRule>
  </conditionalFormatting>
  <conditionalFormatting sqref="G18">
    <cfRule type="expression" priority="16" dxfId="0">
      <formula>=AND(G18&gt;0,D18&gt;0,G18&gt;(D18+Paramètres!B8/1440))</formula>
    </cfRule>
  </conditionalFormatting>
  <conditionalFormatting sqref="G19">
    <cfRule type="expression" priority="17" dxfId="0">
      <formula>=AND(G19&gt;0,D19&gt;0,G19&gt;(D19+Paramètres!B8/1440))</formula>
    </cfRule>
  </conditionalFormatting>
  <conditionalFormatting sqref="G20">
    <cfRule type="expression" priority="18" dxfId="0">
      <formula>=AND(G20&gt;0,D20&gt;0,G20&gt;(D20+Paramètres!B8/1440))</formula>
    </cfRule>
  </conditionalFormatting>
  <conditionalFormatting sqref="G21">
    <cfRule type="expression" priority="19" dxfId="0">
      <formula>=AND(G21&gt;0,D21&gt;0,G21&gt;(D21+Paramètres!B8/1440))</formula>
    </cfRule>
  </conditionalFormatting>
  <conditionalFormatting sqref="G22">
    <cfRule type="expression" priority="20" dxfId="0">
      <formula>=AND(G22&gt;0,D22&gt;0,G22&gt;(D22+Paramètres!B8/1440))</formula>
    </cfRule>
  </conditionalFormatting>
  <conditionalFormatting sqref="A3:J3">
    <cfRule type="expression" priority="21" dxfId="1">
      <formula>=$H3="Fait"</formula>
    </cfRule>
  </conditionalFormatting>
  <conditionalFormatting sqref="A4:J4">
    <cfRule type="expression" priority="22" dxfId="1">
      <formula>=$H4="Fait"</formula>
    </cfRule>
  </conditionalFormatting>
  <conditionalFormatting sqref="A5:J5">
    <cfRule type="expression" priority="23" dxfId="1">
      <formula>=$H5="Fait"</formula>
    </cfRule>
  </conditionalFormatting>
  <conditionalFormatting sqref="A6:J6">
    <cfRule type="expression" priority="24" dxfId="1">
      <formula>=$H6="Fait"</formula>
    </cfRule>
  </conditionalFormatting>
  <conditionalFormatting sqref="A7:J7">
    <cfRule type="expression" priority="25" dxfId="1">
      <formula>=$H7="Fait"</formula>
    </cfRule>
  </conditionalFormatting>
  <conditionalFormatting sqref="A8:J8">
    <cfRule type="expression" priority="26" dxfId="1">
      <formula>=$H8="Fait"</formula>
    </cfRule>
  </conditionalFormatting>
  <conditionalFormatting sqref="A9:J9">
    <cfRule type="expression" priority="27" dxfId="1">
      <formula>=$H9="Fait"</formula>
    </cfRule>
  </conditionalFormatting>
  <conditionalFormatting sqref="A10:J10">
    <cfRule type="expression" priority="28" dxfId="1">
      <formula>=$H10="Fait"</formula>
    </cfRule>
  </conditionalFormatting>
  <conditionalFormatting sqref="A11:J11">
    <cfRule type="expression" priority="29" dxfId="1">
      <formula>=$H11="Fait"</formula>
    </cfRule>
  </conditionalFormatting>
  <conditionalFormatting sqref="A12:J12">
    <cfRule type="expression" priority="30" dxfId="1">
      <formula>=$H12="Fait"</formula>
    </cfRule>
  </conditionalFormatting>
  <conditionalFormatting sqref="A13:J13">
    <cfRule type="expression" priority="31" dxfId="1">
      <formula>=$H13="Fait"</formula>
    </cfRule>
  </conditionalFormatting>
  <conditionalFormatting sqref="A14:J14">
    <cfRule type="expression" priority="32" dxfId="1">
      <formula>=$H14="Fait"</formula>
    </cfRule>
  </conditionalFormatting>
  <conditionalFormatting sqref="A15:J15">
    <cfRule type="expression" priority="33" dxfId="1">
      <formula>=$H15="Fait"</formula>
    </cfRule>
  </conditionalFormatting>
  <conditionalFormatting sqref="A16:J16">
    <cfRule type="expression" priority="34" dxfId="1">
      <formula>=$H16="Fait"</formula>
    </cfRule>
  </conditionalFormatting>
  <conditionalFormatting sqref="A17:J17">
    <cfRule type="expression" priority="35" dxfId="1">
      <formula>=$H17="Fait"</formula>
    </cfRule>
  </conditionalFormatting>
  <conditionalFormatting sqref="A18:J18">
    <cfRule type="expression" priority="36" dxfId="1">
      <formula>=$H18="Fait"</formula>
    </cfRule>
  </conditionalFormatting>
  <conditionalFormatting sqref="A19:J19">
    <cfRule type="expression" priority="37" dxfId="1">
      <formula>=$H19="Fait"</formula>
    </cfRule>
  </conditionalFormatting>
  <conditionalFormatting sqref="A20:J20">
    <cfRule type="expression" priority="38" dxfId="1">
      <formula>=$H20="Fait"</formula>
    </cfRule>
  </conditionalFormatting>
  <conditionalFormatting sqref="A21:J21">
    <cfRule type="expression" priority="39" dxfId="1">
      <formula>=$H21="Fait"</formula>
    </cfRule>
  </conditionalFormatting>
  <conditionalFormatting sqref="A22:J22">
    <cfRule type="expression" priority="40" dxfId="1">
      <formula>=$H22="Fait"</formula>
    </cfRule>
  </conditionalFormatting>
  <dataValidations count="2">
    <dataValidation sqref="H3 H4 H5 H6 H7 H8 H9 H10 H11 H12 H13 H14 H15 H16 H17 H18 H19 H20 H21 H22" showErrorMessage="1" showInputMessage="1" allowBlank="1" type="list">
      <formula1>"À faire,En cours,Fait"</formula1>
    </dataValidation>
    <dataValidation sqref="I3 I4 I5 I6 I7 I8 I9 I10 I11 I12 I13 I14 I15 I16 I17 I18 I19 I20 I21 I22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34"/>
  <sheetViews>
    <sheetView workbookViewId="0">
      <selection activeCell="A1" sqref="A1"/>
    </sheetView>
  </sheetViews>
  <sheetFormatPr baseColWidth="8" defaultRowHeight="15"/>
  <cols>
    <col width="10" customWidth="1" min="1" max="1"/>
    <col width="18" customWidth="1" min="2" max="2"/>
    <col width="48" customWidth="1" min="3" max="3"/>
    <col width="14" customWidth="1" min="4" max="4"/>
    <col width="22" customWidth="1" min="5" max="5"/>
  </cols>
  <sheetData>
    <row r="1">
      <c r="A1" s="1" t="inlineStr">
        <is>
          <t>Journal des distractions</t>
        </is>
      </c>
    </row>
    <row r="2">
      <c r="A2" s="2" t="inlineStr">
        <is>
          <t>Heure</t>
        </is>
      </c>
      <c r="B2" s="2" t="inlineStr">
        <is>
          <t>Source</t>
        </is>
      </c>
      <c r="C2" s="2" t="inlineStr">
        <is>
          <t>Description</t>
        </is>
      </c>
      <c r="D2" s="2" t="inlineStr">
        <is>
          <t>Durée (min)</t>
        </is>
      </c>
      <c r="E2" s="2" t="inlineStr">
        <is>
          <t>Action immédiate</t>
        </is>
      </c>
    </row>
    <row r="3">
      <c r="A3" s="3" t="n"/>
    </row>
    <row r="4">
      <c r="A4" s="3" t="n"/>
    </row>
    <row r="5">
      <c r="A5" s="3" t="n"/>
    </row>
    <row r="6">
      <c r="A6" s="3" t="n"/>
    </row>
    <row r="7">
      <c r="A7" s="3" t="n"/>
    </row>
    <row r="8">
      <c r="A8" s="3" t="n"/>
    </row>
    <row r="9">
      <c r="A9" s="3" t="n"/>
    </row>
    <row r="10">
      <c r="A10" s="3" t="n"/>
    </row>
    <row r="11">
      <c r="A11" s="3" t="n"/>
    </row>
    <row r="12">
      <c r="A12" s="3" t="n"/>
    </row>
    <row r="13">
      <c r="A13" s="3" t="n"/>
    </row>
    <row r="14">
      <c r="A14" s="3" t="n"/>
    </row>
    <row r="15">
      <c r="A15" s="3" t="n"/>
    </row>
    <row r="16">
      <c r="A16" s="3" t="n"/>
    </row>
    <row r="17">
      <c r="A17" s="3" t="n"/>
    </row>
    <row r="18">
      <c r="A18" s="3" t="n"/>
    </row>
    <row r="19">
      <c r="A19" s="3" t="n"/>
    </row>
    <row r="20">
      <c r="A20" s="3" t="n"/>
    </row>
    <row r="21">
      <c r="A21" s="3" t="n"/>
    </row>
    <row r="22">
      <c r="A22" s="3" t="n"/>
    </row>
    <row r="23">
      <c r="A23" s="3" t="n"/>
    </row>
    <row r="24">
      <c r="A24" s="3" t="n"/>
    </row>
    <row r="25">
      <c r="A25" s="3" t="n"/>
    </row>
    <row r="26">
      <c r="A26" s="3" t="n"/>
    </row>
    <row r="27">
      <c r="A27" s="3" t="n"/>
    </row>
    <row r="28">
      <c r="A28" s="3" t="n"/>
    </row>
    <row r="29">
      <c r="A29" s="3" t="n"/>
    </row>
    <row r="30">
      <c r="A30" s="3" t="n"/>
    </row>
    <row r="31">
      <c r="A31" s="3" t="n"/>
    </row>
    <row r="32">
      <c r="A32" s="3" t="n"/>
    </row>
    <row r="34">
      <c r="C34" s="5" t="inlineStr">
        <is>
          <t>Total distractions (min)</t>
        </is>
      </c>
      <c r="D34">
        <f>SUM(D3:D33)</f>
        <v/>
      </c>
    </row>
  </sheetData>
  <mergeCells count="1">
    <mergeCell ref="A1:E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34" customWidth="1" min="1" max="1"/>
    <col width="24" customWidth="1" min="2" max="2"/>
    <col width="14" customWidth="1" min="4" max="4"/>
    <col width="14" customWidth="1" min="5" max="5"/>
  </cols>
  <sheetData>
    <row r="1">
      <c r="A1" s="1" t="inlineStr">
        <is>
          <t>Bilan &amp; Dashboard</t>
        </is>
      </c>
    </row>
    <row r="3">
      <c r="A3" s="2" t="inlineStr">
        <is>
          <t>Pomodoros planifiés</t>
        </is>
      </c>
      <c r="B3">
        <f>Paramètres!B6</f>
        <v/>
      </c>
      <c r="D3" t="inlineStr">
        <is>
          <t>Libellé</t>
        </is>
      </c>
      <c r="E3" t="inlineStr">
        <is>
          <t>Valeur</t>
        </is>
      </c>
    </row>
    <row r="4">
      <c r="A4" s="2" t="inlineStr">
        <is>
          <t>Pomodoros terminés</t>
        </is>
      </c>
      <c r="B4">
        <f>COUNTIF(Session!H3:H22,"Fait")</f>
        <v/>
      </c>
      <c r="D4" t="inlineStr">
        <is>
          <t>Planifiés</t>
        </is>
      </c>
      <c r="E4">
        <f>B3</f>
        <v/>
      </c>
    </row>
    <row r="5">
      <c r="A5" s="2" t="inlineStr">
        <is>
          <t>Temps productif planifié (min)</t>
        </is>
      </c>
      <c r="B5">
        <f>Paramètres!B6*Paramètres!B3</f>
        <v/>
      </c>
      <c r="D5" t="inlineStr">
        <is>
          <t>Terminés</t>
        </is>
      </c>
      <c r="E5">
        <f>B4</f>
        <v/>
      </c>
    </row>
    <row r="6">
      <c r="A6" s="2" t="inlineStr">
        <is>
          <t>Temps productif réalisé (min)</t>
        </is>
      </c>
      <c r="B6">
        <f>COUNTIF(Session!H3:H22,"Fait")*Paramètres!B3</f>
        <v/>
      </c>
    </row>
    <row r="7">
      <c r="A7" s="2" t="inlineStr">
        <is>
          <t>Durée des distractions (min)</t>
        </is>
      </c>
      <c r="B7">
        <f>Distractions!D34</f>
        <v/>
      </c>
    </row>
    <row r="8">
      <c r="A8" s="2" t="inlineStr">
        <is>
          <t>Respect du plan (± min)</t>
        </is>
      </c>
      <c r="B8">
        <f>IFERROR(SUMPRODUCT(--(Session!F3:F22&gt;0),--(Session!C3:C22&gt;0),--(ABS((Session!F3:F22-Session!C3:C22)*1440)&lt;=Paramètres!B8))/SUMPRODUCT(--(Session!F3:F22&gt;0),--(Session!C3:C22&gt;0)),"")</f>
        <v/>
      </c>
    </row>
    <row r="9">
      <c r="A9" s="2" t="inlineStr">
        <is>
          <t>Focus moyen</t>
        </is>
      </c>
      <c r="B9">
        <f>IFERROR(AVERAGEIF(Session!I3:I22,"&gt;0"),"")</f>
        <v/>
      </c>
    </row>
    <row r="10">
      <c r="A10" s="2" t="inlineStr">
        <is>
          <t>Heure fin planifiée</t>
        </is>
      </c>
      <c r="B10" s="3">
        <f>IF(Paramètres!B6&gt;0,INDEX(Session!D3:D22,Paramètres!B6),"")</f>
        <v/>
      </c>
    </row>
    <row r="11">
      <c r="A11" s="2" t="inlineStr">
        <is>
          <t>Heure fin réelle</t>
        </is>
      </c>
      <c r="B11" s="3">
        <f>IF(COUNT(Session!G3:G22)&gt;0,MAX(Session!G3:G22),"")</f>
        <v/>
      </c>
    </row>
    <row r="12">
      <c r="A12" s="2" t="inlineStr">
        <is>
          <t>Taux interruptions</t>
        </is>
      </c>
      <c r="B12">
        <f>IF(B6&gt;0,B7/B6,"")</f>
        <v/>
      </c>
    </row>
    <row r="14">
      <c r="D14" t="inlineStr">
        <is>
          <t>Focus</t>
        </is>
      </c>
      <c r="E14" t="inlineStr">
        <is>
          <t>Count</t>
        </is>
      </c>
    </row>
    <row r="15">
      <c r="D15" t="n">
        <v>1</v>
      </c>
      <c r="E15">
        <f>COUNTIF(Session!I3:I22,"1")</f>
        <v/>
      </c>
    </row>
    <row r="16">
      <c r="D16" t="n">
        <v>2</v>
      </c>
      <c r="E16">
        <f>COUNTIF(Session!I3:I22,"2")</f>
        <v/>
      </c>
    </row>
    <row r="17">
      <c r="D17" t="n">
        <v>3</v>
      </c>
      <c r="E17">
        <f>COUNTIF(Session!I3:I22,"3")</f>
        <v/>
      </c>
    </row>
    <row r="18">
      <c r="D18" t="n">
        <v>4</v>
      </c>
      <c r="E18">
        <f>COUNTIF(Session!I3:I22,"4")</f>
        <v/>
      </c>
    </row>
    <row r="19">
      <c r="D19" t="n">
        <v>5</v>
      </c>
      <c r="E19">
        <f>COUNTIF(Session!I3:I22,"5")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2025-10-17T14:27:04Z</dcterms:created>
  <dcterms:modified xmlns:dcterms="http://purl.org/dc/terms/" xmlns:xsi="http://www.w3.org/2001/XMLSchema-instance" xsi:type="dcterms:W3CDTF">2025-10-17T14:27:04Z</dcterms:modified>
</cp:coreProperties>
</file>