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Types_Absences" sheetId="2" state="visible" r:id="rId2"/>
    <sheet xmlns:r="http://schemas.openxmlformats.org/officeDocument/2006/relationships" name="Équipe" sheetId="3" state="visible" r:id="rId3"/>
    <sheet xmlns:r="http://schemas.openxmlformats.org/officeDocument/2006/relationships" name="Demandes" sheetId="4" state="visible" r:id="rId4"/>
    <sheet xmlns:r="http://schemas.openxmlformats.org/officeDocument/2006/relationships" name="Planning_Annuel_2026" sheetId="5" state="visible" r:id="rId5"/>
    <sheet xmlns:r="http://schemas.openxmlformats.org/officeDocument/2006/relationships" name="Aff_Jan_2026_A4" sheetId="6" state="visible" r:id="rId6"/>
    <sheet xmlns:r="http://schemas.openxmlformats.org/officeDocument/2006/relationships" name="Aff_Aout_2026_A4" sheetId="7" state="visible" r:id="rId7"/>
    <sheet xmlns:r="http://schemas.openxmlformats.org/officeDocument/2006/relationships" name="Aff_Nov_2026_A4" sheetId="8" state="visible" r:id="rId8"/>
    <sheet xmlns:r="http://schemas.openxmlformats.org/officeDocument/2006/relationships" name="Aff_Dec_2026_A4" sheetId="9" state="visible" r:id="rId9"/>
    <sheet xmlns:r="http://schemas.openxmlformats.org/officeDocument/2006/relationships" name="Synthèse" sheetId="10" state="visible" r:id="rId10"/>
    <sheet xmlns:r="http://schemas.openxmlformats.org/officeDocument/2006/relationships" name="Dashboard" sheetId="11" state="visible" r:id="rId11"/>
  </sheets>
  <definedNames>
    <definedName name="Feries">Paramètres!$A$5:$A$40</definedName>
    <definedName name="_xlnm.Print_Titles" localSheetId="5">'Aff_Jan_2026_A4'!1:3</definedName>
    <definedName name="_xlnm.Print_Titles" localSheetId="6">'Aff_Aout_2026_A4'!1:3</definedName>
    <definedName name="_xlnm.Print_Titles" localSheetId="7">'Aff_Nov_2026_A4'!1:3</definedName>
    <definedName name="_xlnm.Print_Titles" localSheetId="8">'Aff_Dec_2026_A4'!1:3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dd/mm/yyyy"/>
    <numFmt numFmtId="166" formatCode="dd"/>
  </numFmts>
  <fonts count="5">
    <font>
      <name val="Calibri"/>
      <family val="2"/>
      <color theme="1"/>
      <sz val="11"/>
      <scheme val="minor"/>
    </font>
    <font>
      <b val="1"/>
      <color rgb="FF111827"/>
    </font>
    <font>
      <b val="1"/>
      <color rgb="FFFFFFFF"/>
      <sz val="16"/>
    </font>
    <font>
      <color rgb="FF111827"/>
      <sz val="9"/>
    </font>
    <font>
      <b val="1"/>
      <color rgb="FF0B1321"/>
      <sz val="14"/>
    </font>
  </fonts>
  <fills count="11">
    <fill>
      <patternFill/>
    </fill>
    <fill>
      <patternFill patternType="gray125"/>
    </fill>
    <fill>
      <patternFill patternType="solid">
        <fgColor rgb="FF111827"/>
      </patternFill>
    </fill>
    <fill>
      <patternFill patternType="solid">
        <fgColor rgb="FF0B1321"/>
      </patternFill>
    </fill>
    <fill>
      <patternFill patternType="solid">
        <fgColor rgb="FFF59E0B"/>
      </patternFill>
    </fill>
    <fill>
      <patternFill patternType="solid">
        <fgColor rgb="FF1F2937"/>
      </patternFill>
    </fill>
    <fill>
      <patternFill patternType="solid">
        <fgColor rgb="FF2563EB"/>
      </patternFill>
    </fill>
    <fill>
      <patternFill patternType="solid">
        <fgColor rgb="FF06B6D4"/>
      </patternFill>
    </fill>
    <fill>
      <patternFill patternType="solid">
        <fgColor rgb="FFEF4444"/>
      </patternFill>
    </fill>
    <fill>
      <patternFill patternType="solid">
        <fgColor rgb="FFA78BFA"/>
      </patternFill>
    </fill>
    <fill>
      <patternFill patternType="solid">
        <fgColor rgb="FF10B98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165" fontId="0" fillId="0" borderId="0" pivotButton="0" quotePrefix="0" xfId="0"/>
    <xf numFmtId="0" fontId="2" fillId="2" borderId="0" applyAlignment="1" pivotButton="0" quotePrefix="0" xfId="0">
      <alignment horizontal="center" vertical="center"/>
    </xf>
    <xf numFmtId="0" fontId="0" fillId="3" borderId="0" pivotButton="0" quotePrefix="0" xfId="0"/>
    <xf numFmtId="0" fontId="0" fillId="4" borderId="0" pivotButton="0" quotePrefix="0" xfId="0"/>
    <xf numFmtId="166" fontId="0" fillId="0" borderId="0" pivotButton="0" quotePrefix="0" xfId="0"/>
    <xf numFmtId="0" fontId="2" fillId="5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/>
    </xf>
    <xf numFmtId="0" fontId="0" fillId="6" borderId="0" applyAlignment="1" pivotButton="0" quotePrefix="0" xfId="0">
      <alignment horizontal="center" vertical="center"/>
    </xf>
    <xf numFmtId="0" fontId="0" fillId="7" borderId="0" applyAlignment="1" pivotButton="0" quotePrefix="0" xfId="0">
      <alignment horizontal="center" vertical="center"/>
    </xf>
    <xf numFmtId="0" fontId="0" fillId="8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center" vertical="center"/>
    </xf>
    <xf numFmtId="0" fontId="0" fillId="9" borderId="0" applyAlignment="1" pivotButton="0" quotePrefix="0" xfId="0">
      <alignment horizontal="center" vertical="center"/>
    </xf>
    <xf numFmtId="0" fontId="4" fillId="10" borderId="0" pivotButton="0" quotePrefix="0" xfId="0"/>
  </cellXfs>
  <cellStyles count="1">
    <cellStyle name="Normal" xfId="0" builtinId="0" hidden="0"/>
  </cellStyles>
  <dxfs count="7">
    <dxf>
      <fill>
        <patternFill patternType="solid">
          <fgColor rgb="FF2563EB"/>
        </patternFill>
      </fill>
    </dxf>
    <dxf>
      <fill>
        <patternFill patternType="solid">
          <fgColor rgb="FF06B6D4"/>
        </patternFill>
      </fill>
    </dxf>
    <dxf>
      <fill>
        <patternFill patternType="solid">
          <fgColor rgb="FFEF4444"/>
        </patternFill>
      </fill>
    </dxf>
    <dxf>
      <fill>
        <patternFill patternType="solid">
          <fgColor rgb="FFF59E0B"/>
        </patternFill>
      </fill>
    </dxf>
    <dxf>
      <fill>
        <patternFill patternType="solid">
          <fgColor rgb="FFA78BFA"/>
        </patternFill>
      </fill>
    </dxf>
    <dxf>
      <fill>
        <patternFill patternType="solid">
          <fgColor rgb="FFF3F4F6"/>
        </patternFill>
      </fill>
    </dxf>
    <dxf>
      <fill>
        <patternFill patternType="solid">
          <fgColor rgb="FFFFE8C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ables/table1.xml><?xml version="1.0" encoding="utf-8"?>
<table xmlns="http://schemas.openxmlformats.org/spreadsheetml/2006/main" id="1" name="T_Demandes" displayName="T_Demandes" ref="A1:J1000" headerRowCount="1">
  <autoFilter ref="A1:J1000"/>
  <tableColumns count="10">
    <tableColumn id="1" name="ID"/>
    <tableColumn id="2" name="Collaborateur"/>
    <tableColumn id="3" name="Type"/>
    <tableColumn id="4" name="Du"/>
    <tableColumn id="5" name="Au"/>
    <tableColumn id="6" name="Demi_journée_Début"/>
    <tableColumn id="7" name="Demi_journée_Fin"/>
    <tableColumn id="8" name="Statut"/>
    <tableColumn id="9" name="Commentaire"/>
    <tableColumn id="10" name="Jours_ouvrés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>
      <c r="A1" s="1" t="inlineStr">
        <is>
          <t>Année</t>
        </is>
      </c>
      <c r="B1" t="n">
        <v>2026</v>
      </c>
      <c r="C1" t="inlineStr">
        <is>
          <t>Seuil présence min. par équipe (personnes)</t>
        </is>
      </c>
      <c r="D1" t="n">
        <v>2</v>
      </c>
    </row>
    <row r="2">
      <c r="C2" t="inlineStr">
        <is>
          <t>Cap absents max par équipe/jour</t>
        </is>
      </c>
      <c r="D2" t="n">
        <v>3</v>
      </c>
    </row>
    <row r="3">
      <c r="A3" s="1" t="inlineStr">
        <is>
          <t>Jours fériés (France, à compléter si besoin)</t>
        </is>
      </c>
    </row>
    <row r="5">
      <c r="A5" s="2" t="n">
        <v>46023</v>
      </c>
    </row>
    <row r="6">
      <c r="A6" s="2" t="n">
        <v>46143</v>
      </c>
    </row>
    <row r="7">
      <c r="A7" s="2" t="n">
        <v>46150</v>
      </c>
    </row>
    <row r="8">
      <c r="A8" s="2" t="n">
        <v>46217</v>
      </c>
    </row>
    <row r="9">
      <c r="A9" s="2" t="n">
        <v>46249</v>
      </c>
    </row>
    <row r="10">
      <c r="A10" s="2" t="n">
        <v>46327</v>
      </c>
    </row>
    <row r="11">
      <c r="A11" s="2" t="n">
        <v>46337</v>
      </c>
    </row>
    <row r="12">
      <c r="A12" s="2" t="n">
        <v>46381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10" customWidth="1" min="1" max="1"/>
    <col width="28" customWidth="1" min="2" max="2"/>
    <col width="16" customWidth="1" min="3" max="3"/>
  </cols>
  <sheetData>
    <row r="1">
      <c r="A1" s="1" t="inlineStr">
        <is>
          <t>Code</t>
        </is>
      </c>
      <c r="B1" s="1" t="inlineStr">
        <is>
          <t>Libellé</t>
        </is>
      </c>
      <c r="C1" s="1" t="inlineStr">
        <is>
          <t>Couleur HEX</t>
        </is>
      </c>
    </row>
    <row r="2">
      <c r="A2" t="inlineStr">
        <is>
          <t>CP</t>
        </is>
      </c>
      <c r="B2" t="inlineStr">
        <is>
          <t>Congés payés</t>
        </is>
      </c>
      <c r="C2" t="inlineStr">
        <is>
          <t>FF2563EB</t>
        </is>
      </c>
    </row>
    <row r="3">
      <c r="A3" t="inlineStr">
        <is>
          <t>RTT</t>
        </is>
      </c>
      <c r="B3" t="inlineStr">
        <is>
          <t>RTT</t>
        </is>
      </c>
      <c r="C3" t="inlineStr">
        <is>
          <t>FF06B6D4</t>
        </is>
      </c>
    </row>
    <row r="4">
      <c r="A4" t="inlineStr">
        <is>
          <t>MAL</t>
        </is>
      </c>
      <c r="B4" t="inlineStr">
        <is>
          <t>Maladie</t>
        </is>
      </c>
      <c r="C4" t="inlineStr">
        <is>
          <t>FFEF4444</t>
        </is>
      </c>
    </row>
    <row r="5">
      <c r="A5" t="inlineStr">
        <is>
          <t>ABS</t>
        </is>
      </c>
      <c r="B5" t="inlineStr">
        <is>
          <t>Absence exceptionnelle</t>
        </is>
      </c>
      <c r="C5" t="inlineStr">
        <is>
          <t>FFF59E0B</t>
        </is>
      </c>
    </row>
    <row r="6">
      <c r="A6" t="inlineStr">
        <is>
          <t>MAT</t>
        </is>
      </c>
      <c r="B6" t="inlineStr">
        <is>
          <t>Maternité/Paternité</t>
        </is>
      </c>
      <c r="C6" t="inlineStr">
        <is>
          <t>FFA78BFA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0" customWidth="1" min="1" max="1"/>
    <col width="24" customWidth="1" min="2" max="2"/>
    <col width="10" customWidth="1" min="3" max="3"/>
    <col width="18" customWidth="1" min="4" max="4"/>
    <col width="6" customWidth="1" min="5" max="5"/>
    <col width="14" customWidth="1" min="6" max="6"/>
    <col width="10" customWidth="1" min="7" max="7"/>
    <col width="10" customWidth="1" min="8" max="8"/>
    <col width="8" customWidth="1" min="9" max="9"/>
  </cols>
  <sheetData>
    <row r="1">
      <c r="A1" s="1" t="inlineStr">
        <is>
          <t>Matricule</t>
        </is>
      </c>
      <c r="B1" s="1" t="inlineStr">
        <is>
          <t>Collaborateur</t>
        </is>
      </c>
      <c r="C1" s="1" t="inlineStr">
        <is>
          <t>Équipe</t>
        </is>
      </c>
      <c r="D1" s="1" t="inlineStr">
        <is>
          <t>Manager</t>
        </is>
      </c>
      <c r="E1" s="1" t="inlineStr">
        <is>
          <t>ETP</t>
        </is>
      </c>
      <c r="F1" s="1" t="inlineStr">
        <is>
          <t>Date_arrivée</t>
        </is>
      </c>
      <c r="G1" s="1" t="inlineStr">
        <is>
          <t>Solde_CP</t>
        </is>
      </c>
      <c r="H1" s="1" t="inlineStr">
        <is>
          <t>Solde_RTT</t>
        </is>
      </c>
      <c r="I1" s="1" t="inlineStr">
        <is>
          <t>Actif</t>
        </is>
      </c>
    </row>
    <row r="2">
      <c r="A2" t="n">
        <v>101</v>
      </c>
      <c r="B2" t="inlineStr">
        <is>
          <t>Amélie Benali</t>
        </is>
      </c>
      <c r="C2" t="inlineStr">
        <is>
          <t>A</t>
        </is>
      </c>
      <c r="D2" t="inlineStr">
        <is>
          <t>Yassine Haddad</t>
        </is>
      </c>
      <c r="E2" t="n">
        <v>1</v>
      </c>
      <c r="F2" s="2" t="n">
        <v>44683</v>
      </c>
      <c r="G2" t="n">
        <v>25</v>
      </c>
      <c r="H2" t="n">
        <v>10</v>
      </c>
      <c r="I2" t="inlineStr">
        <is>
          <t>Oui</t>
        </is>
      </c>
    </row>
    <row r="3">
      <c r="A3" t="n">
        <v>102</v>
      </c>
      <c r="B3" t="inlineStr">
        <is>
          <t>Rachid Karim</t>
        </is>
      </c>
      <c r="C3" t="inlineStr">
        <is>
          <t>A</t>
        </is>
      </c>
      <c r="D3" t="inlineStr">
        <is>
          <t>Yassine Haddad</t>
        </is>
      </c>
      <c r="E3" t="n">
        <v>1</v>
      </c>
      <c r="F3" s="2" t="n">
        <v>44269</v>
      </c>
      <c r="G3" t="n">
        <v>24</v>
      </c>
      <c r="H3" t="n">
        <v>9</v>
      </c>
      <c r="I3" t="inlineStr">
        <is>
          <t>Oui</t>
        </is>
      </c>
    </row>
    <row r="4">
      <c r="A4" t="n">
        <v>103</v>
      </c>
      <c r="B4" t="inlineStr">
        <is>
          <t>Salma Rifi</t>
        </is>
      </c>
      <c r="C4" t="inlineStr">
        <is>
          <t>A</t>
        </is>
      </c>
      <c r="D4" t="inlineStr">
        <is>
          <t>Yassine Haddad</t>
        </is>
      </c>
      <c r="E4" t="n">
        <v>0.8</v>
      </c>
      <c r="F4" s="2" t="n">
        <v>45323</v>
      </c>
      <c r="G4" t="n">
        <v>20</v>
      </c>
      <c r="H4" t="n">
        <v>7</v>
      </c>
      <c r="I4" t="inlineStr">
        <is>
          <t>Oui</t>
        </is>
      </c>
    </row>
    <row r="5">
      <c r="A5" t="n">
        <v>104</v>
      </c>
      <c r="B5" t="inlineStr">
        <is>
          <t>Hugo Perret</t>
        </is>
      </c>
      <c r="C5" t="inlineStr">
        <is>
          <t>A</t>
        </is>
      </c>
      <c r="D5" t="inlineStr">
        <is>
          <t>Yassine Haddad</t>
        </is>
      </c>
      <c r="E5" t="n">
        <v>1</v>
      </c>
      <c r="F5" s="2" t="n">
        <v>43714</v>
      </c>
      <c r="G5" t="n">
        <v>25</v>
      </c>
      <c r="H5" t="n">
        <v>11</v>
      </c>
      <c r="I5" t="inlineStr">
        <is>
          <t>Oui</t>
        </is>
      </c>
    </row>
    <row r="6">
      <c r="A6" t="n">
        <v>105</v>
      </c>
      <c r="B6" t="inlineStr">
        <is>
          <t>Inès Moreau</t>
        </is>
      </c>
      <c r="C6" t="inlineStr">
        <is>
          <t>A</t>
        </is>
      </c>
      <c r="D6" t="inlineStr">
        <is>
          <t>Yassine Haddad</t>
        </is>
      </c>
      <c r="E6" t="n">
        <v>1</v>
      </c>
      <c r="F6" s="2" t="n">
        <v>45019</v>
      </c>
      <c r="G6" t="n">
        <v>22</v>
      </c>
      <c r="H6" t="n">
        <v>8</v>
      </c>
      <c r="I6" t="inlineStr">
        <is>
          <t>Oui</t>
        </is>
      </c>
    </row>
    <row r="7">
      <c r="A7" t="n">
        <v>201</v>
      </c>
      <c r="B7" t="inlineStr">
        <is>
          <t>Nadia Rami</t>
        </is>
      </c>
      <c r="C7" t="inlineStr">
        <is>
          <t>B</t>
        </is>
      </c>
      <c r="D7" t="inlineStr">
        <is>
          <t>Samira Idrissi</t>
        </is>
      </c>
      <c r="E7" t="n">
        <v>1</v>
      </c>
      <c r="F7" s="2" t="n">
        <v>44143</v>
      </c>
      <c r="G7" t="n">
        <v>25</v>
      </c>
      <c r="H7" t="n">
        <v>10</v>
      </c>
      <c r="I7" t="inlineStr">
        <is>
          <t>Oui</t>
        </is>
      </c>
    </row>
    <row r="8">
      <c r="A8" t="n">
        <v>202</v>
      </c>
      <c r="B8" t="inlineStr">
        <is>
          <t>Othmane El Fassi</t>
        </is>
      </c>
      <c r="C8" t="inlineStr">
        <is>
          <t>B</t>
        </is>
      </c>
      <c r="D8" t="inlineStr">
        <is>
          <t>Samira Idrissi</t>
        </is>
      </c>
      <c r="E8" t="n">
        <v>1</v>
      </c>
      <c r="F8" s="2" t="n">
        <v>43364</v>
      </c>
      <c r="G8" t="n">
        <v>25</v>
      </c>
      <c r="H8" t="n">
        <v>12</v>
      </c>
      <c r="I8" t="inlineStr">
        <is>
          <t>Oui</t>
        </is>
      </c>
    </row>
    <row r="9">
      <c r="A9" t="n">
        <v>203</v>
      </c>
      <c r="B9" t="inlineStr">
        <is>
          <t>Youssef Mana</t>
        </is>
      </c>
      <c r="C9" t="inlineStr">
        <is>
          <t>B</t>
        </is>
      </c>
      <c r="D9" t="inlineStr">
        <is>
          <t>Samira Idrissi</t>
        </is>
      </c>
      <c r="E9" t="n">
        <v>0.6</v>
      </c>
      <c r="F9" s="2" t="n">
        <v>45667</v>
      </c>
      <c r="G9" t="n">
        <v>15</v>
      </c>
      <c r="H9" t="n">
        <v>6</v>
      </c>
      <c r="I9" t="inlineStr">
        <is>
          <t>Oui</t>
        </is>
      </c>
    </row>
    <row r="10">
      <c r="A10" t="n">
        <v>204</v>
      </c>
      <c r="B10" t="inlineStr">
        <is>
          <t>Clément Dubois</t>
        </is>
      </c>
      <c r="C10" t="inlineStr">
        <is>
          <t>B</t>
        </is>
      </c>
      <c r="D10" t="inlineStr">
        <is>
          <t>Samira Idrissi</t>
        </is>
      </c>
      <c r="E10" t="n">
        <v>1</v>
      </c>
      <c r="F10" s="2" t="n">
        <v>42904</v>
      </c>
      <c r="G10" t="n">
        <v>25</v>
      </c>
      <c r="H10" t="n">
        <v>11</v>
      </c>
      <c r="I10" t="inlineStr">
        <is>
          <t>Oui</t>
        </is>
      </c>
    </row>
    <row r="11">
      <c r="A11" t="n">
        <v>205</v>
      </c>
      <c r="B11" t="inlineStr">
        <is>
          <t>Camille Rey</t>
        </is>
      </c>
      <c r="C11" t="inlineStr">
        <is>
          <t>B</t>
        </is>
      </c>
      <c r="D11" t="inlineStr">
        <is>
          <t>Samira Idrissi</t>
        </is>
      </c>
      <c r="E11" t="n">
        <v>1</v>
      </c>
      <c r="F11" s="2" t="n">
        <v>45201</v>
      </c>
      <c r="G11" t="n">
        <v>22</v>
      </c>
      <c r="H11" t="n">
        <v>9</v>
      </c>
      <c r="I11" t="inlineStr">
        <is>
          <t>Oui</t>
        </is>
      </c>
    </row>
    <row r="12">
      <c r="A12" t="n">
        <v>301</v>
      </c>
      <c r="B12" t="inlineStr">
        <is>
          <t>Julie Béranger</t>
        </is>
      </c>
      <c r="C12" t="inlineStr">
        <is>
          <t>C</t>
        </is>
      </c>
      <c r="D12" t="inlineStr">
        <is>
          <t>Karim Lahlou</t>
        </is>
      </c>
      <c r="E12" t="n">
        <v>1</v>
      </c>
      <c r="F12" s="2" t="n">
        <v>43311</v>
      </c>
      <c r="G12" t="n">
        <v>25</v>
      </c>
      <c r="H12" t="n">
        <v>11</v>
      </c>
      <c r="I12" t="inlineStr">
        <is>
          <t>Oui</t>
        </is>
      </c>
    </row>
    <row r="13">
      <c r="A13" t="n">
        <v>302</v>
      </c>
      <c r="B13" t="inlineStr">
        <is>
          <t>Élodie Martin</t>
        </is>
      </c>
      <c r="C13" t="inlineStr">
        <is>
          <t>C</t>
        </is>
      </c>
      <c r="D13" t="inlineStr">
        <is>
          <t>Karim Lahlou</t>
        </is>
      </c>
      <c r="E13" t="n">
        <v>1</v>
      </c>
      <c r="F13" s="2" t="n">
        <v>42465</v>
      </c>
      <c r="G13" t="n">
        <v>25</v>
      </c>
      <c r="H13" t="n">
        <v>10</v>
      </c>
      <c r="I13" t="inlineStr">
        <is>
          <t>Oui</t>
        </is>
      </c>
    </row>
    <row r="14">
      <c r="A14" t="n">
        <v>303</v>
      </c>
      <c r="B14" t="inlineStr">
        <is>
          <t>Hicham El Yazidi</t>
        </is>
      </c>
      <c r="C14" t="inlineStr">
        <is>
          <t>C</t>
        </is>
      </c>
      <c r="D14" t="inlineStr">
        <is>
          <t>Karim Lahlou</t>
        </is>
      </c>
      <c r="E14" t="n">
        <v>1</v>
      </c>
      <c r="F14" s="2" t="n">
        <v>43508</v>
      </c>
      <c r="G14" t="n">
        <v>25</v>
      </c>
      <c r="H14" t="n">
        <v>12</v>
      </c>
      <c r="I14" t="inlineStr">
        <is>
          <t>Oui</t>
        </is>
      </c>
    </row>
    <row r="15">
      <c r="A15" t="n">
        <v>304</v>
      </c>
      <c r="B15" t="inlineStr">
        <is>
          <t>Sofia Benyahia</t>
        </is>
      </c>
      <c r="C15" t="inlineStr">
        <is>
          <t>C</t>
        </is>
      </c>
      <c r="D15" t="inlineStr">
        <is>
          <t>Karim Lahlou</t>
        </is>
      </c>
      <c r="E15" t="n">
        <v>1</v>
      </c>
      <c r="F15" s="2" t="n">
        <v>44472</v>
      </c>
      <c r="G15" t="n">
        <v>23</v>
      </c>
      <c r="H15" t="n">
        <v>9</v>
      </c>
      <c r="I15" t="inlineStr">
        <is>
          <t>Oui</t>
        </is>
      </c>
    </row>
    <row r="16">
      <c r="A16" t="n">
        <v>305</v>
      </c>
      <c r="B16" t="inlineStr">
        <is>
          <t>Léa Fontaine</t>
        </is>
      </c>
      <c r="C16" t="inlineStr">
        <is>
          <t>C</t>
        </is>
      </c>
      <c r="D16" t="inlineStr">
        <is>
          <t>Karim Lahlou</t>
        </is>
      </c>
      <c r="E16" t="n">
        <v>0.8</v>
      </c>
      <c r="F16" s="2" t="n">
        <v>45454</v>
      </c>
      <c r="G16" t="n">
        <v>18</v>
      </c>
      <c r="H16" t="n">
        <v>7</v>
      </c>
      <c r="I16" t="inlineStr">
        <is>
          <t>Oui</t>
        </is>
      </c>
    </row>
    <row r="17">
      <c r="A17" t="n">
        <v>306</v>
      </c>
      <c r="B17" t="inlineStr">
        <is>
          <t>Thomas Garnier</t>
        </is>
      </c>
      <c r="C17" t="inlineStr">
        <is>
          <t>C</t>
        </is>
      </c>
      <c r="D17" t="inlineStr">
        <is>
          <t>Karim Lahlou</t>
        </is>
      </c>
      <c r="E17" t="n">
        <v>1</v>
      </c>
      <c r="F17" s="2" t="n">
        <v>43850</v>
      </c>
      <c r="G17" t="n">
        <v>25</v>
      </c>
      <c r="H17" t="n">
        <v>10</v>
      </c>
      <c r="I17" t="inlineStr">
        <is>
          <t>Oui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44"/>
  <sheetViews>
    <sheetView workbookViewId="0">
      <selection activeCell="A1" sqref="A1"/>
    </sheetView>
  </sheetViews>
  <sheetFormatPr baseColWidth="8" defaultRowHeight="15"/>
  <cols>
    <col width="6" customWidth="1" min="1" max="1"/>
    <col width="26" customWidth="1" min="2" max="2"/>
    <col width="8" customWidth="1" min="3" max="3"/>
    <col width="12" customWidth="1" min="4" max="4"/>
    <col width="12" customWidth="1" min="5" max="5"/>
    <col width="14" customWidth="1" min="6" max="6"/>
    <col width="14" customWidth="1" min="7" max="7"/>
    <col width="12" customWidth="1" min="8" max="8"/>
    <col width="24" customWidth="1" min="9" max="9"/>
    <col width="12" customWidth="1" min="10" max="10"/>
  </cols>
  <sheetData>
    <row r="1">
      <c r="A1" s="1" t="inlineStr">
        <is>
          <t>ID</t>
        </is>
      </c>
      <c r="B1" s="1" t="inlineStr">
        <is>
          <t>Collaborateur</t>
        </is>
      </c>
      <c r="C1" s="1" t="inlineStr">
        <is>
          <t>Type</t>
        </is>
      </c>
      <c r="D1" s="1" t="inlineStr">
        <is>
          <t>Du</t>
        </is>
      </c>
      <c r="E1" s="1" t="inlineStr">
        <is>
          <t>Au</t>
        </is>
      </c>
      <c r="F1" s="1" t="inlineStr">
        <is>
          <t>Demi_journée_Début</t>
        </is>
      </c>
      <c r="G1" s="1" t="inlineStr">
        <is>
          <t>Demi_journée_Fin</t>
        </is>
      </c>
      <c r="H1" s="1" t="inlineStr">
        <is>
          <t>Statut</t>
        </is>
      </c>
      <c r="I1" s="1" t="inlineStr">
        <is>
          <t>Commentaire</t>
        </is>
      </c>
      <c r="J1" s="1" t="inlineStr">
        <is>
          <t>Jours_ouvrés</t>
        </is>
      </c>
    </row>
    <row r="2">
      <c r="A2" t="n">
        <v>1</v>
      </c>
      <c r="B2" t="inlineStr">
        <is>
          <t>Amélie Benali</t>
        </is>
      </c>
      <c r="C2" t="inlineStr">
        <is>
          <t>CP</t>
        </is>
      </c>
      <c r="D2" s="2" t="n">
        <v>46244</v>
      </c>
      <c r="E2" s="2" t="n">
        <v>46248</v>
      </c>
      <c r="F2" t="inlineStr"/>
      <c r="G2" t="inlineStr"/>
      <c r="H2" t="inlineStr">
        <is>
          <t>Validé</t>
        </is>
      </c>
      <c r="I2" t="inlineStr">
        <is>
          <t>Vacances d'été</t>
        </is>
      </c>
      <c r="J2">
        <f>IFERROR(NETWORKDAYS.INTL(D2,E2,11,Feries),"")</f>
        <v/>
      </c>
    </row>
    <row r="3">
      <c r="A3" t="n">
        <v>2</v>
      </c>
      <c r="B3" t="inlineStr">
        <is>
          <t>Rachid Karim</t>
        </is>
      </c>
      <c r="C3" t="inlineStr">
        <is>
          <t>CP</t>
        </is>
      </c>
      <c r="D3" s="2" t="n">
        <v>46251</v>
      </c>
      <c r="E3" s="2" t="n">
        <v>46255</v>
      </c>
      <c r="F3" t="inlineStr"/>
      <c r="G3" t="inlineStr"/>
      <c r="H3" t="inlineStr">
        <is>
          <t>Validé</t>
        </is>
      </c>
      <c r="I3" t="inlineStr">
        <is>
          <t>Vacances d'été</t>
        </is>
      </c>
      <c r="J3">
        <f>IFERROR(NETWORKDAYS.INTL(D3,E3,11,Feries),"")</f>
        <v/>
      </c>
    </row>
    <row r="4">
      <c r="A4" t="n">
        <v>3</v>
      </c>
      <c r="B4" t="inlineStr">
        <is>
          <t>Salma Rifi</t>
        </is>
      </c>
      <c r="C4" t="inlineStr">
        <is>
          <t>CP</t>
        </is>
      </c>
      <c r="D4" s="2" t="n">
        <v>46244</v>
      </c>
      <c r="E4" s="2" t="n">
        <v>46248</v>
      </c>
      <c r="F4" t="inlineStr"/>
      <c r="G4" t="inlineStr"/>
      <c r="H4" t="inlineStr">
        <is>
          <t>Validé</t>
        </is>
      </c>
      <c r="I4" t="inlineStr">
        <is>
          <t>Vacances d'été</t>
        </is>
      </c>
      <c r="J4">
        <f>IFERROR(NETWORKDAYS.INTL(D4,E4,11,Feries),"")</f>
        <v/>
      </c>
    </row>
    <row r="5">
      <c r="A5" t="n">
        <v>4</v>
      </c>
      <c r="B5" t="inlineStr">
        <is>
          <t>Hugo Perret</t>
        </is>
      </c>
      <c r="C5" t="inlineStr">
        <is>
          <t>CP</t>
        </is>
      </c>
      <c r="D5" s="2" t="n">
        <v>46251</v>
      </c>
      <c r="E5" s="2" t="n">
        <v>46255</v>
      </c>
      <c r="F5" t="inlineStr"/>
      <c r="G5" t="inlineStr"/>
      <c r="H5" t="inlineStr">
        <is>
          <t>Validé</t>
        </is>
      </c>
      <c r="I5" t="inlineStr">
        <is>
          <t>Vacances d'été</t>
        </is>
      </c>
      <c r="J5">
        <f>IFERROR(NETWORKDAYS.INTL(D5,E5,11,Feries),"")</f>
        <v/>
      </c>
    </row>
    <row r="6">
      <c r="A6" t="n">
        <v>5</v>
      </c>
      <c r="B6" t="inlineStr">
        <is>
          <t>Inès Moreau</t>
        </is>
      </c>
      <c r="C6" t="inlineStr">
        <is>
          <t>CP</t>
        </is>
      </c>
      <c r="D6" s="2" t="n">
        <v>46244</v>
      </c>
      <c r="E6" s="2" t="n">
        <v>46248</v>
      </c>
      <c r="F6" t="inlineStr"/>
      <c r="G6" t="inlineStr"/>
      <c r="H6" t="inlineStr">
        <is>
          <t>Validé</t>
        </is>
      </c>
      <c r="I6" t="inlineStr">
        <is>
          <t>Vacances d'été</t>
        </is>
      </c>
      <c r="J6">
        <f>IFERROR(NETWORKDAYS.INTL(D6,E6,11,Feries),"")</f>
        <v/>
      </c>
    </row>
    <row r="7">
      <c r="A7" t="n">
        <v>6</v>
      </c>
      <c r="B7" t="inlineStr">
        <is>
          <t>Nadia Rami</t>
        </is>
      </c>
      <c r="C7" t="inlineStr">
        <is>
          <t>CP</t>
        </is>
      </c>
      <c r="D7" s="2" t="n">
        <v>46251</v>
      </c>
      <c r="E7" s="2" t="n">
        <v>46255</v>
      </c>
      <c r="F7" t="inlineStr"/>
      <c r="G7" t="inlineStr"/>
      <c r="H7" t="inlineStr">
        <is>
          <t>Validé</t>
        </is>
      </c>
      <c r="I7" t="inlineStr">
        <is>
          <t>Vacances d'été</t>
        </is>
      </c>
      <c r="J7">
        <f>IFERROR(NETWORKDAYS.INTL(D7,E7,11,Feries),"")</f>
        <v/>
      </c>
    </row>
    <row r="8">
      <c r="A8" t="n">
        <v>7</v>
      </c>
      <c r="B8" t="inlineStr">
        <is>
          <t>Othmane El Fassi</t>
        </is>
      </c>
      <c r="C8" t="inlineStr">
        <is>
          <t>CP</t>
        </is>
      </c>
      <c r="D8" s="2" t="n">
        <v>46244</v>
      </c>
      <c r="E8" s="2" t="n">
        <v>46248</v>
      </c>
      <c r="F8" t="inlineStr"/>
      <c r="G8" t="inlineStr"/>
      <c r="H8" t="inlineStr">
        <is>
          <t>Validé</t>
        </is>
      </c>
      <c r="I8" t="inlineStr">
        <is>
          <t>Vacances d'été</t>
        </is>
      </c>
      <c r="J8">
        <f>IFERROR(NETWORKDAYS.INTL(D8,E8,11,Feries),"")</f>
        <v/>
      </c>
    </row>
    <row r="9">
      <c r="A9" t="n">
        <v>8</v>
      </c>
      <c r="B9" t="inlineStr">
        <is>
          <t>Youssef Mana</t>
        </is>
      </c>
      <c r="C9" t="inlineStr">
        <is>
          <t>CP</t>
        </is>
      </c>
      <c r="D9" s="2" t="n">
        <v>46251</v>
      </c>
      <c r="E9" s="2" t="n">
        <v>46255</v>
      </c>
      <c r="F9" t="inlineStr"/>
      <c r="G9" t="inlineStr"/>
      <c r="H9" t="inlineStr">
        <is>
          <t>Validé</t>
        </is>
      </c>
      <c r="I9" t="inlineStr">
        <is>
          <t>Vacances d'été</t>
        </is>
      </c>
      <c r="J9">
        <f>IFERROR(NETWORKDAYS.INTL(D9,E9,11,Feries),"")</f>
        <v/>
      </c>
    </row>
    <row r="10">
      <c r="A10" t="n">
        <v>9</v>
      </c>
      <c r="B10" t="inlineStr">
        <is>
          <t>Clément Dubois</t>
        </is>
      </c>
      <c r="C10" t="inlineStr">
        <is>
          <t>CP</t>
        </is>
      </c>
      <c r="D10" s="2" t="n">
        <v>46244</v>
      </c>
      <c r="E10" s="2" t="n">
        <v>46248</v>
      </c>
      <c r="F10" t="inlineStr"/>
      <c r="G10" t="inlineStr"/>
      <c r="H10" t="inlineStr">
        <is>
          <t>Validé</t>
        </is>
      </c>
      <c r="I10" t="inlineStr">
        <is>
          <t>Vacances d'été</t>
        </is>
      </c>
      <c r="J10">
        <f>IFERROR(NETWORKDAYS.INTL(D10,E10,11,Feries),"")</f>
        <v/>
      </c>
    </row>
    <row r="11">
      <c r="A11" t="n">
        <v>10</v>
      </c>
      <c r="B11" t="inlineStr">
        <is>
          <t>Camille Rey</t>
        </is>
      </c>
      <c r="C11" t="inlineStr">
        <is>
          <t>CP</t>
        </is>
      </c>
      <c r="D11" s="2" t="n">
        <v>46251</v>
      </c>
      <c r="E11" s="2" t="n">
        <v>46255</v>
      </c>
      <c r="F11" t="inlineStr"/>
      <c r="G11" t="inlineStr"/>
      <c r="H11" t="inlineStr">
        <is>
          <t>Validé</t>
        </is>
      </c>
      <c r="I11" t="inlineStr">
        <is>
          <t>Vacances d'été</t>
        </is>
      </c>
      <c r="J11">
        <f>IFERROR(NETWORKDAYS.INTL(D11,E11,11,Feries),"")</f>
        <v/>
      </c>
    </row>
    <row r="12">
      <c r="A12" t="n">
        <v>11</v>
      </c>
      <c r="B12" t="inlineStr">
        <is>
          <t>Julie Béranger</t>
        </is>
      </c>
      <c r="C12" t="inlineStr">
        <is>
          <t>CP</t>
        </is>
      </c>
      <c r="D12" s="2" t="n">
        <v>46244</v>
      </c>
      <c r="E12" s="2" t="n">
        <v>46248</v>
      </c>
      <c r="F12" t="inlineStr"/>
      <c r="G12" t="inlineStr"/>
      <c r="H12" t="inlineStr">
        <is>
          <t>Validé</t>
        </is>
      </c>
      <c r="I12" t="inlineStr">
        <is>
          <t>Vacances d'été</t>
        </is>
      </c>
      <c r="J12">
        <f>IFERROR(NETWORKDAYS.INTL(D12,E12,11,Feries),"")</f>
        <v/>
      </c>
    </row>
    <row r="13">
      <c r="A13" t="n">
        <v>12</v>
      </c>
      <c r="B13" t="inlineStr">
        <is>
          <t>Élodie Martin</t>
        </is>
      </c>
      <c r="C13" t="inlineStr">
        <is>
          <t>CP</t>
        </is>
      </c>
      <c r="D13" s="2" t="n">
        <v>46251</v>
      </c>
      <c r="E13" s="2" t="n">
        <v>46255</v>
      </c>
      <c r="F13" t="inlineStr"/>
      <c r="G13" t="inlineStr"/>
      <c r="H13" t="inlineStr">
        <is>
          <t>Validé</t>
        </is>
      </c>
      <c r="I13" t="inlineStr">
        <is>
          <t>Vacances d'été</t>
        </is>
      </c>
      <c r="J13">
        <f>IFERROR(NETWORKDAYS.INTL(D13,E13,11,Feries),"")</f>
        <v/>
      </c>
    </row>
    <row r="14">
      <c r="A14" t="n">
        <v>13</v>
      </c>
      <c r="B14" t="inlineStr">
        <is>
          <t>Hicham El Yazidi</t>
        </is>
      </c>
      <c r="C14" t="inlineStr">
        <is>
          <t>CP</t>
        </is>
      </c>
      <c r="D14" s="2" t="n">
        <v>46244</v>
      </c>
      <c r="E14" s="2" t="n">
        <v>46248</v>
      </c>
      <c r="F14" t="inlineStr"/>
      <c r="G14" t="inlineStr"/>
      <c r="H14" t="inlineStr">
        <is>
          <t>Validé</t>
        </is>
      </c>
      <c r="I14" t="inlineStr">
        <is>
          <t>Vacances d'été</t>
        </is>
      </c>
      <c r="J14">
        <f>IFERROR(NETWORKDAYS.INTL(D14,E14,11,Feries),"")</f>
        <v/>
      </c>
    </row>
    <row r="15">
      <c r="A15" t="n">
        <v>14</v>
      </c>
      <c r="B15" t="inlineStr">
        <is>
          <t>Sofia Benyahia</t>
        </is>
      </c>
      <c r="C15" t="inlineStr">
        <is>
          <t>CP</t>
        </is>
      </c>
      <c r="D15" s="2" t="n">
        <v>46251</v>
      </c>
      <c r="E15" s="2" t="n">
        <v>46255</v>
      </c>
      <c r="F15" t="inlineStr"/>
      <c r="G15" t="inlineStr"/>
      <c r="H15" t="inlineStr">
        <is>
          <t>Validé</t>
        </is>
      </c>
      <c r="I15" t="inlineStr">
        <is>
          <t>Vacances d'été</t>
        </is>
      </c>
      <c r="J15">
        <f>IFERROR(NETWORKDAYS.INTL(D15,E15,11,Feries),"")</f>
        <v/>
      </c>
    </row>
    <row r="16">
      <c r="A16" t="n">
        <v>15</v>
      </c>
      <c r="B16" t="inlineStr">
        <is>
          <t>Léa Fontaine</t>
        </is>
      </c>
      <c r="C16" t="inlineStr">
        <is>
          <t>CP</t>
        </is>
      </c>
      <c r="D16" s="2" t="n">
        <v>46244</v>
      </c>
      <c r="E16" s="2" t="n">
        <v>46248</v>
      </c>
      <c r="F16" t="inlineStr"/>
      <c r="G16" t="inlineStr"/>
      <c r="H16" t="inlineStr">
        <is>
          <t>Validé</t>
        </is>
      </c>
      <c r="I16" t="inlineStr">
        <is>
          <t>Vacances d'été</t>
        </is>
      </c>
      <c r="J16">
        <f>IFERROR(NETWORKDAYS.INTL(D16,E16,11,Feries),"")</f>
        <v/>
      </c>
    </row>
    <row r="17">
      <c r="A17" t="n">
        <v>16</v>
      </c>
      <c r="B17" t="inlineStr">
        <is>
          <t>Thomas Garnier</t>
        </is>
      </c>
      <c r="C17" t="inlineStr">
        <is>
          <t>CP</t>
        </is>
      </c>
      <c r="D17" s="2" t="n">
        <v>46251</v>
      </c>
      <c r="E17" s="2" t="n">
        <v>46255</v>
      </c>
      <c r="F17" t="inlineStr"/>
      <c r="G17" t="inlineStr"/>
      <c r="H17" t="inlineStr">
        <is>
          <t>Validé</t>
        </is>
      </c>
      <c r="I17" t="inlineStr">
        <is>
          <t>Vacances d'été</t>
        </is>
      </c>
      <c r="J17">
        <f>IFERROR(NETWORKDAYS.INTL(D17,E17,11,Feries),"")</f>
        <v/>
      </c>
    </row>
    <row r="18">
      <c r="A18" t="n">
        <v>17</v>
      </c>
      <c r="B18" t="inlineStr">
        <is>
          <t>Amélie Benali</t>
        </is>
      </c>
      <c r="C18" t="inlineStr">
        <is>
          <t>RTT</t>
        </is>
      </c>
      <c r="D18" s="2" t="n">
        <v>46333</v>
      </c>
      <c r="E18" s="2" t="n">
        <v>46333</v>
      </c>
      <c r="F18" t="inlineStr"/>
      <c r="G18" t="inlineStr"/>
      <c r="H18" t="inlineStr">
        <is>
          <t>Validé</t>
        </is>
      </c>
      <c r="I18" t="inlineStr">
        <is>
          <t>RTT</t>
        </is>
      </c>
      <c r="J18">
        <f>IFERROR(NETWORKDAYS.INTL(D18,E18,11,Feries),"")</f>
        <v/>
      </c>
    </row>
    <row r="19">
      <c r="A19" t="n">
        <v>18</v>
      </c>
      <c r="B19" t="inlineStr">
        <is>
          <t>Rachid Karim</t>
        </is>
      </c>
      <c r="C19" t="inlineStr">
        <is>
          <t>RTT</t>
        </is>
      </c>
      <c r="D19" s="2" t="n">
        <v>46340</v>
      </c>
      <c r="E19" s="2" t="n">
        <v>46340</v>
      </c>
      <c r="F19" t="inlineStr"/>
      <c r="G19" t="inlineStr"/>
      <c r="H19" t="inlineStr">
        <is>
          <t>Validé</t>
        </is>
      </c>
      <c r="I19" t="inlineStr">
        <is>
          <t>RTT</t>
        </is>
      </c>
      <c r="J19">
        <f>IFERROR(NETWORKDAYS.INTL(D19,E19,11,Feries),"")</f>
        <v/>
      </c>
    </row>
    <row r="20">
      <c r="A20" t="n">
        <v>19</v>
      </c>
      <c r="B20" t="inlineStr">
        <is>
          <t>Salma Rifi</t>
        </is>
      </c>
      <c r="C20" t="inlineStr">
        <is>
          <t>RTT</t>
        </is>
      </c>
      <c r="D20" s="2" t="n">
        <v>46347</v>
      </c>
      <c r="E20" s="2" t="n">
        <v>46347</v>
      </c>
      <c r="F20" t="inlineStr"/>
      <c r="G20" t="inlineStr"/>
      <c r="H20" t="inlineStr">
        <is>
          <t>Validé</t>
        </is>
      </c>
      <c r="I20" t="inlineStr">
        <is>
          <t>RTT</t>
        </is>
      </c>
      <c r="J20">
        <f>IFERROR(NETWORKDAYS.INTL(D20,E20,11,Feries),"")</f>
        <v/>
      </c>
    </row>
    <row r="21">
      <c r="A21" t="n">
        <v>20</v>
      </c>
      <c r="B21" t="inlineStr">
        <is>
          <t>Hugo Perret</t>
        </is>
      </c>
      <c r="C21" t="inlineStr">
        <is>
          <t>RTT</t>
        </is>
      </c>
      <c r="D21" s="2" t="n">
        <v>46354</v>
      </c>
      <c r="E21" s="2" t="n">
        <v>46354</v>
      </c>
      <c r="F21" t="inlineStr"/>
      <c r="G21" t="inlineStr"/>
      <c r="H21" t="inlineStr">
        <is>
          <t>Validé</t>
        </is>
      </c>
      <c r="I21" t="inlineStr">
        <is>
          <t>RTT</t>
        </is>
      </c>
      <c r="J21">
        <f>IFERROR(NETWORKDAYS.INTL(D21,E21,11,Feries),"")</f>
        <v/>
      </c>
    </row>
    <row r="22">
      <c r="A22" t="n">
        <v>21</v>
      </c>
      <c r="B22" t="inlineStr">
        <is>
          <t>Inès Moreau</t>
        </is>
      </c>
      <c r="C22" t="inlineStr">
        <is>
          <t>RTT</t>
        </is>
      </c>
      <c r="D22" s="2" t="n">
        <v>46333</v>
      </c>
      <c r="E22" s="2" t="n">
        <v>46333</v>
      </c>
      <c r="F22" t="inlineStr"/>
      <c r="G22" t="inlineStr"/>
      <c r="H22" t="inlineStr">
        <is>
          <t>Validé</t>
        </is>
      </c>
      <c r="I22" t="inlineStr">
        <is>
          <t>RTT</t>
        </is>
      </c>
      <c r="J22">
        <f>IFERROR(NETWORKDAYS.INTL(D22,E22,11,Feries),"")</f>
        <v/>
      </c>
    </row>
    <row r="23">
      <c r="A23" t="n">
        <v>22</v>
      </c>
      <c r="B23" t="inlineStr">
        <is>
          <t>Nadia Rami</t>
        </is>
      </c>
      <c r="C23" t="inlineStr">
        <is>
          <t>RTT</t>
        </is>
      </c>
      <c r="D23" s="2" t="n">
        <v>46340</v>
      </c>
      <c r="E23" s="2" t="n">
        <v>46340</v>
      </c>
      <c r="F23" t="inlineStr"/>
      <c r="G23" t="inlineStr"/>
      <c r="H23" t="inlineStr">
        <is>
          <t>Validé</t>
        </is>
      </c>
      <c r="I23" t="inlineStr">
        <is>
          <t>RTT</t>
        </is>
      </c>
      <c r="J23">
        <f>IFERROR(NETWORKDAYS.INTL(D23,E23,11,Feries),"")</f>
        <v/>
      </c>
    </row>
    <row r="24">
      <c r="A24" t="n">
        <v>23</v>
      </c>
      <c r="B24" t="inlineStr">
        <is>
          <t>Othmane El Fassi</t>
        </is>
      </c>
      <c r="C24" t="inlineStr">
        <is>
          <t>RTT</t>
        </is>
      </c>
      <c r="D24" s="2" t="n">
        <v>46347</v>
      </c>
      <c r="E24" s="2" t="n">
        <v>46347</v>
      </c>
      <c r="F24" t="inlineStr"/>
      <c r="G24" t="inlineStr"/>
      <c r="H24" t="inlineStr">
        <is>
          <t>Validé</t>
        </is>
      </c>
      <c r="I24" t="inlineStr">
        <is>
          <t>RTT</t>
        </is>
      </c>
      <c r="J24">
        <f>IFERROR(NETWORKDAYS.INTL(D24,E24,11,Feries),"")</f>
        <v/>
      </c>
    </row>
    <row r="25">
      <c r="A25" t="n">
        <v>24</v>
      </c>
      <c r="B25" t="inlineStr">
        <is>
          <t>Youssef Mana</t>
        </is>
      </c>
      <c r="C25" t="inlineStr">
        <is>
          <t>RTT</t>
        </is>
      </c>
      <c r="D25" s="2" t="n">
        <v>46354</v>
      </c>
      <c r="E25" s="2" t="n">
        <v>46354</v>
      </c>
      <c r="F25" t="inlineStr"/>
      <c r="G25" t="inlineStr"/>
      <c r="H25" t="inlineStr">
        <is>
          <t>Validé</t>
        </is>
      </c>
      <c r="I25" t="inlineStr">
        <is>
          <t>RTT</t>
        </is>
      </c>
      <c r="J25">
        <f>IFERROR(NETWORKDAYS.INTL(D25,E25,11,Feries),"")</f>
        <v/>
      </c>
    </row>
    <row r="26">
      <c r="A26" t="n">
        <v>25</v>
      </c>
      <c r="B26" t="inlineStr">
        <is>
          <t>Clément Dubois</t>
        </is>
      </c>
      <c r="C26" t="inlineStr">
        <is>
          <t>RTT</t>
        </is>
      </c>
      <c r="D26" s="2" t="n">
        <v>46333</v>
      </c>
      <c r="E26" s="2" t="n">
        <v>46333</v>
      </c>
      <c r="F26" t="inlineStr"/>
      <c r="G26" t="inlineStr"/>
      <c r="H26" t="inlineStr">
        <is>
          <t>Validé</t>
        </is>
      </c>
      <c r="I26" t="inlineStr">
        <is>
          <t>RTT</t>
        </is>
      </c>
      <c r="J26">
        <f>IFERROR(NETWORKDAYS.INTL(D26,E26,11,Feries),"")</f>
        <v/>
      </c>
    </row>
    <row r="27">
      <c r="A27" t="n">
        <v>26</v>
      </c>
      <c r="B27" t="inlineStr">
        <is>
          <t>Camille Rey</t>
        </is>
      </c>
      <c r="C27" t="inlineStr">
        <is>
          <t>RTT</t>
        </is>
      </c>
      <c r="D27" s="2" t="n">
        <v>46340</v>
      </c>
      <c r="E27" s="2" t="n">
        <v>46340</v>
      </c>
      <c r="F27" t="inlineStr"/>
      <c r="G27" t="inlineStr"/>
      <c r="H27" t="inlineStr">
        <is>
          <t>Validé</t>
        </is>
      </c>
      <c r="I27" t="inlineStr">
        <is>
          <t>RTT</t>
        </is>
      </c>
      <c r="J27">
        <f>IFERROR(NETWORKDAYS.INTL(D27,E27,11,Feries),"")</f>
        <v/>
      </c>
    </row>
    <row r="28">
      <c r="A28" t="n">
        <v>27</v>
      </c>
      <c r="B28" t="inlineStr">
        <is>
          <t>Julie Béranger</t>
        </is>
      </c>
      <c r="C28" t="inlineStr">
        <is>
          <t>RTT</t>
        </is>
      </c>
      <c r="D28" s="2" t="n">
        <v>46347</v>
      </c>
      <c r="E28" s="2" t="n">
        <v>46347</v>
      </c>
      <c r="F28" t="inlineStr"/>
      <c r="G28" t="inlineStr"/>
      <c r="H28" t="inlineStr">
        <is>
          <t>Validé</t>
        </is>
      </c>
      <c r="I28" t="inlineStr">
        <is>
          <t>RTT</t>
        </is>
      </c>
      <c r="J28">
        <f>IFERROR(NETWORKDAYS.INTL(D28,E28,11,Feries),"")</f>
        <v/>
      </c>
    </row>
    <row r="29">
      <c r="A29" t="n">
        <v>28</v>
      </c>
      <c r="B29" t="inlineStr">
        <is>
          <t>Élodie Martin</t>
        </is>
      </c>
      <c r="C29" t="inlineStr">
        <is>
          <t>RTT</t>
        </is>
      </c>
      <c r="D29" s="2" t="n">
        <v>46354</v>
      </c>
      <c r="E29" s="2" t="n">
        <v>46354</v>
      </c>
      <c r="F29" t="inlineStr"/>
      <c r="G29" t="inlineStr"/>
      <c r="H29" t="inlineStr">
        <is>
          <t>Validé</t>
        </is>
      </c>
      <c r="I29" t="inlineStr">
        <is>
          <t>RTT</t>
        </is>
      </c>
      <c r="J29">
        <f>IFERROR(NETWORKDAYS.INTL(D29,E29,11,Feries),"")</f>
        <v/>
      </c>
    </row>
    <row r="30">
      <c r="A30" t="n">
        <v>29</v>
      </c>
      <c r="B30" t="inlineStr">
        <is>
          <t>Hicham El Yazidi</t>
        </is>
      </c>
      <c r="C30" t="inlineStr">
        <is>
          <t>RTT</t>
        </is>
      </c>
      <c r="D30" s="2" t="n">
        <v>46333</v>
      </c>
      <c r="E30" s="2" t="n">
        <v>46333</v>
      </c>
      <c r="F30" t="inlineStr"/>
      <c r="G30" t="inlineStr"/>
      <c r="H30" t="inlineStr">
        <is>
          <t>Validé</t>
        </is>
      </c>
      <c r="I30" t="inlineStr">
        <is>
          <t>RTT</t>
        </is>
      </c>
      <c r="J30">
        <f>IFERROR(NETWORKDAYS.INTL(D30,E30,11,Feries),"")</f>
        <v/>
      </c>
    </row>
    <row r="31">
      <c r="A31" t="n">
        <v>30</v>
      </c>
      <c r="B31" t="inlineStr">
        <is>
          <t>Sofia Benyahia</t>
        </is>
      </c>
      <c r="C31" t="inlineStr">
        <is>
          <t>RTT</t>
        </is>
      </c>
      <c r="D31" s="2" t="n">
        <v>46340</v>
      </c>
      <c r="E31" s="2" t="n">
        <v>46340</v>
      </c>
      <c r="F31" t="inlineStr"/>
      <c r="G31" t="inlineStr"/>
      <c r="H31" t="inlineStr">
        <is>
          <t>Validé</t>
        </is>
      </c>
      <c r="I31" t="inlineStr">
        <is>
          <t>RTT</t>
        </is>
      </c>
      <c r="J31">
        <f>IFERROR(NETWORKDAYS.INTL(D31,E31,11,Feries),"")</f>
        <v/>
      </c>
    </row>
    <row r="32">
      <c r="A32" t="n">
        <v>31</v>
      </c>
      <c r="B32" t="inlineStr">
        <is>
          <t>Léa Fontaine</t>
        </is>
      </c>
      <c r="C32" t="inlineStr">
        <is>
          <t>RTT</t>
        </is>
      </c>
      <c r="D32" s="2" t="n">
        <v>46347</v>
      </c>
      <c r="E32" s="2" t="n">
        <v>46347</v>
      </c>
      <c r="F32" t="inlineStr"/>
      <c r="G32" t="inlineStr"/>
      <c r="H32" t="inlineStr">
        <is>
          <t>Validé</t>
        </is>
      </c>
      <c r="I32" t="inlineStr">
        <is>
          <t>RTT</t>
        </is>
      </c>
      <c r="J32">
        <f>IFERROR(NETWORKDAYS.INTL(D32,E32,11,Feries),"")</f>
        <v/>
      </c>
    </row>
    <row r="33">
      <c r="A33" t="n">
        <v>32</v>
      </c>
      <c r="B33" t="inlineStr">
        <is>
          <t>Thomas Garnier</t>
        </is>
      </c>
      <c r="C33" t="inlineStr">
        <is>
          <t>RTT</t>
        </is>
      </c>
      <c r="D33" s="2" t="n">
        <v>46354</v>
      </c>
      <c r="E33" s="2" t="n">
        <v>46354</v>
      </c>
      <c r="F33" t="inlineStr"/>
      <c r="G33" t="inlineStr"/>
      <c r="H33" t="inlineStr">
        <is>
          <t>Validé</t>
        </is>
      </c>
      <c r="I33" t="inlineStr">
        <is>
          <t>RTT</t>
        </is>
      </c>
      <c r="J33">
        <f>IFERROR(NETWORKDAYS.INTL(D33,E33,11,Feries),"")</f>
        <v/>
      </c>
    </row>
    <row r="34">
      <c r="A34" t="n">
        <v>33</v>
      </c>
      <c r="B34" t="inlineStr">
        <is>
          <t>Salma Rifi</t>
        </is>
      </c>
      <c r="C34" t="inlineStr">
        <is>
          <t>MAL</t>
        </is>
      </c>
      <c r="D34" s="2" t="n">
        <v>46093</v>
      </c>
      <c r="E34" s="2" t="n">
        <v>46094</v>
      </c>
      <c r="F34" t="inlineStr"/>
      <c r="G34" t="inlineStr"/>
      <c r="H34" t="inlineStr">
        <is>
          <t>Validé</t>
        </is>
      </c>
      <c r="I34" t="inlineStr"/>
      <c r="J34">
        <f>IFERROR(NETWORKDAYS.INTL(D34,E34,11,Feries),"")</f>
        <v/>
      </c>
    </row>
    <row r="35">
      <c r="A35" t="n">
        <v>34</v>
      </c>
      <c r="B35" t="inlineStr">
        <is>
          <t>Élodie Martin</t>
        </is>
      </c>
      <c r="C35" t="inlineStr">
        <is>
          <t>MAL</t>
        </is>
      </c>
      <c r="D35" s="2" t="n">
        <v>46077</v>
      </c>
      <c r="E35" s="2" t="n">
        <v>46078</v>
      </c>
      <c r="F35" t="inlineStr"/>
      <c r="G35" t="inlineStr"/>
      <c r="H35" t="inlineStr">
        <is>
          <t>Validé</t>
        </is>
      </c>
      <c r="I35" t="inlineStr"/>
      <c r="J35">
        <f>IFERROR(NETWORKDAYS.INTL(D35,E35,11,Feries),"")</f>
        <v/>
      </c>
    </row>
    <row r="36">
      <c r="A36" t="n">
        <v>35</v>
      </c>
      <c r="B36" t="inlineStr">
        <is>
          <t>Hicham El Yazidi</t>
        </is>
      </c>
      <c r="C36" t="inlineStr">
        <is>
          <t>ABS</t>
        </is>
      </c>
      <c r="D36" s="2" t="n">
        <v>46176</v>
      </c>
      <c r="E36" s="2" t="n">
        <v>46176</v>
      </c>
      <c r="F36" t="inlineStr"/>
      <c r="G36" t="inlineStr"/>
      <c r="H36" t="inlineStr">
        <is>
          <t>Validé</t>
        </is>
      </c>
      <c r="I36" t="inlineStr"/>
      <c r="J36">
        <f>IFERROR(NETWORKDAYS.INTL(D36,E36,11,Feries),"")</f>
        <v/>
      </c>
    </row>
    <row r="37">
      <c r="A37" t="n">
        <v>36</v>
      </c>
      <c r="B37" t="inlineStr">
        <is>
          <t>Julie Béranger</t>
        </is>
      </c>
      <c r="C37" t="inlineStr">
        <is>
          <t>MAT</t>
        </is>
      </c>
      <c r="D37" s="2" t="n">
        <v>46266</v>
      </c>
      <c r="E37" s="2" t="n">
        <v>46356</v>
      </c>
      <c r="F37" t="inlineStr"/>
      <c r="G37" t="inlineStr"/>
      <c r="H37" t="inlineStr">
        <is>
          <t>Validé</t>
        </is>
      </c>
      <c r="I37" t="inlineStr"/>
      <c r="J37">
        <f>IFERROR(NETWORKDAYS.INTL(D37,E37,11,Feries),"")</f>
        <v/>
      </c>
    </row>
    <row r="38">
      <c r="A38" t="n">
        <v>37</v>
      </c>
      <c r="B38" t="inlineStr">
        <is>
          <t>Inès Moreau</t>
        </is>
      </c>
      <c r="C38" t="inlineStr">
        <is>
          <t>ABS</t>
        </is>
      </c>
      <c r="D38" s="2" t="n">
        <v>46142</v>
      </c>
      <c r="E38" s="2" t="n">
        <v>46144</v>
      </c>
      <c r="F38" t="inlineStr"/>
      <c r="G38" t="inlineStr"/>
      <c r="H38" t="inlineStr">
        <is>
          <t>Validé</t>
        </is>
      </c>
      <c r="I38" t="inlineStr"/>
      <c r="J38">
        <f>IFERROR(NETWORKDAYS.INTL(D38,E38,11,Feries),"")</f>
        <v/>
      </c>
    </row>
    <row r="39">
      <c r="A39" t="n">
        <v>38</v>
      </c>
      <c r="B39" t="inlineStr">
        <is>
          <t>Amélie Benali</t>
        </is>
      </c>
      <c r="C39" t="inlineStr">
        <is>
          <t>CP</t>
        </is>
      </c>
      <c r="D39" s="2" t="n">
        <v>46126</v>
      </c>
      <c r="E39" s="2" t="n">
        <v>46130</v>
      </c>
      <c r="F39" t="inlineStr"/>
      <c r="G39" t="inlineStr"/>
      <c r="H39" t="inlineStr">
        <is>
          <t>Validé</t>
        </is>
      </c>
      <c r="I39" t="inlineStr">
        <is>
          <t>Vacances printemps</t>
        </is>
      </c>
      <c r="J39">
        <f>IFERROR(NETWORKDAYS.INTL(D39,E39,11,Feries),"")</f>
        <v/>
      </c>
    </row>
    <row r="40">
      <c r="A40" t="n">
        <v>39</v>
      </c>
      <c r="B40" t="inlineStr">
        <is>
          <t>Nadia Rami</t>
        </is>
      </c>
      <c r="C40" t="inlineStr">
        <is>
          <t>CP</t>
        </is>
      </c>
      <c r="D40" s="2" t="n">
        <v>46119</v>
      </c>
      <c r="E40" s="2" t="n">
        <v>46123</v>
      </c>
      <c r="F40" t="inlineStr"/>
      <c r="G40" t="inlineStr"/>
      <c r="H40" t="inlineStr">
        <is>
          <t>Validé</t>
        </is>
      </c>
      <c r="I40" t="inlineStr">
        <is>
          <t>Vacances printemps</t>
        </is>
      </c>
      <c r="J40">
        <f>IFERROR(NETWORKDAYS.INTL(D40,E40,11,Feries),"")</f>
        <v/>
      </c>
    </row>
    <row r="41">
      <c r="A41" t="n">
        <v>40</v>
      </c>
      <c r="B41" t="inlineStr">
        <is>
          <t>Clément Dubois</t>
        </is>
      </c>
      <c r="C41" t="inlineStr">
        <is>
          <t>CP</t>
        </is>
      </c>
      <c r="D41" s="2" t="n">
        <v>46140</v>
      </c>
      <c r="E41" s="2" t="n">
        <v>46142</v>
      </c>
      <c r="F41" t="inlineStr"/>
      <c r="G41" t="inlineStr"/>
      <c r="H41" t="inlineStr">
        <is>
          <t>Validé</t>
        </is>
      </c>
      <c r="I41" t="inlineStr">
        <is>
          <t>Vacances printemps</t>
        </is>
      </c>
      <c r="J41">
        <f>IFERROR(NETWORKDAYS.INTL(D41,E41,11,Feries),"")</f>
        <v/>
      </c>
    </row>
    <row r="42">
      <c r="A42" t="n">
        <v>41</v>
      </c>
      <c r="B42" t="inlineStr">
        <is>
          <t>Othmane El Fassi</t>
        </is>
      </c>
      <c r="C42" t="inlineStr">
        <is>
          <t>CP</t>
        </is>
      </c>
      <c r="D42" s="2" t="n">
        <v>46161</v>
      </c>
      <c r="E42" s="2" t="n">
        <v>46165</v>
      </c>
      <c r="F42" t="inlineStr"/>
      <c r="G42" t="inlineStr"/>
      <c r="H42" t="inlineStr">
        <is>
          <t>Validé</t>
        </is>
      </c>
      <c r="I42" t="inlineStr">
        <is>
          <t>Vacances printemps</t>
        </is>
      </c>
      <c r="J42">
        <f>IFERROR(NETWORKDAYS.INTL(D42,E42,11,Feries),"")</f>
        <v/>
      </c>
    </row>
    <row r="43">
      <c r="A43" t="n">
        <v>42</v>
      </c>
      <c r="B43" t="inlineStr">
        <is>
          <t>Léa Fontaine</t>
        </is>
      </c>
      <c r="C43" t="inlineStr">
        <is>
          <t>CP</t>
        </is>
      </c>
      <c r="D43" s="2" t="n">
        <v>46134</v>
      </c>
      <c r="E43" s="2" t="n">
        <v>46137</v>
      </c>
      <c r="F43" t="inlineStr"/>
      <c r="G43" t="inlineStr"/>
      <c r="H43" t="inlineStr">
        <is>
          <t>Validé</t>
        </is>
      </c>
      <c r="I43" t="inlineStr">
        <is>
          <t>Vacances printemps</t>
        </is>
      </c>
      <c r="J43">
        <f>IFERROR(NETWORKDAYS.INTL(D43,E43,11,Feries),"")</f>
        <v/>
      </c>
    </row>
    <row r="44">
      <c r="A44" t="n">
        <v>43</v>
      </c>
      <c r="B44" t="inlineStr">
        <is>
          <t>Thomas Garnier</t>
        </is>
      </c>
      <c r="C44" t="inlineStr">
        <is>
          <t>CP</t>
        </is>
      </c>
      <c r="D44" s="2" t="n">
        <v>46147</v>
      </c>
      <c r="E44" s="2" t="n">
        <v>46151</v>
      </c>
      <c r="F44" t="inlineStr"/>
      <c r="G44" t="inlineStr"/>
      <c r="H44" t="inlineStr">
        <is>
          <t>Validé</t>
        </is>
      </c>
      <c r="I44" t="inlineStr">
        <is>
          <t>Vacances printemps</t>
        </is>
      </c>
      <c r="J44">
        <f>IFERROR(NETWORKDAYS.INTL(D44,E44,11,Feries),"")</f>
        <v/>
      </c>
    </row>
  </sheetData>
  <dataValidations count="3">
    <dataValidation sqref="B2:B2000" showErrorMessage="1" showDropDown="1" showInputMessage="1" allowBlank="0" type="list">
      <formula1>=Équipe!$B$2:$B$500</formula1>
    </dataValidation>
    <dataValidation sqref="C2:C2000" showErrorMessage="1" showDropDown="1" showInputMessage="1" allowBlank="0" type="list">
      <formula1>=Types_Absences!$A$2:$A$20</formula1>
    </dataValidation>
    <dataValidation sqref="H2:H2000" showErrorMessage="1" showDropDown="1" showInputMessage="1" allowBlank="0" type="list">
      <formula1>"En attente,Validé,Refusé"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D62"/>
  <sheetViews>
    <sheetView workbookViewId="0">
      <pane xSplit="3" ySplit="5" topLeftCell="D6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10" customWidth="1" min="2" max="2"/>
    <col width="16" customWidth="1" min="3" max="3"/>
    <col width="3" customWidth="1" min="4" max="4"/>
    <col width="3" customWidth="1" min="5" max="5"/>
    <col width="3" customWidth="1" min="6" max="6"/>
    <col width="3" customWidth="1" min="7" max="7"/>
    <col width="3" customWidth="1" min="8" max="8"/>
    <col width="3" customWidth="1" min="9" max="9"/>
    <col width="3" customWidth="1" min="10" max="10"/>
    <col width="3" customWidth="1" min="11" max="11"/>
    <col width="3" customWidth="1" min="12" max="12"/>
    <col width="3" customWidth="1" min="13" max="13"/>
    <col width="3" customWidth="1" min="14" max="14"/>
    <col width="3" customWidth="1" min="15" max="15"/>
    <col width="3" customWidth="1" min="16" max="16"/>
    <col width="3" customWidth="1" min="17" max="17"/>
    <col width="3" customWidth="1" min="18" max="18"/>
    <col width="3" customWidth="1" min="19" max="19"/>
    <col width="3" customWidth="1" min="20" max="20"/>
    <col width="3" customWidth="1" min="21" max="21"/>
    <col width="3" customWidth="1" min="22" max="22"/>
    <col width="3" customWidth="1" min="23" max="23"/>
    <col width="3" customWidth="1" min="24" max="24"/>
    <col width="3" customWidth="1" min="25" max="25"/>
    <col width="3" customWidth="1" min="26" max="26"/>
    <col width="3" customWidth="1" min="27" max="27"/>
    <col width="3" customWidth="1" min="28" max="28"/>
    <col width="3" customWidth="1" min="29" max="29"/>
    <col width="3" customWidth="1" min="30" max="30"/>
    <col width="3" customWidth="1" min="31" max="31"/>
    <col width="3" customWidth="1" min="32" max="32"/>
    <col width="3" customWidth="1" min="33" max="33"/>
    <col width="3" customWidth="1" min="34" max="34"/>
    <col width="3" customWidth="1" min="35" max="35"/>
    <col width="3" customWidth="1" min="36" max="36"/>
    <col width="3" customWidth="1" min="37" max="37"/>
    <col width="3" customWidth="1" min="38" max="38"/>
    <col width="3" customWidth="1" min="39" max="39"/>
    <col width="3" customWidth="1" min="40" max="40"/>
    <col width="3" customWidth="1" min="41" max="41"/>
    <col width="3" customWidth="1" min="42" max="42"/>
    <col width="3" customWidth="1" min="43" max="43"/>
    <col width="3" customWidth="1" min="44" max="44"/>
    <col width="3" customWidth="1" min="45" max="45"/>
    <col width="3" customWidth="1" min="46" max="46"/>
    <col width="3" customWidth="1" min="47" max="47"/>
    <col width="3" customWidth="1" min="48" max="48"/>
    <col width="3" customWidth="1" min="49" max="49"/>
    <col width="3" customWidth="1" min="50" max="50"/>
    <col width="3" customWidth="1" min="51" max="51"/>
    <col width="3" customWidth="1" min="52" max="52"/>
    <col width="3" customWidth="1" min="53" max="53"/>
    <col width="3" customWidth="1" min="54" max="54"/>
    <col width="3" customWidth="1" min="55" max="55"/>
    <col width="3" customWidth="1" min="56" max="56"/>
    <col width="3" customWidth="1" min="57" max="57"/>
    <col width="3" customWidth="1" min="58" max="58"/>
    <col width="3" customWidth="1" min="59" max="59"/>
    <col width="3" customWidth="1" min="60" max="60"/>
    <col width="3" customWidth="1" min="61" max="61"/>
    <col width="3" customWidth="1" min="62" max="62"/>
    <col width="3" customWidth="1" min="63" max="63"/>
    <col width="3" customWidth="1" min="64" max="64"/>
    <col width="3" customWidth="1" min="65" max="65"/>
    <col width="3" customWidth="1" min="66" max="66"/>
    <col width="3" customWidth="1" min="67" max="67"/>
    <col width="3" customWidth="1" min="68" max="68"/>
    <col width="3" customWidth="1" min="69" max="69"/>
    <col width="3" customWidth="1" min="70" max="70"/>
    <col width="3" customWidth="1" min="71" max="71"/>
    <col width="3" customWidth="1" min="72" max="72"/>
    <col width="3" customWidth="1" min="73" max="73"/>
    <col width="3" customWidth="1" min="74" max="74"/>
    <col width="3" customWidth="1" min="75" max="75"/>
    <col width="3" customWidth="1" min="76" max="76"/>
    <col width="3" customWidth="1" min="77" max="77"/>
    <col width="3" customWidth="1" min="78" max="78"/>
    <col width="3" customWidth="1" min="79" max="79"/>
    <col width="3" customWidth="1" min="80" max="80"/>
    <col width="3" customWidth="1" min="81" max="81"/>
    <col width="3" customWidth="1" min="82" max="82"/>
    <col width="3" customWidth="1" min="83" max="83"/>
    <col width="3" customWidth="1" min="84" max="84"/>
    <col width="3" customWidth="1" min="85" max="85"/>
    <col width="3" customWidth="1" min="86" max="86"/>
    <col width="3" customWidth="1" min="87" max="87"/>
    <col width="3" customWidth="1" min="88" max="88"/>
    <col width="3" customWidth="1" min="89" max="89"/>
    <col width="3" customWidth="1" min="90" max="90"/>
    <col width="3" customWidth="1" min="91" max="91"/>
    <col width="3" customWidth="1" min="92" max="92"/>
    <col width="3" customWidth="1" min="93" max="93"/>
    <col width="3" customWidth="1" min="94" max="94"/>
    <col width="3" customWidth="1" min="95" max="95"/>
    <col width="3" customWidth="1" min="96" max="96"/>
    <col width="3" customWidth="1" min="97" max="97"/>
    <col width="3" customWidth="1" min="98" max="98"/>
    <col width="3" customWidth="1" min="99" max="99"/>
    <col width="3" customWidth="1" min="100" max="100"/>
    <col width="3" customWidth="1" min="101" max="101"/>
    <col width="3" customWidth="1" min="102" max="102"/>
    <col width="3" customWidth="1" min="103" max="103"/>
    <col width="3" customWidth="1" min="104" max="104"/>
    <col width="3" customWidth="1" min="105" max="105"/>
    <col width="3" customWidth="1" min="106" max="106"/>
    <col width="3" customWidth="1" min="107" max="107"/>
    <col width="3" customWidth="1" min="108" max="108"/>
    <col width="3" customWidth="1" min="109" max="109"/>
    <col width="3" customWidth="1" min="110" max="110"/>
    <col width="3" customWidth="1" min="111" max="111"/>
    <col width="3" customWidth="1" min="112" max="112"/>
    <col width="3" customWidth="1" min="113" max="113"/>
    <col width="3" customWidth="1" min="114" max="114"/>
    <col width="3" customWidth="1" min="115" max="115"/>
    <col width="3" customWidth="1" min="116" max="116"/>
    <col width="3" customWidth="1" min="117" max="117"/>
    <col width="3" customWidth="1" min="118" max="118"/>
    <col width="3" customWidth="1" min="119" max="119"/>
    <col width="3" customWidth="1" min="120" max="120"/>
    <col width="3" customWidth="1" min="121" max="121"/>
    <col width="3" customWidth="1" min="122" max="122"/>
    <col width="3" customWidth="1" min="123" max="123"/>
    <col width="3" customWidth="1" min="124" max="124"/>
    <col width="3" customWidth="1" min="125" max="125"/>
    <col width="3" customWidth="1" min="126" max="126"/>
    <col width="3" customWidth="1" min="127" max="127"/>
    <col width="3" customWidth="1" min="128" max="128"/>
    <col width="3" customWidth="1" min="129" max="129"/>
    <col width="3" customWidth="1" min="130" max="130"/>
    <col width="3" customWidth="1" min="131" max="131"/>
    <col width="3" customWidth="1" min="132" max="132"/>
    <col width="3" customWidth="1" min="133" max="133"/>
    <col width="3" customWidth="1" min="134" max="134"/>
    <col width="3" customWidth="1" min="135" max="135"/>
    <col width="3" customWidth="1" min="136" max="136"/>
    <col width="3" customWidth="1" min="137" max="137"/>
    <col width="3" customWidth="1" min="138" max="138"/>
    <col width="3" customWidth="1" min="139" max="139"/>
    <col width="3" customWidth="1" min="140" max="140"/>
    <col width="3" customWidth="1" min="141" max="141"/>
    <col width="3" customWidth="1" min="142" max="142"/>
    <col width="3" customWidth="1" min="143" max="143"/>
    <col width="3" customWidth="1" min="144" max="144"/>
    <col width="3" customWidth="1" min="145" max="145"/>
    <col width="3" customWidth="1" min="146" max="146"/>
    <col width="3" customWidth="1" min="147" max="147"/>
    <col width="3" customWidth="1" min="148" max="148"/>
    <col width="3" customWidth="1" min="149" max="149"/>
    <col width="3" customWidth="1" min="150" max="150"/>
    <col width="3" customWidth="1" min="151" max="151"/>
    <col width="3" customWidth="1" min="152" max="152"/>
    <col width="3" customWidth="1" min="153" max="153"/>
    <col width="3" customWidth="1" min="154" max="154"/>
    <col width="3" customWidth="1" min="155" max="155"/>
    <col width="3" customWidth="1" min="156" max="156"/>
    <col width="3" customWidth="1" min="157" max="157"/>
    <col width="3" customWidth="1" min="158" max="158"/>
    <col width="3" customWidth="1" min="159" max="159"/>
    <col width="3" customWidth="1" min="160" max="160"/>
    <col width="3" customWidth="1" min="161" max="161"/>
    <col width="3" customWidth="1" min="162" max="162"/>
    <col width="3" customWidth="1" min="163" max="163"/>
    <col width="3" customWidth="1" min="164" max="164"/>
    <col width="3" customWidth="1" min="165" max="165"/>
    <col width="3" customWidth="1" min="166" max="166"/>
    <col width="3" customWidth="1" min="167" max="167"/>
    <col width="3" customWidth="1" min="168" max="168"/>
    <col width="3" customWidth="1" min="169" max="169"/>
    <col width="3" customWidth="1" min="170" max="170"/>
    <col width="3" customWidth="1" min="171" max="171"/>
    <col width="3" customWidth="1" min="172" max="172"/>
    <col width="3" customWidth="1" min="173" max="173"/>
    <col width="3" customWidth="1" min="174" max="174"/>
    <col width="3" customWidth="1" min="175" max="175"/>
    <col width="3" customWidth="1" min="176" max="176"/>
    <col width="3" customWidth="1" min="177" max="177"/>
    <col width="3" customWidth="1" min="178" max="178"/>
    <col width="3" customWidth="1" min="179" max="179"/>
    <col width="3" customWidth="1" min="180" max="180"/>
    <col width="3" customWidth="1" min="181" max="181"/>
    <col width="3" customWidth="1" min="182" max="182"/>
    <col width="3" customWidth="1" min="183" max="183"/>
    <col width="3" customWidth="1" min="184" max="184"/>
    <col width="3" customWidth="1" min="185" max="185"/>
    <col width="3" customWidth="1" min="186" max="186"/>
    <col width="3" customWidth="1" min="187" max="187"/>
    <col width="3" customWidth="1" min="188" max="188"/>
    <col width="3" customWidth="1" min="189" max="189"/>
    <col width="3" customWidth="1" min="190" max="190"/>
    <col width="3" customWidth="1" min="191" max="191"/>
    <col width="3" customWidth="1" min="192" max="192"/>
    <col width="3" customWidth="1" min="193" max="193"/>
    <col width="3" customWidth="1" min="194" max="194"/>
    <col width="3" customWidth="1" min="195" max="195"/>
    <col width="3" customWidth="1" min="196" max="196"/>
    <col width="3" customWidth="1" min="197" max="197"/>
    <col width="3" customWidth="1" min="198" max="198"/>
    <col width="3" customWidth="1" min="199" max="199"/>
    <col width="3" customWidth="1" min="200" max="200"/>
    <col width="3" customWidth="1" min="201" max="201"/>
    <col width="3" customWidth="1" min="202" max="202"/>
    <col width="3" customWidth="1" min="203" max="203"/>
    <col width="3" customWidth="1" min="204" max="204"/>
    <col width="3" customWidth="1" min="205" max="205"/>
    <col width="3" customWidth="1" min="206" max="206"/>
    <col width="3" customWidth="1" min="207" max="207"/>
    <col width="3" customWidth="1" min="208" max="208"/>
    <col width="3" customWidth="1" min="209" max="209"/>
    <col width="3" customWidth="1" min="210" max="210"/>
    <col width="3" customWidth="1" min="211" max="211"/>
    <col width="3" customWidth="1" min="212" max="212"/>
    <col width="3" customWidth="1" min="213" max="213"/>
    <col width="3" customWidth="1" min="214" max="214"/>
    <col width="3" customWidth="1" min="215" max="215"/>
    <col width="3" customWidth="1" min="216" max="216"/>
    <col width="3" customWidth="1" min="217" max="217"/>
    <col width="3" customWidth="1" min="218" max="218"/>
    <col width="3" customWidth="1" min="219" max="219"/>
    <col width="3" customWidth="1" min="220" max="220"/>
    <col width="3" customWidth="1" min="221" max="221"/>
    <col width="3" customWidth="1" min="222" max="222"/>
    <col width="3" customWidth="1" min="223" max="223"/>
    <col width="3" customWidth="1" min="224" max="224"/>
    <col width="3" customWidth="1" min="225" max="225"/>
    <col width="3" customWidth="1" min="226" max="226"/>
    <col width="3" customWidth="1" min="227" max="227"/>
    <col width="3" customWidth="1" min="228" max="228"/>
    <col width="3" customWidth="1" min="229" max="229"/>
    <col width="3" customWidth="1" min="230" max="230"/>
    <col width="3" customWidth="1" min="231" max="231"/>
    <col width="3" customWidth="1" min="232" max="232"/>
    <col width="3" customWidth="1" min="233" max="233"/>
    <col width="3" customWidth="1" min="234" max="234"/>
    <col width="3" customWidth="1" min="235" max="235"/>
    <col width="3" customWidth="1" min="236" max="236"/>
    <col width="3" customWidth="1" min="237" max="237"/>
    <col width="3" customWidth="1" min="238" max="238"/>
    <col width="3" customWidth="1" min="239" max="239"/>
    <col width="3" customWidth="1" min="240" max="240"/>
    <col width="3" customWidth="1" min="241" max="241"/>
    <col width="3" customWidth="1" min="242" max="242"/>
    <col width="3" customWidth="1" min="243" max="243"/>
    <col width="3" customWidth="1" min="244" max="244"/>
    <col width="3" customWidth="1" min="245" max="245"/>
    <col width="3" customWidth="1" min="246" max="246"/>
    <col width="3" customWidth="1" min="247" max="247"/>
    <col width="3" customWidth="1" min="248" max="248"/>
    <col width="3" customWidth="1" min="249" max="249"/>
    <col width="3" customWidth="1" min="250" max="250"/>
    <col width="3" customWidth="1" min="251" max="251"/>
    <col width="3" customWidth="1" min="252" max="252"/>
    <col width="3" customWidth="1" min="253" max="253"/>
    <col width="3" customWidth="1" min="254" max="254"/>
    <col width="3" customWidth="1" min="255" max="255"/>
    <col width="3" customWidth="1" min="256" max="256"/>
    <col width="3" customWidth="1" min="257" max="257"/>
    <col width="3" customWidth="1" min="258" max="258"/>
    <col width="3" customWidth="1" min="259" max="259"/>
    <col width="3" customWidth="1" min="260" max="260"/>
    <col width="3" customWidth="1" min="261" max="261"/>
    <col width="3" customWidth="1" min="262" max="262"/>
    <col width="3" customWidth="1" min="263" max="263"/>
    <col width="3" customWidth="1" min="264" max="264"/>
    <col width="3" customWidth="1" min="265" max="265"/>
    <col width="3" customWidth="1" min="266" max="266"/>
    <col width="3" customWidth="1" min="267" max="267"/>
    <col width="3" customWidth="1" min="268" max="268"/>
    <col width="3" customWidth="1" min="269" max="269"/>
    <col width="3" customWidth="1" min="270" max="270"/>
    <col width="3" customWidth="1" min="271" max="271"/>
    <col width="3" customWidth="1" min="272" max="272"/>
    <col width="3" customWidth="1" min="273" max="273"/>
    <col width="3" customWidth="1" min="274" max="274"/>
    <col width="3" customWidth="1" min="275" max="275"/>
    <col width="3" customWidth="1" min="276" max="276"/>
    <col width="3" customWidth="1" min="277" max="277"/>
    <col width="3" customWidth="1" min="278" max="278"/>
    <col width="3" customWidth="1" min="279" max="279"/>
    <col width="3" customWidth="1" min="280" max="280"/>
    <col width="3" customWidth="1" min="281" max="281"/>
    <col width="3" customWidth="1" min="282" max="282"/>
    <col width="3" customWidth="1" min="283" max="283"/>
    <col width="3" customWidth="1" min="284" max="284"/>
    <col width="3" customWidth="1" min="285" max="285"/>
    <col width="3" customWidth="1" min="286" max="286"/>
    <col width="3" customWidth="1" min="287" max="287"/>
    <col width="3" customWidth="1" min="288" max="288"/>
    <col width="3" customWidth="1" min="289" max="289"/>
    <col width="3" customWidth="1" min="290" max="290"/>
    <col width="3" customWidth="1" min="291" max="291"/>
    <col width="3" customWidth="1" min="292" max="292"/>
    <col width="3" customWidth="1" min="293" max="293"/>
    <col width="3" customWidth="1" min="294" max="294"/>
    <col width="3" customWidth="1" min="295" max="295"/>
    <col width="3" customWidth="1" min="296" max="296"/>
    <col width="3" customWidth="1" min="297" max="297"/>
    <col width="3" customWidth="1" min="298" max="298"/>
    <col width="3" customWidth="1" min="299" max="299"/>
    <col width="3" customWidth="1" min="300" max="300"/>
    <col width="3" customWidth="1" min="301" max="301"/>
    <col width="3" customWidth="1" min="302" max="302"/>
    <col width="3" customWidth="1" min="303" max="303"/>
    <col width="3" customWidth="1" min="304" max="304"/>
    <col width="3" customWidth="1" min="305" max="305"/>
    <col width="3" customWidth="1" min="306" max="306"/>
    <col width="3" customWidth="1" min="307" max="307"/>
    <col width="3" customWidth="1" min="308" max="308"/>
    <col width="3" customWidth="1" min="309" max="309"/>
    <col width="3" customWidth="1" min="310" max="310"/>
    <col width="3" customWidth="1" min="311" max="311"/>
    <col width="3" customWidth="1" min="312" max="312"/>
    <col width="3" customWidth="1" min="313" max="313"/>
    <col width="3" customWidth="1" min="314" max="314"/>
    <col width="3" customWidth="1" min="315" max="315"/>
    <col width="3" customWidth="1" min="316" max="316"/>
    <col width="3" customWidth="1" min="317" max="317"/>
    <col width="3" customWidth="1" min="318" max="318"/>
    <col width="3" customWidth="1" min="319" max="319"/>
    <col width="3" customWidth="1" min="320" max="320"/>
    <col width="3" customWidth="1" min="321" max="321"/>
    <col width="3" customWidth="1" min="322" max="322"/>
    <col width="3" customWidth="1" min="323" max="323"/>
    <col width="3" customWidth="1" min="324" max="324"/>
    <col width="3" customWidth="1" min="325" max="325"/>
    <col width="3" customWidth="1" min="326" max="326"/>
    <col width="3" customWidth="1" min="327" max="327"/>
    <col width="3" customWidth="1" min="328" max="328"/>
    <col width="3" customWidth="1" min="329" max="329"/>
    <col width="3" customWidth="1" min="330" max="330"/>
    <col width="3" customWidth="1" min="331" max="331"/>
    <col width="3" customWidth="1" min="332" max="332"/>
    <col width="3" customWidth="1" min="333" max="333"/>
    <col width="3" customWidth="1" min="334" max="334"/>
    <col width="3" customWidth="1" min="335" max="335"/>
    <col width="3" customWidth="1" min="336" max="336"/>
    <col width="3" customWidth="1" min="337" max="337"/>
    <col width="3" customWidth="1" min="338" max="338"/>
    <col width="3" customWidth="1" min="339" max="339"/>
    <col width="3" customWidth="1" min="340" max="340"/>
    <col width="3" customWidth="1" min="341" max="341"/>
    <col width="3" customWidth="1" min="342" max="342"/>
    <col width="3" customWidth="1" min="343" max="343"/>
    <col width="3" customWidth="1" min="344" max="344"/>
    <col width="3" customWidth="1" min="345" max="345"/>
    <col width="3" customWidth="1" min="346" max="346"/>
    <col width="3" customWidth="1" min="347" max="347"/>
    <col width="3" customWidth="1" min="348" max="348"/>
    <col width="3" customWidth="1" min="349" max="349"/>
    <col width="3" customWidth="1" min="350" max="350"/>
    <col width="3" customWidth="1" min="351" max="351"/>
    <col width="3" customWidth="1" min="352" max="352"/>
    <col width="3" customWidth="1" min="353" max="353"/>
    <col width="3" customWidth="1" min="354" max="354"/>
    <col width="3" customWidth="1" min="355" max="355"/>
    <col width="3" customWidth="1" min="356" max="356"/>
    <col width="3" customWidth="1" min="357" max="357"/>
    <col width="3" customWidth="1" min="358" max="358"/>
    <col width="3" customWidth="1" min="359" max="359"/>
    <col width="3" customWidth="1" min="360" max="360"/>
    <col width="3" customWidth="1" min="361" max="361"/>
    <col width="3" customWidth="1" min="362" max="362"/>
    <col width="3" customWidth="1" min="363" max="363"/>
    <col width="3" customWidth="1" min="364" max="364"/>
    <col width="3" customWidth="1" min="365" max="365"/>
    <col width="3" customWidth="1" min="366" max="366"/>
    <col width="3" customWidth="1" min="367" max="367"/>
    <col width="3" customWidth="1" min="368" max="368"/>
  </cols>
  <sheetData>
    <row r="1">
      <c r="A1" s="3" t="inlineStr">
        <is>
          <t>PLANNING CONGÉS — 2026 (orchestré — FR)</t>
        </is>
      </c>
    </row>
    <row r="2">
      <c r="A2" s="4" t="n"/>
      <c r="B2" s="5" t="n"/>
      <c r="C2" s="4" t="n"/>
      <c r="D2" s="5" t="n"/>
      <c r="E2" s="4" t="n"/>
      <c r="F2" s="5" t="n"/>
      <c r="G2" s="4" t="n"/>
      <c r="H2" s="5" t="n"/>
      <c r="I2" s="4" t="n"/>
      <c r="J2" s="5" t="n"/>
      <c r="K2" s="4" t="n"/>
      <c r="L2" s="5" t="n"/>
      <c r="M2" s="4" t="n"/>
      <c r="N2" s="5" t="n"/>
      <c r="O2" s="4" t="n"/>
      <c r="P2" s="5" t="n"/>
      <c r="Q2" s="4" t="n"/>
      <c r="R2" s="5" t="n"/>
      <c r="S2" s="4" t="n"/>
      <c r="T2" s="5" t="n"/>
      <c r="U2" s="4" t="n"/>
      <c r="V2" s="5" t="n"/>
      <c r="W2" s="4" t="n"/>
      <c r="X2" s="5" t="n"/>
      <c r="Y2" s="4" t="n"/>
      <c r="Z2" s="5" t="n"/>
      <c r="AA2" s="4" t="n"/>
      <c r="AB2" s="5" t="n"/>
      <c r="AC2" s="4" t="n"/>
      <c r="AD2" s="5" t="n"/>
      <c r="AE2" s="4" t="n"/>
      <c r="AF2" s="5" t="n"/>
      <c r="AG2" s="4" t="n"/>
      <c r="AH2" s="5" t="n"/>
      <c r="AI2" s="4" t="n"/>
      <c r="AJ2" s="5" t="n"/>
      <c r="AK2" s="4" t="n"/>
      <c r="AL2" s="5" t="n"/>
      <c r="AM2" s="4" t="n"/>
      <c r="AN2" s="5" t="n"/>
      <c r="AO2" s="4" t="n"/>
      <c r="AP2" s="5" t="n"/>
      <c r="AQ2" s="4" t="n"/>
      <c r="AR2" s="5" t="n"/>
      <c r="AS2" s="4" t="n"/>
      <c r="AT2" s="5" t="n"/>
      <c r="AU2" s="4" t="n"/>
      <c r="AV2" s="5" t="n"/>
      <c r="AW2" s="4" t="n"/>
      <c r="AX2" s="5" t="n"/>
      <c r="AY2" s="4" t="n"/>
      <c r="AZ2" s="5" t="n"/>
      <c r="BA2" s="4" t="n"/>
      <c r="BB2" s="5" t="n"/>
      <c r="BC2" s="4" t="n"/>
      <c r="BD2" s="5" t="n"/>
      <c r="BE2" s="4" t="n"/>
      <c r="BF2" s="5" t="n"/>
      <c r="BG2" s="4" t="n"/>
      <c r="BH2" s="5" t="n"/>
      <c r="BI2" s="4" t="n"/>
      <c r="BJ2" s="5" t="n"/>
      <c r="BK2" s="4" t="n"/>
      <c r="BL2" s="5" t="n"/>
      <c r="BM2" s="4" t="n"/>
      <c r="BN2" s="5" t="n"/>
      <c r="BO2" s="4" t="n"/>
      <c r="BP2" s="5" t="n"/>
      <c r="BQ2" s="4" t="n"/>
      <c r="BR2" s="5" t="n"/>
      <c r="BS2" s="4" t="n"/>
      <c r="BT2" s="5" t="n"/>
      <c r="BU2" s="4" t="n"/>
      <c r="BV2" s="5" t="n"/>
      <c r="BW2" s="4" t="n"/>
      <c r="BX2" s="5" t="n"/>
      <c r="BY2" s="4" t="n"/>
      <c r="BZ2" s="5" t="n"/>
      <c r="CA2" s="4" t="n"/>
      <c r="CB2" s="5" t="n"/>
      <c r="CC2" s="4" t="n"/>
      <c r="CD2" s="5" t="n"/>
      <c r="CE2" s="4" t="n"/>
      <c r="CF2" s="5" t="n"/>
      <c r="CG2" s="4" t="n"/>
      <c r="CH2" s="5" t="n"/>
      <c r="CI2" s="4" t="n"/>
      <c r="CJ2" s="5" t="n"/>
      <c r="CK2" s="4" t="n"/>
      <c r="CL2" s="5" t="n"/>
      <c r="CM2" s="4" t="n"/>
      <c r="CN2" s="5" t="n"/>
      <c r="CO2" s="4" t="n"/>
      <c r="CP2" s="5" t="n"/>
      <c r="CQ2" s="4" t="n"/>
      <c r="CR2" s="5" t="n"/>
      <c r="CS2" s="4" t="n"/>
      <c r="CT2" s="5" t="n"/>
      <c r="CU2" s="4" t="n"/>
      <c r="CV2" s="5" t="n"/>
      <c r="CW2" s="4" t="n"/>
      <c r="CX2" s="5" t="n"/>
      <c r="CY2" s="4" t="n"/>
      <c r="CZ2" s="5" t="n"/>
      <c r="DA2" s="4" t="n"/>
      <c r="DB2" s="5" t="n"/>
      <c r="DC2" s="4" t="n"/>
      <c r="DD2" s="5" t="n"/>
      <c r="DE2" s="4" t="n"/>
      <c r="DF2" s="5" t="n"/>
      <c r="DG2" s="4" t="n"/>
      <c r="DH2" s="5" t="n"/>
      <c r="DI2" s="4" t="n"/>
      <c r="DJ2" s="5" t="n"/>
      <c r="DK2" s="4" t="n"/>
      <c r="DL2" s="5" t="n"/>
      <c r="DM2" s="4" t="n"/>
      <c r="DN2" s="5" t="n"/>
      <c r="DO2" s="4" t="n"/>
      <c r="DP2" s="5" t="n"/>
      <c r="DQ2" s="4" t="n"/>
      <c r="DR2" s="5" t="n"/>
      <c r="DS2" s="4" t="n"/>
      <c r="DT2" s="5" t="n"/>
      <c r="DU2" s="4" t="n"/>
      <c r="DV2" s="5" t="n"/>
      <c r="DW2" s="4" t="n"/>
      <c r="DX2" s="5" t="n"/>
      <c r="DY2" s="4" t="n"/>
      <c r="DZ2" s="5" t="n"/>
      <c r="EA2" s="4" t="n"/>
      <c r="EB2" s="5" t="n"/>
      <c r="EC2" s="4" t="n"/>
      <c r="ED2" s="5" t="n"/>
      <c r="EE2" s="4" t="n"/>
      <c r="EF2" s="5" t="n"/>
      <c r="EG2" s="4" t="n"/>
      <c r="EH2" s="5" t="n"/>
      <c r="EI2" s="4" t="n"/>
      <c r="EJ2" s="5" t="n"/>
      <c r="EK2" s="4" t="n"/>
      <c r="EL2" s="5" t="n"/>
      <c r="EM2" s="4" t="n"/>
      <c r="EN2" s="5" t="n"/>
      <c r="EO2" s="4" t="n"/>
      <c r="EP2" s="5" t="n"/>
      <c r="EQ2" s="4" t="n"/>
      <c r="ER2" s="5" t="n"/>
      <c r="ES2" s="4" t="n"/>
      <c r="ET2" s="5" t="n"/>
      <c r="EU2" s="4" t="n"/>
      <c r="EV2" s="5" t="n"/>
      <c r="EW2" s="4" t="n"/>
      <c r="EX2" s="5" t="n"/>
      <c r="EY2" s="4" t="n"/>
      <c r="EZ2" s="5" t="n"/>
      <c r="FA2" s="4" t="n"/>
      <c r="FB2" s="5" t="n"/>
      <c r="FC2" s="4" t="n"/>
      <c r="FD2" s="5" t="n"/>
      <c r="FE2" s="4" t="n"/>
      <c r="FF2" s="5" t="n"/>
      <c r="FG2" s="4" t="n"/>
      <c r="FH2" s="5" t="n"/>
      <c r="FI2" s="4" t="n"/>
      <c r="FJ2" s="5" t="n"/>
      <c r="FK2" s="4" t="n"/>
      <c r="FL2" s="5" t="n"/>
      <c r="FM2" s="4" t="n"/>
      <c r="FN2" s="5" t="n"/>
      <c r="FO2" s="4" t="n"/>
      <c r="FP2" s="5" t="n"/>
      <c r="FQ2" s="4" t="n"/>
      <c r="FR2" s="5" t="n"/>
      <c r="FS2" s="4" t="n"/>
      <c r="FT2" s="5" t="n"/>
      <c r="FU2" s="4" t="n"/>
      <c r="FV2" s="5" t="n"/>
      <c r="FW2" s="4" t="n"/>
      <c r="FX2" s="5" t="n"/>
      <c r="FY2" s="4" t="n"/>
      <c r="FZ2" s="5" t="n"/>
      <c r="GA2" s="4" t="n"/>
      <c r="GB2" s="5" t="n"/>
      <c r="GC2" s="4" t="n"/>
      <c r="GD2" s="5" t="n"/>
      <c r="GE2" s="4" t="n"/>
      <c r="GF2" s="5" t="n"/>
      <c r="GG2" s="4" t="n"/>
      <c r="GH2" s="5" t="n"/>
      <c r="GI2" s="4" t="n"/>
      <c r="GJ2" s="5" t="n"/>
      <c r="GK2" s="4" t="n"/>
      <c r="GL2" s="5" t="n"/>
      <c r="GM2" s="4" t="n"/>
      <c r="GN2" s="5" t="n"/>
      <c r="GO2" s="4" t="n"/>
      <c r="GP2" s="5" t="n"/>
      <c r="GQ2" s="4" t="n"/>
      <c r="GR2" s="5" t="n"/>
      <c r="GS2" s="4" t="n"/>
      <c r="GT2" s="5" t="n"/>
      <c r="GU2" s="4" t="n"/>
      <c r="GV2" s="5" t="n"/>
      <c r="GW2" s="4" t="n"/>
      <c r="GX2" s="5" t="n"/>
      <c r="GY2" s="4" t="n"/>
      <c r="GZ2" s="5" t="n"/>
      <c r="HA2" s="4" t="n"/>
      <c r="HB2" s="5" t="n"/>
      <c r="HC2" s="4" t="n"/>
      <c r="HD2" s="5" t="n"/>
      <c r="HE2" s="4" t="n"/>
      <c r="HF2" s="5" t="n"/>
      <c r="HG2" s="4" t="n"/>
      <c r="HH2" s="5" t="n"/>
      <c r="HI2" s="4" t="n"/>
      <c r="HJ2" s="5" t="n"/>
      <c r="HK2" s="4" t="n"/>
      <c r="HL2" s="5" t="n"/>
      <c r="HM2" s="4" t="n"/>
      <c r="HN2" s="5" t="n"/>
      <c r="HO2" s="4" t="n"/>
      <c r="HP2" s="5" t="n"/>
      <c r="HQ2" s="4" t="n"/>
      <c r="HR2" s="5" t="n"/>
      <c r="HS2" s="4" t="n"/>
      <c r="HT2" s="5" t="n"/>
      <c r="HU2" s="4" t="n"/>
      <c r="HV2" s="5" t="n"/>
      <c r="HW2" s="4" t="n"/>
      <c r="HX2" s="5" t="n"/>
      <c r="HY2" s="4" t="n"/>
      <c r="HZ2" s="5" t="n"/>
      <c r="IA2" s="4" t="n"/>
      <c r="IB2" s="5" t="n"/>
      <c r="IC2" s="4" t="n"/>
      <c r="ID2" s="5" t="n"/>
      <c r="IE2" s="4" t="n"/>
      <c r="IF2" s="5" t="n"/>
      <c r="IG2" s="4" t="n"/>
      <c r="IH2" s="5" t="n"/>
      <c r="II2" s="4" t="n"/>
      <c r="IJ2" s="5" t="n"/>
      <c r="IK2" s="4" t="n"/>
      <c r="IL2" s="5" t="n"/>
      <c r="IM2" s="4" t="n"/>
      <c r="IN2" s="5" t="n"/>
      <c r="IO2" s="4" t="n"/>
      <c r="IP2" s="5" t="n"/>
      <c r="IQ2" s="4" t="n"/>
      <c r="IR2" s="5" t="n"/>
      <c r="IS2" s="4" t="n"/>
      <c r="IT2" s="5" t="n"/>
      <c r="IU2" s="4" t="n"/>
      <c r="IV2" s="5" t="n"/>
      <c r="IW2" s="4" t="n"/>
      <c r="IX2" s="5" t="n"/>
      <c r="IY2" s="4" t="n"/>
      <c r="IZ2" s="5" t="n"/>
      <c r="JA2" s="4" t="n"/>
      <c r="JB2" s="5" t="n"/>
      <c r="JC2" s="4" t="n"/>
      <c r="JD2" s="5" t="n"/>
      <c r="JE2" s="4" t="n"/>
      <c r="JF2" s="5" t="n"/>
      <c r="JG2" s="4" t="n"/>
      <c r="JH2" s="5" t="n"/>
      <c r="JI2" s="4" t="n"/>
      <c r="JJ2" s="5" t="n"/>
      <c r="JK2" s="4" t="n"/>
      <c r="JL2" s="5" t="n"/>
      <c r="JM2" s="4" t="n"/>
      <c r="JN2" s="5" t="n"/>
      <c r="JO2" s="4" t="n"/>
      <c r="JP2" s="5" t="n"/>
      <c r="JQ2" s="4" t="n"/>
      <c r="JR2" s="5" t="n"/>
      <c r="JS2" s="4" t="n"/>
      <c r="JT2" s="5" t="n"/>
      <c r="JU2" s="4" t="n"/>
      <c r="JV2" s="5" t="n"/>
      <c r="JW2" s="4" t="n"/>
      <c r="JX2" s="5" t="n"/>
      <c r="JY2" s="4" t="n"/>
      <c r="JZ2" s="5" t="n"/>
      <c r="KA2" s="4" t="n"/>
      <c r="KB2" s="5" t="n"/>
      <c r="KC2" s="4" t="n"/>
      <c r="KD2" s="5" t="n"/>
      <c r="KE2" s="4" t="n"/>
      <c r="KF2" s="5" t="n"/>
      <c r="KG2" s="4" t="n"/>
      <c r="KH2" s="5" t="n"/>
      <c r="KI2" s="4" t="n"/>
      <c r="KJ2" s="5" t="n"/>
      <c r="KK2" s="4" t="n"/>
      <c r="KL2" s="5" t="n"/>
      <c r="KM2" s="4" t="n"/>
      <c r="KN2" s="5" t="n"/>
      <c r="KO2" s="4" t="n"/>
      <c r="KP2" s="5" t="n"/>
      <c r="KQ2" s="4" t="n"/>
      <c r="KR2" s="5" t="n"/>
      <c r="KS2" s="4" t="n"/>
      <c r="KT2" s="5" t="n"/>
      <c r="KU2" s="4" t="n"/>
      <c r="KV2" s="5" t="n"/>
      <c r="KW2" s="4" t="n"/>
      <c r="KX2" s="5" t="n"/>
      <c r="KY2" s="4" t="n"/>
      <c r="KZ2" s="5" t="n"/>
      <c r="LA2" s="4" t="n"/>
      <c r="LB2" s="5" t="n"/>
      <c r="LC2" s="4" t="n"/>
      <c r="LD2" s="5" t="n"/>
      <c r="LE2" s="4" t="n"/>
      <c r="LF2" s="5" t="n"/>
      <c r="LG2" s="4" t="n"/>
      <c r="LH2" s="5" t="n"/>
      <c r="LI2" s="4" t="n"/>
      <c r="LJ2" s="5" t="n"/>
      <c r="LK2" s="4" t="n"/>
      <c r="LL2" s="5" t="n"/>
      <c r="LM2" s="4" t="n"/>
      <c r="LN2" s="5" t="n"/>
      <c r="LO2" s="4" t="n"/>
      <c r="LP2" s="5" t="n"/>
      <c r="LQ2" s="4" t="n"/>
      <c r="LR2" s="5" t="n"/>
      <c r="LS2" s="4" t="n"/>
      <c r="LT2" s="5" t="n"/>
      <c r="LU2" s="4" t="n"/>
      <c r="LV2" s="5" t="n"/>
      <c r="LW2" s="4" t="n"/>
      <c r="LX2" s="5" t="n"/>
      <c r="LY2" s="4" t="n"/>
      <c r="LZ2" s="5" t="n"/>
      <c r="MA2" s="4" t="n"/>
      <c r="MB2" s="5" t="n"/>
      <c r="MC2" s="4" t="n"/>
      <c r="MD2" s="5" t="n"/>
      <c r="ME2" s="4" t="n"/>
      <c r="MF2" s="5" t="n"/>
      <c r="MG2" s="4" t="n"/>
      <c r="MH2" s="5" t="n"/>
      <c r="MI2" s="4" t="n"/>
      <c r="MJ2" s="5" t="n"/>
      <c r="MK2" s="4" t="n"/>
      <c r="ML2" s="5" t="n"/>
      <c r="MM2" s="4" t="n"/>
      <c r="MN2" s="5" t="n"/>
      <c r="MO2" s="4" t="n"/>
      <c r="MP2" s="5" t="n"/>
      <c r="MQ2" s="4" t="n"/>
      <c r="MR2" s="5" t="n"/>
      <c r="MS2" s="4" t="n"/>
      <c r="MT2" s="5" t="n"/>
      <c r="MU2" s="4" t="n"/>
      <c r="MV2" s="5" t="n"/>
      <c r="MW2" s="4" t="n"/>
      <c r="MX2" s="5" t="n"/>
      <c r="MY2" s="4" t="n"/>
      <c r="MZ2" s="5" t="n"/>
      <c r="NA2" s="4" t="n"/>
      <c r="NB2" s="5" t="n"/>
      <c r="NC2" s="4" t="n"/>
      <c r="ND2" s="5" t="n"/>
    </row>
    <row r="3">
      <c r="A3" s="1" t="inlineStr">
        <is>
          <t>Collaborateur</t>
        </is>
      </c>
      <c r="B3" s="1" t="inlineStr">
        <is>
          <t>Équipe</t>
        </is>
      </c>
      <c r="C3" s="1" t="inlineStr">
        <is>
          <t>Manager</t>
        </is>
      </c>
      <c r="D3" s="6" t="n">
        <v>46023</v>
      </c>
      <c r="E3" s="6" t="n">
        <v>46024</v>
      </c>
      <c r="F3" s="6" t="n">
        <v>46025</v>
      </c>
      <c r="G3" s="6" t="n">
        <v>46026</v>
      </c>
      <c r="H3" s="6" t="n">
        <v>46027</v>
      </c>
      <c r="I3" s="6" t="n">
        <v>46028</v>
      </c>
      <c r="J3" s="6" t="n">
        <v>46029</v>
      </c>
      <c r="K3" s="6" t="n">
        <v>46030</v>
      </c>
      <c r="L3" s="6" t="n">
        <v>46031</v>
      </c>
      <c r="M3" s="6" t="n">
        <v>46032</v>
      </c>
      <c r="N3" s="6" t="n">
        <v>46033</v>
      </c>
      <c r="O3" s="6" t="n">
        <v>46034</v>
      </c>
      <c r="P3" s="6" t="n">
        <v>46035</v>
      </c>
      <c r="Q3" s="6" t="n">
        <v>46036</v>
      </c>
      <c r="R3" s="6" t="n">
        <v>46037</v>
      </c>
      <c r="S3" s="6" t="n">
        <v>46038</v>
      </c>
      <c r="T3" s="6" t="n">
        <v>46039</v>
      </c>
      <c r="U3" s="6" t="n">
        <v>46040</v>
      </c>
      <c r="V3" s="6" t="n">
        <v>46041</v>
      </c>
      <c r="W3" s="6" t="n">
        <v>46042</v>
      </c>
      <c r="X3" s="6" t="n">
        <v>46043</v>
      </c>
      <c r="Y3" s="6" t="n">
        <v>46044</v>
      </c>
      <c r="Z3" s="6" t="n">
        <v>46045</v>
      </c>
      <c r="AA3" s="6" t="n">
        <v>46046</v>
      </c>
      <c r="AB3" s="6" t="n">
        <v>46047</v>
      </c>
      <c r="AC3" s="6" t="n">
        <v>46048</v>
      </c>
      <c r="AD3" s="6" t="n">
        <v>46049</v>
      </c>
      <c r="AE3" s="6" t="n">
        <v>46050</v>
      </c>
      <c r="AF3" s="6" t="n">
        <v>46051</v>
      </c>
      <c r="AG3" s="6" t="n">
        <v>46052</v>
      </c>
      <c r="AH3" s="6" t="n">
        <v>46053</v>
      </c>
      <c r="AI3" s="6" t="n">
        <v>46054</v>
      </c>
      <c r="AJ3" s="6" t="n">
        <v>46055</v>
      </c>
      <c r="AK3" s="6" t="n">
        <v>46056</v>
      </c>
      <c r="AL3" s="6" t="n">
        <v>46057</v>
      </c>
      <c r="AM3" s="6" t="n">
        <v>46058</v>
      </c>
      <c r="AN3" s="6" t="n">
        <v>46059</v>
      </c>
      <c r="AO3" s="6" t="n">
        <v>46060</v>
      </c>
      <c r="AP3" s="6" t="n">
        <v>46061</v>
      </c>
      <c r="AQ3" s="6" t="n">
        <v>46062</v>
      </c>
      <c r="AR3" s="6" t="n">
        <v>46063</v>
      </c>
      <c r="AS3" s="6" t="n">
        <v>46064</v>
      </c>
      <c r="AT3" s="6" t="n">
        <v>46065</v>
      </c>
      <c r="AU3" s="6" t="n">
        <v>46066</v>
      </c>
      <c r="AV3" s="6" t="n">
        <v>46067</v>
      </c>
      <c r="AW3" s="6" t="n">
        <v>46068</v>
      </c>
      <c r="AX3" s="6" t="n">
        <v>46069</v>
      </c>
      <c r="AY3" s="6" t="n">
        <v>46070</v>
      </c>
      <c r="AZ3" s="6" t="n">
        <v>46071</v>
      </c>
      <c r="BA3" s="6" t="n">
        <v>46072</v>
      </c>
      <c r="BB3" s="6" t="n">
        <v>46073</v>
      </c>
      <c r="BC3" s="6" t="n">
        <v>46074</v>
      </c>
      <c r="BD3" s="6" t="n">
        <v>46075</v>
      </c>
      <c r="BE3" s="6" t="n">
        <v>46076</v>
      </c>
      <c r="BF3" s="6" t="n">
        <v>46077</v>
      </c>
      <c r="BG3" s="6" t="n">
        <v>46078</v>
      </c>
      <c r="BH3" s="6" t="n">
        <v>46079</v>
      </c>
      <c r="BI3" s="6" t="n">
        <v>46080</v>
      </c>
      <c r="BJ3" s="6" t="n">
        <v>46081</v>
      </c>
      <c r="BK3" s="6" t="n">
        <v>46082</v>
      </c>
      <c r="BL3" s="6" t="n">
        <v>46083</v>
      </c>
      <c r="BM3" s="6" t="n">
        <v>46084</v>
      </c>
      <c r="BN3" s="6" t="n">
        <v>46085</v>
      </c>
      <c r="BO3" s="6" t="n">
        <v>46086</v>
      </c>
      <c r="BP3" s="6" t="n">
        <v>46087</v>
      </c>
      <c r="BQ3" s="6" t="n">
        <v>46088</v>
      </c>
      <c r="BR3" s="6" t="n">
        <v>46089</v>
      </c>
      <c r="BS3" s="6" t="n">
        <v>46090</v>
      </c>
      <c r="BT3" s="6" t="n">
        <v>46091</v>
      </c>
      <c r="BU3" s="6" t="n">
        <v>46092</v>
      </c>
      <c r="BV3" s="6" t="n">
        <v>46093</v>
      </c>
      <c r="BW3" s="6" t="n">
        <v>46094</v>
      </c>
      <c r="BX3" s="6" t="n">
        <v>46095</v>
      </c>
      <c r="BY3" s="6" t="n">
        <v>46096</v>
      </c>
      <c r="BZ3" s="6" t="n">
        <v>46097</v>
      </c>
      <c r="CA3" s="6" t="n">
        <v>46098</v>
      </c>
      <c r="CB3" s="6" t="n">
        <v>46099</v>
      </c>
      <c r="CC3" s="6" t="n">
        <v>46100</v>
      </c>
      <c r="CD3" s="6" t="n">
        <v>46101</v>
      </c>
      <c r="CE3" s="6" t="n">
        <v>46102</v>
      </c>
      <c r="CF3" s="6" t="n">
        <v>46103</v>
      </c>
      <c r="CG3" s="6" t="n">
        <v>46104</v>
      </c>
      <c r="CH3" s="6" t="n">
        <v>46105</v>
      </c>
      <c r="CI3" s="6" t="n">
        <v>46106</v>
      </c>
      <c r="CJ3" s="6" t="n">
        <v>46107</v>
      </c>
      <c r="CK3" s="6" t="n">
        <v>46108</v>
      </c>
      <c r="CL3" s="6" t="n">
        <v>46109</v>
      </c>
      <c r="CM3" s="6" t="n">
        <v>46110</v>
      </c>
      <c r="CN3" s="6" t="n">
        <v>46111</v>
      </c>
      <c r="CO3" s="6" t="n">
        <v>46112</v>
      </c>
      <c r="CP3" s="6" t="n">
        <v>46113</v>
      </c>
      <c r="CQ3" s="6" t="n">
        <v>46114</v>
      </c>
      <c r="CR3" s="6" t="n">
        <v>46115</v>
      </c>
      <c r="CS3" s="6" t="n">
        <v>46116</v>
      </c>
      <c r="CT3" s="6" t="n">
        <v>46117</v>
      </c>
      <c r="CU3" s="6" t="n">
        <v>46118</v>
      </c>
      <c r="CV3" s="6" t="n">
        <v>46119</v>
      </c>
      <c r="CW3" s="6" t="n">
        <v>46120</v>
      </c>
      <c r="CX3" s="6" t="n">
        <v>46121</v>
      </c>
      <c r="CY3" s="6" t="n">
        <v>46122</v>
      </c>
      <c r="CZ3" s="6" t="n">
        <v>46123</v>
      </c>
      <c r="DA3" s="6" t="n">
        <v>46124</v>
      </c>
      <c r="DB3" s="6" t="n">
        <v>46125</v>
      </c>
      <c r="DC3" s="6" t="n">
        <v>46126</v>
      </c>
      <c r="DD3" s="6" t="n">
        <v>46127</v>
      </c>
      <c r="DE3" s="6" t="n">
        <v>46128</v>
      </c>
      <c r="DF3" s="6" t="n">
        <v>46129</v>
      </c>
      <c r="DG3" s="6" t="n">
        <v>46130</v>
      </c>
      <c r="DH3" s="6" t="n">
        <v>46131</v>
      </c>
      <c r="DI3" s="6" t="n">
        <v>46132</v>
      </c>
      <c r="DJ3" s="6" t="n">
        <v>46133</v>
      </c>
      <c r="DK3" s="6" t="n">
        <v>46134</v>
      </c>
      <c r="DL3" s="6" t="n">
        <v>46135</v>
      </c>
      <c r="DM3" s="6" t="n">
        <v>46136</v>
      </c>
      <c r="DN3" s="6" t="n">
        <v>46137</v>
      </c>
      <c r="DO3" s="6" t="n">
        <v>46138</v>
      </c>
      <c r="DP3" s="6" t="n">
        <v>46139</v>
      </c>
      <c r="DQ3" s="6" t="n">
        <v>46140</v>
      </c>
      <c r="DR3" s="6" t="n">
        <v>46141</v>
      </c>
      <c r="DS3" s="6" t="n">
        <v>46142</v>
      </c>
      <c r="DT3" s="6" t="n">
        <v>46143</v>
      </c>
      <c r="DU3" s="6" t="n">
        <v>46144</v>
      </c>
      <c r="DV3" s="6" t="n">
        <v>46145</v>
      </c>
      <c r="DW3" s="6" t="n">
        <v>46146</v>
      </c>
      <c r="DX3" s="6" t="n">
        <v>46147</v>
      </c>
      <c r="DY3" s="6" t="n">
        <v>46148</v>
      </c>
      <c r="DZ3" s="6" t="n">
        <v>46149</v>
      </c>
      <c r="EA3" s="6" t="n">
        <v>46150</v>
      </c>
      <c r="EB3" s="6" t="n">
        <v>46151</v>
      </c>
      <c r="EC3" s="6" t="n">
        <v>46152</v>
      </c>
      <c r="ED3" s="6" t="n">
        <v>46153</v>
      </c>
      <c r="EE3" s="6" t="n">
        <v>46154</v>
      </c>
      <c r="EF3" s="6" t="n">
        <v>46155</v>
      </c>
      <c r="EG3" s="6" t="n">
        <v>46156</v>
      </c>
      <c r="EH3" s="6" t="n">
        <v>46157</v>
      </c>
      <c r="EI3" s="6" t="n">
        <v>46158</v>
      </c>
      <c r="EJ3" s="6" t="n">
        <v>46159</v>
      </c>
      <c r="EK3" s="6" t="n">
        <v>46160</v>
      </c>
      <c r="EL3" s="6" t="n">
        <v>46161</v>
      </c>
      <c r="EM3" s="6" t="n">
        <v>46162</v>
      </c>
      <c r="EN3" s="6" t="n">
        <v>46163</v>
      </c>
      <c r="EO3" s="6" t="n">
        <v>46164</v>
      </c>
      <c r="EP3" s="6" t="n">
        <v>46165</v>
      </c>
      <c r="EQ3" s="6" t="n">
        <v>46166</v>
      </c>
      <c r="ER3" s="6" t="n">
        <v>46167</v>
      </c>
      <c r="ES3" s="6" t="n">
        <v>46168</v>
      </c>
      <c r="ET3" s="6" t="n">
        <v>46169</v>
      </c>
      <c r="EU3" s="6" t="n">
        <v>46170</v>
      </c>
      <c r="EV3" s="6" t="n">
        <v>46171</v>
      </c>
      <c r="EW3" s="6" t="n">
        <v>46172</v>
      </c>
      <c r="EX3" s="6" t="n">
        <v>46173</v>
      </c>
      <c r="EY3" s="6" t="n">
        <v>46174</v>
      </c>
      <c r="EZ3" s="6" t="n">
        <v>46175</v>
      </c>
      <c r="FA3" s="6" t="n">
        <v>46176</v>
      </c>
      <c r="FB3" s="6" t="n">
        <v>46177</v>
      </c>
      <c r="FC3" s="6" t="n">
        <v>46178</v>
      </c>
      <c r="FD3" s="6" t="n">
        <v>46179</v>
      </c>
      <c r="FE3" s="6" t="n">
        <v>46180</v>
      </c>
      <c r="FF3" s="6" t="n">
        <v>46181</v>
      </c>
      <c r="FG3" s="6" t="n">
        <v>46182</v>
      </c>
      <c r="FH3" s="6" t="n">
        <v>46183</v>
      </c>
      <c r="FI3" s="6" t="n">
        <v>46184</v>
      </c>
      <c r="FJ3" s="6" t="n">
        <v>46185</v>
      </c>
      <c r="FK3" s="6" t="n">
        <v>46186</v>
      </c>
      <c r="FL3" s="6" t="n">
        <v>46187</v>
      </c>
      <c r="FM3" s="6" t="n">
        <v>46188</v>
      </c>
      <c r="FN3" s="6" t="n">
        <v>46189</v>
      </c>
      <c r="FO3" s="6" t="n">
        <v>46190</v>
      </c>
      <c r="FP3" s="6" t="n">
        <v>46191</v>
      </c>
      <c r="FQ3" s="6" t="n">
        <v>46192</v>
      </c>
      <c r="FR3" s="6" t="n">
        <v>46193</v>
      </c>
      <c r="FS3" s="6" t="n">
        <v>46194</v>
      </c>
      <c r="FT3" s="6" t="n">
        <v>46195</v>
      </c>
      <c r="FU3" s="6" t="n">
        <v>46196</v>
      </c>
      <c r="FV3" s="6" t="n">
        <v>46197</v>
      </c>
      <c r="FW3" s="6" t="n">
        <v>46198</v>
      </c>
      <c r="FX3" s="6" t="n">
        <v>46199</v>
      </c>
      <c r="FY3" s="6" t="n">
        <v>46200</v>
      </c>
      <c r="FZ3" s="6" t="n">
        <v>46201</v>
      </c>
      <c r="GA3" s="6" t="n">
        <v>46202</v>
      </c>
      <c r="GB3" s="6" t="n">
        <v>46203</v>
      </c>
      <c r="GC3" s="6" t="n">
        <v>46204</v>
      </c>
      <c r="GD3" s="6" t="n">
        <v>46205</v>
      </c>
      <c r="GE3" s="6" t="n">
        <v>46206</v>
      </c>
      <c r="GF3" s="6" t="n">
        <v>46207</v>
      </c>
      <c r="GG3" s="6" t="n">
        <v>46208</v>
      </c>
      <c r="GH3" s="6" t="n">
        <v>46209</v>
      </c>
      <c r="GI3" s="6" t="n">
        <v>46210</v>
      </c>
      <c r="GJ3" s="6" t="n">
        <v>46211</v>
      </c>
      <c r="GK3" s="6" t="n">
        <v>46212</v>
      </c>
      <c r="GL3" s="6" t="n">
        <v>46213</v>
      </c>
      <c r="GM3" s="6" t="n">
        <v>46214</v>
      </c>
      <c r="GN3" s="6" t="n">
        <v>46215</v>
      </c>
      <c r="GO3" s="6" t="n">
        <v>46216</v>
      </c>
      <c r="GP3" s="6" t="n">
        <v>46217</v>
      </c>
      <c r="GQ3" s="6" t="n">
        <v>46218</v>
      </c>
      <c r="GR3" s="6" t="n">
        <v>46219</v>
      </c>
      <c r="GS3" s="6" t="n">
        <v>46220</v>
      </c>
      <c r="GT3" s="6" t="n">
        <v>46221</v>
      </c>
      <c r="GU3" s="6" t="n">
        <v>46222</v>
      </c>
      <c r="GV3" s="6" t="n">
        <v>46223</v>
      </c>
      <c r="GW3" s="6" t="n">
        <v>46224</v>
      </c>
      <c r="GX3" s="6" t="n">
        <v>46225</v>
      </c>
      <c r="GY3" s="6" t="n">
        <v>46226</v>
      </c>
      <c r="GZ3" s="6" t="n">
        <v>46227</v>
      </c>
      <c r="HA3" s="6" t="n">
        <v>46228</v>
      </c>
      <c r="HB3" s="6" t="n">
        <v>46229</v>
      </c>
      <c r="HC3" s="6" t="n">
        <v>46230</v>
      </c>
      <c r="HD3" s="6" t="n">
        <v>46231</v>
      </c>
      <c r="HE3" s="6" t="n">
        <v>46232</v>
      </c>
      <c r="HF3" s="6" t="n">
        <v>46233</v>
      </c>
      <c r="HG3" s="6" t="n">
        <v>46234</v>
      </c>
      <c r="HH3" s="6" t="n">
        <v>46235</v>
      </c>
      <c r="HI3" s="6" t="n">
        <v>46236</v>
      </c>
      <c r="HJ3" s="6" t="n">
        <v>46237</v>
      </c>
      <c r="HK3" s="6" t="n">
        <v>46238</v>
      </c>
      <c r="HL3" s="6" t="n">
        <v>46239</v>
      </c>
      <c r="HM3" s="6" t="n">
        <v>46240</v>
      </c>
      <c r="HN3" s="6" t="n">
        <v>46241</v>
      </c>
      <c r="HO3" s="6" t="n">
        <v>46242</v>
      </c>
      <c r="HP3" s="6" t="n">
        <v>46243</v>
      </c>
      <c r="HQ3" s="6" t="n">
        <v>46244</v>
      </c>
      <c r="HR3" s="6" t="n">
        <v>46245</v>
      </c>
      <c r="HS3" s="6" t="n">
        <v>46246</v>
      </c>
      <c r="HT3" s="6" t="n">
        <v>46247</v>
      </c>
      <c r="HU3" s="6" t="n">
        <v>46248</v>
      </c>
      <c r="HV3" s="6" t="n">
        <v>46249</v>
      </c>
      <c r="HW3" s="6" t="n">
        <v>46250</v>
      </c>
      <c r="HX3" s="6" t="n">
        <v>46251</v>
      </c>
      <c r="HY3" s="6" t="n">
        <v>46252</v>
      </c>
      <c r="HZ3" s="6" t="n">
        <v>46253</v>
      </c>
      <c r="IA3" s="6" t="n">
        <v>46254</v>
      </c>
      <c r="IB3" s="6" t="n">
        <v>46255</v>
      </c>
      <c r="IC3" s="6" t="n">
        <v>46256</v>
      </c>
      <c r="ID3" s="6" t="n">
        <v>46257</v>
      </c>
      <c r="IE3" s="6" t="n">
        <v>46258</v>
      </c>
      <c r="IF3" s="6" t="n">
        <v>46259</v>
      </c>
      <c r="IG3" s="6" t="n">
        <v>46260</v>
      </c>
      <c r="IH3" s="6" t="n">
        <v>46261</v>
      </c>
      <c r="II3" s="6" t="n">
        <v>46262</v>
      </c>
      <c r="IJ3" s="6" t="n">
        <v>46263</v>
      </c>
      <c r="IK3" s="6" t="n">
        <v>46264</v>
      </c>
      <c r="IL3" s="6" t="n">
        <v>46265</v>
      </c>
      <c r="IM3" s="6" t="n">
        <v>46266</v>
      </c>
      <c r="IN3" s="6" t="n">
        <v>46267</v>
      </c>
      <c r="IO3" s="6" t="n">
        <v>46268</v>
      </c>
      <c r="IP3" s="6" t="n">
        <v>46269</v>
      </c>
      <c r="IQ3" s="6" t="n">
        <v>46270</v>
      </c>
      <c r="IR3" s="6" t="n">
        <v>46271</v>
      </c>
      <c r="IS3" s="6" t="n">
        <v>46272</v>
      </c>
      <c r="IT3" s="6" t="n">
        <v>46273</v>
      </c>
      <c r="IU3" s="6" t="n">
        <v>46274</v>
      </c>
      <c r="IV3" s="6" t="n">
        <v>46275</v>
      </c>
      <c r="IW3" s="6" t="n">
        <v>46276</v>
      </c>
      <c r="IX3" s="6" t="n">
        <v>46277</v>
      </c>
      <c r="IY3" s="6" t="n">
        <v>46278</v>
      </c>
      <c r="IZ3" s="6" t="n">
        <v>46279</v>
      </c>
      <c r="JA3" s="6" t="n">
        <v>46280</v>
      </c>
      <c r="JB3" s="6" t="n">
        <v>46281</v>
      </c>
      <c r="JC3" s="6" t="n">
        <v>46282</v>
      </c>
      <c r="JD3" s="6" t="n">
        <v>46283</v>
      </c>
      <c r="JE3" s="6" t="n">
        <v>46284</v>
      </c>
      <c r="JF3" s="6" t="n">
        <v>46285</v>
      </c>
      <c r="JG3" s="6" t="n">
        <v>46286</v>
      </c>
      <c r="JH3" s="6" t="n">
        <v>46287</v>
      </c>
      <c r="JI3" s="6" t="n">
        <v>46288</v>
      </c>
      <c r="JJ3" s="6" t="n">
        <v>46289</v>
      </c>
      <c r="JK3" s="6" t="n">
        <v>46290</v>
      </c>
      <c r="JL3" s="6" t="n">
        <v>46291</v>
      </c>
      <c r="JM3" s="6" t="n">
        <v>46292</v>
      </c>
      <c r="JN3" s="6" t="n">
        <v>46293</v>
      </c>
      <c r="JO3" s="6" t="n">
        <v>46294</v>
      </c>
      <c r="JP3" s="6" t="n">
        <v>46295</v>
      </c>
      <c r="JQ3" s="6" t="n">
        <v>46296</v>
      </c>
      <c r="JR3" s="6" t="n">
        <v>46297</v>
      </c>
      <c r="JS3" s="6" t="n">
        <v>46298</v>
      </c>
      <c r="JT3" s="6" t="n">
        <v>46299</v>
      </c>
      <c r="JU3" s="6" t="n">
        <v>46300</v>
      </c>
      <c r="JV3" s="6" t="n">
        <v>46301</v>
      </c>
      <c r="JW3" s="6" t="n">
        <v>46302</v>
      </c>
      <c r="JX3" s="6" t="n">
        <v>46303</v>
      </c>
      <c r="JY3" s="6" t="n">
        <v>46304</v>
      </c>
      <c r="JZ3" s="6" t="n">
        <v>46305</v>
      </c>
      <c r="KA3" s="6" t="n">
        <v>46306</v>
      </c>
      <c r="KB3" s="6" t="n">
        <v>46307</v>
      </c>
      <c r="KC3" s="6" t="n">
        <v>46308</v>
      </c>
      <c r="KD3" s="6" t="n">
        <v>46309</v>
      </c>
      <c r="KE3" s="6" t="n">
        <v>46310</v>
      </c>
      <c r="KF3" s="6" t="n">
        <v>46311</v>
      </c>
      <c r="KG3" s="6" t="n">
        <v>46312</v>
      </c>
      <c r="KH3" s="6" t="n">
        <v>46313</v>
      </c>
      <c r="KI3" s="6" t="n">
        <v>46314</v>
      </c>
      <c r="KJ3" s="6" t="n">
        <v>46315</v>
      </c>
      <c r="KK3" s="6" t="n">
        <v>46316</v>
      </c>
      <c r="KL3" s="6" t="n">
        <v>46317</v>
      </c>
      <c r="KM3" s="6" t="n">
        <v>46318</v>
      </c>
      <c r="KN3" s="6" t="n">
        <v>46319</v>
      </c>
      <c r="KO3" s="6" t="n">
        <v>46320</v>
      </c>
      <c r="KP3" s="6" t="n">
        <v>46321</v>
      </c>
      <c r="KQ3" s="6" t="n">
        <v>46322</v>
      </c>
      <c r="KR3" s="6" t="n">
        <v>46323</v>
      </c>
      <c r="KS3" s="6" t="n">
        <v>46324</v>
      </c>
      <c r="KT3" s="6" t="n">
        <v>46325</v>
      </c>
      <c r="KU3" s="6" t="n">
        <v>46326</v>
      </c>
      <c r="KV3" s="6" t="n">
        <v>46327</v>
      </c>
      <c r="KW3" s="6" t="n">
        <v>46328</v>
      </c>
      <c r="KX3" s="6" t="n">
        <v>46329</v>
      </c>
      <c r="KY3" s="6" t="n">
        <v>46330</v>
      </c>
      <c r="KZ3" s="6" t="n">
        <v>46331</v>
      </c>
      <c r="LA3" s="6" t="n">
        <v>46332</v>
      </c>
      <c r="LB3" s="6" t="n">
        <v>46333</v>
      </c>
      <c r="LC3" s="6" t="n">
        <v>46334</v>
      </c>
      <c r="LD3" s="6" t="n">
        <v>46335</v>
      </c>
      <c r="LE3" s="6" t="n">
        <v>46336</v>
      </c>
      <c r="LF3" s="6" t="n">
        <v>46337</v>
      </c>
      <c r="LG3" s="6" t="n">
        <v>46338</v>
      </c>
      <c r="LH3" s="6" t="n">
        <v>46339</v>
      </c>
      <c r="LI3" s="6" t="n">
        <v>46340</v>
      </c>
      <c r="LJ3" s="6" t="n">
        <v>46341</v>
      </c>
      <c r="LK3" s="6" t="n">
        <v>46342</v>
      </c>
      <c r="LL3" s="6" t="n">
        <v>46343</v>
      </c>
      <c r="LM3" s="6" t="n">
        <v>46344</v>
      </c>
      <c r="LN3" s="6" t="n">
        <v>46345</v>
      </c>
      <c r="LO3" s="6" t="n">
        <v>46346</v>
      </c>
      <c r="LP3" s="6" t="n">
        <v>46347</v>
      </c>
      <c r="LQ3" s="6" t="n">
        <v>46348</v>
      </c>
      <c r="LR3" s="6" t="n">
        <v>46349</v>
      </c>
      <c r="LS3" s="6" t="n">
        <v>46350</v>
      </c>
      <c r="LT3" s="6" t="n">
        <v>46351</v>
      </c>
      <c r="LU3" s="6" t="n">
        <v>46352</v>
      </c>
      <c r="LV3" s="6" t="n">
        <v>46353</v>
      </c>
      <c r="LW3" s="6" t="n">
        <v>46354</v>
      </c>
      <c r="LX3" s="6" t="n">
        <v>46355</v>
      </c>
      <c r="LY3" s="6" t="n">
        <v>46356</v>
      </c>
      <c r="LZ3" s="6" t="n">
        <v>46357</v>
      </c>
      <c r="MA3" s="6" t="n">
        <v>46358</v>
      </c>
      <c r="MB3" s="6" t="n">
        <v>46359</v>
      </c>
      <c r="MC3" s="6" t="n">
        <v>46360</v>
      </c>
      <c r="MD3" s="6" t="n">
        <v>46361</v>
      </c>
      <c r="ME3" s="6" t="n">
        <v>46362</v>
      </c>
      <c r="MF3" s="6" t="n">
        <v>46363</v>
      </c>
      <c r="MG3" s="6" t="n">
        <v>46364</v>
      </c>
      <c r="MH3" s="6" t="n">
        <v>46365</v>
      </c>
      <c r="MI3" s="6" t="n">
        <v>46366</v>
      </c>
      <c r="MJ3" s="6" t="n">
        <v>46367</v>
      </c>
      <c r="MK3" s="6" t="n">
        <v>46368</v>
      </c>
      <c r="ML3" s="6" t="n">
        <v>46369</v>
      </c>
      <c r="MM3" s="6" t="n">
        <v>46370</v>
      </c>
      <c r="MN3" s="6" t="n">
        <v>46371</v>
      </c>
      <c r="MO3" s="6" t="n">
        <v>46372</v>
      </c>
      <c r="MP3" s="6" t="n">
        <v>46373</v>
      </c>
      <c r="MQ3" s="6" t="n">
        <v>46374</v>
      </c>
      <c r="MR3" s="6" t="n">
        <v>46375</v>
      </c>
      <c r="MS3" s="6" t="n">
        <v>46376</v>
      </c>
      <c r="MT3" s="6" t="n">
        <v>46377</v>
      </c>
      <c r="MU3" s="6" t="n">
        <v>46378</v>
      </c>
      <c r="MV3" s="6" t="n">
        <v>46379</v>
      </c>
      <c r="MW3" s="6" t="n">
        <v>46380</v>
      </c>
      <c r="MX3" s="6" t="n">
        <v>46381</v>
      </c>
      <c r="MY3" s="6" t="n">
        <v>46382</v>
      </c>
      <c r="MZ3" s="6" t="n">
        <v>46383</v>
      </c>
      <c r="NA3" s="6" t="n">
        <v>46384</v>
      </c>
      <c r="NB3" s="6" t="n">
        <v>46385</v>
      </c>
      <c r="NC3" s="6" t="n">
        <v>46386</v>
      </c>
      <c r="ND3" s="6" t="n">
        <v>46387</v>
      </c>
    </row>
    <row r="6">
      <c r="A6" t="inlineStr">
        <is>
          <t>Amélie Benali</t>
        </is>
      </c>
      <c r="B6" t="inlineStr">
        <is>
          <t>A</t>
        </is>
      </c>
      <c r="C6" t="inlineStr">
        <is>
          <t>Yassine Haddad</t>
        </is>
      </c>
    </row>
    <row r="7">
      <c r="A7" t="inlineStr">
        <is>
          <t>Rachid Karim</t>
        </is>
      </c>
      <c r="B7" t="inlineStr">
        <is>
          <t>A</t>
        </is>
      </c>
      <c r="C7" t="inlineStr">
        <is>
          <t>Yassine Haddad</t>
        </is>
      </c>
    </row>
    <row r="8">
      <c r="A8" t="inlineStr">
        <is>
          <t>Salma Rifi</t>
        </is>
      </c>
      <c r="B8" t="inlineStr">
        <is>
          <t>A</t>
        </is>
      </c>
      <c r="C8" t="inlineStr">
        <is>
          <t>Yassine Haddad</t>
        </is>
      </c>
    </row>
    <row r="9">
      <c r="A9" t="inlineStr">
        <is>
          <t>Hugo Perret</t>
        </is>
      </c>
      <c r="B9" t="inlineStr">
        <is>
          <t>A</t>
        </is>
      </c>
      <c r="C9" t="inlineStr">
        <is>
          <t>Yassine Haddad</t>
        </is>
      </c>
    </row>
    <row r="10">
      <c r="A10" t="inlineStr">
        <is>
          <t>Inès Moreau</t>
        </is>
      </c>
      <c r="B10" t="inlineStr">
        <is>
          <t>A</t>
        </is>
      </c>
      <c r="C10" t="inlineStr">
        <is>
          <t>Yassine Haddad</t>
        </is>
      </c>
    </row>
    <row r="11">
      <c r="A11" t="inlineStr">
        <is>
          <t>Nadia Rami</t>
        </is>
      </c>
      <c r="B11" t="inlineStr">
        <is>
          <t>B</t>
        </is>
      </c>
      <c r="C11" t="inlineStr">
        <is>
          <t>Samira Idrissi</t>
        </is>
      </c>
    </row>
    <row r="12">
      <c r="A12" t="inlineStr">
        <is>
          <t>Othmane El Fassi</t>
        </is>
      </c>
      <c r="B12" t="inlineStr">
        <is>
          <t>B</t>
        </is>
      </c>
      <c r="C12" t="inlineStr">
        <is>
          <t>Samira Idrissi</t>
        </is>
      </c>
    </row>
    <row r="13">
      <c r="A13" t="inlineStr">
        <is>
          <t>Youssef Mana</t>
        </is>
      </c>
      <c r="B13" t="inlineStr">
        <is>
          <t>B</t>
        </is>
      </c>
      <c r="C13" t="inlineStr">
        <is>
          <t>Samira Idrissi</t>
        </is>
      </c>
    </row>
    <row r="14">
      <c r="A14" t="inlineStr">
        <is>
          <t>Clément Dubois</t>
        </is>
      </c>
      <c r="B14" t="inlineStr">
        <is>
          <t>B</t>
        </is>
      </c>
      <c r="C14" t="inlineStr">
        <is>
          <t>Samira Idrissi</t>
        </is>
      </c>
    </row>
    <row r="15">
      <c r="A15" t="inlineStr">
        <is>
          <t>Camille Rey</t>
        </is>
      </c>
      <c r="B15" t="inlineStr">
        <is>
          <t>B</t>
        </is>
      </c>
      <c r="C15" t="inlineStr">
        <is>
          <t>Samira Idrissi</t>
        </is>
      </c>
    </row>
    <row r="16">
      <c r="A16" t="inlineStr">
        <is>
          <t>Julie Béranger</t>
        </is>
      </c>
      <c r="B16" t="inlineStr">
        <is>
          <t>C</t>
        </is>
      </c>
      <c r="C16" t="inlineStr">
        <is>
          <t>Karim Lahlou</t>
        </is>
      </c>
    </row>
    <row r="17">
      <c r="A17" t="inlineStr">
        <is>
          <t>Élodie Martin</t>
        </is>
      </c>
      <c r="B17" t="inlineStr">
        <is>
          <t>C</t>
        </is>
      </c>
      <c r="C17" t="inlineStr">
        <is>
          <t>Karim Lahlou</t>
        </is>
      </c>
    </row>
    <row r="18">
      <c r="A18" t="inlineStr">
        <is>
          <t>Hicham El Yazidi</t>
        </is>
      </c>
      <c r="B18" t="inlineStr">
        <is>
          <t>C</t>
        </is>
      </c>
      <c r="C18" t="inlineStr">
        <is>
          <t>Karim Lahlou</t>
        </is>
      </c>
    </row>
    <row r="19">
      <c r="A19" t="inlineStr">
        <is>
          <t>Sofia Benyahia</t>
        </is>
      </c>
      <c r="B19" t="inlineStr">
        <is>
          <t>C</t>
        </is>
      </c>
      <c r="C19" t="inlineStr">
        <is>
          <t>Karim Lahlou</t>
        </is>
      </c>
    </row>
    <row r="20">
      <c r="A20" t="inlineStr">
        <is>
          <t>Léa Fontaine</t>
        </is>
      </c>
      <c r="B20" t="inlineStr">
        <is>
          <t>C</t>
        </is>
      </c>
      <c r="C20" t="inlineStr">
        <is>
          <t>Karim Lahlou</t>
        </is>
      </c>
    </row>
    <row r="21">
      <c r="A21" t="inlineStr">
        <is>
          <t>Thomas Garnier</t>
        </is>
      </c>
      <c r="B21" t="inlineStr">
        <is>
          <t>C</t>
        </is>
      </c>
      <c r="C21" t="inlineStr">
        <is>
          <t>Karim Lahlou</t>
        </is>
      </c>
    </row>
    <row r="62"/>
  </sheetData>
  <mergeCells count="1">
    <mergeCell ref="A1:ND1"/>
  </mergeCells>
  <conditionalFormatting sqref="D6:ND62">
    <cfRule type="expression" priority="1" dxfId="0">
      <formula>=(COUNTIFS(T_Demandes[Collaborateur],$A6,T_Demandes[Statut],"Validé",T_Demandes[Du],"&lt;="&amp;INDEX(3:3,COLUMN()),T_Demandes[Au],"&gt;="&amp;INDEX(3:3,COLUMN()),"CP")&gt;0</formula>
    </cfRule>
    <cfRule type="expression" priority="2" dxfId="1">
      <formula>=(COUNTIFS(T_Demandes[Collaborateur],$A6,T_Demandes[Statut],"Validé",T_Demandes[Du],"&lt;="&amp;INDEX(3:3,COLUMN()),T_Demandes[Au],"&gt;="&amp;INDEX(3:3,COLUMN()),"RTT")&gt;0</formula>
    </cfRule>
    <cfRule type="expression" priority="3" dxfId="2">
      <formula>=(COUNTIFS(T_Demandes[Collaborateur],$A6,T_Demandes[Statut],"Validé",T_Demandes[Du],"&lt;="&amp;INDEX(3:3,COLUMN()),T_Demandes[Au],"&gt;="&amp;INDEX(3:3,COLUMN()),"MAL")&gt;0</formula>
    </cfRule>
    <cfRule type="expression" priority="4" dxfId="3">
      <formula>=(COUNTIFS(T_Demandes[Collaborateur],$A6,T_Demandes[Statut],"Validé",T_Demandes[Du],"&lt;="&amp;INDEX(3:3,COLUMN()),T_Demandes[Au],"&gt;="&amp;INDEX(3:3,COLUMN()),"ABS")&gt;0</formula>
    </cfRule>
    <cfRule type="expression" priority="5" dxfId="4">
      <formula>=(COUNTIFS(T_Demandes[Collaborateur],$A6,T_Demandes[Statut],"Validé",T_Demandes[Du],"&lt;="&amp;INDEX(3:3,COLUMN()),T_Demandes[Au],"&gt;="&amp;INDEX(3:3,COLUMN()),"MAT")&gt;0</formula>
    </cfRule>
    <cfRule type="expression" priority="6" dxfId="5">
      <formula>=WEEKDAY(INDEX(3:3,COLUMN()),2)&gt;=6</formula>
    </cfRule>
    <cfRule type="expression" priority="7" dxfId="6">
      <formula>=COUNTIF(Feries,INDEX(3:3,COLUMN()))&gt;0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H23"/>
  <sheetViews>
    <sheetView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10" customWidth="1" min="2" max="2"/>
    <col width="8" customWidth="1" min="3" max="3"/>
    <col width="3" customWidth="1" min="4" max="4"/>
    <col width="3" customWidth="1" min="5" max="5"/>
    <col width="3" customWidth="1" min="6" max="6"/>
    <col width="3" customWidth="1" min="7" max="7"/>
    <col width="3" customWidth="1" min="8" max="8"/>
    <col width="3" customWidth="1" min="9" max="9"/>
    <col width="3" customWidth="1" min="10" max="10"/>
    <col width="3" customWidth="1" min="11" max="11"/>
    <col width="3" customWidth="1" min="12" max="12"/>
    <col width="3" customWidth="1" min="13" max="13"/>
    <col width="3" customWidth="1" min="14" max="14"/>
    <col width="3" customWidth="1" min="15" max="15"/>
    <col width="3" customWidth="1" min="16" max="16"/>
    <col width="3" customWidth="1" min="17" max="17"/>
    <col width="3" customWidth="1" min="18" max="18"/>
    <col width="3" customWidth="1" min="19" max="19"/>
    <col width="3" customWidth="1" min="20" max="20"/>
    <col width="3" customWidth="1" min="21" max="21"/>
    <col width="3" customWidth="1" min="22" max="22"/>
    <col width="3" customWidth="1" min="23" max="23"/>
    <col width="3" customWidth="1" min="24" max="24"/>
    <col width="3" customWidth="1" min="25" max="25"/>
    <col width="3" customWidth="1" min="26" max="26"/>
    <col width="3" customWidth="1" min="27" max="27"/>
    <col width="3" customWidth="1" min="28" max="28"/>
    <col width="3" customWidth="1" min="29" max="29"/>
    <col width="3" customWidth="1" min="30" max="30"/>
    <col width="3" customWidth="1" min="31" max="31"/>
    <col width="3" customWidth="1" min="32" max="32"/>
    <col width="3" customWidth="1" min="33" max="33"/>
    <col width="3" customWidth="1" min="34" max="34"/>
  </cols>
  <sheetData>
    <row r="1">
      <c r="A1" s="7" t="inlineStr">
        <is>
          <t>PLANNING CONGÉS — JANUARY 2026 (Affichage)</t>
        </is>
      </c>
    </row>
    <row r="2">
      <c r="A2" s="4" t="n"/>
      <c r="B2" s="5" t="n"/>
      <c r="C2" s="4" t="n"/>
      <c r="D2" s="5" t="n"/>
      <c r="E2" s="4" t="n"/>
      <c r="F2" s="5" t="n"/>
      <c r="G2" s="4" t="n"/>
      <c r="H2" s="5" t="n"/>
      <c r="I2" s="4" t="n"/>
      <c r="J2" s="5" t="n"/>
      <c r="K2" s="4" t="n"/>
      <c r="L2" s="5" t="n"/>
      <c r="M2" s="4" t="n"/>
      <c r="N2" s="5" t="n"/>
      <c r="O2" s="4" t="n"/>
      <c r="P2" s="5" t="n"/>
      <c r="Q2" s="4" t="n"/>
      <c r="R2" s="5" t="n"/>
      <c r="S2" s="4" t="n"/>
      <c r="T2" s="5" t="n"/>
      <c r="U2" s="4" t="n"/>
      <c r="V2" s="5" t="n"/>
      <c r="W2" s="4" t="n"/>
      <c r="X2" s="5" t="n"/>
      <c r="Y2" s="4" t="n"/>
      <c r="Z2" s="5" t="n"/>
      <c r="AA2" s="4" t="n"/>
      <c r="AB2" s="5" t="n"/>
      <c r="AC2" s="4" t="n"/>
      <c r="AD2" s="5" t="n"/>
      <c r="AE2" s="4" t="n"/>
      <c r="AF2" s="5" t="n"/>
      <c r="AG2" s="4" t="n"/>
      <c r="AH2" s="5" t="n"/>
    </row>
    <row r="3">
      <c r="A3" s="1" t="inlineStr">
        <is>
          <t>Collaborateur</t>
        </is>
      </c>
      <c r="B3" s="1" t="inlineStr">
        <is>
          <t>Équipe</t>
        </is>
      </c>
      <c r="C3" s="1" t="inlineStr">
        <is>
          <t>Mgr</t>
        </is>
      </c>
      <c r="D3" t="n">
        <v>1</v>
      </c>
      <c r="E3" t="n">
        <v>2</v>
      </c>
      <c r="F3" t="n">
        <v>3</v>
      </c>
      <c r="G3" t="n">
        <v>4</v>
      </c>
      <c r="H3" t="n">
        <v>5</v>
      </c>
      <c r="I3" t="n">
        <v>6</v>
      </c>
      <c r="J3" t="n">
        <v>7</v>
      </c>
      <c r="K3" t="n">
        <v>8</v>
      </c>
      <c r="L3" t="n">
        <v>9</v>
      </c>
      <c r="M3" t="n">
        <v>10</v>
      </c>
      <c r="N3" t="n">
        <v>11</v>
      </c>
      <c r="O3" t="n">
        <v>12</v>
      </c>
      <c r="P3" t="n">
        <v>13</v>
      </c>
      <c r="Q3" t="n">
        <v>14</v>
      </c>
      <c r="R3" t="n">
        <v>15</v>
      </c>
      <c r="S3" t="n">
        <v>16</v>
      </c>
      <c r="T3" t="n">
        <v>17</v>
      </c>
      <c r="U3" t="n">
        <v>18</v>
      </c>
      <c r="V3" t="n">
        <v>19</v>
      </c>
      <c r="W3" t="n">
        <v>20</v>
      </c>
      <c r="X3" t="n">
        <v>21</v>
      </c>
      <c r="Y3" t="n">
        <v>22</v>
      </c>
      <c r="Z3" t="n">
        <v>23</v>
      </c>
      <c r="AA3" t="n">
        <v>24</v>
      </c>
      <c r="AB3" t="n">
        <v>25</v>
      </c>
      <c r="AC3" t="n">
        <v>26</v>
      </c>
      <c r="AD3" t="n">
        <v>27</v>
      </c>
      <c r="AE3" t="n">
        <v>28</v>
      </c>
      <c r="AF3" t="n">
        <v>29</v>
      </c>
      <c r="AG3" t="n">
        <v>30</v>
      </c>
      <c r="AH3" t="n">
        <v>31</v>
      </c>
    </row>
    <row r="5">
      <c r="A5" t="inlineStr">
        <is>
          <t>Amélie Benali</t>
        </is>
      </c>
      <c r="B5" t="inlineStr">
        <is>
          <t>A</t>
        </is>
      </c>
      <c r="C5" t="inlineStr">
        <is>
          <t>Yassine Haddad</t>
        </is>
      </c>
      <c r="D5" s="8">
        <f>IF(COUNTIFS(T_Demandes[Collaborateur],$A5,T_Demandes[Statut],"Validé",T_Demandes[Du],"&lt;="&amp;DATE(2026,1,1),T_Demandes[Au],"&gt;="&amp;DATE(2026,1,1),T_Demandes[Type],"CP")&gt;0,"CP",IF(COUNTIFS(T_Demandes[Collaborateur],$A5,T_Demandes[Statut],"Validé",T_Demandes[Du],"&lt;="&amp;DATE(2026,1,1),T_Demandes[Au],"&gt;="&amp;DATE(2026,1,1),T_Demandes[Type],"RTT")&gt;0,"RTT",IF(COUNTIFS(T_Demandes[Collaborateur],$A5,T_Demandes[Statut],"Validé",T_Demandes[Du],"&lt;="&amp;DATE(2026,1,1),T_Demandes[Au],"&gt;="&amp;DATE(2026,1,1),T_Demandes[Type],"MAL")&gt;0,"MAL",IF(COUNTIFS(T_Demandes[Collaborateur],$A5,T_Demandes[Statut],"Validé",T_Demandes[Du],"&lt;="&amp;DATE(2026,1,1),T_Demandes[Au],"&gt;="&amp;DATE(2026,1,1),T_Demandes[Type],"ABS")&gt;0,"ABS",IF(COUNTIFS(T_Demandes[Collaborateur],$A5,T_Demandes[Statut],"Validé",T_Demandes[Du],"&lt;="&amp;DATE(2026,1,1),T_Demandes[Au],"&gt;="&amp;DATE(2026,1,1),T_Demandes[Type],"MAT")&gt;0,"MAT","")))))</f>
        <v/>
      </c>
      <c r="E5" s="8">
        <f>IF(COUNTIFS(T_Demandes[Collaborateur],$A5,T_Demandes[Statut],"Validé",T_Demandes[Du],"&lt;="&amp;DATE(2026,1,2),T_Demandes[Au],"&gt;="&amp;DATE(2026,1,2),T_Demandes[Type],"CP")&gt;0,"CP",IF(COUNTIFS(T_Demandes[Collaborateur],$A5,T_Demandes[Statut],"Validé",T_Demandes[Du],"&lt;="&amp;DATE(2026,1,2),T_Demandes[Au],"&gt;="&amp;DATE(2026,1,2),T_Demandes[Type],"RTT")&gt;0,"RTT",IF(COUNTIFS(T_Demandes[Collaborateur],$A5,T_Demandes[Statut],"Validé",T_Demandes[Du],"&lt;="&amp;DATE(2026,1,2),T_Demandes[Au],"&gt;="&amp;DATE(2026,1,2),T_Demandes[Type],"MAL")&gt;0,"MAL",IF(COUNTIFS(T_Demandes[Collaborateur],$A5,T_Demandes[Statut],"Validé",T_Demandes[Du],"&lt;="&amp;DATE(2026,1,2),T_Demandes[Au],"&gt;="&amp;DATE(2026,1,2),T_Demandes[Type],"ABS")&gt;0,"ABS",IF(COUNTIFS(T_Demandes[Collaborateur],$A5,T_Demandes[Statut],"Validé",T_Demandes[Du],"&lt;="&amp;DATE(2026,1,2),T_Demandes[Au],"&gt;="&amp;DATE(2026,1,2),T_Demandes[Type],"MAT")&gt;0,"MAT","")))))</f>
        <v/>
      </c>
      <c r="F5" s="8">
        <f>IF(COUNTIFS(T_Demandes[Collaborateur],$A5,T_Demandes[Statut],"Validé",T_Demandes[Du],"&lt;="&amp;DATE(2026,1,3),T_Demandes[Au],"&gt;="&amp;DATE(2026,1,3),T_Demandes[Type],"CP")&gt;0,"CP",IF(COUNTIFS(T_Demandes[Collaborateur],$A5,T_Demandes[Statut],"Validé",T_Demandes[Du],"&lt;="&amp;DATE(2026,1,3),T_Demandes[Au],"&gt;="&amp;DATE(2026,1,3),T_Demandes[Type],"RTT")&gt;0,"RTT",IF(COUNTIFS(T_Demandes[Collaborateur],$A5,T_Demandes[Statut],"Validé",T_Demandes[Du],"&lt;="&amp;DATE(2026,1,3),T_Demandes[Au],"&gt;="&amp;DATE(2026,1,3),T_Demandes[Type],"MAL")&gt;0,"MAL",IF(COUNTIFS(T_Demandes[Collaborateur],$A5,T_Demandes[Statut],"Validé",T_Demandes[Du],"&lt;="&amp;DATE(2026,1,3),T_Demandes[Au],"&gt;="&amp;DATE(2026,1,3),T_Demandes[Type],"ABS")&gt;0,"ABS",IF(COUNTIFS(T_Demandes[Collaborateur],$A5,T_Demandes[Statut],"Validé",T_Demandes[Du],"&lt;="&amp;DATE(2026,1,3),T_Demandes[Au],"&gt;="&amp;DATE(2026,1,3),T_Demandes[Type],"MAT")&gt;0,"MAT","")))))</f>
        <v/>
      </c>
      <c r="G5" s="8">
        <f>IF(COUNTIFS(T_Demandes[Collaborateur],$A5,T_Demandes[Statut],"Validé",T_Demandes[Du],"&lt;="&amp;DATE(2026,1,4),T_Demandes[Au],"&gt;="&amp;DATE(2026,1,4),T_Demandes[Type],"CP")&gt;0,"CP",IF(COUNTIFS(T_Demandes[Collaborateur],$A5,T_Demandes[Statut],"Validé",T_Demandes[Du],"&lt;="&amp;DATE(2026,1,4),T_Demandes[Au],"&gt;="&amp;DATE(2026,1,4),T_Demandes[Type],"RTT")&gt;0,"RTT",IF(COUNTIFS(T_Demandes[Collaborateur],$A5,T_Demandes[Statut],"Validé",T_Demandes[Du],"&lt;="&amp;DATE(2026,1,4),T_Demandes[Au],"&gt;="&amp;DATE(2026,1,4),T_Demandes[Type],"MAL")&gt;0,"MAL",IF(COUNTIFS(T_Demandes[Collaborateur],$A5,T_Demandes[Statut],"Validé",T_Demandes[Du],"&lt;="&amp;DATE(2026,1,4),T_Demandes[Au],"&gt;="&amp;DATE(2026,1,4),T_Demandes[Type],"ABS")&gt;0,"ABS",IF(COUNTIFS(T_Demandes[Collaborateur],$A5,T_Demandes[Statut],"Validé",T_Demandes[Du],"&lt;="&amp;DATE(2026,1,4),T_Demandes[Au],"&gt;="&amp;DATE(2026,1,4),T_Demandes[Type],"MAT")&gt;0,"MAT","")))))</f>
        <v/>
      </c>
      <c r="H5" s="8">
        <f>IF(COUNTIFS(T_Demandes[Collaborateur],$A5,T_Demandes[Statut],"Validé",T_Demandes[Du],"&lt;="&amp;DATE(2026,1,5),T_Demandes[Au],"&gt;="&amp;DATE(2026,1,5),T_Demandes[Type],"CP")&gt;0,"CP",IF(COUNTIFS(T_Demandes[Collaborateur],$A5,T_Demandes[Statut],"Validé",T_Demandes[Du],"&lt;="&amp;DATE(2026,1,5),T_Demandes[Au],"&gt;="&amp;DATE(2026,1,5),T_Demandes[Type],"RTT")&gt;0,"RTT",IF(COUNTIFS(T_Demandes[Collaborateur],$A5,T_Demandes[Statut],"Validé",T_Demandes[Du],"&lt;="&amp;DATE(2026,1,5),T_Demandes[Au],"&gt;="&amp;DATE(2026,1,5),T_Demandes[Type],"MAL")&gt;0,"MAL",IF(COUNTIFS(T_Demandes[Collaborateur],$A5,T_Demandes[Statut],"Validé",T_Demandes[Du],"&lt;="&amp;DATE(2026,1,5),T_Demandes[Au],"&gt;="&amp;DATE(2026,1,5),T_Demandes[Type],"ABS")&gt;0,"ABS",IF(COUNTIFS(T_Demandes[Collaborateur],$A5,T_Demandes[Statut],"Validé",T_Demandes[Du],"&lt;="&amp;DATE(2026,1,5),T_Demandes[Au],"&gt;="&amp;DATE(2026,1,5),T_Demandes[Type],"MAT")&gt;0,"MAT","")))))</f>
        <v/>
      </c>
      <c r="I5" s="8">
        <f>IF(COUNTIFS(T_Demandes[Collaborateur],$A5,T_Demandes[Statut],"Validé",T_Demandes[Du],"&lt;="&amp;DATE(2026,1,6),T_Demandes[Au],"&gt;="&amp;DATE(2026,1,6),T_Demandes[Type],"CP")&gt;0,"CP",IF(COUNTIFS(T_Demandes[Collaborateur],$A5,T_Demandes[Statut],"Validé",T_Demandes[Du],"&lt;="&amp;DATE(2026,1,6),T_Demandes[Au],"&gt;="&amp;DATE(2026,1,6),T_Demandes[Type],"RTT")&gt;0,"RTT",IF(COUNTIFS(T_Demandes[Collaborateur],$A5,T_Demandes[Statut],"Validé",T_Demandes[Du],"&lt;="&amp;DATE(2026,1,6),T_Demandes[Au],"&gt;="&amp;DATE(2026,1,6),T_Demandes[Type],"MAL")&gt;0,"MAL",IF(COUNTIFS(T_Demandes[Collaborateur],$A5,T_Demandes[Statut],"Validé",T_Demandes[Du],"&lt;="&amp;DATE(2026,1,6),T_Demandes[Au],"&gt;="&amp;DATE(2026,1,6),T_Demandes[Type],"ABS")&gt;0,"ABS",IF(COUNTIFS(T_Demandes[Collaborateur],$A5,T_Demandes[Statut],"Validé",T_Demandes[Du],"&lt;="&amp;DATE(2026,1,6),T_Demandes[Au],"&gt;="&amp;DATE(2026,1,6),T_Demandes[Type],"MAT")&gt;0,"MAT","")))))</f>
        <v/>
      </c>
      <c r="J5" s="8">
        <f>IF(COUNTIFS(T_Demandes[Collaborateur],$A5,T_Demandes[Statut],"Validé",T_Demandes[Du],"&lt;="&amp;DATE(2026,1,7),T_Demandes[Au],"&gt;="&amp;DATE(2026,1,7),T_Demandes[Type],"CP")&gt;0,"CP",IF(COUNTIFS(T_Demandes[Collaborateur],$A5,T_Demandes[Statut],"Validé",T_Demandes[Du],"&lt;="&amp;DATE(2026,1,7),T_Demandes[Au],"&gt;="&amp;DATE(2026,1,7),T_Demandes[Type],"RTT")&gt;0,"RTT",IF(COUNTIFS(T_Demandes[Collaborateur],$A5,T_Demandes[Statut],"Validé",T_Demandes[Du],"&lt;="&amp;DATE(2026,1,7),T_Demandes[Au],"&gt;="&amp;DATE(2026,1,7),T_Demandes[Type],"MAL")&gt;0,"MAL",IF(COUNTIFS(T_Demandes[Collaborateur],$A5,T_Demandes[Statut],"Validé",T_Demandes[Du],"&lt;="&amp;DATE(2026,1,7),T_Demandes[Au],"&gt;="&amp;DATE(2026,1,7),T_Demandes[Type],"ABS")&gt;0,"ABS",IF(COUNTIFS(T_Demandes[Collaborateur],$A5,T_Demandes[Statut],"Validé",T_Demandes[Du],"&lt;="&amp;DATE(2026,1,7),T_Demandes[Au],"&gt;="&amp;DATE(2026,1,7),T_Demandes[Type],"MAT")&gt;0,"MAT","")))))</f>
        <v/>
      </c>
      <c r="K5" s="8">
        <f>IF(COUNTIFS(T_Demandes[Collaborateur],$A5,T_Demandes[Statut],"Validé",T_Demandes[Du],"&lt;="&amp;DATE(2026,1,8),T_Demandes[Au],"&gt;="&amp;DATE(2026,1,8),T_Demandes[Type],"CP")&gt;0,"CP",IF(COUNTIFS(T_Demandes[Collaborateur],$A5,T_Demandes[Statut],"Validé",T_Demandes[Du],"&lt;="&amp;DATE(2026,1,8),T_Demandes[Au],"&gt;="&amp;DATE(2026,1,8),T_Demandes[Type],"RTT")&gt;0,"RTT",IF(COUNTIFS(T_Demandes[Collaborateur],$A5,T_Demandes[Statut],"Validé",T_Demandes[Du],"&lt;="&amp;DATE(2026,1,8),T_Demandes[Au],"&gt;="&amp;DATE(2026,1,8),T_Demandes[Type],"MAL")&gt;0,"MAL",IF(COUNTIFS(T_Demandes[Collaborateur],$A5,T_Demandes[Statut],"Validé",T_Demandes[Du],"&lt;="&amp;DATE(2026,1,8),T_Demandes[Au],"&gt;="&amp;DATE(2026,1,8),T_Demandes[Type],"ABS")&gt;0,"ABS",IF(COUNTIFS(T_Demandes[Collaborateur],$A5,T_Demandes[Statut],"Validé",T_Demandes[Du],"&lt;="&amp;DATE(2026,1,8),T_Demandes[Au],"&gt;="&amp;DATE(2026,1,8),T_Demandes[Type],"MAT")&gt;0,"MAT","")))))</f>
        <v/>
      </c>
      <c r="L5" s="8">
        <f>IF(COUNTIFS(T_Demandes[Collaborateur],$A5,T_Demandes[Statut],"Validé",T_Demandes[Du],"&lt;="&amp;DATE(2026,1,9),T_Demandes[Au],"&gt;="&amp;DATE(2026,1,9),T_Demandes[Type],"CP")&gt;0,"CP",IF(COUNTIFS(T_Demandes[Collaborateur],$A5,T_Demandes[Statut],"Validé",T_Demandes[Du],"&lt;="&amp;DATE(2026,1,9),T_Demandes[Au],"&gt;="&amp;DATE(2026,1,9),T_Demandes[Type],"RTT")&gt;0,"RTT",IF(COUNTIFS(T_Demandes[Collaborateur],$A5,T_Demandes[Statut],"Validé",T_Demandes[Du],"&lt;="&amp;DATE(2026,1,9),T_Demandes[Au],"&gt;="&amp;DATE(2026,1,9),T_Demandes[Type],"MAL")&gt;0,"MAL",IF(COUNTIFS(T_Demandes[Collaborateur],$A5,T_Demandes[Statut],"Validé",T_Demandes[Du],"&lt;="&amp;DATE(2026,1,9),T_Demandes[Au],"&gt;="&amp;DATE(2026,1,9),T_Demandes[Type],"ABS")&gt;0,"ABS",IF(COUNTIFS(T_Demandes[Collaborateur],$A5,T_Demandes[Statut],"Validé",T_Demandes[Du],"&lt;="&amp;DATE(2026,1,9),T_Demandes[Au],"&gt;="&amp;DATE(2026,1,9),T_Demandes[Type],"MAT")&gt;0,"MAT","")))))</f>
        <v/>
      </c>
      <c r="M5" s="8">
        <f>IF(COUNTIFS(T_Demandes[Collaborateur],$A5,T_Demandes[Statut],"Validé",T_Demandes[Du],"&lt;="&amp;DATE(2026,1,10),T_Demandes[Au],"&gt;="&amp;DATE(2026,1,10),T_Demandes[Type],"CP")&gt;0,"CP",IF(COUNTIFS(T_Demandes[Collaborateur],$A5,T_Demandes[Statut],"Validé",T_Demandes[Du],"&lt;="&amp;DATE(2026,1,10),T_Demandes[Au],"&gt;="&amp;DATE(2026,1,10),T_Demandes[Type],"RTT")&gt;0,"RTT",IF(COUNTIFS(T_Demandes[Collaborateur],$A5,T_Demandes[Statut],"Validé",T_Demandes[Du],"&lt;="&amp;DATE(2026,1,10),T_Demandes[Au],"&gt;="&amp;DATE(2026,1,10),T_Demandes[Type],"MAL")&gt;0,"MAL",IF(COUNTIFS(T_Demandes[Collaborateur],$A5,T_Demandes[Statut],"Validé",T_Demandes[Du],"&lt;="&amp;DATE(2026,1,10),T_Demandes[Au],"&gt;="&amp;DATE(2026,1,10),T_Demandes[Type],"ABS")&gt;0,"ABS",IF(COUNTIFS(T_Demandes[Collaborateur],$A5,T_Demandes[Statut],"Validé",T_Demandes[Du],"&lt;="&amp;DATE(2026,1,10),T_Demandes[Au],"&gt;="&amp;DATE(2026,1,10),T_Demandes[Type],"MAT")&gt;0,"MAT","")))))</f>
        <v/>
      </c>
      <c r="N5" s="8">
        <f>IF(COUNTIFS(T_Demandes[Collaborateur],$A5,T_Demandes[Statut],"Validé",T_Demandes[Du],"&lt;="&amp;DATE(2026,1,11),T_Demandes[Au],"&gt;="&amp;DATE(2026,1,11),T_Demandes[Type],"CP")&gt;0,"CP",IF(COUNTIFS(T_Demandes[Collaborateur],$A5,T_Demandes[Statut],"Validé",T_Demandes[Du],"&lt;="&amp;DATE(2026,1,11),T_Demandes[Au],"&gt;="&amp;DATE(2026,1,11),T_Demandes[Type],"RTT")&gt;0,"RTT",IF(COUNTIFS(T_Demandes[Collaborateur],$A5,T_Demandes[Statut],"Validé",T_Demandes[Du],"&lt;="&amp;DATE(2026,1,11),T_Demandes[Au],"&gt;="&amp;DATE(2026,1,11),T_Demandes[Type],"MAL")&gt;0,"MAL",IF(COUNTIFS(T_Demandes[Collaborateur],$A5,T_Demandes[Statut],"Validé",T_Demandes[Du],"&lt;="&amp;DATE(2026,1,11),T_Demandes[Au],"&gt;="&amp;DATE(2026,1,11),T_Demandes[Type],"ABS")&gt;0,"ABS",IF(COUNTIFS(T_Demandes[Collaborateur],$A5,T_Demandes[Statut],"Validé",T_Demandes[Du],"&lt;="&amp;DATE(2026,1,11),T_Demandes[Au],"&gt;="&amp;DATE(2026,1,11),T_Demandes[Type],"MAT")&gt;0,"MAT","")))))</f>
        <v/>
      </c>
      <c r="O5" s="8">
        <f>IF(COUNTIFS(T_Demandes[Collaborateur],$A5,T_Demandes[Statut],"Validé",T_Demandes[Du],"&lt;="&amp;DATE(2026,1,12),T_Demandes[Au],"&gt;="&amp;DATE(2026,1,12),T_Demandes[Type],"CP")&gt;0,"CP",IF(COUNTIFS(T_Demandes[Collaborateur],$A5,T_Demandes[Statut],"Validé",T_Demandes[Du],"&lt;="&amp;DATE(2026,1,12),T_Demandes[Au],"&gt;="&amp;DATE(2026,1,12),T_Demandes[Type],"RTT")&gt;0,"RTT",IF(COUNTIFS(T_Demandes[Collaborateur],$A5,T_Demandes[Statut],"Validé",T_Demandes[Du],"&lt;="&amp;DATE(2026,1,12),T_Demandes[Au],"&gt;="&amp;DATE(2026,1,12),T_Demandes[Type],"MAL")&gt;0,"MAL",IF(COUNTIFS(T_Demandes[Collaborateur],$A5,T_Demandes[Statut],"Validé",T_Demandes[Du],"&lt;="&amp;DATE(2026,1,12),T_Demandes[Au],"&gt;="&amp;DATE(2026,1,12),T_Demandes[Type],"ABS")&gt;0,"ABS",IF(COUNTIFS(T_Demandes[Collaborateur],$A5,T_Demandes[Statut],"Validé",T_Demandes[Du],"&lt;="&amp;DATE(2026,1,12),T_Demandes[Au],"&gt;="&amp;DATE(2026,1,12),T_Demandes[Type],"MAT")&gt;0,"MAT","")))))</f>
        <v/>
      </c>
      <c r="P5" s="8">
        <f>IF(COUNTIFS(T_Demandes[Collaborateur],$A5,T_Demandes[Statut],"Validé",T_Demandes[Du],"&lt;="&amp;DATE(2026,1,13),T_Demandes[Au],"&gt;="&amp;DATE(2026,1,13),T_Demandes[Type],"CP")&gt;0,"CP",IF(COUNTIFS(T_Demandes[Collaborateur],$A5,T_Demandes[Statut],"Validé",T_Demandes[Du],"&lt;="&amp;DATE(2026,1,13),T_Demandes[Au],"&gt;="&amp;DATE(2026,1,13),T_Demandes[Type],"RTT")&gt;0,"RTT",IF(COUNTIFS(T_Demandes[Collaborateur],$A5,T_Demandes[Statut],"Validé",T_Demandes[Du],"&lt;="&amp;DATE(2026,1,13),T_Demandes[Au],"&gt;="&amp;DATE(2026,1,13),T_Demandes[Type],"MAL")&gt;0,"MAL",IF(COUNTIFS(T_Demandes[Collaborateur],$A5,T_Demandes[Statut],"Validé",T_Demandes[Du],"&lt;="&amp;DATE(2026,1,13),T_Demandes[Au],"&gt;="&amp;DATE(2026,1,13),T_Demandes[Type],"ABS")&gt;0,"ABS",IF(COUNTIFS(T_Demandes[Collaborateur],$A5,T_Demandes[Statut],"Validé",T_Demandes[Du],"&lt;="&amp;DATE(2026,1,13),T_Demandes[Au],"&gt;="&amp;DATE(2026,1,13),T_Demandes[Type],"MAT")&gt;0,"MAT","")))))</f>
        <v/>
      </c>
      <c r="Q5" s="8">
        <f>IF(COUNTIFS(T_Demandes[Collaborateur],$A5,T_Demandes[Statut],"Validé",T_Demandes[Du],"&lt;="&amp;DATE(2026,1,14),T_Demandes[Au],"&gt;="&amp;DATE(2026,1,14),T_Demandes[Type],"CP")&gt;0,"CP",IF(COUNTIFS(T_Demandes[Collaborateur],$A5,T_Demandes[Statut],"Validé",T_Demandes[Du],"&lt;="&amp;DATE(2026,1,14),T_Demandes[Au],"&gt;="&amp;DATE(2026,1,14),T_Demandes[Type],"RTT")&gt;0,"RTT",IF(COUNTIFS(T_Demandes[Collaborateur],$A5,T_Demandes[Statut],"Validé",T_Demandes[Du],"&lt;="&amp;DATE(2026,1,14),T_Demandes[Au],"&gt;="&amp;DATE(2026,1,14),T_Demandes[Type],"MAL")&gt;0,"MAL",IF(COUNTIFS(T_Demandes[Collaborateur],$A5,T_Demandes[Statut],"Validé",T_Demandes[Du],"&lt;="&amp;DATE(2026,1,14),T_Demandes[Au],"&gt;="&amp;DATE(2026,1,14),T_Demandes[Type],"ABS")&gt;0,"ABS",IF(COUNTIFS(T_Demandes[Collaborateur],$A5,T_Demandes[Statut],"Validé",T_Demandes[Du],"&lt;="&amp;DATE(2026,1,14),T_Demandes[Au],"&gt;="&amp;DATE(2026,1,14),T_Demandes[Type],"MAT")&gt;0,"MAT","")))))</f>
        <v/>
      </c>
      <c r="R5" s="8">
        <f>IF(COUNTIFS(T_Demandes[Collaborateur],$A5,T_Demandes[Statut],"Validé",T_Demandes[Du],"&lt;="&amp;DATE(2026,1,15),T_Demandes[Au],"&gt;="&amp;DATE(2026,1,15),T_Demandes[Type],"CP")&gt;0,"CP",IF(COUNTIFS(T_Demandes[Collaborateur],$A5,T_Demandes[Statut],"Validé",T_Demandes[Du],"&lt;="&amp;DATE(2026,1,15),T_Demandes[Au],"&gt;="&amp;DATE(2026,1,15),T_Demandes[Type],"RTT")&gt;0,"RTT",IF(COUNTIFS(T_Demandes[Collaborateur],$A5,T_Demandes[Statut],"Validé",T_Demandes[Du],"&lt;="&amp;DATE(2026,1,15),T_Demandes[Au],"&gt;="&amp;DATE(2026,1,15),T_Demandes[Type],"MAL")&gt;0,"MAL",IF(COUNTIFS(T_Demandes[Collaborateur],$A5,T_Demandes[Statut],"Validé",T_Demandes[Du],"&lt;="&amp;DATE(2026,1,15),T_Demandes[Au],"&gt;="&amp;DATE(2026,1,15),T_Demandes[Type],"ABS")&gt;0,"ABS",IF(COUNTIFS(T_Demandes[Collaborateur],$A5,T_Demandes[Statut],"Validé",T_Demandes[Du],"&lt;="&amp;DATE(2026,1,15),T_Demandes[Au],"&gt;="&amp;DATE(2026,1,15),T_Demandes[Type],"MAT")&gt;0,"MAT","")))))</f>
        <v/>
      </c>
      <c r="S5" s="8">
        <f>IF(COUNTIFS(T_Demandes[Collaborateur],$A5,T_Demandes[Statut],"Validé",T_Demandes[Du],"&lt;="&amp;DATE(2026,1,16),T_Demandes[Au],"&gt;="&amp;DATE(2026,1,16),T_Demandes[Type],"CP")&gt;0,"CP",IF(COUNTIFS(T_Demandes[Collaborateur],$A5,T_Demandes[Statut],"Validé",T_Demandes[Du],"&lt;="&amp;DATE(2026,1,16),T_Demandes[Au],"&gt;="&amp;DATE(2026,1,16),T_Demandes[Type],"RTT")&gt;0,"RTT",IF(COUNTIFS(T_Demandes[Collaborateur],$A5,T_Demandes[Statut],"Validé",T_Demandes[Du],"&lt;="&amp;DATE(2026,1,16),T_Demandes[Au],"&gt;="&amp;DATE(2026,1,16),T_Demandes[Type],"MAL")&gt;0,"MAL",IF(COUNTIFS(T_Demandes[Collaborateur],$A5,T_Demandes[Statut],"Validé",T_Demandes[Du],"&lt;="&amp;DATE(2026,1,16),T_Demandes[Au],"&gt;="&amp;DATE(2026,1,16),T_Demandes[Type],"ABS")&gt;0,"ABS",IF(COUNTIFS(T_Demandes[Collaborateur],$A5,T_Demandes[Statut],"Validé",T_Demandes[Du],"&lt;="&amp;DATE(2026,1,16),T_Demandes[Au],"&gt;="&amp;DATE(2026,1,16),T_Demandes[Type],"MAT")&gt;0,"MAT","")))))</f>
        <v/>
      </c>
      <c r="T5" s="8">
        <f>IF(COUNTIFS(T_Demandes[Collaborateur],$A5,T_Demandes[Statut],"Validé",T_Demandes[Du],"&lt;="&amp;DATE(2026,1,17),T_Demandes[Au],"&gt;="&amp;DATE(2026,1,17),T_Demandes[Type],"CP")&gt;0,"CP",IF(COUNTIFS(T_Demandes[Collaborateur],$A5,T_Demandes[Statut],"Validé",T_Demandes[Du],"&lt;="&amp;DATE(2026,1,17),T_Demandes[Au],"&gt;="&amp;DATE(2026,1,17),T_Demandes[Type],"RTT")&gt;0,"RTT",IF(COUNTIFS(T_Demandes[Collaborateur],$A5,T_Demandes[Statut],"Validé",T_Demandes[Du],"&lt;="&amp;DATE(2026,1,17),T_Demandes[Au],"&gt;="&amp;DATE(2026,1,17),T_Demandes[Type],"MAL")&gt;0,"MAL",IF(COUNTIFS(T_Demandes[Collaborateur],$A5,T_Demandes[Statut],"Validé",T_Demandes[Du],"&lt;="&amp;DATE(2026,1,17),T_Demandes[Au],"&gt;="&amp;DATE(2026,1,17),T_Demandes[Type],"ABS")&gt;0,"ABS",IF(COUNTIFS(T_Demandes[Collaborateur],$A5,T_Demandes[Statut],"Validé",T_Demandes[Du],"&lt;="&amp;DATE(2026,1,17),T_Demandes[Au],"&gt;="&amp;DATE(2026,1,17),T_Demandes[Type],"MAT")&gt;0,"MAT","")))))</f>
        <v/>
      </c>
      <c r="U5" s="8">
        <f>IF(COUNTIFS(T_Demandes[Collaborateur],$A5,T_Demandes[Statut],"Validé",T_Demandes[Du],"&lt;="&amp;DATE(2026,1,18),T_Demandes[Au],"&gt;="&amp;DATE(2026,1,18),T_Demandes[Type],"CP")&gt;0,"CP",IF(COUNTIFS(T_Demandes[Collaborateur],$A5,T_Demandes[Statut],"Validé",T_Demandes[Du],"&lt;="&amp;DATE(2026,1,18),T_Demandes[Au],"&gt;="&amp;DATE(2026,1,18),T_Demandes[Type],"RTT")&gt;0,"RTT",IF(COUNTIFS(T_Demandes[Collaborateur],$A5,T_Demandes[Statut],"Validé",T_Demandes[Du],"&lt;="&amp;DATE(2026,1,18),T_Demandes[Au],"&gt;="&amp;DATE(2026,1,18),T_Demandes[Type],"MAL")&gt;0,"MAL",IF(COUNTIFS(T_Demandes[Collaborateur],$A5,T_Demandes[Statut],"Validé",T_Demandes[Du],"&lt;="&amp;DATE(2026,1,18),T_Demandes[Au],"&gt;="&amp;DATE(2026,1,18),T_Demandes[Type],"ABS")&gt;0,"ABS",IF(COUNTIFS(T_Demandes[Collaborateur],$A5,T_Demandes[Statut],"Validé",T_Demandes[Du],"&lt;="&amp;DATE(2026,1,18),T_Demandes[Au],"&gt;="&amp;DATE(2026,1,18),T_Demandes[Type],"MAT")&gt;0,"MAT","")))))</f>
        <v/>
      </c>
      <c r="V5" s="8">
        <f>IF(COUNTIFS(T_Demandes[Collaborateur],$A5,T_Demandes[Statut],"Validé",T_Demandes[Du],"&lt;="&amp;DATE(2026,1,19),T_Demandes[Au],"&gt;="&amp;DATE(2026,1,19),T_Demandes[Type],"CP")&gt;0,"CP",IF(COUNTIFS(T_Demandes[Collaborateur],$A5,T_Demandes[Statut],"Validé",T_Demandes[Du],"&lt;="&amp;DATE(2026,1,19),T_Demandes[Au],"&gt;="&amp;DATE(2026,1,19),T_Demandes[Type],"RTT")&gt;0,"RTT",IF(COUNTIFS(T_Demandes[Collaborateur],$A5,T_Demandes[Statut],"Validé",T_Demandes[Du],"&lt;="&amp;DATE(2026,1,19),T_Demandes[Au],"&gt;="&amp;DATE(2026,1,19),T_Demandes[Type],"MAL")&gt;0,"MAL",IF(COUNTIFS(T_Demandes[Collaborateur],$A5,T_Demandes[Statut],"Validé",T_Demandes[Du],"&lt;="&amp;DATE(2026,1,19),T_Demandes[Au],"&gt;="&amp;DATE(2026,1,19),T_Demandes[Type],"ABS")&gt;0,"ABS",IF(COUNTIFS(T_Demandes[Collaborateur],$A5,T_Demandes[Statut],"Validé",T_Demandes[Du],"&lt;="&amp;DATE(2026,1,19),T_Demandes[Au],"&gt;="&amp;DATE(2026,1,19),T_Demandes[Type],"MAT")&gt;0,"MAT","")))))</f>
        <v/>
      </c>
      <c r="W5" s="8">
        <f>IF(COUNTIFS(T_Demandes[Collaborateur],$A5,T_Demandes[Statut],"Validé",T_Demandes[Du],"&lt;="&amp;DATE(2026,1,20),T_Demandes[Au],"&gt;="&amp;DATE(2026,1,20),T_Demandes[Type],"CP")&gt;0,"CP",IF(COUNTIFS(T_Demandes[Collaborateur],$A5,T_Demandes[Statut],"Validé",T_Demandes[Du],"&lt;="&amp;DATE(2026,1,20),T_Demandes[Au],"&gt;="&amp;DATE(2026,1,20),T_Demandes[Type],"RTT")&gt;0,"RTT",IF(COUNTIFS(T_Demandes[Collaborateur],$A5,T_Demandes[Statut],"Validé",T_Demandes[Du],"&lt;="&amp;DATE(2026,1,20),T_Demandes[Au],"&gt;="&amp;DATE(2026,1,20),T_Demandes[Type],"MAL")&gt;0,"MAL",IF(COUNTIFS(T_Demandes[Collaborateur],$A5,T_Demandes[Statut],"Validé",T_Demandes[Du],"&lt;="&amp;DATE(2026,1,20),T_Demandes[Au],"&gt;="&amp;DATE(2026,1,20),T_Demandes[Type],"ABS")&gt;0,"ABS",IF(COUNTIFS(T_Demandes[Collaborateur],$A5,T_Demandes[Statut],"Validé",T_Demandes[Du],"&lt;="&amp;DATE(2026,1,20),T_Demandes[Au],"&gt;="&amp;DATE(2026,1,20),T_Demandes[Type],"MAT")&gt;0,"MAT","")))))</f>
        <v/>
      </c>
      <c r="X5" s="8">
        <f>IF(COUNTIFS(T_Demandes[Collaborateur],$A5,T_Demandes[Statut],"Validé",T_Demandes[Du],"&lt;="&amp;DATE(2026,1,21),T_Demandes[Au],"&gt;="&amp;DATE(2026,1,21),T_Demandes[Type],"CP")&gt;0,"CP",IF(COUNTIFS(T_Demandes[Collaborateur],$A5,T_Demandes[Statut],"Validé",T_Demandes[Du],"&lt;="&amp;DATE(2026,1,21),T_Demandes[Au],"&gt;="&amp;DATE(2026,1,21),T_Demandes[Type],"RTT")&gt;0,"RTT",IF(COUNTIFS(T_Demandes[Collaborateur],$A5,T_Demandes[Statut],"Validé",T_Demandes[Du],"&lt;="&amp;DATE(2026,1,21),T_Demandes[Au],"&gt;="&amp;DATE(2026,1,21),T_Demandes[Type],"MAL")&gt;0,"MAL",IF(COUNTIFS(T_Demandes[Collaborateur],$A5,T_Demandes[Statut],"Validé",T_Demandes[Du],"&lt;="&amp;DATE(2026,1,21),T_Demandes[Au],"&gt;="&amp;DATE(2026,1,21),T_Demandes[Type],"ABS")&gt;0,"ABS",IF(COUNTIFS(T_Demandes[Collaborateur],$A5,T_Demandes[Statut],"Validé",T_Demandes[Du],"&lt;="&amp;DATE(2026,1,21),T_Demandes[Au],"&gt;="&amp;DATE(2026,1,21),T_Demandes[Type],"MAT")&gt;0,"MAT","")))))</f>
        <v/>
      </c>
      <c r="Y5" s="8">
        <f>IF(COUNTIFS(T_Demandes[Collaborateur],$A5,T_Demandes[Statut],"Validé",T_Demandes[Du],"&lt;="&amp;DATE(2026,1,22),T_Demandes[Au],"&gt;="&amp;DATE(2026,1,22),T_Demandes[Type],"CP")&gt;0,"CP",IF(COUNTIFS(T_Demandes[Collaborateur],$A5,T_Demandes[Statut],"Validé",T_Demandes[Du],"&lt;="&amp;DATE(2026,1,22),T_Demandes[Au],"&gt;="&amp;DATE(2026,1,22),T_Demandes[Type],"RTT")&gt;0,"RTT",IF(COUNTIFS(T_Demandes[Collaborateur],$A5,T_Demandes[Statut],"Validé",T_Demandes[Du],"&lt;="&amp;DATE(2026,1,22),T_Demandes[Au],"&gt;="&amp;DATE(2026,1,22),T_Demandes[Type],"MAL")&gt;0,"MAL",IF(COUNTIFS(T_Demandes[Collaborateur],$A5,T_Demandes[Statut],"Validé",T_Demandes[Du],"&lt;="&amp;DATE(2026,1,22),T_Demandes[Au],"&gt;="&amp;DATE(2026,1,22),T_Demandes[Type],"ABS")&gt;0,"ABS",IF(COUNTIFS(T_Demandes[Collaborateur],$A5,T_Demandes[Statut],"Validé",T_Demandes[Du],"&lt;="&amp;DATE(2026,1,22),T_Demandes[Au],"&gt;="&amp;DATE(2026,1,22),T_Demandes[Type],"MAT")&gt;0,"MAT","")))))</f>
        <v/>
      </c>
      <c r="Z5" s="8">
        <f>IF(COUNTIFS(T_Demandes[Collaborateur],$A5,T_Demandes[Statut],"Validé",T_Demandes[Du],"&lt;="&amp;DATE(2026,1,23),T_Demandes[Au],"&gt;="&amp;DATE(2026,1,23),T_Demandes[Type],"CP")&gt;0,"CP",IF(COUNTIFS(T_Demandes[Collaborateur],$A5,T_Demandes[Statut],"Validé",T_Demandes[Du],"&lt;="&amp;DATE(2026,1,23),T_Demandes[Au],"&gt;="&amp;DATE(2026,1,23),T_Demandes[Type],"RTT")&gt;0,"RTT",IF(COUNTIFS(T_Demandes[Collaborateur],$A5,T_Demandes[Statut],"Validé",T_Demandes[Du],"&lt;="&amp;DATE(2026,1,23),T_Demandes[Au],"&gt;="&amp;DATE(2026,1,23),T_Demandes[Type],"MAL")&gt;0,"MAL",IF(COUNTIFS(T_Demandes[Collaborateur],$A5,T_Demandes[Statut],"Validé",T_Demandes[Du],"&lt;="&amp;DATE(2026,1,23),T_Demandes[Au],"&gt;="&amp;DATE(2026,1,23),T_Demandes[Type],"ABS")&gt;0,"ABS",IF(COUNTIFS(T_Demandes[Collaborateur],$A5,T_Demandes[Statut],"Validé",T_Demandes[Du],"&lt;="&amp;DATE(2026,1,23),T_Demandes[Au],"&gt;="&amp;DATE(2026,1,23),T_Demandes[Type],"MAT")&gt;0,"MAT","")))))</f>
        <v/>
      </c>
      <c r="AA5" s="8">
        <f>IF(COUNTIFS(T_Demandes[Collaborateur],$A5,T_Demandes[Statut],"Validé",T_Demandes[Du],"&lt;="&amp;DATE(2026,1,24),T_Demandes[Au],"&gt;="&amp;DATE(2026,1,24),T_Demandes[Type],"CP")&gt;0,"CP",IF(COUNTIFS(T_Demandes[Collaborateur],$A5,T_Demandes[Statut],"Validé",T_Demandes[Du],"&lt;="&amp;DATE(2026,1,24),T_Demandes[Au],"&gt;="&amp;DATE(2026,1,24),T_Demandes[Type],"RTT")&gt;0,"RTT",IF(COUNTIFS(T_Demandes[Collaborateur],$A5,T_Demandes[Statut],"Validé",T_Demandes[Du],"&lt;="&amp;DATE(2026,1,24),T_Demandes[Au],"&gt;="&amp;DATE(2026,1,24),T_Demandes[Type],"MAL")&gt;0,"MAL",IF(COUNTIFS(T_Demandes[Collaborateur],$A5,T_Demandes[Statut],"Validé",T_Demandes[Du],"&lt;="&amp;DATE(2026,1,24),T_Demandes[Au],"&gt;="&amp;DATE(2026,1,24),T_Demandes[Type],"ABS")&gt;0,"ABS",IF(COUNTIFS(T_Demandes[Collaborateur],$A5,T_Demandes[Statut],"Validé",T_Demandes[Du],"&lt;="&amp;DATE(2026,1,24),T_Demandes[Au],"&gt;="&amp;DATE(2026,1,24),T_Demandes[Type],"MAT")&gt;0,"MAT","")))))</f>
        <v/>
      </c>
      <c r="AB5" s="8">
        <f>IF(COUNTIFS(T_Demandes[Collaborateur],$A5,T_Demandes[Statut],"Validé",T_Demandes[Du],"&lt;="&amp;DATE(2026,1,25),T_Demandes[Au],"&gt;="&amp;DATE(2026,1,25),T_Demandes[Type],"CP")&gt;0,"CP",IF(COUNTIFS(T_Demandes[Collaborateur],$A5,T_Demandes[Statut],"Validé",T_Demandes[Du],"&lt;="&amp;DATE(2026,1,25),T_Demandes[Au],"&gt;="&amp;DATE(2026,1,25),T_Demandes[Type],"RTT")&gt;0,"RTT",IF(COUNTIFS(T_Demandes[Collaborateur],$A5,T_Demandes[Statut],"Validé",T_Demandes[Du],"&lt;="&amp;DATE(2026,1,25),T_Demandes[Au],"&gt;="&amp;DATE(2026,1,25),T_Demandes[Type],"MAL")&gt;0,"MAL",IF(COUNTIFS(T_Demandes[Collaborateur],$A5,T_Demandes[Statut],"Validé",T_Demandes[Du],"&lt;="&amp;DATE(2026,1,25),T_Demandes[Au],"&gt;="&amp;DATE(2026,1,25),T_Demandes[Type],"ABS")&gt;0,"ABS",IF(COUNTIFS(T_Demandes[Collaborateur],$A5,T_Demandes[Statut],"Validé",T_Demandes[Du],"&lt;="&amp;DATE(2026,1,25),T_Demandes[Au],"&gt;="&amp;DATE(2026,1,25),T_Demandes[Type],"MAT")&gt;0,"MAT","")))))</f>
        <v/>
      </c>
      <c r="AC5" s="8">
        <f>IF(COUNTIFS(T_Demandes[Collaborateur],$A5,T_Demandes[Statut],"Validé",T_Demandes[Du],"&lt;="&amp;DATE(2026,1,26),T_Demandes[Au],"&gt;="&amp;DATE(2026,1,26),T_Demandes[Type],"CP")&gt;0,"CP",IF(COUNTIFS(T_Demandes[Collaborateur],$A5,T_Demandes[Statut],"Validé",T_Demandes[Du],"&lt;="&amp;DATE(2026,1,26),T_Demandes[Au],"&gt;="&amp;DATE(2026,1,26),T_Demandes[Type],"RTT")&gt;0,"RTT",IF(COUNTIFS(T_Demandes[Collaborateur],$A5,T_Demandes[Statut],"Validé",T_Demandes[Du],"&lt;="&amp;DATE(2026,1,26),T_Demandes[Au],"&gt;="&amp;DATE(2026,1,26),T_Demandes[Type],"MAL")&gt;0,"MAL",IF(COUNTIFS(T_Demandes[Collaborateur],$A5,T_Demandes[Statut],"Validé",T_Demandes[Du],"&lt;="&amp;DATE(2026,1,26),T_Demandes[Au],"&gt;="&amp;DATE(2026,1,26),T_Demandes[Type],"ABS")&gt;0,"ABS",IF(COUNTIFS(T_Demandes[Collaborateur],$A5,T_Demandes[Statut],"Validé",T_Demandes[Du],"&lt;="&amp;DATE(2026,1,26),T_Demandes[Au],"&gt;="&amp;DATE(2026,1,26),T_Demandes[Type],"MAT")&gt;0,"MAT","")))))</f>
        <v/>
      </c>
      <c r="AD5" s="8">
        <f>IF(COUNTIFS(T_Demandes[Collaborateur],$A5,T_Demandes[Statut],"Validé",T_Demandes[Du],"&lt;="&amp;DATE(2026,1,27),T_Demandes[Au],"&gt;="&amp;DATE(2026,1,27),T_Demandes[Type],"CP")&gt;0,"CP",IF(COUNTIFS(T_Demandes[Collaborateur],$A5,T_Demandes[Statut],"Validé",T_Demandes[Du],"&lt;="&amp;DATE(2026,1,27),T_Demandes[Au],"&gt;="&amp;DATE(2026,1,27),T_Demandes[Type],"RTT")&gt;0,"RTT",IF(COUNTIFS(T_Demandes[Collaborateur],$A5,T_Demandes[Statut],"Validé",T_Demandes[Du],"&lt;="&amp;DATE(2026,1,27),T_Demandes[Au],"&gt;="&amp;DATE(2026,1,27),T_Demandes[Type],"MAL")&gt;0,"MAL",IF(COUNTIFS(T_Demandes[Collaborateur],$A5,T_Demandes[Statut],"Validé",T_Demandes[Du],"&lt;="&amp;DATE(2026,1,27),T_Demandes[Au],"&gt;="&amp;DATE(2026,1,27),T_Demandes[Type],"ABS")&gt;0,"ABS",IF(COUNTIFS(T_Demandes[Collaborateur],$A5,T_Demandes[Statut],"Validé",T_Demandes[Du],"&lt;="&amp;DATE(2026,1,27),T_Demandes[Au],"&gt;="&amp;DATE(2026,1,27),T_Demandes[Type],"MAT")&gt;0,"MAT","")))))</f>
        <v/>
      </c>
      <c r="AE5" s="8">
        <f>IF(COUNTIFS(T_Demandes[Collaborateur],$A5,T_Demandes[Statut],"Validé",T_Demandes[Du],"&lt;="&amp;DATE(2026,1,28),T_Demandes[Au],"&gt;="&amp;DATE(2026,1,28),T_Demandes[Type],"CP")&gt;0,"CP",IF(COUNTIFS(T_Demandes[Collaborateur],$A5,T_Demandes[Statut],"Validé",T_Demandes[Du],"&lt;="&amp;DATE(2026,1,28),T_Demandes[Au],"&gt;="&amp;DATE(2026,1,28),T_Demandes[Type],"RTT")&gt;0,"RTT",IF(COUNTIFS(T_Demandes[Collaborateur],$A5,T_Demandes[Statut],"Validé",T_Demandes[Du],"&lt;="&amp;DATE(2026,1,28),T_Demandes[Au],"&gt;="&amp;DATE(2026,1,28),T_Demandes[Type],"MAL")&gt;0,"MAL",IF(COUNTIFS(T_Demandes[Collaborateur],$A5,T_Demandes[Statut],"Validé",T_Demandes[Du],"&lt;="&amp;DATE(2026,1,28),T_Demandes[Au],"&gt;="&amp;DATE(2026,1,28),T_Demandes[Type],"ABS")&gt;0,"ABS",IF(COUNTIFS(T_Demandes[Collaborateur],$A5,T_Demandes[Statut],"Validé",T_Demandes[Du],"&lt;="&amp;DATE(2026,1,28),T_Demandes[Au],"&gt;="&amp;DATE(2026,1,28),T_Demandes[Type],"MAT")&gt;0,"MAT","")))))</f>
        <v/>
      </c>
      <c r="AF5" s="8">
        <f>IF(COUNTIFS(T_Demandes[Collaborateur],$A5,T_Demandes[Statut],"Validé",T_Demandes[Du],"&lt;="&amp;DATE(2026,1,29),T_Demandes[Au],"&gt;="&amp;DATE(2026,1,29),T_Demandes[Type],"CP")&gt;0,"CP",IF(COUNTIFS(T_Demandes[Collaborateur],$A5,T_Demandes[Statut],"Validé",T_Demandes[Du],"&lt;="&amp;DATE(2026,1,29),T_Demandes[Au],"&gt;="&amp;DATE(2026,1,29),T_Demandes[Type],"RTT")&gt;0,"RTT",IF(COUNTIFS(T_Demandes[Collaborateur],$A5,T_Demandes[Statut],"Validé",T_Demandes[Du],"&lt;="&amp;DATE(2026,1,29),T_Demandes[Au],"&gt;="&amp;DATE(2026,1,29),T_Demandes[Type],"MAL")&gt;0,"MAL",IF(COUNTIFS(T_Demandes[Collaborateur],$A5,T_Demandes[Statut],"Validé",T_Demandes[Du],"&lt;="&amp;DATE(2026,1,29),T_Demandes[Au],"&gt;="&amp;DATE(2026,1,29),T_Demandes[Type],"ABS")&gt;0,"ABS",IF(COUNTIFS(T_Demandes[Collaborateur],$A5,T_Demandes[Statut],"Validé",T_Demandes[Du],"&lt;="&amp;DATE(2026,1,29),T_Demandes[Au],"&gt;="&amp;DATE(2026,1,29),T_Demandes[Type],"MAT")&gt;0,"MAT","")))))</f>
        <v/>
      </c>
      <c r="AG5" s="8">
        <f>IF(COUNTIFS(T_Demandes[Collaborateur],$A5,T_Demandes[Statut],"Validé",T_Demandes[Du],"&lt;="&amp;DATE(2026,1,30),T_Demandes[Au],"&gt;="&amp;DATE(2026,1,30),T_Demandes[Type],"CP")&gt;0,"CP",IF(COUNTIFS(T_Demandes[Collaborateur],$A5,T_Demandes[Statut],"Validé",T_Demandes[Du],"&lt;="&amp;DATE(2026,1,30),T_Demandes[Au],"&gt;="&amp;DATE(2026,1,30),T_Demandes[Type],"RTT")&gt;0,"RTT",IF(COUNTIFS(T_Demandes[Collaborateur],$A5,T_Demandes[Statut],"Validé",T_Demandes[Du],"&lt;="&amp;DATE(2026,1,30),T_Demandes[Au],"&gt;="&amp;DATE(2026,1,30),T_Demandes[Type],"MAL")&gt;0,"MAL",IF(COUNTIFS(T_Demandes[Collaborateur],$A5,T_Demandes[Statut],"Validé",T_Demandes[Du],"&lt;="&amp;DATE(2026,1,30),T_Demandes[Au],"&gt;="&amp;DATE(2026,1,30),T_Demandes[Type],"ABS")&gt;0,"ABS",IF(COUNTIFS(T_Demandes[Collaborateur],$A5,T_Demandes[Statut],"Validé",T_Demandes[Du],"&lt;="&amp;DATE(2026,1,30),T_Demandes[Au],"&gt;="&amp;DATE(2026,1,30),T_Demandes[Type],"MAT")&gt;0,"MAT","")))))</f>
        <v/>
      </c>
      <c r="AH5" s="8">
        <f>IF(COUNTIFS(T_Demandes[Collaborateur],$A5,T_Demandes[Statut],"Validé",T_Demandes[Du],"&lt;="&amp;DATE(2026,1,31),T_Demandes[Au],"&gt;="&amp;DATE(2026,1,31),T_Demandes[Type],"CP")&gt;0,"CP",IF(COUNTIFS(T_Demandes[Collaborateur],$A5,T_Demandes[Statut],"Validé",T_Demandes[Du],"&lt;="&amp;DATE(2026,1,31),T_Demandes[Au],"&gt;="&amp;DATE(2026,1,31),T_Demandes[Type],"RTT")&gt;0,"RTT",IF(COUNTIFS(T_Demandes[Collaborateur],$A5,T_Demandes[Statut],"Validé",T_Demandes[Du],"&lt;="&amp;DATE(2026,1,31),T_Demandes[Au],"&gt;="&amp;DATE(2026,1,31),T_Demandes[Type],"MAL")&gt;0,"MAL",IF(COUNTIFS(T_Demandes[Collaborateur],$A5,T_Demandes[Statut],"Validé",T_Demandes[Du],"&lt;="&amp;DATE(2026,1,31),T_Demandes[Au],"&gt;="&amp;DATE(2026,1,31),T_Demandes[Type],"ABS")&gt;0,"ABS",IF(COUNTIFS(T_Demandes[Collaborateur],$A5,T_Demandes[Statut],"Validé",T_Demandes[Du],"&lt;="&amp;DATE(2026,1,31),T_Demandes[Au],"&gt;="&amp;DATE(2026,1,31),T_Demandes[Type],"MAT")&gt;0,"MAT","")))))</f>
        <v/>
      </c>
    </row>
    <row r="6">
      <c r="A6" t="inlineStr">
        <is>
          <t>Rachid Karim</t>
        </is>
      </c>
      <c r="B6" t="inlineStr">
        <is>
          <t>A</t>
        </is>
      </c>
      <c r="C6" t="inlineStr">
        <is>
          <t>Yassine Haddad</t>
        </is>
      </c>
      <c r="D6" s="8">
        <f>IF(COUNTIFS(T_Demandes[Collaborateur],$A6,T_Demandes[Statut],"Validé",T_Demandes[Du],"&lt;="&amp;DATE(2026,1,1),T_Demandes[Au],"&gt;="&amp;DATE(2026,1,1),T_Demandes[Type],"CP")&gt;0,"CP",IF(COUNTIFS(T_Demandes[Collaborateur],$A6,T_Demandes[Statut],"Validé",T_Demandes[Du],"&lt;="&amp;DATE(2026,1,1),T_Demandes[Au],"&gt;="&amp;DATE(2026,1,1),T_Demandes[Type],"RTT")&gt;0,"RTT",IF(COUNTIFS(T_Demandes[Collaborateur],$A6,T_Demandes[Statut],"Validé",T_Demandes[Du],"&lt;="&amp;DATE(2026,1,1),T_Demandes[Au],"&gt;="&amp;DATE(2026,1,1),T_Demandes[Type],"MAL")&gt;0,"MAL",IF(COUNTIFS(T_Demandes[Collaborateur],$A6,T_Demandes[Statut],"Validé",T_Demandes[Du],"&lt;="&amp;DATE(2026,1,1),T_Demandes[Au],"&gt;="&amp;DATE(2026,1,1),T_Demandes[Type],"ABS")&gt;0,"ABS",IF(COUNTIFS(T_Demandes[Collaborateur],$A6,T_Demandes[Statut],"Validé",T_Demandes[Du],"&lt;="&amp;DATE(2026,1,1),T_Demandes[Au],"&gt;="&amp;DATE(2026,1,1),T_Demandes[Type],"MAT")&gt;0,"MAT","")))))</f>
        <v/>
      </c>
      <c r="E6" s="8">
        <f>IF(COUNTIFS(T_Demandes[Collaborateur],$A6,T_Demandes[Statut],"Validé",T_Demandes[Du],"&lt;="&amp;DATE(2026,1,2),T_Demandes[Au],"&gt;="&amp;DATE(2026,1,2),T_Demandes[Type],"CP")&gt;0,"CP",IF(COUNTIFS(T_Demandes[Collaborateur],$A6,T_Demandes[Statut],"Validé",T_Demandes[Du],"&lt;="&amp;DATE(2026,1,2),T_Demandes[Au],"&gt;="&amp;DATE(2026,1,2),T_Demandes[Type],"RTT")&gt;0,"RTT",IF(COUNTIFS(T_Demandes[Collaborateur],$A6,T_Demandes[Statut],"Validé",T_Demandes[Du],"&lt;="&amp;DATE(2026,1,2),T_Demandes[Au],"&gt;="&amp;DATE(2026,1,2),T_Demandes[Type],"MAL")&gt;0,"MAL",IF(COUNTIFS(T_Demandes[Collaborateur],$A6,T_Demandes[Statut],"Validé",T_Demandes[Du],"&lt;="&amp;DATE(2026,1,2),T_Demandes[Au],"&gt;="&amp;DATE(2026,1,2),T_Demandes[Type],"ABS")&gt;0,"ABS",IF(COUNTIFS(T_Demandes[Collaborateur],$A6,T_Demandes[Statut],"Validé",T_Demandes[Du],"&lt;="&amp;DATE(2026,1,2),T_Demandes[Au],"&gt;="&amp;DATE(2026,1,2),T_Demandes[Type],"MAT")&gt;0,"MAT","")))))</f>
        <v/>
      </c>
      <c r="F6" s="8">
        <f>IF(COUNTIFS(T_Demandes[Collaborateur],$A6,T_Demandes[Statut],"Validé",T_Demandes[Du],"&lt;="&amp;DATE(2026,1,3),T_Demandes[Au],"&gt;="&amp;DATE(2026,1,3),T_Demandes[Type],"CP")&gt;0,"CP",IF(COUNTIFS(T_Demandes[Collaborateur],$A6,T_Demandes[Statut],"Validé",T_Demandes[Du],"&lt;="&amp;DATE(2026,1,3),T_Demandes[Au],"&gt;="&amp;DATE(2026,1,3),T_Demandes[Type],"RTT")&gt;0,"RTT",IF(COUNTIFS(T_Demandes[Collaborateur],$A6,T_Demandes[Statut],"Validé",T_Demandes[Du],"&lt;="&amp;DATE(2026,1,3),T_Demandes[Au],"&gt;="&amp;DATE(2026,1,3),T_Demandes[Type],"MAL")&gt;0,"MAL",IF(COUNTIFS(T_Demandes[Collaborateur],$A6,T_Demandes[Statut],"Validé",T_Demandes[Du],"&lt;="&amp;DATE(2026,1,3),T_Demandes[Au],"&gt;="&amp;DATE(2026,1,3),T_Demandes[Type],"ABS")&gt;0,"ABS",IF(COUNTIFS(T_Demandes[Collaborateur],$A6,T_Demandes[Statut],"Validé",T_Demandes[Du],"&lt;="&amp;DATE(2026,1,3),T_Demandes[Au],"&gt;="&amp;DATE(2026,1,3),T_Demandes[Type],"MAT")&gt;0,"MAT","")))))</f>
        <v/>
      </c>
      <c r="G6" s="8">
        <f>IF(COUNTIFS(T_Demandes[Collaborateur],$A6,T_Demandes[Statut],"Validé",T_Demandes[Du],"&lt;="&amp;DATE(2026,1,4),T_Demandes[Au],"&gt;="&amp;DATE(2026,1,4),T_Demandes[Type],"CP")&gt;0,"CP",IF(COUNTIFS(T_Demandes[Collaborateur],$A6,T_Demandes[Statut],"Validé",T_Demandes[Du],"&lt;="&amp;DATE(2026,1,4),T_Demandes[Au],"&gt;="&amp;DATE(2026,1,4),T_Demandes[Type],"RTT")&gt;0,"RTT",IF(COUNTIFS(T_Demandes[Collaborateur],$A6,T_Demandes[Statut],"Validé",T_Demandes[Du],"&lt;="&amp;DATE(2026,1,4),T_Demandes[Au],"&gt;="&amp;DATE(2026,1,4),T_Demandes[Type],"MAL")&gt;0,"MAL",IF(COUNTIFS(T_Demandes[Collaborateur],$A6,T_Demandes[Statut],"Validé",T_Demandes[Du],"&lt;="&amp;DATE(2026,1,4),T_Demandes[Au],"&gt;="&amp;DATE(2026,1,4),T_Demandes[Type],"ABS")&gt;0,"ABS",IF(COUNTIFS(T_Demandes[Collaborateur],$A6,T_Demandes[Statut],"Validé",T_Demandes[Du],"&lt;="&amp;DATE(2026,1,4),T_Demandes[Au],"&gt;="&amp;DATE(2026,1,4),T_Demandes[Type],"MAT")&gt;0,"MAT","")))))</f>
        <v/>
      </c>
      <c r="H6" s="8">
        <f>IF(COUNTIFS(T_Demandes[Collaborateur],$A6,T_Demandes[Statut],"Validé",T_Demandes[Du],"&lt;="&amp;DATE(2026,1,5),T_Demandes[Au],"&gt;="&amp;DATE(2026,1,5),T_Demandes[Type],"CP")&gt;0,"CP",IF(COUNTIFS(T_Demandes[Collaborateur],$A6,T_Demandes[Statut],"Validé",T_Demandes[Du],"&lt;="&amp;DATE(2026,1,5),T_Demandes[Au],"&gt;="&amp;DATE(2026,1,5),T_Demandes[Type],"RTT")&gt;0,"RTT",IF(COUNTIFS(T_Demandes[Collaborateur],$A6,T_Demandes[Statut],"Validé",T_Demandes[Du],"&lt;="&amp;DATE(2026,1,5),T_Demandes[Au],"&gt;="&amp;DATE(2026,1,5),T_Demandes[Type],"MAL")&gt;0,"MAL",IF(COUNTIFS(T_Demandes[Collaborateur],$A6,T_Demandes[Statut],"Validé",T_Demandes[Du],"&lt;="&amp;DATE(2026,1,5),T_Demandes[Au],"&gt;="&amp;DATE(2026,1,5),T_Demandes[Type],"ABS")&gt;0,"ABS",IF(COUNTIFS(T_Demandes[Collaborateur],$A6,T_Demandes[Statut],"Validé",T_Demandes[Du],"&lt;="&amp;DATE(2026,1,5),T_Demandes[Au],"&gt;="&amp;DATE(2026,1,5),T_Demandes[Type],"MAT")&gt;0,"MAT","")))))</f>
        <v/>
      </c>
      <c r="I6" s="8">
        <f>IF(COUNTIFS(T_Demandes[Collaborateur],$A6,T_Demandes[Statut],"Validé",T_Demandes[Du],"&lt;="&amp;DATE(2026,1,6),T_Demandes[Au],"&gt;="&amp;DATE(2026,1,6),T_Demandes[Type],"CP")&gt;0,"CP",IF(COUNTIFS(T_Demandes[Collaborateur],$A6,T_Demandes[Statut],"Validé",T_Demandes[Du],"&lt;="&amp;DATE(2026,1,6),T_Demandes[Au],"&gt;="&amp;DATE(2026,1,6),T_Demandes[Type],"RTT")&gt;0,"RTT",IF(COUNTIFS(T_Demandes[Collaborateur],$A6,T_Demandes[Statut],"Validé",T_Demandes[Du],"&lt;="&amp;DATE(2026,1,6),T_Demandes[Au],"&gt;="&amp;DATE(2026,1,6),T_Demandes[Type],"MAL")&gt;0,"MAL",IF(COUNTIFS(T_Demandes[Collaborateur],$A6,T_Demandes[Statut],"Validé",T_Demandes[Du],"&lt;="&amp;DATE(2026,1,6),T_Demandes[Au],"&gt;="&amp;DATE(2026,1,6),T_Demandes[Type],"ABS")&gt;0,"ABS",IF(COUNTIFS(T_Demandes[Collaborateur],$A6,T_Demandes[Statut],"Validé",T_Demandes[Du],"&lt;="&amp;DATE(2026,1,6),T_Demandes[Au],"&gt;="&amp;DATE(2026,1,6),T_Demandes[Type],"MAT")&gt;0,"MAT","")))))</f>
        <v/>
      </c>
      <c r="J6" s="8">
        <f>IF(COUNTIFS(T_Demandes[Collaborateur],$A6,T_Demandes[Statut],"Validé",T_Demandes[Du],"&lt;="&amp;DATE(2026,1,7),T_Demandes[Au],"&gt;="&amp;DATE(2026,1,7),T_Demandes[Type],"CP")&gt;0,"CP",IF(COUNTIFS(T_Demandes[Collaborateur],$A6,T_Demandes[Statut],"Validé",T_Demandes[Du],"&lt;="&amp;DATE(2026,1,7),T_Demandes[Au],"&gt;="&amp;DATE(2026,1,7),T_Demandes[Type],"RTT")&gt;0,"RTT",IF(COUNTIFS(T_Demandes[Collaborateur],$A6,T_Demandes[Statut],"Validé",T_Demandes[Du],"&lt;="&amp;DATE(2026,1,7),T_Demandes[Au],"&gt;="&amp;DATE(2026,1,7),T_Demandes[Type],"MAL")&gt;0,"MAL",IF(COUNTIFS(T_Demandes[Collaborateur],$A6,T_Demandes[Statut],"Validé",T_Demandes[Du],"&lt;="&amp;DATE(2026,1,7),T_Demandes[Au],"&gt;="&amp;DATE(2026,1,7),T_Demandes[Type],"ABS")&gt;0,"ABS",IF(COUNTIFS(T_Demandes[Collaborateur],$A6,T_Demandes[Statut],"Validé",T_Demandes[Du],"&lt;="&amp;DATE(2026,1,7),T_Demandes[Au],"&gt;="&amp;DATE(2026,1,7),T_Demandes[Type],"MAT")&gt;0,"MAT","")))))</f>
        <v/>
      </c>
      <c r="K6" s="8">
        <f>IF(COUNTIFS(T_Demandes[Collaborateur],$A6,T_Demandes[Statut],"Validé",T_Demandes[Du],"&lt;="&amp;DATE(2026,1,8),T_Demandes[Au],"&gt;="&amp;DATE(2026,1,8),T_Demandes[Type],"CP")&gt;0,"CP",IF(COUNTIFS(T_Demandes[Collaborateur],$A6,T_Demandes[Statut],"Validé",T_Demandes[Du],"&lt;="&amp;DATE(2026,1,8),T_Demandes[Au],"&gt;="&amp;DATE(2026,1,8),T_Demandes[Type],"RTT")&gt;0,"RTT",IF(COUNTIFS(T_Demandes[Collaborateur],$A6,T_Demandes[Statut],"Validé",T_Demandes[Du],"&lt;="&amp;DATE(2026,1,8),T_Demandes[Au],"&gt;="&amp;DATE(2026,1,8),T_Demandes[Type],"MAL")&gt;0,"MAL",IF(COUNTIFS(T_Demandes[Collaborateur],$A6,T_Demandes[Statut],"Validé",T_Demandes[Du],"&lt;="&amp;DATE(2026,1,8),T_Demandes[Au],"&gt;="&amp;DATE(2026,1,8),T_Demandes[Type],"ABS")&gt;0,"ABS",IF(COUNTIFS(T_Demandes[Collaborateur],$A6,T_Demandes[Statut],"Validé",T_Demandes[Du],"&lt;="&amp;DATE(2026,1,8),T_Demandes[Au],"&gt;="&amp;DATE(2026,1,8),T_Demandes[Type],"MAT")&gt;0,"MAT","")))))</f>
        <v/>
      </c>
      <c r="L6" s="8">
        <f>IF(COUNTIFS(T_Demandes[Collaborateur],$A6,T_Demandes[Statut],"Validé",T_Demandes[Du],"&lt;="&amp;DATE(2026,1,9),T_Demandes[Au],"&gt;="&amp;DATE(2026,1,9),T_Demandes[Type],"CP")&gt;0,"CP",IF(COUNTIFS(T_Demandes[Collaborateur],$A6,T_Demandes[Statut],"Validé",T_Demandes[Du],"&lt;="&amp;DATE(2026,1,9),T_Demandes[Au],"&gt;="&amp;DATE(2026,1,9),T_Demandes[Type],"RTT")&gt;0,"RTT",IF(COUNTIFS(T_Demandes[Collaborateur],$A6,T_Demandes[Statut],"Validé",T_Demandes[Du],"&lt;="&amp;DATE(2026,1,9),T_Demandes[Au],"&gt;="&amp;DATE(2026,1,9),T_Demandes[Type],"MAL")&gt;0,"MAL",IF(COUNTIFS(T_Demandes[Collaborateur],$A6,T_Demandes[Statut],"Validé",T_Demandes[Du],"&lt;="&amp;DATE(2026,1,9),T_Demandes[Au],"&gt;="&amp;DATE(2026,1,9),T_Demandes[Type],"ABS")&gt;0,"ABS",IF(COUNTIFS(T_Demandes[Collaborateur],$A6,T_Demandes[Statut],"Validé",T_Demandes[Du],"&lt;="&amp;DATE(2026,1,9),T_Demandes[Au],"&gt;="&amp;DATE(2026,1,9),T_Demandes[Type],"MAT")&gt;0,"MAT","")))))</f>
        <v/>
      </c>
      <c r="M6" s="8">
        <f>IF(COUNTIFS(T_Demandes[Collaborateur],$A6,T_Demandes[Statut],"Validé",T_Demandes[Du],"&lt;="&amp;DATE(2026,1,10),T_Demandes[Au],"&gt;="&amp;DATE(2026,1,10),T_Demandes[Type],"CP")&gt;0,"CP",IF(COUNTIFS(T_Demandes[Collaborateur],$A6,T_Demandes[Statut],"Validé",T_Demandes[Du],"&lt;="&amp;DATE(2026,1,10),T_Demandes[Au],"&gt;="&amp;DATE(2026,1,10),T_Demandes[Type],"RTT")&gt;0,"RTT",IF(COUNTIFS(T_Demandes[Collaborateur],$A6,T_Demandes[Statut],"Validé",T_Demandes[Du],"&lt;="&amp;DATE(2026,1,10),T_Demandes[Au],"&gt;="&amp;DATE(2026,1,10),T_Demandes[Type],"MAL")&gt;0,"MAL",IF(COUNTIFS(T_Demandes[Collaborateur],$A6,T_Demandes[Statut],"Validé",T_Demandes[Du],"&lt;="&amp;DATE(2026,1,10),T_Demandes[Au],"&gt;="&amp;DATE(2026,1,10),T_Demandes[Type],"ABS")&gt;0,"ABS",IF(COUNTIFS(T_Demandes[Collaborateur],$A6,T_Demandes[Statut],"Validé",T_Demandes[Du],"&lt;="&amp;DATE(2026,1,10),T_Demandes[Au],"&gt;="&amp;DATE(2026,1,10),T_Demandes[Type],"MAT")&gt;0,"MAT","")))))</f>
        <v/>
      </c>
      <c r="N6" s="8">
        <f>IF(COUNTIFS(T_Demandes[Collaborateur],$A6,T_Demandes[Statut],"Validé",T_Demandes[Du],"&lt;="&amp;DATE(2026,1,11),T_Demandes[Au],"&gt;="&amp;DATE(2026,1,11),T_Demandes[Type],"CP")&gt;0,"CP",IF(COUNTIFS(T_Demandes[Collaborateur],$A6,T_Demandes[Statut],"Validé",T_Demandes[Du],"&lt;="&amp;DATE(2026,1,11),T_Demandes[Au],"&gt;="&amp;DATE(2026,1,11),T_Demandes[Type],"RTT")&gt;0,"RTT",IF(COUNTIFS(T_Demandes[Collaborateur],$A6,T_Demandes[Statut],"Validé",T_Demandes[Du],"&lt;="&amp;DATE(2026,1,11),T_Demandes[Au],"&gt;="&amp;DATE(2026,1,11),T_Demandes[Type],"MAL")&gt;0,"MAL",IF(COUNTIFS(T_Demandes[Collaborateur],$A6,T_Demandes[Statut],"Validé",T_Demandes[Du],"&lt;="&amp;DATE(2026,1,11),T_Demandes[Au],"&gt;="&amp;DATE(2026,1,11),T_Demandes[Type],"ABS")&gt;0,"ABS",IF(COUNTIFS(T_Demandes[Collaborateur],$A6,T_Demandes[Statut],"Validé",T_Demandes[Du],"&lt;="&amp;DATE(2026,1,11),T_Demandes[Au],"&gt;="&amp;DATE(2026,1,11),T_Demandes[Type],"MAT")&gt;0,"MAT","")))))</f>
        <v/>
      </c>
      <c r="O6" s="8">
        <f>IF(COUNTIFS(T_Demandes[Collaborateur],$A6,T_Demandes[Statut],"Validé",T_Demandes[Du],"&lt;="&amp;DATE(2026,1,12),T_Demandes[Au],"&gt;="&amp;DATE(2026,1,12),T_Demandes[Type],"CP")&gt;0,"CP",IF(COUNTIFS(T_Demandes[Collaborateur],$A6,T_Demandes[Statut],"Validé",T_Demandes[Du],"&lt;="&amp;DATE(2026,1,12),T_Demandes[Au],"&gt;="&amp;DATE(2026,1,12),T_Demandes[Type],"RTT")&gt;0,"RTT",IF(COUNTIFS(T_Demandes[Collaborateur],$A6,T_Demandes[Statut],"Validé",T_Demandes[Du],"&lt;="&amp;DATE(2026,1,12),T_Demandes[Au],"&gt;="&amp;DATE(2026,1,12),T_Demandes[Type],"MAL")&gt;0,"MAL",IF(COUNTIFS(T_Demandes[Collaborateur],$A6,T_Demandes[Statut],"Validé",T_Demandes[Du],"&lt;="&amp;DATE(2026,1,12),T_Demandes[Au],"&gt;="&amp;DATE(2026,1,12),T_Demandes[Type],"ABS")&gt;0,"ABS",IF(COUNTIFS(T_Demandes[Collaborateur],$A6,T_Demandes[Statut],"Validé",T_Demandes[Du],"&lt;="&amp;DATE(2026,1,12),T_Demandes[Au],"&gt;="&amp;DATE(2026,1,12),T_Demandes[Type],"MAT")&gt;0,"MAT","")))))</f>
        <v/>
      </c>
      <c r="P6" s="8">
        <f>IF(COUNTIFS(T_Demandes[Collaborateur],$A6,T_Demandes[Statut],"Validé",T_Demandes[Du],"&lt;="&amp;DATE(2026,1,13),T_Demandes[Au],"&gt;="&amp;DATE(2026,1,13),T_Demandes[Type],"CP")&gt;0,"CP",IF(COUNTIFS(T_Demandes[Collaborateur],$A6,T_Demandes[Statut],"Validé",T_Demandes[Du],"&lt;="&amp;DATE(2026,1,13),T_Demandes[Au],"&gt;="&amp;DATE(2026,1,13),T_Demandes[Type],"RTT")&gt;0,"RTT",IF(COUNTIFS(T_Demandes[Collaborateur],$A6,T_Demandes[Statut],"Validé",T_Demandes[Du],"&lt;="&amp;DATE(2026,1,13),T_Demandes[Au],"&gt;="&amp;DATE(2026,1,13),T_Demandes[Type],"MAL")&gt;0,"MAL",IF(COUNTIFS(T_Demandes[Collaborateur],$A6,T_Demandes[Statut],"Validé",T_Demandes[Du],"&lt;="&amp;DATE(2026,1,13),T_Demandes[Au],"&gt;="&amp;DATE(2026,1,13),T_Demandes[Type],"ABS")&gt;0,"ABS",IF(COUNTIFS(T_Demandes[Collaborateur],$A6,T_Demandes[Statut],"Validé",T_Demandes[Du],"&lt;="&amp;DATE(2026,1,13),T_Demandes[Au],"&gt;="&amp;DATE(2026,1,13),T_Demandes[Type],"MAT")&gt;0,"MAT","")))))</f>
        <v/>
      </c>
      <c r="Q6" s="8">
        <f>IF(COUNTIFS(T_Demandes[Collaborateur],$A6,T_Demandes[Statut],"Validé",T_Demandes[Du],"&lt;="&amp;DATE(2026,1,14),T_Demandes[Au],"&gt;="&amp;DATE(2026,1,14),T_Demandes[Type],"CP")&gt;0,"CP",IF(COUNTIFS(T_Demandes[Collaborateur],$A6,T_Demandes[Statut],"Validé",T_Demandes[Du],"&lt;="&amp;DATE(2026,1,14),T_Demandes[Au],"&gt;="&amp;DATE(2026,1,14),T_Demandes[Type],"RTT")&gt;0,"RTT",IF(COUNTIFS(T_Demandes[Collaborateur],$A6,T_Demandes[Statut],"Validé",T_Demandes[Du],"&lt;="&amp;DATE(2026,1,14),T_Demandes[Au],"&gt;="&amp;DATE(2026,1,14),T_Demandes[Type],"MAL")&gt;0,"MAL",IF(COUNTIFS(T_Demandes[Collaborateur],$A6,T_Demandes[Statut],"Validé",T_Demandes[Du],"&lt;="&amp;DATE(2026,1,14),T_Demandes[Au],"&gt;="&amp;DATE(2026,1,14),T_Demandes[Type],"ABS")&gt;0,"ABS",IF(COUNTIFS(T_Demandes[Collaborateur],$A6,T_Demandes[Statut],"Validé",T_Demandes[Du],"&lt;="&amp;DATE(2026,1,14),T_Demandes[Au],"&gt;="&amp;DATE(2026,1,14),T_Demandes[Type],"MAT")&gt;0,"MAT","")))))</f>
        <v/>
      </c>
      <c r="R6" s="8">
        <f>IF(COUNTIFS(T_Demandes[Collaborateur],$A6,T_Demandes[Statut],"Validé",T_Demandes[Du],"&lt;="&amp;DATE(2026,1,15),T_Demandes[Au],"&gt;="&amp;DATE(2026,1,15),T_Demandes[Type],"CP")&gt;0,"CP",IF(COUNTIFS(T_Demandes[Collaborateur],$A6,T_Demandes[Statut],"Validé",T_Demandes[Du],"&lt;="&amp;DATE(2026,1,15),T_Demandes[Au],"&gt;="&amp;DATE(2026,1,15),T_Demandes[Type],"RTT")&gt;0,"RTT",IF(COUNTIFS(T_Demandes[Collaborateur],$A6,T_Demandes[Statut],"Validé",T_Demandes[Du],"&lt;="&amp;DATE(2026,1,15),T_Demandes[Au],"&gt;="&amp;DATE(2026,1,15),T_Demandes[Type],"MAL")&gt;0,"MAL",IF(COUNTIFS(T_Demandes[Collaborateur],$A6,T_Demandes[Statut],"Validé",T_Demandes[Du],"&lt;="&amp;DATE(2026,1,15),T_Demandes[Au],"&gt;="&amp;DATE(2026,1,15),T_Demandes[Type],"ABS")&gt;0,"ABS",IF(COUNTIFS(T_Demandes[Collaborateur],$A6,T_Demandes[Statut],"Validé",T_Demandes[Du],"&lt;="&amp;DATE(2026,1,15),T_Demandes[Au],"&gt;="&amp;DATE(2026,1,15),T_Demandes[Type],"MAT")&gt;0,"MAT","")))))</f>
        <v/>
      </c>
      <c r="S6" s="8">
        <f>IF(COUNTIFS(T_Demandes[Collaborateur],$A6,T_Demandes[Statut],"Validé",T_Demandes[Du],"&lt;="&amp;DATE(2026,1,16),T_Demandes[Au],"&gt;="&amp;DATE(2026,1,16),T_Demandes[Type],"CP")&gt;0,"CP",IF(COUNTIFS(T_Demandes[Collaborateur],$A6,T_Demandes[Statut],"Validé",T_Demandes[Du],"&lt;="&amp;DATE(2026,1,16),T_Demandes[Au],"&gt;="&amp;DATE(2026,1,16),T_Demandes[Type],"RTT")&gt;0,"RTT",IF(COUNTIFS(T_Demandes[Collaborateur],$A6,T_Demandes[Statut],"Validé",T_Demandes[Du],"&lt;="&amp;DATE(2026,1,16),T_Demandes[Au],"&gt;="&amp;DATE(2026,1,16),T_Demandes[Type],"MAL")&gt;0,"MAL",IF(COUNTIFS(T_Demandes[Collaborateur],$A6,T_Demandes[Statut],"Validé",T_Demandes[Du],"&lt;="&amp;DATE(2026,1,16),T_Demandes[Au],"&gt;="&amp;DATE(2026,1,16),T_Demandes[Type],"ABS")&gt;0,"ABS",IF(COUNTIFS(T_Demandes[Collaborateur],$A6,T_Demandes[Statut],"Validé",T_Demandes[Du],"&lt;="&amp;DATE(2026,1,16),T_Demandes[Au],"&gt;="&amp;DATE(2026,1,16),T_Demandes[Type],"MAT")&gt;0,"MAT","")))))</f>
        <v/>
      </c>
      <c r="T6" s="8">
        <f>IF(COUNTIFS(T_Demandes[Collaborateur],$A6,T_Demandes[Statut],"Validé",T_Demandes[Du],"&lt;="&amp;DATE(2026,1,17),T_Demandes[Au],"&gt;="&amp;DATE(2026,1,17),T_Demandes[Type],"CP")&gt;0,"CP",IF(COUNTIFS(T_Demandes[Collaborateur],$A6,T_Demandes[Statut],"Validé",T_Demandes[Du],"&lt;="&amp;DATE(2026,1,17),T_Demandes[Au],"&gt;="&amp;DATE(2026,1,17),T_Demandes[Type],"RTT")&gt;0,"RTT",IF(COUNTIFS(T_Demandes[Collaborateur],$A6,T_Demandes[Statut],"Validé",T_Demandes[Du],"&lt;="&amp;DATE(2026,1,17),T_Demandes[Au],"&gt;="&amp;DATE(2026,1,17),T_Demandes[Type],"MAL")&gt;0,"MAL",IF(COUNTIFS(T_Demandes[Collaborateur],$A6,T_Demandes[Statut],"Validé",T_Demandes[Du],"&lt;="&amp;DATE(2026,1,17),T_Demandes[Au],"&gt;="&amp;DATE(2026,1,17),T_Demandes[Type],"ABS")&gt;0,"ABS",IF(COUNTIFS(T_Demandes[Collaborateur],$A6,T_Demandes[Statut],"Validé",T_Demandes[Du],"&lt;="&amp;DATE(2026,1,17),T_Demandes[Au],"&gt;="&amp;DATE(2026,1,17),T_Demandes[Type],"MAT")&gt;0,"MAT","")))))</f>
        <v/>
      </c>
      <c r="U6" s="8">
        <f>IF(COUNTIFS(T_Demandes[Collaborateur],$A6,T_Demandes[Statut],"Validé",T_Demandes[Du],"&lt;="&amp;DATE(2026,1,18),T_Demandes[Au],"&gt;="&amp;DATE(2026,1,18),T_Demandes[Type],"CP")&gt;0,"CP",IF(COUNTIFS(T_Demandes[Collaborateur],$A6,T_Demandes[Statut],"Validé",T_Demandes[Du],"&lt;="&amp;DATE(2026,1,18),T_Demandes[Au],"&gt;="&amp;DATE(2026,1,18),T_Demandes[Type],"RTT")&gt;0,"RTT",IF(COUNTIFS(T_Demandes[Collaborateur],$A6,T_Demandes[Statut],"Validé",T_Demandes[Du],"&lt;="&amp;DATE(2026,1,18),T_Demandes[Au],"&gt;="&amp;DATE(2026,1,18),T_Demandes[Type],"MAL")&gt;0,"MAL",IF(COUNTIFS(T_Demandes[Collaborateur],$A6,T_Demandes[Statut],"Validé",T_Demandes[Du],"&lt;="&amp;DATE(2026,1,18),T_Demandes[Au],"&gt;="&amp;DATE(2026,1,18),T_Demandes[Type],"ABS")&gt;0,"ABS",IF(COUNTIFS(T_Demandes[Collaborateur],$A6,T_Demandes[Statut],"Validé",T_Demandes[Du],"&lt;="&amp;DATE(2026,1,18),T_Demandes[Au],"&gt;="&amp;DATE(2026,1,18),T_Demandes[Type],"MAT")&gt;0,"MAT","")))))</f>
        <v/>
      </c>
      <c r="V6" s="8">
        <f>IF(COUNTIFS(T_Demandes[Collaborateur],$A6,T_Demandes[Statut],"Validé",T_Demandes[Du],"&lt;="&amp;DATE(2026,1,19),T_Demandes[Au],"&gt;="&amp;DATE(2026,1,19),T_Demandes[Type],"CP")&gt;0,"CP",IF(COUNTIFS(T_Demandes[Collaborateur],$A6,T_Demandes[Statut],"Validé",T_Demandes[Du],"&lt;="&amp;DATE(2026,1,19),T_Demandes[Au],"&gt;="&amp;DATE(2026,1,19),T_Demandes[Type],"RTT")&gt;0,"RTT",IF(COUNTIFS(T_Demandes[Collaborateur],$A6,T_Demandes[Statut],"Validé",T_Demandes[Du],"&lt;="&amp;DATE(2026,1,19),T_Demandes[Au],"&gt;="&amp;DATE(2026,1,19),T_Demandes[Type],"MAL")&gt;0,"MAL",IF(COUNTIFS(T_Demandes[Collaborateur],$A6,T_Demandes[Statut],"Validé",T_Demandes[Du],"&lt;="&amp;DATE(2026,1,19),T_Demandes[Au],"&gt;="&amp;DATE(2026,1,19),T_Demandes[Type],"ABS")&gt;0,"ABS",IF(COUNTIFS(T_Demandes[Collaborateur],$A6,T_Demandes[Statut],"Validé",T_Demandes[Du],"&lt;="&amp;DATE(2026,1,19),T_Demandes[Au],"&gt;="&amp;DATE(2026,1,19),T_Demandes[Type],"MAT")&gt;0,"MAT","")))))</f>
        <v/>
      </c>
      <c r="W6" s="8">
        <f>IF(COUNTIFS(T_Demandes[Collaborateur],$A6,T_Demandes[Statut],"Validé",T_Demandes[Du],"&lt;="&amp;DATE(2026,1,20),T_Demandes[Au],"&gt;="&amp;DATE(2026,1,20),T_Demandes[Type],"CP")&gt;0,"CP",IF(COUNTIFS(T_Demandes[Collaborateur],$A6,T_Demandes[Statut],"Validé",T_Demandes[Du],"&lt;="&amp;DATE(2026,1,20),T_Demandes[Au],"&gt;="&amp;DATE(2026,1,20),T_Demandes[Type],"RTT")&gt;0,"RTT",IF(COUNTIFS(T_Demandes[Collaborateur],$A6,T_Demandes[Statut],"Validé",T_Demandes[Du],"&lt;="&amp;DATE(2026,1,20),T_Demandes[Au],"&gt;="&amp;DATE(2026,1,20),T_Demandes[Type],"MAL")&gt;0,"MAL",IF(COUNTIFS(T_Demandes[Collaborateur],$A6,T_Demandes[Statut],"Validé",T_Demandes[Du],"&lt;="&amp;DATE(2026,1,20),T_Demandes[Au],"&gt;="&amp;DATE(2026,1,20),T_Demandes[Type],"ABS")&gt;0,"ABS",IF(COUNTIFS(T_Demandes[Collaborateur],$A6,T_Demandes[Statut],"Validé",T_Demandes[Du],"&lt;="&amp;DATE(2026,1,20),T_Demandes[Au],"&gt;="&amp;DATE(2026,1,20),T_Demandes[Type],"MAT")&gt;0,"MAT","")))))</f>
        <v/>
      </c>
      <c r="X6" s="8">
        <f>IF(COUNTIFS(T_Demandes[Collaborateur],$A6,T_Demandes[Statut],"Validé",T_Demandes[Du],"&lt;="&amp;DATE(2026,1,21),T_Demandes[Au],"&gt;="&amp;DATE(2026,1,21),T_Demandes[Type],"CP")&gt;0,"CP",IF(COUNTIFS(T_Demandes[Collaborateur],$A6,T_Demandes[Statut],"Validé",T_Demandes[Du],"&lt;="&amp;DATE(2026,1,21),T_Demandes[Au],"&gt;="&amp;DATE(2026,1,21),T_Demandes[Type],"RTT")&gt;0,"RTT",IF(COUNTIFS(T_Demandes[Collaborateur],$A6,T_Demandes[Statut],"Validé",T_Demandes[Du],"&lt;="&amp;DATE(2026,1,21),T_Demandes[Au],"&gt;="&amp;DATE(2026,1,21),T_Demandes[Type],"MAL")&gt;0,"MAL",IF(COUNTIFS(T_Demandes[Collaborateur],$A6,T_Demandes[Statut],"Validé",T_Demandes[Du],"&lt;="&amp;DATE(2026,1,21),T_Demandes[Au],"&gt;="&amp;DATE(2026,1,21),T_Demandes[Type],"ABS")&gt;0,"ABS",IF(COUNTIFS(T_Demandes[Collaborateur],$A6,T_Demandes[Statut],"Validé",T_Demandes[Du],"&lt;="&amp;DATE(2026,1,21),T_Demandes[Au],"&gt;="&amp;DATE(2026,1,21),T_Demandes[Type],"MAT")&gt;0,"MAT","")))))</f>
        <v/>
      </c>
      <c r="Y6" s="8">
        <f>IF(COUNTIFS(T_Demandes[Collaborateur],$A6,T_Demandes[Statut],"Validé",T_Demandes[Du],"&lt;="&amp;DATE(2026,1,22),T_Demandes[Au],"&gt;="&amp;DATE(2026,1,22),T_Demandes[Type],"CP")&gt;0,"CP",IF(COUNTIFS(T_Demandes[Collaborateur],$A6,T_Demandes[Statut],"Validé",T_Demandes[Du],"&lt;="&amp;DATE(2026,1,22),T_Demandes[Au],"&gt;="&amp;DATE(2026,1,22),T_Demandes[Type],"RTT")&gt;0,"RTT",IF(COUNTIFS(T_Demandes[Collaborateur],$A6,T_Demandes[Statut],"Validé",T_Demandes[Du],"&lt;="&amp;DATE(2026,1,22),T_Demandes[Au],"&gt;="&amp;DATE(2026,1,22),T_Demandes[Type],"MAL")&gt;0,"MAL",IF(COUNTIFS(T_Demandes[Collaborateur],$A6,T_Demandes[Statut],"Validé",T_Demandes[Du],"&lt;="&amp;DATE(2026,1,22),T_Demandes[Au],"&gt;="&amp;DATE(2026,1,22),T_Demandes[Type],"ABS")&gt;0,"ABS",IF(COUNTIFS(T_Demandes[Collaborateur],$A6,T_Demandes[Statut],"Validé",T_Demandes[Du],"&lt;="&amp;DATE(2026,1,22),T_Demandes[Au],"&gt;="&amp;DATE(2026,1,22),T_Demandes[Type],"MAT")&gt;0,"MAT","")))))</f>
        <v/>
      </c>
      <c r="Z6" s="8">
        <f>IF(COUNTIFS(T_Demandes[Collaborateur],$A6,T_Demandes[Statut],"Validé",T_Demandes[Du],"&lt;="&amp;DATE(2026,1,23),T_Demandes[Au],"&gt;="&amp;DATE(2026,1,23),T_Demandes[Type],"CP")&gt;0,"CP",IF(COUNTIFS(T_Demandes[Collaborateur],$A6,T_Demandes[Statut],"Validé",T_Demandes[Du],"&lt;="&amp;DATE(2026,1,23),T_Demandes[Au],"&gt;="&amp;DATE(2026,1,23),T_Demandes[Type],"RTT")&gt;0,"RTT",IF(COUNTIFS(T_Demandes[Collaborateur],$A6,T_Demandes[Statut],"Validé",T_Demandes[Du],"&lt;="&amp;DATE(2026,1,23),T_Demandes[Au],"&gt;="&amp;DATE(2026,1,23),T_Demandes[Type],"MAL")&gt;0,"MAL",IF(COUNTIFS(T_Demandes[Collaborateur],$A6,T_Demandes[Statut],"Validé",T_Demandes[Du],"&lt;="&amp;DATE(2026,1,23),T_Demandes[Au],"&gt;="&amp;DATE(2026,1,23),T_Demandes[Type],"ABS")&gt;0,"ABS",IF(COUNTIFS(T_Demandes[Collaborateur],$A6,T_Demandes[Statut],"Validé",T_Demandes[Du],"&lt;="&amp;DATE(2026,1,23),T_Demandes[Au],"&gt;="&amp;DATE(2026,1,23),T_Demandes[Type],"MAT")&gt;0,"MAT","")))))</f>
        <v/>
      </c>
      <c r="AA6" s="8">
        <f>IF(COUNTIFS(T_Demandes[Collaborateur],$A6,T_Demandes[Statut],"Validé",T_Demandes[Du],"&lt;="&amp;DATE(2026,1,24),T_Demandes[Au],"&gt;="&amp;DATE(2026,1,24),T_Demandes[Type],"CP")&gt;0,"CP",IF(COUNTIFS(T_Demandes[Collaborateur],$A6,T_Demandes[Statut],"Validé",T_Demandes[Du],"&lt;="&amp;DATE(2026,1,24),T_Demandes[Au],"&gt;="&amp;DATE(2026,1,24),T_Demandes[Type],"RTT")&gt;0,"RTT",IF(COUNTIFS(T_Demandes[Collaborateur],$A6,T_Demandes[Statut],"Validé",T_Demandes[Du],"&lt;="&amp;DATE(2026,1,24),T_Demandes[Au],"&gt;="&amp;DATE(2026,1,24),T_Demandes[Type],"MAL")&gt;0,"MAL",IF(COUNTIFS(T_Demandes[Collaborateur],$A6,T_Demandes[Statut],"Validé",T_Demandes[Du],"&lt;="&amp;DATE(2026,1,24),T_Demandes[Au],"&gt;="&amp;DATE(2026,1,24),T_Demandes[Type],"ABS")&gt;0,"ABS",IF(COUNTIFS(T_Demandes[Collaborateur],$A6,T_Demandes[Statut],"Validé",T_Demandes[Du],"&lt;="&amp;DATE(2026,1,24),T_Demandes[Au],"&gt;="&amp;DATE(2026,1,24),T_Demandes[Type],"MAT")&gt;0,"MAT","")))))</f>
        <v/>
      </c>
      <c r="AB6" s="8">
        <f>IF(COUNTIFS(T_Demandes[Collaborateur],$A6,T_Demandes[Statut],"Validé",T_Demandes[Du],"&lt;="&amp;DATE(2026,1,25),T_Demandes[Au],"&gt;="&amp;DATE(2026,1,25),T_Demandes[Type],"CP")&gt;0,"CP",IF(COUNTIFS(T_Demandes[Collaborateur],$A6,T_Demandes[Statut],"Validé",T_Demandes[Du],"&lt;="&amp;DATE(2026,1,25),T_Demandes[Au],"&gt;="&amp;DATE(2026,1,25),T_Demandes[Type],"RTT")&gt;0,"RTT",IF(COUNTIFS(T_Demandes[Collaborateur],$A6,T_Demandes[Statut],"Validé",T_Demandes[Du],"&lt;="&amp;DATE(2026,1,25),T_Demandes[Au],"&gt;="&amp;DATE(2026,1,25),T_Demandes[Type],"MAL")&gt;0,"MAL",IF(COUNTIFS(T_Demandes[Collaborateur],$A6,T_Demandes[Statut],"Validé",T_Demandes[Du],"&lt;="&amp;DATE(2026,1,25),T_Demandes[Au],"&gt;="&amp;DATE(2026,1,25),T_Demandes[Type],"ABS")&gt;0,"ABS",IF(COUNTIFS(T_Demandes[Collaborateur],$A6,T_Demandes[Statut],"Validé",T_Demandes[Du],"&lt;="&amp;DATE(2026,1,25),T_Demandes[Au],"&gt;="&amp;DATE(2026,1,25),T_Demandes[Type],"MAT")&gt;0,"MAT","")))))</f>
        <v/>
      </c>
      <c r="AC6" s="8">
        <f>IF(COUNTIFS(T_Demandes[Collaborateur],$A6,T_Demandes[Statut],"Validé",T_Demandes[Du],"&lt;="&amp;DATE(2026,1,26),T_Demandes[Au],"&gt;="&amp;DATE(2026,1,26),T_Demandes[Type],"CP")&gt;0,"CP",IF(COUNTIFS(T_Demandes[Collaborateur],$A6,T_Demandes[Statut],"Validé",T_Demandes[Du],"&lt;="&amp;DATE(2026,1,26),T_Demandes[Au],"&gt;="&amp;DATE(2026,1,26),T_Demandes[Type],"RTT")&gt;0,"RTT",IF(COUNTIFS(T_Demandes[Collaborateur],$A6,T_Demandes[Statut],"Validé",T_Demandes[Du],"&lt;="&amp;DATE(2026,1,26),T_Demandes[Au],"&gt;="&amp;DATE(2026,1,26),T_Demandes[Type],"MAL")&gt;0,"MAL",IF(COUNTIFS(T_Demandes[Collaborateur],$A6,T_Demandes[Statut],"Validé",T_Demandes[Du],"&lt;="&amp;DATE(2026,1,26),T_Demandes[Au],"&gt;="&amp;DATE(2026,1,26),T_Demandes[Type],"ABS")&gt;0,"ABS",IF(COUNTIFS(T_Demandes[Collaborateur],$A6,T_Demandes[Statut],"Validé",T_Demandes[Du],"&lt;="&amp;DATE(2026,1,26),T_Demandes[Au],"&gt;="&amp;DATE(2026,1,26),T_Demandes[Type],"MAT")&gt;0,"MAT","")))))</f>
        <v/>
      </c>
      <c r="AD6" s="8">
        <f>IF(COUNTIFS(T_Demandes[Collaborateur],$A6,T_Demandes[Statut],"Validé",T_Demandes[Du],"&lt;="&amp;DATE(2026,1,27),T_Demandes[Au],"&gt;="&amp;DATE(2026,1,27),T_Demandes[Type],"CP")&gt;0,"CP",IF(COUNTIFS(T_Demandes[Collaborateur],$A6,T_Demandes[Statut],"Validé",T_Demandes[Du],"&lt;="&amp;DATE(2026,1,27),T_Demandes[Au],"&gt;="&amp;DATE(2026,1,27),T_Demandes[Type],"RTT")&gt;0,"RTT",IF(COUNTIFS(T_Demandes[Collaborateur],$A6,T_Demandes[Statut],"Validé",T_Demandes[Du],"&lt;="&amp;DATE(2026,1,27),T_Demandes[Au],"&gt;="&amp;DATE(2026,1,27),T_Demandes[Type],"MAL")&gt;0,"MAL",IF(COUNTIFS(T_Demandes[Collaborateur],$A6,T_Demandes[Statut],"Validé",T_Demandes[Du],"&lt;="&amp;DATE(2026,1,27),T_Demandes[Au],"&gt;="&amp;DATE(2026,1,27),T_Demandes[Type],"ABS")&gt;0,"ABS",IF(COUNTIFS(T_Demandes[Collaborateur],$A6,T_Demandes[Statut],"Validé",T_Demandes[Du],"&lt;="&amp;DATE(2026,1,27),T_Demandes[Au],"&gt;="&amp;DATE(2026,1,27),T_Demandes[Type],"MAT")&gt;0,"MAT","")))))</f>
        <v/>
      </c>
      <c r="AE6" s="8">
        <f>IF(COUNTIFS(T_Demandes[Collaborateur],$A6,T_Demandes[Statut],"Validé",T_Demandes[Du],"&lt;="&amp;DATE(2026,1,28),T_Demandes[Au],"&gt;="&amp;DATE(2026,1,28),T_Demandes[Type],"CP")&gt;0,"CP",IF(COUNTIFS(T_Demandes[Collaborateur],$A6,T_Demandes[Statut],"Validé",T_Demandes[Du],"&lt;="&amp;DATE(2026,1,28),T_Demandes[Au],"&gt;="&amp;DATE(2026,1,28),T_Demandes[Type],"RTT")&gt;0,"RTT",IF(COUNTIFS(T_Demandes[Collaborateur],$A6,T_Demandes[Statut],"Validé",T_Demandes[Du],"&lt;="&amp;DATE(2026,1,28),T_Demandes[Au],"&gt;="&amp;DATE(2026,1,28),T_Demandes[Type],"MAL")&gt;0,"MAL",IF(COUNTIFS(T_Demandes[Collaborateur],$A6,T_Demandes[Statut],"Validé",T_Demandes[Du],"&lt;="&amp;DATE(2026,1,28),T_Demandes[Au],"&gt;="&amp;DATE(2026,1,28),T_Demandes[Type],"ABS")&gt;0,"ABS",IF(COUNTIFS(T_Demandes[Collaborateur],$A6,T_Demandes[Statut],"Validé",T_Demandes[Du],"&lt;="&amp;DATE(2026,1,28),T_Demandes[Au],"&gt;="&amp;DATE(2026,1,28),T_Demandes[Type],"MAT")&gt;0,"MAT","")))))</f>
        <v/>
      </c>
      <c r="AF6" s="8">
        <f>IF(COUNTIFS(T_Demandes[Collaborateur],$A6,T_Demandes[Statut],"Validé",T_Demandes[Du],"&lt;="&amp;DATE(2026,1,29),T_Demandes[Au],"&gt;="&amp;DATE(2026,1,29),T_Demandes[Type],"CP")&gt;0,"CP",IF(COUNTIFS(T_Demandes[Collaborateur],$A6,T_Demandes[Statut],"Validé",T_Demandes[Du],"&lt;="&amp;DATE(2026,1,29),T_Demandes[Au],"&gt;="&amp;DATE(2026,1,29),T_Demandes[Type],"RTT")&gt;0,"RTT",IF(COUNTIFS(T_Demandes[Collaborateur],$A6,T_Demandes[Statut],"Validé",T_Demandes[Du],"&lt;="&amp;DATE(2026,1,29),T_Demandes[Au],"&gt;="&amp;DATE(2026,1,29),T_Demandes[Type],"MAL")&gt;0,"MAL",IF(COUNTIFS(T_Demandes[Collaborateur],$A6,T_Demandes[Statut],"Validé",T_Demandes[Du],"&lt;="&amp;DATE(2026,1,29),T_Demandes[Au],"&gt;="&amp;DATE(2026,1,29),T_Demandes[Type],"ABS")&gt;0,"ABS",IF(COUNTIFS(T_Demandes[Collaborateur],$A6,T_Demandes[Statut],"Validé",T_Demandes[Du],"&lt;="&amp;DATE(2026,1,29),T_Demandes[Au],"&gt;="&amp;DATE(2026,1,29),T_Demandes[Type],"MAT")&gt;0,"MAT","")))))</f>
        <v/>
      </c>
      <c r="AG6" s="8">
        <f>IF(COUNTIFS(T_Demandes[Collaborateur],$A6,T_Demandes[Statut],"Validé",T_Demandes[Du],"&lt;="&amp;DATE(2026,1,30),T_Demandes[Au],"&gt;="&amp;DATE(2026,1,30),T_Demandes[Type],"CP")&gt;0,"CP",IF(COUNTIFS(T_Demandes[Collaborateur],$A6,T_Demandes[Statut],"Validé",T_Demandes[Du],"&lt;="&amp;DATE(2026,1,30),T_Demandes[Au],"&gt;="&amp;DATE(2026,1,30),T_Demandes[Type],"RTT")&gt;0,"RTT",IF(COUNTIFS(T_Demandes[Collaborateur],$A6,T_Demandes[Statut],"Validé",T_Demandes[Du],"&lt;="&amp;DATE(2026,1,30),T_Demandes[Au],"&gt;="&amp;DATE(2026,1,30),T_Demandes[Type],"MAL")&gt;0,"MAL",IF(COUNTIFS(T_Demandes[Collaborateur],$A6,T_Demandes[Statut],"Validé",T_Demandes[Du],"&lt;="&amp;DATE(2026,1,30),T_Demandes[Au],"&gt;="&amp;DATE(2026,1,30),T_Demandes[Type],"ABS")&gt;0,"ABS",IF(COUNTIFS(T_Demandes[Collaborateur],$A6,T_Demandes[Statut],"Validé",T_Demandes[Du],"&lt;="&amp;DATE(2026,1,30),T_Demandes[Au],"&gt;="&amp;DATE(2026,1,30),T_Demandes[Type],"MAT")&gt;0,"MAT","")))))</f>
        <v/>
      </c>
      <c r="AH6" s="8">
        <f>IF(COUNTIFS(T_Demandes[Collaborateur],$A6,T_Demandes[Statut],"Validé",T_Demandes[Du],"&lt;="&amp;DATE(2026,1,31),T_Demandes[Au],"&gt;="&amp;DATE(2026,1,31),T_Demandes[Type],"CP")&gt;0,"CP",IF(COUNTIFS(T_Demandes[Collaborateur],$A6,T_Demandes[Statut],"Validé",T_Demandes[Du],"&lt;="&amp;DATE(2026,1,31),T_Demandes[Au],"&gt;="&amp;DATE(2026,1,31),T_Demandes[Type],"RTT")&gt;0,"RTT",IF(COUNTIFS(T_Demandes[Collaborateur],$A6,T_Demandes[Statut],"Validé",T_Demandes[Du],"&lt;="&amp;DATE(2026,1,31),T_Demandes[Au],"&gt;="&amp;DATE(2026,1,31),T_Demandes[Type],"MAL")&gt;0,"MAL",IF(COUNTIFS(T_Demandes[Collaborateur],$A6,T_Demandes[Statut],"Validé",T_Demandes[Du],"&lt;="&amp;DATE(2026,1,31),T_Demandes[Au],"&gt;="&amp;DATE(2026,1,31),T_Demandes[Type],"ABS")&gt;0,"ABS",IF(COUNTIFS(T_Demandes[Collaborateur],$A6,T_Demandes[Statut],"Validé",T_Demandes[Du],"&lt;="&amp;DATE(2026,1,31),T_Demandes[Au],"&gt;="&amp;DATE(2026,1,31),T_Demandes[Type],"MAT")&gt;0,"MAT","")))))</f>
        <v/>
      </c>
    </row>
    <row r="7">
      <c r="A7" t="inlineStr">
        <is>
          <t>Salma Rifi</t>
        </is>
      </c>
      <c r="B7" t="inlineStr">
        <is>
          <t>A</t>
        </is>
      </c>
      <c r="C7" t="inlineStr">
        <is>
          <t>Yassine Haddad</t>
        </is>
      </c>
      <c r="D7" s="8">
        <f>IF(COUNTIFS(T_Demandes[Collaborateur],$A7,T_Demandes[Statut],"Validé",T_Demandes[Du],"&lt;="&amp;DATE(2026,1,1),T_Demandes[Au],"&gt;="&amp;DATE(2026,1,1),T_Demandes[Type],"CP")&gt;0,"CP",IF(COUNTIFS(T_Demandes[Collaborateur],$A7,T_Demandes[Statut],"Validé",T_Demandes[Du],"&lt;="&amp;DATE(2026,1,1),T_Demandes[Au],"&gt;="&amp;DATE(2026,1,1),T_Demandes[Type],"RTT")&gt;0,"RTT",IF(COUNTIFS(T_Demandes[Collaborateur],$A7,T_Demandes[Statut],"Validé",T_Demandes[Du],"&lt;="&amp;DATE(2026,1,1),T_Demandes[Au],"&gt;="&amp;DATE(2026,1,1),T_Demandes[Type],"MAL")&gt;0,"MAL",IF(COUNTIFS(T_Demandes[Collaborateur],$A7,T_Demandes[Statut],"Validé",T_Demandes[Du],"&lt;="&amp;DATE(2026,1,1),T_Demandes[Au],"&gt;="&amp;DATE(2026,1,1),T_Demandes[Type],"ABS")&gt;0,"ABS",IF(COUNTIFS(T_Demandes[Collaborateur],$A7,T_Demandes[Statut],"Validé",T_Demandes[Du],"&lt;="&amp;DATE(2026,1,1),T_Demandes[Au],"&gt;="&amp;DATE(2026,1,1),T_Demandes[Type],"MAT")&gt;0,"MAT","")))))</f>
        <v/>
      </c>
      <c r="E7" s="8">
        <f>IF(COUNTIFS(T_Demandes[Collaborateur],$A7,T_Demandes[Statut],"Validé",T_Demandes[Du],"&lt;="&amp;DATE(2026,1,2),T_Demandes[Au],"&gt;="&amp;DATE(2026,1,2),T_Demandes[Type],"CP")&gt;0,"CP",IF(COUNTIFS(T_Demandes[Collaborateur],$A7,T_Demandes[Statut],"Validé",T_Demandes[Du],"&lt;="&amp;DATE(2026,1,2),T_Demandes[Au],"&gt;="&amp;DATE(2026,1,2),T_Demandes[Type],"RTT")&gt;0,"RTT",IF(COUNTIFS(T_Demandes[Collaborateur],$A7,T_Demandes[Statut],"Validé",T_Demandes[Du],"&lt;="&amp;DATE(2026,1,2),T_Demandes[Au],"&gt;="&amp;DATE(2026,1,2),T_Demandes[Type],"MAL")&gt;0,"MAL",IF(COUNTIFS(T_Demandes[Collaborateur],$A7,T_Demandes[Statut],"Validé",T_Demandes[Du],"&lt;="&amp;DATE(2026,1,2),T_Demandes[Au],"&gt;="&amp;DATE(2026,1,2),T_Demandes[Type],"ABS")&gt;0,"ABS",IF(COUNTIFS(T_Demandes[Collaborateur],$A7,T_Demandes[Statut],"Validé",T_Demandes[Du],"&lt;="&amp;DATE(2026,1,2),T_Demandes[Au],"&gt;="&amp;DATE(2026,1,2),T_Demandes[Type],"MAT")&gt;0,"MAT","")))))</f>
        <v/>
      </c>
      <c r="F7" s="8">
        <f>IF(COUNTIFS(T_Demandes[Collaborateur],$A7,T_Demandes[Statut],"Validé",T_Demandes[Du],"&lt;="&amp;DATE(2026,1,3),T_Demandes[Au],"&gt;="&amp;DATE(2026,1,3),T_Demandes[Type],"CP")&gt;0,"CP",IF(COUNTIFS(T_Demandes[Collaborateur],$A7,T_Demandes[Statut],"Validé",T_Demandes[Du],"&lt;="&amp;DATE(2026,1,3),T_Demandes[Au],"&gt;="&amp;DATE(2026,1,3),T_Demandes[Type],"RTT")&gt;0,"RTT",IF(COUNTIFS(T_Demandes[Collaborateur],$A7,T_Demandes[Statut],"Validé",T_Demandes[Du],"&lt;="&amp;DATE(2026,1,3),T_Demandes[Au],"&gt;="&amp;DATE(2026,1,3),T_Demandes[Type],"MAL")&gt;0,"MAL",IF(COUNTIFS(T_Demandes[Collaborateur],$A7,T_Demandes[Statut],"Validé",T_Demandes[Du],"&lt;="&amp;DATE(2026,1,3),T_Demandes[Au],"&gt;="&amp;DATE(2026,1,3),T_Demandes[Type],"ABS")&gt;0,"ABS",IF(COUNTIFS(T_Demandes[Collaborateur],$A7,T_Demandes[Statut],"Validé",T_Demandes[Du],"&lt;="&amp;DATE(2026,1,3),T_Demandes[Au],"&gt;="&amp;DATE(2026,1,3),T_Demandes[Type],"MAT")&gt;0,"MAT","")))))</f>
        <v/>
      </c>
      <c r="G7" s="8">
        <f>IF(COUNTIFS(T_Demandes[Collaborateur],$A7,T_Demandes[Statut],"Validé",T_Demandes[Du],"&lt;="&amp;DATE(2026,1,4),T_Demandes[Au],"&gt;="&amp;DATE(2026,1,4),T_Demandes[Type],"CP")&gt;0,"CP",IF(COUNTIFS(T_Demandes[Collaborateur],$A7,T_Demandes[Statut],"Validé",T_Demandes[Du],"&lt;="&amp;DATE(2026,1,4),T_Demandes[Au],"&gt;="&amp;DATE(2026,1,4),T_Demandes[Type],"RTT")&gt;0,"RTT",IF(COUNTIFS(T_Demandes[Collaborateur],$A7,T_Demandes[Statut],"Validé",T_Demandes[Du],"&lt;="&amp;DATE(2026,1,4),T_Demandes[Au],"&gt;="&amp;DATE(2026,1,4),T_Demandes[Type],"MAL")&gt;0,"MAL",IF(COUNTIFS(T_Demandes[Collaborateur],$A7,T_Demandes[Statut],"Validé",T_Demandes[Du],"&lt;="&amp;DATE(2026,1,4),T_Demandes[Au],"&gt;="&amp;DATE(2026,1,4),T_Demandes[Type],"ABS")&gt;0,"ABS",IF(COUNTIFS(T_Demandes[Collaborateur],$A7,T_Demandes[Statut],"Validé",T_Demandes[Du],"&lt;="&amp;DATE(2026,1,4),T_Demandes[Au],"&gt;="&amp;DATE(2026,1,4),T_Demandes[Type],"MAT")&gt;0,"MAT","")))))</f>
        <v/>
      </c>
      <c r="H7" s="8">
        <f>IF(COUNTIFS(T_Demandes[Collaborateur],$A7,T_Demandes[Statut],"Validé",T_Demandes[Du],"&lt;="&amp;DATE(2026,1,5),T_Demandes[Au],"&gt;="&amp;DATE(2026,1,5),T_Demandes[Type],"CP")&gt;0,"CP",IF(COUNTIFS(T_Demandes[Collaborateur],$A7,T_Demandes[Statut],"Validé",T_Demandes[Du],"&lt;="&amp;DATE(2026,1,5),T_Demandes[Au],"&gt;="&amp;DATE(2026,1,5),T_Demandes[Type],"RTT")&gt;0,"RTT",IF(COUNTIFS(T_Demandes[Collaborateur],$A7,T_Demandes[Statut],"Validé",T_Demandes[Du],"&lt;="&amp;DATE(2026,1,5),T_Demandes[Au],"&gt;="&amp;DATE(2026,1,5),T_Demandes[Type],"MAL")&gt;0,"MAL",IF(COUNTIFS(T_Demandes[Collaborateur],$A7,T_Demandes[Statut],"Validé",T_Demandes[Du],"&lt;="&amp;DATE(2026,1,5),T_Demandes[Au],"&gt;="&amp;DATE(2026,1,5),T_Demandes[Type],"ABS")&gt;0,"ABS",IF(COUNTIFS(T_Demandes[Collaborateur],$A7,T_Demandes[Statut],"Validé",T_Demandes[Du],"&lt;="&amp;DATE(2026,1,5),T_Demandes[Au],"&gt;="&amp;DATE(2026,1,5),T_Demandes[Type],"MAT")&gt;0,"MAT","")))))</f>
        <v/>
      </c>
      <c r="I7" s="8">
        <f>IF(COUNTIFS(T_Demandes[Collaborateur],$A7,T_Demandes[Statut],"Validé",T_Demandes[Du],"&lt;="&amp;DATE(2026,1,6),T_Demandes[Au],"&gt;="&amp;DATE(2026,1,6),T_Demandes[Type],"CP")&gt;0,"CP",IF(COUNTIFS(T_Demandes[Collaborateur],$A7,T_Demandes[Statut],"Validé",T_Demandes[Du],"&lt;="&amp;DATE(2026,1,6),T_Demandes[Au],"&gt;="&amp;DATE(2026,1,6),T_Demandes[Type],"RTT")&gt;0,"RTT",IF(COUNTIFS(T_Demandes[Collaborateur],$A7,T_Demandes[Statut],"Validé",T_Demandes[Du],"&lt;="&amp;DATE(2026,1,6),T_Demandes[Au],"&gt;="&amp;DATE(2026,1,6),T_Demandes[Type],"MAL")&gt;0,"MAL",IF(COUNTIFS(T_Demandes[Collaborateur],$A7,T_Demandes[Statut],"Validé",T_Demandes[Du],"&lt;="&amp;DATE(2026,1,6),T_Demandes[Au],"&gt;="&amp;DATE(2026,1,6),T_Demandes[Type],"ABS")&gt;0,"ABS",IF(COUNTIFS(T_Demandes[Collaborateur],$A7,T_Demandes[Statut],"Validé",T_Demandes[Du],"&lt;="&amp;DATE(2026,1,6),T_Demandes[Au],"&gt;="&amp;DATE(2026,1,6),T_Demandes[Type],"MAT")&gt;0,"MAT","")))))</f>
        <v/>
      </c>
      <c r="J7" s="8">
        <f>IF(COUNTIFS(T_Demandes[Collaborateur],$A7,T_Demandes[Statut],"Validé",T_Demandes[Du],"&lt;="&amp;DATE(2026,1,7),T_Demandes[Au],"&gt;="&amp;DATE(2026,1,7),T_Demandes[Type],"CP")&gt;0,"CP",IF(COUNTIFS(T_Demandes[Collaborateur],$A7,T_Demandes[Statut],"Validé",T_Demandes[Du],"&lt;="&amp;DATE(2026,1,7),T_Demandes[Au],"&gt;="&amp;DATE(2026,1,7),T_Demandes[Type],"RTT")&gt;0,"RTT",IF(COUNTIFS(T_Demandes[Collaborateur],$A7,T_Demandes[Statut],"Validé",T_Demandes[Du],"&lt;="&amp;DATE(2026,1,7),T_Demandes[Au],"&gt;="&amp;DATE(2026,1,7),T_Demandes[Type],"MAL")&gt;0,"MAL",IF(COUNTIFS(T_Demandes[Collaborateur],$A7,T_Demandes[Statut],"Validé",T_Demandes[Du],"&lt;="&amp;DATE(2026,1,7),T_Demandes[Au],"&gt;="&amp;DATE(2026,1,7),T_Demandes[Type],"ABS")&gt;0,"ABS",IF(COUNTIFS(T_Demandes[Collaborateur],$A7,T_Demandes[Statut],"Validé",T_Demandes[Du],"&lt;="&amp;DATE(2026,1,7),T_Demandes[Au],"&gt;="&amp;DATE(2026,1,7),T_Demandes[Type],"MAT")&gt;0,"MAT","")))))</f>
        <v/>
      </c>
      <c r="K7" s="8">
        <f>IF(COUNTIFS(T_Demandes[Collaborateur],$A7,T_Demandes[Statut],"Validé",T_Demandes[Du],"&lt;="&amp;DATE(2026,1,8),T_Demandes[Au],"&gt;="&amp;DATE(2026,1,8),T_Demandes[Type],"CP")&gt;0,"CP",IF(COUNTIFS(T_Demandes[Collaborateur],$A7,T_Demandes[Statut],"Validé",T_Demandes[Du],"&lt;="&amp;DATE(2026,1,8),T_Demandes[Au],"&gt;="&amp;DATE(2026,1,8),T_Demandes[Type],"RTT")&gt;0,"RTT",IF(COUNTIFS(T_Demandes[Collaborateur],$A7,T_Demandes[Statut],"Validé",T_Demandes[Du],"&lt;="&amp;DATE(2026,1,8),T_Demandes[Au],"&gt;="&amp;DATE(2026,1,8),T_Demandes[Type],"MAL")&gt;0,"MAL",IF(COUNTIFS(T_Demandes[Collaborateur],$A7,T_Demandes[Statut],"Validé",T_Demandes[Du],"&lt;="&amp;DATE(2026,1,8),T_Demandes[Au],"&gt;="&amp;DATE(2026,1,8),T_Demandes[Type],"ABS")&gt;0,"ABS",IF(COUNTIFS(T_Demandes[Collaborateur],$A7,T_Demandes[Statut],"Validé",T_Demandes[Du],"&lt;="&amp;DATE(2026,1,8),T_Demandes[Au],"&gt;="&amp;DATE(2026,1,8),T_Demandes[Type],"MAT")&gt;0,"MAT","")))))</f>
        <v/>
      </c>
      <c r="L7" s="8">
        <f>IF(COUNTIFS(T_Demandes[Collaborateur],$A7,T_Demandes[Statut],"Validé",T_Demandes[Du],"&lt;="&amp;DATE(2026,1,9),T_Demandes[Au],"&gt;="&amp;DATE(2026,1,9),T_Demandes[Type],"CP")&gt;0,"CP",IF(COUNTIFS(T_Demandes[Collaborateur],$A7,T_Demandes[Statut],"Validé",T_Demandes[Du],"&lt;="&amp;DATE(2026,1,9),T_Demandes[Au],"&gt;="&amp;DATE(2026,1,9),T_Demandes[Type],"RTT")&gt;0,"RTT",IF(COUNTIFS(T_Demandes[Collaborateur],$A7,T_Demandes[Statut],"Validé",T_Demandes[Du],"&lt;="&amp;DATE(2026,1,9),T_Demandes[Au],"&gt;="&amp;DATE(2026,1,9),T_Demandes[Type],"MAL")&gt;0,"MAL",IF(COUNTIFS(T_Demandes[Collaborateur],$A7,T_Demandes[Statut],"Validé",T_Demandes[Du],"&lt;="&amp;DATE(2026,1,9),T_Demandes[Au],"&gt;="&amp;DATE(2026,1,9),T_Demandes[Type],"ABS")&gt;0,"ABS",IF(COUNTIFS(T_Demandes[Collaborateur],$A7,T_Demandes[Statut],"Validé",T_Demandes[Du],"&lt;="&amp;DATE(2026,1,9),T_Demandes[Au],"&gt;="&amp;DATE(2026,1,9),T_Demandes[Type],"MAT")&gt;0,"MAT","")))))</f>
        <v/>
      </c>
      <c r="M7" s="8">
        <f>IF(COUNTIFS(T_Demandes[Collaborateur],$A7,T_Demandes[Statut],"Validé",T_Demandes[Du],"&lt;="&amp;DATE(2026,1,10),T_Demandes[Au],"&gt;="&amp;DATE(2026,1,10),T_Demandes[Type],"CP")&gt;0,"CP",IF(COUNTIFS(T_Demandes[Collaborateur],$A7,T_Demandes[Statut],"Validé",T_Demandes[Du],"&lt;="&amp;DATE(2026,1,10),T_Demandes[Au],"&gt;="&amp;DATE(2026,1,10),T_Demandes[Type],"RTT")&gt;0,"RTT",IF(COUNTIFS(T_Demandes[Collaborateur],$A7,T_Demandes[Statut],"Validé",T_Demandes[Du],"&lt;="&amp;DATE(2026,1,10),T_Demandes[Au],"&gt;="&amp;DATE(2026,1,10),T_Demandes[Type],"MAL")&gt;0,"MAL",IF(COUNTIFS(T_Demandes[Collaborateur],$A7,T_Demandes[Statut],"Validé",T_Demandes[Du],"&lt;="&amp;DATE(2026,1,10),T_Demandes[Au],"&gt;="&amp;DATE(2026,1,10),T_Demandes[Type],"ABS")&gt;0,"ABS",IF(COUNTIFS(T_Demandes[Collaborateur],$A7,T_Demandes[Statut],"Validé",T_Demandes[Du],"&lt;="&amp;DATE(2026,1,10),T_Demandes[Au],"&gt;="&amp;DATE(2026,1,10),T_Demandes[Type],"MAT")&gt;0,"MAT","")))))</f>
        <v/>
      </c>
      <c r="N7" s="8">
        <f>IF(COUNTIFS(T_Demandes[Collaborateur],$A7,T_Demandes[Statut],"Validé",T_Demandes[Du],"&lt;="&amp;DATE(2026,1,11),T_Demandes[Au],"&gt;="&amp;DATE(2026,1,11),T_Demandes[Type],"CP")&gt;0,"CP",IF(COUNTIFS(T_Demandes[Collaborateur],$A7,T_Demandes[Statut],"Validé",T_Demandes[Du],"&lt;="&amp;DATE(2026,1,11),T_Demandes[Au],"&gt;="&amp;DATE(2026,1,11),T_Demandes[Type],"RTT")&gt;0,"RTT",IF(COUNTIFS(T_Demandes[Collaborateur],$A7,T_Demandes[Statut],"Validé",T_Demandes[Du],"&lt;="&amp;DATE(2026,1,11),T_Demandes[Au],"&gt;="&amp;DATE(2026,1,11),T_Demandes[Type],"MAL")&gt;0,"MAL",IF(COUNTIFS(T_Demandes[Collaborateur],$A7,T_Demandes[Statut],"Validé",T_Demandes[Du],"&lt;="&amp;DATE(2026,1,11),T_Demandes[Au],"&gt;="&amp;DATE(2026,1,11),T_Demandes[Type],"ABS")&gt;0,"ABS",IF(COUNTIFS(T_Demandes[Collaborateur],$A7,T_Demandes[Statut],"Validé",T_Demandes[Du],"&lt;="&amp;DATE(2026,1,11),T_Demandes[Au],"&gt;="&amp;DATE(2026,1,11),T_Demandes[Type],"MAT")&gt;0,"MAT","")))))</f>
        <v/>
      </c>
      <c r="O7" s="8">
        <f>IF(COUNTIFS(T_Demandes[Collaborateur],$A7,T_Demandes[Statut],"Validé",T_Demandes[Du],"&lt;="&amp;DATE(2026,1,12),T_Demandes[Au],"&gt;="&amp;DATE(2026,1,12),T_Demandes[Type],"CP")&gt;0,"CP",IF(COUNTIFS(T_Demandes[Collaborateur],$A7,T_Demandes[Statut],"Validé",T_Demandes[Du],"&lt;="&amp;DATE(2026,1,12),T_Demandes[Au],"&gt;="&amp;DATE(2026,1,12),T_Demandes[Type],"RTT")&gt;0,"RTT",IF(COUNTIFS(T_Demandes[Collaborateur],$A7,T_Demandes[Statut],"Validé",T_Demandes[Du],"&lt;="&amp;DATE(2026,1,12),T_Demandes[Au],"&gt;="&amp;DATE(2026,1,12),T_Demandes[Type],"MAL")&gt;0,"MAL",IF(COUNTIFS(T_Demandes[Collaborateur],$A7,T_Demandes[Statut],"Validé",T_Demandes[Du],"&lt;="&amp;DATE(2026,1,12),T_Demandes[Au],"&gt;="&amp;DATE(2026,1,12),T_Demandes[Type],"ABS")&gt;0,"ABS",IF(COUNTIFS(T_Demandes[Collaborateur],$A7,T_Demandes[Statut],"Validé",T_Demandes[Du],"&lt;="&amp;DATE(2026,1,12),T_Demandes[Au],"&gt;="&amp;DATE(2026,1,12),T_Demandes[Type],"MAT")&gt;0,"MAT","")))))</f>
        <v/>
      </c>
      <c r="P7" s="8">
        <f>IF(COUNTIFS(T_Demandes[Collaborateur],$A7,T_Demandes[Statut],"Validé",T_Demandes[Du],"&lt;="&amp;DATE(2026,1,13),T_Demandes[Au],"&gt;="&amp;DATE(2026,1,13),T_Demandes[Type],"CP")&gt;0,"CP",IF(COUNTIFS(T_Demandes[Collaborateur],$A7,T_Demandes[Statut],"Validé",T_Demandes[Du],"&lt;="&amp;DATE(2026,1,13),T_Demandes[Au],"&gt;="&amp;DATE(2026,1,13),T_Demandes[Type],"RTT")&gt;0,"RTT",IF(COUNTIFS(T_Demandes[Collaborateur],$A7,T_Demandes[Statut],"Validé",T_Demandes[Du],"&lt;="&amp;DATE(2026,1,13),T_Demandes[Au],"&gt;="&amp;DATE(2026,1,13),T_Demandes[Type],"MAL")&gt;0,"MAL",IF(COUNTIFS(T_Demandes[Collaborateur],$A7,T_Demandes[Statut],"Validé",T_Demandes[Du],"&lt;="&amp;DATE(2026,1,13),T_Demandes[Au],"&gt;="&amp;DATE(2026,1,13),T_Demandes[Type],"ABS")&gt;0,"ABS",IF(COUNTIFS(T_Demandes[Collaborateur],$A7,T_Demandes[Statut],"Validé",T_Demandes[Du],"&lt;="&amp;DATE(2026,1,13),T_Demandes[Au],"&gt;="&amp;DATE(2026,1,13),T_Demandes[Type],"MAT")&gt;0,"MAT","")))))</f>
        <v/>
      </c>
      <c r="Q7" s="8">
        <f>IF(COUNTIFS(T_Demandes[Collaborateur],$A7,T_Demandes[Statut],"Validé",T_Demandes[Du],"&lt;="&amp;DATE(2026,1,14),T_Demandes[Au],"&gt;="&amp;DATE(2026,1,14),T_Demandes[Type],"CP")&gt;0,"CP",IF(COUNTIFS(T_Demandes[Collaborateur],$A7,T_Demandes[Statut],"Validé",T_Demandes[Du],"&lt;="&amp;DATE(2026,1,14),T_Demandes[Au],"&gt;="&amp;DATE(2026,1,14),T_Demandes[Type],"RTT")&gt;0,"RTT",IF(COUNTIFS(T_Demandes[Collaborateur],$A7,T_Demandes[Statut],"Validé",T_Demandes[Du],"&lt;="&amp;DATE(2026,1,14),T_Demandes[Au],"&gt;="&amp;DATE(2026,1,14),T_Demandes[Type],"MAL")&gt;0,"MAL",IF(COUNTIFS(T_Demandes[Collaborateur],$A7,T_Demandes[Statut],"Validé",T_Demandes[Du],"&lt;="&amp;DATE(2026,1,14),T_Demandes[Au],"&gt;="&amp;DATE(2026,1,14),T_Demandes[Type],"ABS")&gt;0,"ABS",IF(COUNTIFS(T_Demandes[Collaborateur],$A7,T_Demandes[Statut],"Validé",T_Demandes[Du],"&lt;="&amp;DATE(2026,1,14),T_Demandes[Au],"&gt;="&amp;DATE(2026,1,14),T_Demandes[Type],"MAT")&gt;0,"MAT","")))))</f>
        <v/>
      </c>
      <c r="R7" s="8">
        <f>IF(COUNTIFS(T_Demandes[Collaborateur],$A7,T_Demandes[Statut],"Validé",T_Demandes[Du],"&lt;="&amp;DATE(2026,1,15),T_Demandes[Au],"&gt;="&amp;DATE(2026,1,15),T_Demandes[Type],"CP")&gt;0,"CP",IF(COUNTIFS(T_Demandes[Collaborateur],$A7,T_Demandes[Statut],"Validé",T_Demandes[Du],"&lt;="&amp;DATE(2026,1,15),T_Demandes[Au],"&gt;="&amp;DATE(2026,1,15),T_Demandes[Type],"RTT")&gt;0,"RTT",IF(COUNTIFS(T_Demandes[Collaborateur],$A7,T_Demandes[Statut],"Validé",T_Demandes[Du],"&lt;="&amp;DATE(2026,1,15),T_Demandes[Au],"&gt;="&amp;DATE(2026,1,15),T_Demandes[Type],"MAL")&gt;0,"MAL",IF(COUNTIFS(T_Demandes[Collaborateur],$A7,T_Demandes[Statut],"Validé",T_Demandes[Du],"&lt;="&amp;DATE(2026,1,15),T_Demandes[Au],"&gt;="&amp;DATE(2026,1,15),T_Demandes[Type],"ABS")&gt;0,"ABS",IF(COUNTIFS(T_Demandes[Collaborateur],$A7,T_Demandes[Statut],"Validé",T_Demandes[Du],"&lt;="&amp;DATE(2026,1,15),T_Demandes[Au],"&gt;="&amp;DATE(2026,1,15),T_Demandes[Type],"MAT")&gt;0,"MAT","")))))</f>
        <v/>
      </c>
      <c r="S7" s="8">
        <f>IF(COUNTIFS(T_Demandes[Collaborateur],$A7,T_Demandes[Statut],"Validé",T_Demandes[Du],"&lt;="&amp;DATE(2026,1,16),T_Demandes[Au],"&gt;="&amp;DATE(2026,1,16),T_Demandes[Type],"CP")&gt;0,"CP",IF(COUNTIFS(T_Demandes[Collaborateur],$A7,T_Demandes[Statut],"Validé",T_Demandes[Du],"&lt;="&amp;DATE(2026,1,16),T_Demandes[Au],"&gt;="&amp;DATE(2026,1,16),T_Demandes[Type],"RTT")&gt;0,"RTT",IF(COUNTIFS(T_Demandes[Collaborateur],$A7,T_Demandes[Statut],"Validé",T_Demandes[Du],"&lt;="&amp;DATE(2026,1,16),T_Demandes[Au],"&gt;="&amp;DATE(2026,1,16),T_Demandes[Type],"MAL")&gt;0,"MAL",IF(COUNTIFS(T_Demandes[Collaborateur],$A7,T_Demandes[Statut],"Validé",T_Demandes[Du],"&lt;="&amp;DATE(2026,1,16),T_Demandes[Au],"&gt;="&amp;DATE(2026,1,16),T_Demandes[Type],"ABS")&gt;0,"ABS",IF(COUNTIFS(T_Demandes[Collaborateur],$A7,T_Demandes[Statut],"Validé",T_Demandes[Du],"&lt;="&amp;DATE(2026,1,16),T_Demandes[Au],"&gt;="&amp;DATE(2026,1,16),T_Demandes[Type],"MAT")&gt;0,"MAT","")))))</f>
        <v/>
      </c>
      <c r="T7" s="8">
        <f>IF(COUNTIFS(T_Demandes[Collaborateur],$A7,T_Demandes[Statut],"Validé",T_Demandes[Du],"&lt;="&amp;DATE(2026,1,17),T_Demandes[Au],"&gt;="&amp;DATE(2026,1,17),T_Demandes[Type],"CP")&gt;0,"CP",IF(COUNTIFS(T_Demandes[Collaborateur],$A7,T_Demandes[Statut],"Validé",T_Demandes[Du],"&lt;="&amp;DATE(2026,1,17),T_Demandes[Au],"&gt;="&amp;DATE(2026,1,17),T_Demandes[Type],"RTT")&gt;0,"RTT",IF(COUNTIFS(T_Demandes[Collaborateur],$A7,T_Demandes[Statut],"Validé",T_Demandes[Du],"&lt;="&amp;DATE(2026,1,17),T_Demandes[Au],"&gt;="&amp;DATE(2026,1,17),T_Demandes[Type],"MAL")&gt;0,"MAL",IF(COUNTIFS(T_Demandes[Collaborateur],$A7,T_Demandes[Statut],"Validé",T_Demandes[Du],"&lt;="&amp;DATE(2026,1,17),T_Demandes[Au],"&gt;="&amp;DATE(2026,1,17),T_Demandes[Type],"ABS")&gt;0,"ABS",IF(COUNTIFS(T_Demandes[Collaborateur],$A7,T_Demandes[Statut],"Validé",T_Demandes[Du],"&lt;="&amp;DATE(2026,1,17),T_Demandes[Au],"&gt;="&amp;DATE(2026,1,17),T_Demandes[Type],"MAT")&gt;0,"MAT","")))))</f>
        <v/>
      </c>
      <c r="U7" s="8">
        <f>IF(COUNTIFS(T_Demandes[Collaborateur],$A7,T_Demandes[Statut],"Validé",T_Demandes[Du],"&lt;="&amp;DATE(2026,1,18),T_Demandes[Au],"&gt;="&amp;DATE(2026,1,18),T_Demandes[Type],"CP")&gt;0,"CP",IF(COUNTIFS(T_Demandes[Collaborateur],$A7,T_Demandes[Statut],"Validé",T_Demandes[Du],"&lt;="&amp;DATE(2026,1,18),T_Demandes[Au],"&gt;="&amp;DATE(2026,1,18),T_Demandes[Type],"RTT")&gt;0,"RTT",IF(COUNTIFS(T_Demandes[Collaborateur],$A7,T_Demandes[Statut],"Validé",T_Demandes[Du],"&lt;="&amp;DATE(2026,1,18),T_Demandes[Au],"&gt;="&amp;DATE(2026,1,18),T_Demandes[Type],"MAL")&gt;0,"MAL",IF(COUNTIFS(T_Demandes[Collaborateur],$A7,T_Demandes[Statut],"Validé",T_Demandes[Du],"&lt;="&amp;DATE(2026,1,18),T_Demandes[Au],"&gt;="&amp;DATE(2026,1,18),T_Demandes[Type],"ABS")&gt;0,"ABS",IF(COUNTIFS(T_Demandes[Collaborateur],$A7,T_Demandes[Statut],"Validé",T_Demandes[Du],"&lt;="&amp;DATE(2026,1,18),T_Demandes[Au],"&gt;="&amp;DATE(2026,1,18),T_Demandes[Type],"MAT")&gt;0,"MAT","")))))</f>
        <v/>
      </c>
      <c r="V7" s="8">
        <f>IF(COUNTIFS(T_Demandes[Collaborateur],$A7,T_Demandes[Statut],"Validé",T_Demandes[Du],"&lt;="&amp;DATE(2026,1,19),T_Demandes[Au],"&gt;="&amp;DATE(2026,1,19),T_Demandes[Type],"CP")&gt;0,"CP",IF(COUNTIFS(T_Demandes[Collaborateur],$A7,T_Demandes[Statut],"Validé",T_Demandes[Du],"&lt;="&amp;DATE(2026,1,19),T_Demandes[Au],"&gt;="&amp;DATE(2026,1,19),T_Demandes[Type],"RTT")&gt;0,"RTT",IF(COUNTIFS(T_Demandes[Collaborateur],$A7,T_Demandes[Statut],"Validé",T_Demandes[Du],"&lt;="&amp;DATE(2026,1,19),T_Demandes[Au],"&gt;="&amp;DATE(2026,1,19),T_Demandes[Type],"MAL")&gt;0,"MAL",IF(COUNTIFS(T_Demandes[Collaborateur],$A7,T_Demandes[Statut],"Validé",T_Demandes[Du],"&lt;="&amp;DATE(2026,1,19),T_Demandes[Au],"&gt;="&amp;DATE(2026,1,19),T_Demandes[Type],"ABS")&gt;0,"ABS",IF(COUNTIFS(T_Demandes[Collaborateur],$A7,T_Demandes[Statut],"Validé",T_Demandes[Du],"&lt;="&amp;DATE(2026,1,19),T_Demandes[Au],"&gt;="&amp;DATE(2026,1,19),T_Demandes[Type],"MAT")&gt;0,"MAT","")))))</f>
        <v/>
      </c>
      <c r="W7" s="8">
        <f>IF(COUNTIFS(T_Demandes[Collaborateur],$A7,T_Demandes[Statut],"Validé",T_Demandes[Du],"&lt;="&amp;DATE(2026,1,20),T_Demandes[Au],"&gt;="&amp;DATE(2026,1,20),T_Demandes[Type],"CP")&gt;0,"CP",IF(COUNTIFS(T_Demandes[Collaborateur],$A7,T_Demandes[Statut],"Validé",T_Demandes[Du],"&lt;="&amp;DATE(2026,1,20),T_Demandes[Au],"&gt;="&amp;DATE(2026,1,20),T_Demandes[Type],"RTT")&gt;0,"RTT",IF(COUNTIFS(T_Demandes[Collaborateur],$A7,T_Demandes[Statut],"Validé",T_Demandes[Du],"&lt;="&amp;DATE(2026,1,20),T_Demandes[Au],"&gt;="&amp;DATE(2026,1,20),T_Demandes[Type],"MAL")&gt;0,"MAL",IF(COUNTIFS(T_Demandes[Collaborateur],$A7,T_Demandes[Statut],"Validé",T_Demandes[Du],"&lt;="&amp;DATE(2026,1,20),T_Demandes[Au],"&gt;="&amp;DATE(2026,1,20),T_Demandes[Type],"ABS")&gt;0,"ABS",IF(COUNTIFS(T_Demandes[Collaborateur],$A7,T_Demandes[Statut],"Validé",T_Demandes[Du],"&lt;="&amp;DATE(2026,1,20),T_Demandes[Au],"&gt;="&amp;DATE(2026,1,20),T_Demandes[Type],"MAT")&gt;0,"MAT","")))))</f>
        <v/>
      </c>
      <c r="X7" s="8">
        <f>IF(COUNTIFS(T_Demandes[Collaborateur],$A7,T_Demandes[Statut],"Validé",T_Demandes[Du],"&lt;="&amp;DATE(2026,1,21),T_Demandes[Au],"&gt;="&amp;DATE(2026,1,21),T_Demandes[Type],"CP")&gt;0,"CP",IF(COUNTIFS(T_Demandes[Collaborateur],$A7,T_Demandes[Statut],"Validé",T_Demandes[Du],"&lt;="&amp;DATE(2026,1,21),T_Demandes[Au],"&gt;="&amp;DATE(2026,1,21),T_Demandes[Type],"RTT")&gt;0,"RTT",IF(COUNTIFS(T_Demandes[Collaborateur],$A7,T_Demandes[Statut],"Validé",T_Demandes[Du],"&lt;="&amp;DATE(2026,1,21),T_Demandes[Au],"&gt;="&amp;DATE(2026,1,21),T_Demandes[Type],"MAL")&gt;0,"MAL",IF(COUNTIFS(T_Demandes[Collaborateur],$A7,T_Demandes[Statut],"Validé",T_Demandes[Du],"&lt;="&amp;DATE(2026,1,21),T_Demandes[Au],"&gt;="&amp;DATE(2026,1,21),T_Demandes[Type],"ABS")&gt;0,"ABS",IF(COUNTIFS(T_Demandes[Collaborateur],$A7,T_Demandes[Statut],"Validé",T_Demandes[Du],"&lt;="&amp;DATE(2026,1,21),T_Demandes[Au],"&gt;="&amp;DATE(2026,1,21),T_Demandes[Type],"MAT")&gt;0,"MAT","")))))</f>
        <v/>
      </c>
      <c r="Y7" s="8">
        <f>IF(COUNTIFS(T_Demandes[Collaborateur],$A7,T_Demandes[Statut],"Validé",T_Demandes[Du],"&lt;="&amp;DATE(2026,1,22),T_Demandes[Au],"&gt;="&amp;DATE(2026,1,22),T_Demandes[Type],"CP")&gt;0,"CP",IF(COUNTIFS(T_Demandes[Collaborateur],$A7,T_Demandes[Statut],"Validé",T_Demandes[Du],"&lt;="&amp;DATE(2026,1,22),T_Demandes[Au],"&gt;="&amp;DATE(2026,1,22),T_Demandes[Type],"RTT")&gt;0,"RTT",IF(COUNTIFS(T_Demandes[Collaborateur],$A7,T_Demandes[Statut],"Validé",T_Demandes[Du],"&lt;="&amp;DATE(2026,1,22),T_Demandes[Au],"&gt;="&amp;DATE(2026,1,22),T_Demandes[Type],"MAL")&gt;0,"MAL",IF(COUNTIFS(T_Demandes[Collaborateur],$A7,T_Demandes[Statut],"Validé",T_Demandes[Du],"&lt;="&amp;DATE(2026,1,22),T_Demandes[Au],"&gt;="&amp;DATE(2026,1,22),T_Demandes[Type],"ABS")&gt;0,"ABS",IF(COUNTIFS(T_Demandes[Collaborateur],$A7,T_Demandes[Statut],"Validé",T_Demandes[Du],"&lt;="&amp;DATE(2026,1,22),T_Demandes[Au],"&gt;="&amp;DATE(2026,1,22),T_Demandes[Type],"MAT")&gt;0,"MAT","")))))</f>
        <v/>
      </c>
      <c r="Z7" s="8">
        <f>IF(COUNTIFS(T_Demandes[Collaborateur],$A7,T_Demandes[Statut],"Validé",T_Demandes[Du],"&lt;="&amp;DATE(2026,1,23),T_Demandes[Au],"&gt;="&amp;DATE(2026,1,23),T_Demandes[Type],"CP")&gt;0,"CP",IF(COUNTIFS(T_Demandes[Collaborateur],$A7,T_Demandes[Statut],"Validé",T_Demandes[Du],"&lt;="&amp;DATE(2026,1,23),T_Demandes[Au],"&gt;="&amp;DATE(2026,1,23),T_Demandes[Type],"RTT")&gt;0,"RTT",IF(COUNTIFS(T_Demandes[Collaborateur],$A7,T_Demandes[Statut],"Validé",T_Demandes[Du],"&lt;="&amp;DATE(2026,1,23),T_Demandes[Au],"&gt;="&amp;DATE(2026,1,23),T_Demandes[Type],"MAL")&gt;0,"MAL",IF(COUNTIFS(T_Demandes[Collaborateur],$A7,T_Demandes[Statut],"Validé",T_Demandes[Du],"&lt;="&amp;DATE(2026,1,23),T_Demandes[Au],"&gt;="&amp;DATE(2026,1,23),T_Demandes[Type],"ABS")&gt;0,"ABS",IF(COUNTIFS(T_Demandes[Collaborateur],$A7,T_Demandes[Statut],"Validé",T_Demandes[Du],"&lt;="&amp;DATE(2026,1,23),T_Demandes[Au],"&gt;="&amp;DATE(2026,1,23),T_Demandes[Type],"MAT")&gt;0,"MAT","")))))</f>
        <v/>
      </c>
      <c r="AA7" s="8">
        <f>IF(COUNTIFS(T_Demandes[Collaborateur],$A7,T_Demandes[Statut],"Validé",T_Demandes[Du],"&lt;="&amp;DATE(2026,1,24),T_Demandes[Au],"&gt;="&amp;DATE(2026,1,24),T_Demandes[Type],"CP")&gt;0,"CP",IF(COUNTIFS(T_Demandes[Collaborateur],$A7,T_Demandes[Statut],"Validé",T_Demandes[Du],"&lt;="&amp;DATE(2026,1,24),T_Demandes[Au],"&gt;="&amp;DATE(2026,1,24),T_Demandes[Type],"RTT")&gt;0,"RTT",IF(COUNTIFS(T_Demandes[Collaborateur],$A7,T_Demandes[Statut],"Validé",T_Demandes[Du],"&lt;="&amp;DATE(2026,1,24),T_Demandes[Au],"&gt;="&amp;DATE(2026,1,24),T_Demandes[Type],"MAL")&gt;0,"MAL",IF(COUNTIFS(T_Demandes[Collaborateur],$A7,T_Demandes[Statut],"Validé",T_Demandes[Du],"&lt;="&amp;DATE(2026,1,24),T_Demandes[Au],"&gt;="&amp;DATE(2026,1,24),T_Demandes[Type],"ABS")&gt;0,"ABS",IF(COUNTIFS(T_Demandes[Collaborateur],$A7,T_Demandes[Statut],"Validé",T_Demandes[Du],"&lt;="&amp;DATE(2026,1,24),T_Demandes[Au],"&gt;="&amp;DATE(2026,1,24),T_Demandes[Type],"MAT")&gt;0,"MAT","")))))</f>
        <v/>
      </c>
      <c r="AB7" s="8">
        <f>IF(COUNTIFS(T_Demandes[Collaborateur],$A7,T_Demandes[Statut],"Validé",T_Demandes[Du],"&lt;="&amp;DATE(2026,1,25),T_Demandes[Au],"&gt;="&amp;DATE(2026,1,25),T_Demandes[Type],"CP")&gt;0,"CP",IF(COUNTIFS(T_Demandes[Collaborateur],$A7,T_Demandes[Statut],"Validé",T_Demandes[Du],"&lt;="&amp;DATE(2026,1,25),T_Demandes[Au],"&gt;="&amp;DATE(2026,1,25),T_Demandes[Type],"RTT")&gt;0,"RTT",IF(COUNTIFS(T_Demandes[Collaborateur],$A7,T_Demandes[Statut],"Validé",T_Demandes[Du],"&lt;="&amp;DATE(2026,1,25),T_Demandes[Au],"&gt;="&amp;DATE(2026,1,25),T_Demandes[Type],"MAL")&gt;0,"MAL",IF(COUNTIFS(T_Demandes[Collaborateur],$A7,T_Demandes[Statut],"Validé",T_Demandes[Du],"&lt;="&amp;DATE(2026,1,25),T_Demandes[Au],"&gt;="&amp;DATE(2026,1,25),T_Demandes[Type],"ABS")&gt;0,"ABS",IF(COUNTIFS(T_Demandes[Collaborateur],$A7,T_Demandes[Statut],"Validé",T_Demandes[Du],"&lt;="&amp;DATE(2026,1,25),T_Demandes[Au],"&gt;="&amp;DATE(2026,1,25),T_Demandes[Type],"MAT")&gt;0,"MAT","")))))</f>
        <v/>
      </c>
      <c r="AC7" s="8">
        <f>IF(COUNTIFS(T_Demandes[Collaborateur],$A7,T_Demandes[Statut],"Validé",T_Demandes[Du],"&lt;="&amp;DATE(2026,1,26),T_Demandes[Au],"&gt;="&amp;DATE(2026,1,26),T_Demandes[Type],"CP")&gt;0,"CP",IF(COUNTIFS(T_Demandes[Collaborateur],$A7,T_Demandes[Statut],"Validé",T_Demandes[Du],"&lt;="&amp;DATE(2026,1,26),T_Demandes[Au],"&gt;="&amp;DATE(2026,1,26),T_Demandes[Type],"RTT")&gt;0,"RTT",IF(COUNTIFS(T_Demandes[Collaborateur],$A7,T_Demandes[Statut],"Validé",T_Demandes[Du],"&lt;="&amp;DATE(2026,1,26),T_Demandes[Au],"&gt;="&amp;DATE(2026,1,26),T_Demandes[Type],"MAL")&gt;0,"MAL",IF(COUNTIFS(T_Demandes[Collaborateur],$A7,T_Demandes[Statut],"Validé",T_Demandes[Du],"&lt;="&amp;DATE(2026,1,26),T_Demandes[Au],"&gt;="&amp;DATE(2026,1,26),T_Demandes[Type],"ABS")&gt;0,"ABS",IF(COUNTIFS(T_Demandes[Collaborateur],$A7,T_Demandes[Statut],"Validé",T_Demandes[Du],"&lt;="&amp;DATE(2026,1,26),T_Demandes[Au],"&gt;="&amp;DATE(2026,1,26),T_Demandes[Type],"MAT")&gt;0,"MAT","")))))</f>
        <v/>
      </c>
      <c r="AD7" s="8">
        <f>IF(COUNTIFS(T_Demandes[Collaborateur],$A7,T_Demandes[Statut],"Validé",T_Demandes[Du],"&lt;="&amp;DATE(2026,1,27),T_Demandes[Au],"&gt;="&amp;DATE(2026,1,27),T_Demandes[Type],"CP")&gt;0,"CP",IF(COUNTIFS(T_Demandes[Collaborateur],$A7,T_Demandes[Statut],"Validé",T_Demandes[Du],"&lt;="&amp;DATE(2026,1,27),T_Demandes[Au],"&gt;="&amp;DATE(2026,1,27),T_Demandes[Type],"RTT")&gt;0,"RTT",IF(COUNTIFS(T_Demandes[Collaborateur],$A7,T_Demandes[Statut],"Validé",T_Demandes[Du],"&lt;="&amp;DATE(2026,1,27),T_Demandes[Au],"&gt;="&amp;DATE(2026,1,27),T_Demandes[Type],"MAL")&gt;0,"MAL",IF(COUNTIFS(T_Demandes[Collaborateur],$A7,T_Demandes[Statut],"Validé",T_Demandes[Du],"&lt;="&amp;DATE(2026,1,27),T_Demandes[Au],"&gt;="&amp;DATE(2026,1,27),T_Demandes[Type],"ABS")&gt;0,"ABS",IF(COUNTIFS(T_Demandes[Collaborateur],$A7,T_Demandes[Statut],"Validé",T_Demandes[Du],"&lt;="&amp;DATE(2026,1,27),T_Demandes[Au],"&gt;="&amp;DATE(2026,1,27),T_Demandes[Type],"MAT")&gt;0,"MAT","")))))</f>
        <v/>
      </c>
      <c r="AE7" s="8">
        <f>IF(COUNTIFS(T_Demandes[Collaborateur],$A7,T_Demandes[Statut],"Validé",T_Demandes[Du],"&lt;="&amp;DATE(2026,1,28),T_Demandes[Au],"&gt;="&amp;DATE(2026,1,28),T_Demandes[Type],"CP")&gt;0,"CP",IF(COUNTIFS(T_Demandes[Collaborateur],$A7,T_Demandes[Statut],"Validé",T_Demandes[Du],"&lt;="&amp;DATE(2026,1,28),T_Demandes[Au],"&gt;="&amp;DATE(2026,1,28),T_Demandes[Type],"RTT")&gt;0,"RTT",IF(COUNTIFS(T_Demandes[Collaborateur],$A7,T_Demandes[Statut],"Validé",T_Demandes[Du],"&lt;="&amp;DATE(2026,1,28),T_Demandes[Au],"&gt;="&amp;DATE(2026,1,28),T_Demandes[Type],"MAL")&gt;0,"MAL",IF(COUNTIFS(T_Demandes[Collaborateur],$A7,T_Demandes[Statut],"Validé",T_Demandes[Du],"&lt;="&amp;DATE(2026,1,28),T_Demandes[Au],"&gt;="&amp;DATE(2026,1,28),T_Demandes[Type],"ABS")&gt;0,"ABS",IF(COUNTIFS(T_Demandes[Collaborateur],$A7,T_Demandes[Statut],"Validé",T_Demandes[Du],"&lt;="&amp;DATE(2026,1,28),T_Demandes[Au],"&gt;="&amp;DATE(2026,1,28),T_Demandes[Type],"MAT")&gt;0,"MAT","")))))</f>
        <v/>
      </c>
      <c r="AF7" s="8">
        <f>IF(COUNTIFS(T_Demandes[Collaborateur],$A7,T_Demandes[Statut],"Validé",T_Demandes[Du],"&lt;="&amp;DATE(2026,1,29),T_Demandes[Au],"&gt;="&amp;DATE(2026,1,29),T_Demandes[Type],"CP")&gt;0,"CP",IF(COUNTIFS(T_Demandes[Collaborateur],$A7,T_Demandes[Statut],"Validé",T_Demandes[Du],"&lt;="&amp;DATE(2026,1,29),T_Demandes[Au],"&gt;="&amp;DATE(2026,1,29),T_Demandes[Type],"RTT")&gt;0,"RTT",IF(COUNTIFS(T_Demandes[Collaborateur],$A7,T_Demandes[Statut],"Validé",T_Demandes[Du],"&lt;="&amp;DATE(2026,1,29),T_Demandes[Au],"&gt;="&amp;DATE(2026,1,29),T_Demandes[Type],"MAL")&gt;0,"MAL",IF(COUNTIFS(T_Demandes[Collaborateur],$A7,T_Demandes[Statut],"Validé",T_Demandes[Du],"&lt;="&amp;DATE(2026,1,29),T_Demandes[Au],"&gt;="&amp;DATE(2026,1,29),T_Demandes[Type],"ABS")&gt;0,"ABS",IF(COUNTIFS(T_Demandes[Collaborateur],$A7,T_Demandes[Statut],"Validé",T_Demandes[Du],"&lt;="&amp;DATE(2026,1,29),T_Demandes[Au],"&gt;="&amp;DATE(2026,1,29),T_Demandes[Type],"MAT")&gt;0,"MAT","")))))</f>
        <v/>
      </c>
      <c r="AG7" s="8">
        <f>IF(COUNTIFS(T_Demandes[Collaborateur],$A7,T_Demandes[Statut],"Validé",T_Demandes[Du],"&lt;="&amp;DATE(2026,1,30),T_Demandes[Au],"&gt;="&amp;DATE(2026,1,30),T_Demandes[Type],"CP")&gt;0,"CP",IF(COUNTIFS(T_Demandes[Collaborateur],$A7,T_Demandes[Statut],"Validé",T_Demandes[Du],"&lt;="&amp;DATE(2026,1,30),T_Demandes[Au],"&gt;="&amp;DATE(2026,1,30),T_Demandes[Type],"RTT")&gt;0,"RTT",IF(COUNTIFS(T_Demandes[Collaborateur],$A7,T_Demandes[Statut],"Validé",T_Demandes[Du],"&lt;="&amp;DATE(2026,1,30),T_Demandes[Au],"&gt;="&amp;DATE(2026,1,30),T_Demandes[Type],"MAL")&gt;0,"MAL",IF(COUNTIFS(T_Demandes[Collaborateur],$A7,T_Demandes[Statut],"Validé",T_Demandes[Du],"&lt;="&amp;DATE(2026,1,30),T_Demandes[Au],"&gt;="&amp;DATE(2026,1,30),T_Demandes[Type],"ABS")&gt;0,"ABS",IF(COUNTIFS(T_Demandes[Collaborateur],$A7,T_Demandes[Statut],"Validé",T_Demandes[Du],"&lt;="&amp;DATE(2026,1,30),T_Demandes[Au],"&gt;="&amp;DATE(2026,1,30),T_Demandes[Type],"MAT")&gt;0,"MAT","")))))</f>
        <v/>
      </c>
      <c r="AH7" s="8">
        <f>IF(COUNTIFS(T_Demandes[Collaborateur],$A7,T_Demandes[Statut],"Validé",T_Demandes[Du],"&lt;="&amp;DATE(2026,1,31),T_Demandes[Au],"&gt;="&amp;DATE(2026,1,31),T_Demandes[Type],"CP")&gt;0,"CP",IF(COUNTIFS(T_Demandes[Collaborateur],$A7,T_Demandes[Statut],"Validé",T_Demandes[Du],"&lt;="&amp;DATE(2026,1,31),T_Demandes[Au],"&gt;="&amp;DATE(2026,1,31),T_Demandes[Type],"RTT")&gt;0,"RTT",IF(COUNTIFS(T_Demandes[Collaborateur],$A7,T_Demandes[Statut],"Validé",T_Demandes[Du],"&lt;="&amp;DATE(2026,1,31),T_Demandes[Au],"&gt;="&amp;DATE(2026,1,31),T_Demandes[Type],"MAL")&gt;0,"MAL",IF(COUNTIFS(T_Demandes[Collaborateur],$A7,T_Demandes[Statut],"Validé",T_Demandes[Du],"&lt;="&amp;DATE(2026,1,31),T_Demandes[Au],"&gt;="&amp;DATE(2026,1,31),T_Demandes[Type],"ABS")&gt;0,"ABS",IF(COUNTIFS(T_Demandes[Collaborateur],$A7,T_Demandes[Statut],"Validé",T_Demandes[Du],"&lt;="&amp;DATE(2026,1,31),T_Demandes[Au],"&gt;="&amp;DATE(2026,1,31),T_Demandes[Type],"MAT")&gt;0,"MAT","")))))</f>
        <v/>
      </c>
    </row>
    <row r="8">
      <c r="A8" t="inlineStr">
        <is>
          <t>Hugo Perret</t>
        </is>
      </c>
      <c r="B8" t="inlineStr">
        <is>
          <t>A</t>
        </is>
      </c>
      <c r="C8" t="inlineStr">
        <is>
          <t>Yassine Haddad</t>
        </is>
      </c>
      <c r="D8" s="8">
        <f>IF(COUNTIFS(T_Demandes[Collaborateur],$A8,T_Demandes[Statut],"Validé",T_Demandes[Du],"&lt;="&amp;DATE(2026,1,1),T_Demandes[Au],"&gt;="&amp;DATE(2026,1,1),T_Demandes[Type],"CP")&gt;0,"CP",IF(COUNTIFS(T_Demandes[Collaborateur],$A8,T_Demandes[Statut],"Validé",T_Demandes[Du],"&lt;="&amp;DATE(2026,1,1),T_Demandes[Au],"&gt;="&amp;DATE(2026,1,1),T_Demandes[Type],"RTT")&gt;0,"RTT",IF(COUNTIFS(T_Demandes[Collaborateur],$A8,T_Demandes[Statut],"Validé",T_Demandes[Du],"&lt;="&amp;DATE(2026,1,1),T_Demandes[Au],"&gt;="&amp;DATE(2026,1,1),T_Demandes[Type],"MAL")&gt;0,"MAL",IF(COUNTIFS(T_Demandes[Collaborateur],$A8,T_Demandes[Statut],"Validé",T_Demandes[Du],"&lt;="&amp;DATE(2026,1,1),T_Demandes[Au],"&gt;="&amp;DATE(2026,1,1),T_Demandes[Type],"ABS")&gt;0,"ABS",IF(COUNTIFS(T_Demandes[Collaborateur],$A8,T_Demandes[Statut],"Validé",T_Demandes[Du],"&lt;="&amp;DATE(2026,1,1),T_Demandes[Au],"&gt;="&amp;DATE(2026,1,1),T_Demandes[Type],"MAT")&gt;0,"MAT","")))))</f>
        <v/>
      </c>
      <c r="E8" s="8">
        <f>IF(COUNTIFS(T_Demandes[Collaborateur],$A8,T_Demandes[Statut],"Validé",T_Demandes[Du],"&lt;="&amp;DATE(2026,1,2),T_Demandes[Au],"&gt;="&amp;DATE(2026,1,2),T_Demandes[Type],"CP")&gt;0,"CP",IF(COUNTIFS(T_Demandes[Collaborateur],$A8,T_Demandes[Statut],"Validé",T_Demandes[Du],"&lt;="&amp;DATE(2026,1,2),T_Demandes[Au],"&gt;="&amp;DATE(2026,1,2),T_Demandes[Type],"RTT")&gt;0,"RTT",IF(COUNTIFS(T_Demandes[Collaborateur],$A8,T_Demandes[Statut],"Validé",T_Demandes[Du],"&lt;="&amp;DATE(2026,1,2),T_Demandes[Au],"&gt;="&amp;DATE(2026,1,2),T_Demandes[Type],"MAL")&gt;0,"MAL",IF(COUNTIFS(T_Demandes[Collaborateur],$A8,T_Demandes[Statut],"Validé",T_Demandes[Du],"&lt;="&amp;DATE(2026,1,2),T_Demandes[Au],"&gt;="&amp;DATE(2026,1,2),T_Demandes[Type],"ABS")&gt;0,"ABS",IF(COUNTIFS(T_Demandes[Collaborateur],$A8,T_Demandes[Statut],"Validé",T_Demandes[Du],"&lt;="&amp;DATE(2026,1,2),T_Demandes[Au],"&gt;="&amp;DATE(2026,1,2),T_Demandes[Type],"MAT")&gt;0,"MAT","")))))</f>
        <v/>
      </c>
      <c r="F8" s="8">
        <f>IF(COUNTIFS(T_Demandes[Collaborateur],$A8,T_Demandes[Statut],"Validé",T_Demandes[Du],"&lt;="&amp;DATE(2026,1,3),T_Demandes[Au],"&gt;="&amp;DATE(2026,1,3),T_Demandes[Type],"CP")&gt;0,"CP",IF(COUNTIFS(T_Demandes[Collaborateur],$A8,T_Demandes[Statut],"Validé",T_Demandes[Du],"&lt;="&amp;DATE(2026,1,3),T_Demandes[Au],"&gt;="&amp;DATE(2026,1,3),T_Demandes[Type],"RTT")&gt;0,"RTT",IF(COUNTIFS(T_Demandes[Collaborateur],$A8,T_Demandes[Statut],"Validé",T_Demandes[Du],"&lt;="&amp;DATE(2026,1,3),T_Demandes[Au],"&gt;="&amp;DATE(2026,1,3),T_Demandes[Type],"MAL")&gt;0,"MAL",IF(COUNTIFS(T_Demandes[Collaborateur],$A8,T_Demandes[Statut],"Validé",T_Demandes[Du],"&lt;="&amp;DATE(2026,1,3),T_Demandes[Au],"&gt;="&amp;DATE(2026,1,3),T_Demandes[Type],"ABS")&gt;0,"ABS",IF(COUNTIFS(T_Demandes[Collaborateur],$A8,T_Demandes[Statut],"Validé",T_Demandes[Du],"&lt;="&amp;DATE(2026,1,3),T_Demandes[Au],"&gt;="&amp;DATE(2026,1,3),T_Demandes[Type],"MAT")&gt;0,"MAT","")))))</f>
        <v/>
      </c>
      <c r="G8" s="8">
        <f>IF(COUNTIFS(T_Demandes[Collaborateur],$A8,T_Demandes[Statut],"Validé",T_Demandes[Du],"&lt;="&amp;DATE(2026,1,4),T_Demandes[Au],"&gt;="&amp;DATE(2026,1,4),T_Demandes[Type],"CP")&gt;0,"CP",IF(COUNTIFS(T_Demandes[Collaborateur],$A8,T_Demandes[Statut],"Validé",T_Demandes[Du],"&lt;="&amp;DATE(2026,1,4),T_Demandes[Au],"&gt;="&amp;DATE(2026,1,4),T_Demandes[Type],"RTT")&gt;0,"RTT",IF(COUNTIFS(T_Demandes[Collaborateur],$A8,T_Demandes[Statut],"Validé",T_Demandes[Du],"&lt;="&amp;DATE(2026,1,4),T_Demandes[Au],"&gt;="&amp;DATE(2026,1,4),T_Demandes[Type],"MAL")&gt;0,"MAL",IF(COUNTIFS(T_Demandes[Collaborateur],$A8,T_Demandes[Statut],"Validé",T_Demandes[Du],"&lt;="&amp;DATE(2026,1,4),T_Demandes[Au],"&gt;="&amp;DATE(2026,1,4),T_Demandes[Type],"ABS")&gt;0,"ABS",IF(COUNTIFS(T_Demandes[Collaborateur],$A8,T_Demandes[Statut],"Validé",T_Demandes[Du],"&lt;="&amp;DATE(2026,1,4),T_Demandes[Au],"&gt;="&amp;DATE(2026,1,4),T_Demandes[Type],"MAT")&gt;0,"MAT","")))))</f>
        <v/>
      </c>
      <c r="H8" s="8">
        <f>IF(COUNTIFS(T_Demandes[Collaborateur],$A8,T_Demandes[Statut],"Validé",T_Demandes[Du],"&lt;="&amp;DATE(2026,1,5),T_Demandes[Au],"&gt;="&amp;DATE(2026,1,5),T_Demandes[Type],"CP")&gt;0,"CP",IF(COUNTIFS(T_Demandes[Collaborateur],$A8,T_Demandes[Statut],"Validé",T_Demandes[Du],"&lt;="&amp;DATE(2026,1,5),T_Demandes[Au],"&gt;="&amp;DATE(2026,1,5),T_Demandes[Type],"RTT")&gt;0,"RTT",IF(COUNTIFS(T_Demandes[Collaborateur],$A8,T_Demandes[Statut],"Validé",T_Demandes[Du],"&lt;="&amp;DATE(2026,1,5),T_Demandes[Au],"&gt;="&amp;DATE(2026,1,5),T_Demandes[Type],"MAL")&gt;0,"MAL",IF(COUNTIFS(T_Demandes[Collaborateur],$A8,T_Demandes[Statut],"Validé",T_Demandes[Du],"&lt;="&amp;DATE(2026,1,5),T_Demandes[Au],"&gt;="&amp;DATE(2026,1,5),T_Demandes[Type],"ABS")&gt;0,"ABS",IF(COUNTIFS(T_Demandes[Collaborateur],$A8,T_Demandes[Statut],"Validé",T_Demandes[Du],"&lt;="&amp;DATE(2026,1,5),T_Demandes[Au],"&gt;="&amp;DATE(2026,1,5),T_Demandes[Type],"MAT")&gt;0,"MAT","")))))</f>
        <v/>
      </c>
      <c r="I8" s="8">
        <f>IF(COUNTIFS(T_Demandes[Collaborateur],$A8,T_Demandes[Statut],"Validé",T_Demandes[Du],"&lt;="&amp;DATE(2026,1,6),T_Demandes[Au],"&gt;="&amp;DATE(2026,1,6),T_Demandes[Type],"CP")&gt;0,"CP",IF(COUNTIFS(T_Demandes[Collaborateur],$A8,T_Demandes[Statut],"Validé",T_Demandes[Du],"&lt;="&amp;DATE(2026,1,6),T_Demandes[Au],"&gt;="&amp;DATE(2026,1,6),T_Demandes[Type],"RTT")&gt;0,"RTT",IF(COUNTIFS(T_Demandes[Collaborateur],$A8,T_Demandes[Statut],"Validé",T_Demandes[Du],"&lt;="&amp;DATE(2026,1,6),T_Demandes[Au],"&gt;="&amp;DATE(2026,1,6),T_Demandes[Type],"MAL")&gt;0,"MAL",IF(COUNTIFS(T_Demandes[Collaborateur],$A8,T_Demandes[Statut],"Validé",T_Demandes[Du],"&lt;="&amp;DATE(2026,1,6),T_Demandes[Au],"&gt;="&amp;DATE(2026,1,6),T_Demandes[Type],"ABS")&gt;0,"ABS",IF(COUNTIFS(T_Demandes[Collaborateur],$A8,T_Demandes[Statut],"Validé",T_Demandes[Du],"&lt;="&amp;DATE(2026,1,6),T_Demandes[Au],"&gt;="&amp;DATE(2026,1,6),T_Demandes[Type],"MAT")&gt;0,"MAT","")))))</f>
        <v/>
      </c>
      <c r="J8" s="8">
        <f>IF(COUNTIFS(T_Demandes[Collaborateur],$A8,T_Demandes[Statut],"Validé",T_Demandes[Du],"&lt;="&amp;DATE(2026,1,7),T_Demandes[Au],"&gt;="&amp;DATE(2026,1,7),T_Demandes[Type],"CP")&gt;0,"CP",IF(COUNTIFS(T_Demandes[Collaborateur],$A8,T_Demandes[Statut],"Validé",T_Demandes[Du],"&lt;="&amp;DATE(2026,1,7),T_Demandes[Au],"&gt;="&amp;DATE(2026,1,7),T_Demandes[Type],"RTT")&gt;0,"RTT",IF(COUNTIFS(T_Demandes[Collaborateur],$A8,T_Demandes[Statut],"Validé",T_Demandes[Du],"&lt;="&amp;DATE(2026,1,7),T_Demandes[Au],"&gt;="&amp;DATE(2026,1,7),T_Demandes[Type],"MAL")&gt;0,"MAL",IF(COUNTIFS(T_Demandes[Collaborateur],$A8,T_Demandes[Statut],"Validé",T_Demandes[Du],"&lt;="&amp;DATE(2026,1,7),T_Demandes[Au],"&gt;="&amp;DATE(2026,1,7),T_Demandes[Type],"ABS")&gt;0,"ABS",IF(COUNTIFS(T_Demandes[Collaborateur],$A8,T_Demandes[Statut],"Validé",T_Demandes[Du],"&lt;="&amp;DATE(2026,1,7),T_Demandes[Au],"&gt;="&amp;DATE(2026,1,7),T_Demandes[Type],"MAT")&gt;0,"MAT","")))))</f>
        <v/>
      </c>
      <c r="K8" s="8">
        <f>IF(COUNTIFS(T_Demandes[Collaborateur],$A8,T_Demandes[Statut],"Validé",T_Demandes[Du],"&lt;="&amp;DATE(2026,1,8),T_Demandes[Au],"&gt;="&amp;DATE(2026,1,8),T_Demandes[Type],"CP")&gt;0,"CP",IF(COUNTIFS(T_Demandes[Collaborateur],$A8,T_Demandes[Statut],"Validé",T_Demandes[Du],"&lt;="&amp;DATE(2026,1,8),T_Demandes[Au],"&gt;="&amp;DATE(2026,1,8),T_Demandes[Type],"RTT")&gt;0,"RTT",IF(COUNTIFS(T_Demandes[Collaborateur],$A8,T_Demandes[Statut],"Validé",T_Demandes[Du],"&lt;="&amp;DATE(2026,1,8),T_Demandes[Au],"&gt;="&amp;DATE(2026,1,8),T_Demandes[Type],"MAL")&gt;0,"MAL",IF(COUNTIFS(T_Demandes[Collaborateur],$A8,T_Demandes[Statut],"Validé",T_Demandes[Du],"&lt;="&amp;DATE(2026,1,8),T_Demandes[Au],"&gt;="&amp;DATE(2026,1,8),T_Demandes[Type],"ABS")&gt;0,"ABS",IF(COUNTIFS(T_Demandes[Collaborateur],$A8,T_Demandes[Statut],"Validé",T_Demandes[Du],"&lt;="&amp;DATE(2026,1,8),T_Demandes[Au],"&gt;="&amp;DATE(2026,1,8),T_Demandes[Type],"MAT")&gt;0,"MAT","")))))</f>
        <v/>
      </c>
      <c r="L8" s="8">
        <f>IF(COUNTIFS(T_Demandes[Collaborateur],$A8,T_Demandes[Statut],"Validé",T_Demandes[Du],"&lt;="&amp;DATE(2026,1,9),T_Demandes[Au],"&gt;="&amp;DATE(2026,1,9),T_Demandes[Type],"CP")&gt;0,"CP",IF(COUNTIFS(T_Demandes[Collaborateur],$A8,T_Demandes[Statut],"Validé",T_Demandes[Du],"&lt;="&amp;DATE(2026,1,9),T_Demandes[Au],"&gt;="&amp;DATE(2026,1,9),T_Demandes[Type],"RTT")&gt;0,"RTT",IF(COUNTIFS(T_Demandes[Collaborateur],$A8,T_Demandes[Statut],"Validé",T_Demandes[Du],"&lt;="&amp;DATE(2026,1,9),T_Demandes[Au],"&gt;="&amp;DATE(2026,1,9),T_Demandes[Type],"MAL")&gt;0,"MAL",IF(COUNTIFS(T_Demandes[Collaborateur],$A8,T_Demandes[Statut],"Validé",T_Demandes[Du],"&lt;="&amp;DATE(2026,1,9),T_Demandes[Au],"&gt;="&amp;DATE(2026,1,9),T_Demandes[Type],"ABS")&gt;0,"ABS",IF(COUNTIFS(T_Demandes[Collaborateur],$A8,T_Demandes[Statut],"Validé",T_Demandes[Du],"&lt;="&amp;DATE(2026,1,9),T_Demandes[Au],"&gt;="&amp;DATE(2026,1,9),T_Demandes[Type],"MAT")&gt;0,"MAT","")))))</f>
        <v/>
      </c>
      <c r="M8" s="8">
        <f>IF(COUNTIFS(T_Demandes[Collaborateur],$A8,T_Demandes[Statut],"Validé",T_Demandes[Du],"&lt;="&amp;DATE(2026,1,10),T_Demandes[Au],"&gt;="&amp;DATE(2026,1,10),T_Demandes[Type],"CP")&gt;0,"CP",IF(COUNTIFS(T_Demandes[Collaborateur],$A8,T_Demandes[Statut],"Validé",T_Demandes[Du],"&lt;="&amp;DATE(2026,1,10),T_Demandes[Au],"&gt;="&amp;DATE(2026,1,10),T_Demandes[Type],"RTT")&gt;0,"RTT",IF(COUNTIFS(T_Demandes[Collaborateur],$A8,T_Demandes[Statut],"Validé",T_Demandes[Du],"&lt;="&amp;DATE(2026,1,10),T_Demandes[Au],"&gt;="&amp;DATE(2026,1,10),T_Demandes[Type],"MAL")&gt;0,"MAL",IF(COUNTIFS(T_Demandes[Collaborateur],$A8,T_Demandes[Statut],"Validé",T_Demandes[Du],"&lt;="&amp;DATE(2026,1,10),T_Demandes[Au],"&gt;="&amp;DATE(2026,1,10),T_Demandes[Type],"ABS")&gt;0,"ABS",IF(COUNTIFS(T_Demandes[Collaborateur],$A8,T_Demandes[Statut],"Validé",T_Demandes[Du],"&lt;="&amp;DATE(2026,1,10),T_Demandes[Au],"&gt;="&amp;DATE(2026,1,10),T_Demandes[Type],"MAT")&gt;0,"MAT","")))))</f>
        <v/>
      </c>
      <c r="N8" s="8">
        <f>IF(COUNTIFS(T_Demandes[Collaborateur],$A8,T_Demandes[Statut],"Validé",T_Demandes[Du],"&lt;="&amp;DATE(2026,1,11),T_Demandes[Au],"&gt;="&amp;DATE(2026,1,11),T_Demandes[Type],"CP")&gt;0,"CP",IF(COUNTIFS(T_Demandes[Collaborateur],$A8,T_Demandes[Statut],"Validé",T_Demandes[Du],"&lt;="&amp;DATE(2026,1,11),T_Demandes[Au],"&gt;="&amp;DATE(2026,1,11),T_Demandes[Type],"RTT")&gt;0,"RTT",IF(COUNTIFS(T_Demandes[Collaborateur],$A8,T_Demandes[Statut],"Validé",T_Demandes[Du],"&lt;="&amp;DATE(2026,1,11),T_Demandes[Au],"&gt;="&amp;DATE(2026,1,11),T_Demandes[Type],"MAL")&gt;0,"MAL",IF(COUNTIFS(T_Demandes[Collaborateur],$A8,T_Demandes[Statut],"Validé",T_Demandes[Du],"&lt;="&amp;DATE(2026,1,11),T_Demandes[Au],"&gt;="&amp;DATE(2026,1,11),T_Demandes[Type],"ABS")&gt;0,"ABS",IF(COUNTIFS(T_Demandes[Collaborateur],$A8,T_Demandes[Statut],"Validé",T_Demandes[Du],"&lt;="&amp;DATE(2026,1,11),T_Demandes[Au],"&gt;="&amp;DATE(2026,1,11),T_Demandes[Type],"MAT")&gt;0,"MAT","")))))</f>
        <v/>
      </c>
      <c r="O8" s="8">
        <f>IF(COUNTIFS(T_Demandes[Collaborateur],$A8,T_Demandes[Statut],"Validé",T_Demandes[Du],"&lt;="&amp;DATE(2026,1,12),T_Demandes[Au],"&gt;="&amp;DATE(2026,1,12),T_Demandes[Type],"CP")&gt;0,"CP",IF(COUNTIFS(T_Demandes[Collaborateur],$A8,T_Demandes[Statut],"Validé",T_Demandes[Du],"&lt;="&amp;DATE(2026,1,12),T_Demandes[Au],"&gt;="&amp;DATE(2026,1,12),T_Demandes[Type],"RTT")&gt;0,"RTT",IF(COUNTIFS(T_Demandes[Collaborateur],$A8,T_Demandes[Statut],"Validé",T_Demandes[Du],"&lt;="&amp;DATE(2026,1,12),T_Demandes[Au],"&gt;="&amp;DATE(2026,1,12),T_Demandes[Type],"MAL")&gt;0,"MAL",IF(COUNTIFS(T_Demandes[Collaborateur],$A8,T_Demandes[Statut],"Validé",T_Demandes[Du],"&lt;="&amp;DATE(2026,1,12),T_Demandes[Au],"&gt;="&amp;DATE(2026,1,12),T_Demandes[Type],"ABS")&gt;0,"ABS",IF(COUNTIFS(T_Demandes[Collaborateur],$A8,T_Demandes[Statut],"Validé",T_Demandes[Du],"&lt;="&amp;DATE(2026,1,12),T_Demandes[Au],"&gt;="&amp;DATE(2026,1,12),T_Demandes[Type],"MAT")&gt;0,"MAT","")))))</f>
        <v/>
      </c>
      <c r="P8" s="8">
        <f>IF(COUNTIFS(T_Demandes[Collaborateur],$A8,T_Demandes[Statut],"Validé",T_Demandes[Du],"&lt;="&amp;DATE(2026,1,13),T_Demandes[Au],"&gt;="&amp;DATE(2026,1,13),T_Demandes[Type],"CP")&gt;0,"CP",IF(COUNTIFS(T_Demandes[Collaborateur],$A8,T_Demandes[Statut],"Validé",T_Demandes[Du],"&lt;="&amp;DATE(2026,1,13),T_Demandes[Au],"&gt;="&amp;DATE(2026,1,13),T_Demandes[Type],"RTT")&gt;0,"RTT",IF(COUNTIFS(T_Demandes[Collaborateur],$A8,T_Demandes[Statut],"Validé",T_Demandes[Du],"&lt;="&amp;DATE(2026,1,13),T_Demandes[Au],"&gt;="&amp;DATE(2026,1,13),T_Demandes[Type],"MAL")&gt;0,"MAL",IF(COUNTIFS(T_Demandes[Collaborateur],$A8,T_Demandes[Statut],"Validé",T_Demandes[Du],"&lt;="&amp;DATE(2026,1,13),T_Demandes[Au],"&gt;="&amp;DATE(2026,1,13),T_Demandes[Type],"ABS")&gt;0,"ABS",IF(COUNTIFS(T_Demandes[Collaborateur],$A8,T_Demandes[Statut],"Validé",T_Demandes[Du],"&lt;="&amp;DATE(2026,1,13),T_Demandes[Au],"&gt;="&amp;DATE(2026,1,13),T_Demandes[Type],"MAT")&gt;0,"MAT","")))))</f>
        <v/>
      </c>
      <c r="Q8" s="8">
        <f>IF(COUNTIFS(T_Demandes[Collaborateur],$A8,T_Demandes[Statut],"Validé",T_Demandes[Du],"&lt;="&amp;DATE(2026,1,14),T_Demandes[Au],"&gt;="&amp;DATE(2026,1,14),T_Demandes[Type],"CP")&gt;0,"CP",IF(COUNTIFS(T_Demandes[Collaborateur],$A8,T_Demandes[Statut],"Validé",T_Demandes[Du],"&lt;="&amp;DATE(2026,1,14),T_Demandes[Au],"&gt;="&amp;DATE(2026,1,14),T_Demandes[Type],"RTT")&gt;0,"RTT",IF(COUNTIFS(T_Demandes[Collaborateur],$A8,T_Demandes[Statut],"Validé",T_Demandes[Du],"&lt;="&amp;DATE(2026,1,14),T_Demandes[Au],"&gt;="&amp;DATE(2026,1,14),T_Demandes[Type],"MAL")&gt;0,"MAL",IF(COUNTIFS(T_Demandes[Collaborateur],$A8,T_Demandes[Statut],"Validé",T_Demandes[Du],"&lt;="&amp;DATE(2026,1,14),T_Demandes[Au],"&gt;="&amp;DATE(2026,1,14),T_Demandes[Type],"ABS")&gt;0,"ABS",IF(COUNTIFS(T_Demandes[Collaborateur],$A8,T_Demandes[Statut],"Validé",T_Demandes[Du],"&lt;="&amp;DATE(2026,1,14),T_Demandes[Au],"&gt;="&amp;DATE(2026,1,14),T_Demandes[Type],"MAT")&gt;0,"MAT","")))))</f>
        <v/>
      </c>
      <c r="R8" s="8">
        <f>IF(COUNTIFS(T_Demandes[Collaborateur],$A8,T_Demandes[Statut],"Validé",T_Demandes[Du],"&lt;="&amp;DATE(2026,1,15),T_Demandes[Au],"&gt;="&amp;DATE(2026,1,15),T_Demandes[Type],"CP")&gt;0,"CP",IF(COUNTIFS(T_Demandes[Collaborateur],$A8,T_Demandes[Statut],"Validé",T_Demandes[Du],"&lt;="&amp;DATE(2026,1,15),T_Demandes[Au],"&gt;="&amp;DATE(2026,1,15),T_Demandes[Type],"RTT")&gt;0,"RTT",IF(COUNTIFS(T_Demandes[Collaborateur],$A8,T_Demandes[Statut],"Validé",T_Demandes[Du],"&lt;="&amp;DATE(2026,1,15),T_Demandes[Au],"&gt;="&amp;DATE(2026,1,15),T_Demandes[Type],"MAL")&gt;0,"MAL",IF(COUNTIFS(T_Demandes[Collaborateur],$A8,T_Demandes[Statut],"Validé",T_Demandes[Du],"&lt;="&amp;DATE(2026,1,15),T_Demandes[Au],"&gt;="&amp;DATE(2026,1,15),T_Demandes[Type],"ABS")&gt;0,"ABS",IF(COUNTIFS(T_Demandes[Collaborateur],$A8,T_Demandes[Statut],"Validé",T_Demandes[Du],"&lt;="&amp;DATE(2026,1,15),T_Demandes[Au],"&gt;="&amp;DATE(2026,1,15),T_Demandes[Type],"MAT")&gt;0,"MAT","")))))</f>
        <v/>
      </c>
      <c r="S8" s="8">
        <f>IF(COUNTIFS(T_Demandes[Collaborateur],$A8,T_Demandes[Statut],"Validé",T_Demandes[Du],"&lt;="&amp;DATE(2026,1,16),T_Demandes[Au],"&gt;="&amp;DATE(2026,1,16),T_Demandes[Type],"CP")&gt;0,"CP",IF(COUNTIFS(T_Demandes[Collaborateur],$A8,T_Demandes[Statut],"Validé",T_Demandes[Du],"&lt;="&amp;DATE(2026,1,16),T_Demandes[Au],"&gt;="&amp;DATE(2026,1,16),T_Demandes[Type],"RTT")&gt;0,"RTT",IF(COUNTIFS(T_Demandes[Collaborateur],$A8,T_Demandes[Statut],"Validé",T_Demandes[Du],"&lt;="&amp;DATE(2026,1,16),T_Demandes[Au],"&gt;="&amp;DATE(2026,1,16),T_Demandes[Type],"MAL")&gt;0,"MAL",IF(COUNTIFS(T_Demandes[Collaborateur],$A8,T_Demandes[Statut],"Validé",T_Demandes[Du],"&lt;="&amp;DATE(2026,1,16),T_Demandes[Au],"&gt;="&amp;DATE(2026,1,16),T_Demandes[Type],"ABS")&gt;0,"ABS",IF(COUNTIFS(T_Demandes[Collaborateur],$A8,T_Demandes[Statut],"Validé",T_Demandes[Du],"&lt;="&amp;DATE(2026,1,16),T_Demandes[Au],"&gt;="&amp;DATE(2026,1,16),T_Demandes[Type],"MAT")&gt;0,"MAT","")))))</f>
        <v/>
      </c>
      <c r="T8" s="8">
        <f>IF(COUNTIFS(T_Demandes[Collaborateur],$A8,T_Demandes[Statut],"Validé",T_Demandes[Du],"&lt;="&amp;DATE(2026,1,17),T_Demandes[Au],"&gt;="&amp;DATE(2026,1,17),T_Demandes[Type],"CP")&gt;0,"CP",IF(COUNTIFS(T_Demandes[Collaborateur],$A8,T_Demandes[Statut],"Validé",T_Demandes[Du],"&lt;="&amp;DATE(2026,1,17),T_Demandes[Au],"&gt;="&amp;DATE(2026,1,17),T_Demandes[Type],"RTT")&gt;0,"RTT",IF(COUNTIFS(T_Demandes[Collaborateur],$A8,T_Demandes[Statut],"Validé",T_Demandes[Du],"&lt;="&amp;DATE(2026,1,17),T_Demandes[Au],"&gt;="&amp;DATE(2026,1,17),T_Demandes[Type],"MAL")&gt;0,"MAL",IF(COUNTIFS(T_Demandes[Collaborateur],$A8,T_Demandes[Statut],"Validé",T_Demandes[Du],"&lt;="&amp;DATE(2026,1,17),T_Demandes[Au],"&gt;="&amp;DATE(2026,1,17),T_Demandes[Type],"ABS")&gt;0,"ABS",IF(COUNTIFS(T_Demandes[Collaborateur],$A8,T_Demandes[Statut],"Validé",T_Demandes[Du],"&lt;="&amp;DATE(2026,1,17),T_Demandes[Au],"&gt;="&amp;DATE(2026,1,17),T_Demandes[Type],"MAT")&gt;0,"MAT","")))))</f>
        <v/>
      </c>
      <c r="U8" s="8">
        <f>IF(COUNTIFS(T_Demandes[Collaborateur],$A8,T_Demandes[Statut],"Validé",T_Demandes[Du],"&lt;="&amp;DATE(2026,1,18),T_Demandes[Au],"&gt;="&amp;DATE(2026,1,18),T_Demandes[Type],"CP")&gt;0,"CP",IF(COUNTIFS(T_Demandes[Collaborateur],$A8,T_Demandes[Statut],"Validé",T_Demandes[Du],"&lt;="&amp;DATE(2026,1,18),T_Demandes[Au],"&gt;="&amp;DATE(2026,1,18),T_Demandes[Type],"RTT")&gt;0,"RTT",IF(COUNTIFS(T_Demandes[Collaborateur],$A8,T_Demandes[Statut],"Validé",T_Demandes[Du],"&lt;="&amp;DATE(2026,1,18),T_Demandes[Au],"&gt;="&amp;DATE(2026,1,18),T_Demandes[Type],"MAL")&gt;0,"MAL",IF(COUNTIFS(T_Demandes[Collaborateur],$A8,T_Demandes[Statut],"Validé",T_Demandes[Du],"&lt;="&amp;DATE(2026,1,18),T_Demandes[Au],"&gt;="&amp;DATE(2026,1,18),T_Demandes[Type],"ABS")&gt;0,"ABS",IF(COUNTIFS(T_Demandes[Collaborateur],$A8,T_Demandes[Statut],"Validé",T_Demandes[Du],"&lt;="&amp;DATE(2026,1,18),T_Demandes[Au],"&gt;="&amp;DATE(2026,1,18),T_Demandes[Type],"MAT")&gt;0,"MAT","")))))</f>
        <v/>
      </c>
      <c r="V8" s="8">
        <f>IF(COUNTIFS(T_Demandes[Collaborateur],$A8,T_Demandes[Statut],"Validé",T_Demandes[Du],"&lt;="&amp;DATE(2026,1,19),T_Demandes[Au],"&gt;="&amp;DATE(2026,1,19),T_Demandes[Type],"CP")&gt;0,"CP",IF(COUNTIFS(T_Demandes[Collaborateur],$A8,T_Demandes[Statut],"Validé",T_Demandes[Du],"&lt;="&amp;DATE(2026,1,19),T_Demandes[Au],"&gt;="&amp;DATE(2026,1,19),T_Demandes[Type],"RTT")&gt;0,"RTT",IF(COUNTIFS(T_Demandes[Collaborateur],$A8,T_Demandes[Statut],"Validé",T_Demandes[Du],"&lt;="&amp;DATE(2026,1,19),T_Demandes[Au],"&gt;="&amp;DATE(2026,1,19),T_Demandes[Type],"MAL")&gt;0,"MAL",IF(COUNTIFS(T_Demandes[Collaborateur],$A8,T_Demandes[Statut],"Validé",T_Demandes[Du],"&lt;="&amp;DATE(2026,1,19),T_Demandes[Au],"&gt;="&amp;DATE(2026,1,19),T_Demandes[Type],"ABS")&gt;0,"ABS",IF(COUNTIFS(T_Demandes[Collaborateur],$A8,T_Demandes[Statut],"Validé",T_Demandes[Du],"&lt;="&amp;DATE(2026,1,19),T_Demandes[Au],"&gt;="&amp;DATE(2026,1,19),T_Demandes[Type],"MAT")&gt;0,"MAT","")))))</f>
        <v/>
      </c>
      <c r="W8" s="8">
        <f>IF(COUNTIFS(T_Demandes[Collaborateur],$A8,T_Demandes[Statut],"Validé",T_Demandes[Du],"&lt;="&amp;DATE(2026,1,20),T_Demandes[Au],"&gt;="&amp;DATE(2026,1,20),T_Demandes[Type],"CP")&gt;0,"CP",IF(COUNTIFS(T_Demandes[Collaborateur],$A8,T_Demandes[Statut],"Validé",T_Demandes[Du],"&lt;="&amp;DATE(2026,1,20),T_Demandes[Au],"&gt;="&amp;DATE(2026,1,20),T_Demandes[Type],"RTT")&gt;0,"RTT",IF(COUNTIFS(T_Demandes[Collaborateur],$A8,T_Demandes[Statut],"Validé",T_Demandes[Du],"&lt;="&amp;DATE(2026,1,20),T_Demandes[Au],"&gt;="&amp;DATE(2026,1,20),T_Demandes[Type],"MAL")&gt;0,"MAL",IF(COUNTIFS(T_Demandes[Collaborateur],$A8,T_Demandes[Statut],"Validé",T_Demandes[Du],"&lt;="&amp;DATE(2026,1,20),T_Demandes[Au],"&gt;="&amp;DATE(2026,1,20),T_Demandes[Type],"ABS")&gt;0,"ABS",IF(COUNTIFS(T_Demandes[Collaborateur],$A8,T_Demandes[Statut],"Validé",T_Demandes[Du],"&lt;="&amp;DATE(2026,1,20),T_Demandes[Au],"&gt;="&amp;DATE(2026,1,20),T_Demandes[Type],"MAT")&gt;0,"MAT","")))))</f>
        <v/>
      </c>
      <c r="X8" s="8">
        <f>IF(COUNTIFS(T_Demandes[Collaborateur],$A8,T_Demandes[Statut],"Validé",T_Demandes[Du],"&lt;="&amp;DATE(2026,1,21),T_Demandes[Au],"&gt;="&amp;DATE(2026,1,21),T_Demandes[Type],"CP")&gt;0,"CP",IF(COUNTIFS(T_Demandes[Collaborateur],$A8,T_Demandes[Statut],"Validé",T_Demandes[Du],"&lt;="&amp;DATE(2026,1,21),T_Demandes[Au],"&gt;="&amp;DATE(2026,1,21),T_Demandes[Type],"RTT")&gt;0,"RTT",IF(COUNTIFS(T_Demandes[Collaborateur],$A8,T_Demandes[Statut],"Validé",T_Demandes[Du],"&lt;="&amp;DATE(2026,1,21),T_Demandes[Au],"&gt;="&amp;DATE(2026,1,21),T_Demandes[Type],"MAL")&gt;0,"MAL",IF(COUNTIFS(T_Demandes[Collaborateur],$A8,T_Demandes[Statut],"Validé",T_Demandes[Du],"&lt;="&amp;DATE(2026,1,21),T_Demandes[Au],"&gt;="&amp;DATE(2026,1,21),T_Demandes[Type],"ABS")&gt;0,"ABS",IF(COUNTIFS(T_Demandes[Collaborateur],$A8,T_Demandes[Statut],"Validé",T_Demandes[Du],"&lt;="&amp;DATE(2026,1,21),T_Demandes[Au],"&gt;="&amp;DATE(2026,1,21),T_Demandes[Type],"MAT")&gt;0,"MAT","")))))</f>
        <v/>
      </c>
      <c r="Y8" s="8">
        <f>IF(COUNTIFS(T_Demandes[Collaborateur],$A8,T_Demandes[Statut],"Validé",T_Demandes[Du],"&lt;="&amp;DATE(2026,1,22),T_Demandes[Au],"&gt;="&amp;DATE(2026,1,22),T_Demandes[Type],"CP")&gt;0,"CP",IF(COUNTIFS(T_Demandes[Collaborateur],$A8,T_Demandes[Statut],"Validé",T_Demandes[Du],"&lt;="&amp;DATE(2026,1,22),T_Demandes[Au],"&gt;="&amp;DATE(2026,1,22),T_Demandes[Type],"RTT")&gt;0,"RTT",IF(COUNTIFS(T_Demandes[Collaborateur],$A8,T_Demandes[Statut],"Validé",T_Demandes[Du],"&lt;="&amp;DATE(2026,1,22),T_Demandes[Au],"&gt;="&amp;DATE(2026,1,22),T_Demandes[Type],"MAL")&gt;0,"MAL",IF(COUNTIFS(T_Demandes[Collaborateur],$A8,T_Demandes[Statut],"Validé",T_Demandes[Du],"&lt;="&amp;DATE(2026,1,22),T_Demandes[Au],"&gt;="&amp;DATE(2026,1,22),T_Demandes[Type],"ABS")&gt;0,"ABS",IF(COUNTIFS(T_Demandes[Collaborateur],$A8,T_Demandes[Statut],"Validé",T_Demandes[Du],"&lt;="&amp;DATE(2026,1,22),T_Demandes[Au],"&gt;="&amp;DATE(2026,1,22),T_Demandes[Type],"MAT")&gt;0,"MAT","")))))</f>
        <v/>
      </c>
      <c r="Z8" s="8">
        <f>IF(COUNTIFS(T_Demandes[Collaborateur],$A8,T_Demandes[Statut],"Validé",T_Demandes[Du],"&lt;="&amp;DATE(2026,1,23),T_Demandes[Au],"&gt;="&amp;DATE(2026,1,23),T_Demandes[Type],"CP")&gt;0,"CP",IF(COUNTIFS(T_Demandes[Collaborateur],$A8,T_Demandes[Statut],"Validé",T_Demandes[Du],"&lt;="&amp;DATE(2026,1,23),T_Demandes[Au],"&gt;="&amp;DATE(2026,1,23),T_Demandes[Type],"RTT")&gt;0,"RTT",IF(COUNTIFS(T_Demandes[Collaborateur],$A8,T_Demandes[Statut],"Validé",T_Demandes[Du],"&lt;="&amp;DATE(2026,1,23),T_Demandes[Au],"&gt;="&amp;DATE(2026,1,23),T_Demandes[Type],"MAL")&gt;0,"MAL",IF(COUNTIFS(T_Demandes[Collaborateur],$A8,T_Demandes[Statut],"Validé",T_Demandes[Du],"&lt;="&amp;DATE(2026,1,23),T_Demandes[Au],"&gt;="&amp;DATE(2026,1,23),T_Demandes[Type],"ABS")&gt;0,"ABS",IF(COUNTIFS(T_Demandes[Collaborateur],$A8,T_Demandes[Statut],"Validé",T_Demandes[Du],"&lt;="&amp;DATE(2026,1,23),T_Demandes[Au],"&gt;="&amp;DATE(2026,1,23),T_Demandes[Type],"MAT")&gt;0,"MAT","")))))</f>
        <v/>
      </c>
      <c r="AA8" s="8">
        <f>IF(COUNTIFS(T_Demandes[Collaborateur],$A8,T_Demandes[Statut],"Validé",T_Demandes[Du],"&lt;="&amp;DATE(2026,1,24),T_Demandes[Au],"&gt;="&amp;DATE(2026,1,24),T_Demandes[Type],"CP")&gt;0,"CP",IF(COUNTIFS(T_Demandes[Collaborateur],$A8,T_Demandes[Statut],"Validé",T_Demandes[Du],"&lt;="&amp;DATE(2026,1,24),T_Demandes[Au],"&gt;="&amp;DATE(2026,1,24),T_Demandes[Type],"RTT")&gt;0,"RTT",IF(COUNTIFS(T_Demandes[Collaborateur],$A8,T_Demandes[Statut],"Validé",T_Demandes[Du],"&lt;="&amp;DATE(2026,1,24),T_Demandes[Au],"&gt;="&amp;DATE(2026,1,24),T_Demandes[Type],"MAL")&gt;0,"MAL",IF(COUNTIFS(T_Demandes[Collaborateur],$A8,T_Demandes[Statut],"Validé",T_Demandes[Du],"&lt;="&amp;DATE(2026,1,24),T_Demandes[Au],"&gt;="&amp;DATE(2026,1,24),T_Demandes[Type],"ABS")&gt;0,"ABS",IF(COUNTIFS(T_Demandes[Collaborateur],$A8,T_Demandes[Statut],"Validé",T_Demandes[Du],"&lt;="&amp;DATE(2026,1,24),T_Demandes[Au],"&gt;="&amp;DATE(2026,1,24),T_Demandes[Type],"MAT")&gt;0,"MAT","")))))</f>
        <v/>
      </c>
      <c r="AB8" s="8">
        <f>IF(COUNTIFS(T_Demandes[Collaborateur],$A8,T_Demandes[Statut],"Validé",T_Demandes[Du],"&lt;="&amp;DATE(2026,1,25),T_Demandes[Au],"&gt;="&amp;DATE(2026,1,25),T_Demandes[Type],"CP")&gt;0,"CP",IF(COUNTIFS(T_Demandes[Collaborateur],$A8,T_Demandes[Statut],"Validé",T_Demandes[Du],"&lt;="&amp;DATE(2026,1,25),T_Demandes[Au],"&gt;="&amp;DATE(2026,1,25),T_Demandes[Type],"RTT")&gt;0,"RTT",IF(COUNTIFS(T_Demandes[Collaborateur],$A8,T_Demandes[Statut],"Validé",T_Demandes[Du],"&lt;="&amp;DATE(2026,1,25),T_Demandes[Au],"&gt;="&amp;DATE(2026,1,25),T_Demandes[Type],"MAL")&gt;0,"MAL",IF(COUNTIFS(T_Demandes[Collaborateur],$A8,T_Demandes[Statut],"Validé",T_Demandes[Du],"&lt;="&amp;DATE(2026,1,25),T_Demandes[Au],"&gt;="&amp;DATE(2026,1,25),T_Demandes[Type],"ABS")&gt;0,"ABS",IF(COUNTIFS(T_Demandes[Collaborateur],$A8,T_Demandes[Statut],"Validé",T_Demandes[Du],"&lt;="&amp;DATE(2026,1,25),T_Demandes[Au],"&gt;="&amp;DATE(2026,1,25),T_Demandes[Type],"MAT")&gt;0,"MAT","")))))</f>
        <v/>
      </c>
      <c r="AC8" s="8">
        <f>IF(COUNTIFS(T_Demandes[Collaborateur],$A8,T_Demandes[Statut],"Validé",T_Demandes[Du],"&lt;="&amp;DATE(2026,1,26),T_Demandes[Au],"&gt;="&amp;DATE(2026,1,26),T_Demandes[Type],"CP")&gt;0,"CP",IF(COUNTIFS(T_Demandes[Collaborateur],$A8,T_Demandes[Statut],"Validé",T_Demandes[Du],"&lt;="&amp;DATE(2026,1,26),T_Demandes[Au],"&gt;="&amp;DATE(2026,1,26),T_Demandes[Type],"RTT")&gt;0,"RTT",IF(COUNTIFS(T_Demandes[Collaborateur],$A8,T_Demandes[Statut],"Validé",T_Demandes[Du],"&lt;="&amp;DATE(2026,1,26),T_Demandes[Au],"&gt;="&amp;DATE(2026,1,26),T_Demandes[Type],"MAL")&gt;0,"MAL",IF(COUNTIFS(T_Demandes[Collaborateur],$A8,T_Demandes[Statut],"Validé",T_Demandes[Du],"&lt;="&amp;DATE(2026,1,26),T_Demandes[Au],"&gt;="&amp;DATE(2026,1,26),T_Demandes[Type],"ABS")&gt;0,"ABS",IF(COUNTIFS(T_Demandes[Collaborateur],$A8,T_Demandes[Statut],"Validé",T_Demandes[Du],"&lt;="&amp;DATE(2026,1,26),T_Demandes[Au],"&gt;="&amp;DATE(2026,1,26),T_Demandes[Type],"MAT")&gt;0,"MAT","")))))</f>
        <v/>
      </c>
      <c r="AD8" s="8">
        <f>IF(COUNTIFS(T_Demandes[Collaborateur],$A8,T_Demandes[Statut],"Validé",T_Demandes[Du],"&lt;="&amp;DATE(2026,1,27),T_Demandes[Au],"&gt;="&amp;DATE(2026,1,27),T_Demandes[Type],"CP")&gt;0,"CP",IF(COUNTIFS(T_Demandes[Collaborateur],$A8,T_Demandes[Statut],"Validé",T_Demandes[Du],"&lt;="&amp;DATE(2026,1,27),T_Demandes[Au],"&gt;="&amp;DATE(2026,1,27),T_Demandes[Type],"RTT")&gt;0,"RTT",IF(COUNTIFS(T_Demandes[Collaborateur],$A8,T_Demandes[Statut],"Validé",T_Demandes[Du],"&lt;="&amp;DATE(2026,1,27),T_Demandes[Au],"&gt;="&amp;DATE(2026,1,27),T_Demandes[Type],"MAL")&gt;0,"MAL",IF(COUNTIFS(T_Demandes[Collaborateur],$A8,T_Demandes[Statut],"Validé",T_Demandes[Du],"&lt;="&amp;DATE(2026,1,27),T_Demandes[Au],"&gt;="&amp;DATE(2026,1,27),T_Demandes[Type],"ABS")&gt;0,"ABS",IF(COUNTIFS(T_Demandes[Collaborateur],$A8,T_Demandes[Statut],"Validé",T_Demandes[Du],"&lt;="&amp;DATE(2026,1,27),T_Demandes[Au],"&gt;="&amp;DATE(2026,1,27),T_Demandes[Type],"MAT")&gt;0,"MAT","")))))</f>
        <v/>
      </c>
      <c r="AE8" s="8">
        <f>IF(COUNTIFS(T_Demandes[Collaborateur],$A8,T_Demandes[Statut],"Validé",T_Demandes[Du],"&lt;="&amp;DATE(2026,1,28),T_Demandes[Au],"&gt;="&amp;DATE(2026,1,28),T_Demandes[Type],"CP")&gt;0,"CP",IF(COUNTIFS(T_Demandes[Collaborateur],$A8,T_Demandes[Statut],"Validé",T_Demandes[Du],"&lt;="&amp;DATE(2026,1,28),T_Demandes[Au],"&gt;="&amp;DATE(2026,1,28),T_Demandes[Type],"RTT")&gt;0,"RTT",IF(COUNTIFS(T_Demandes[Collaborateur],$A8,T_Demandes[Statut],"Validé",T_Demandes[Du],"&lt;="&amp;DATE(2026,1,28),T_Demandes[Au],"&gt;="&amp;DATE(2026,1,28),T_Demandes[Type],"MAL")&gt;0,"MAL",IF(COUNTIFS(T_Demandes[Collaborateur],$A8,T_Demandes[Statut],"Validé",T_Demandes[Du],"&lt;="&amp;DATE(2026,1,28),T_Demandes[Au],"&gt;="&amp;DATE(2026,1,28),T_Demandes[Type],"ABS")&gt;0,"ABS",IF(COUNTIFS(T_Demandes[Collaborateur],$A8,T_Demandes[Statut],"Validé",T_Demandes[Du],"&lt;="&amp;DATE(2026,1,28),T_Demandes[Au],"&gt;="&amp;DATE(2026,1,28),T_Demandes[Type],"MAT")&gt;0,"MAT","")))))</f>
        <v/>
      </c>
      <c r="AF8" s="8">
        <f>IF(COUNTIFS(T_Demandes[Collaborateur],$A8,T_Demandes[Statut],"Validé",T_Demandes[Du],"&lt;="&amp;DATE(2026,1,29),T_Demandes[Au],"&gt;="&amp;DATE(2026,1,29),T_Demandes[Type],"CP")&gt;0,"CP",IF(COUNTIFS(T_Demandes[Collaborateur],$A8,T_Demandes[Statut],"Validé",T_Demandes[Du],"&lt;="&amp;DATE(2026,1,29),T_Demandes[Au],"&gt;="&amp;DATE(2026,1,29),T_Demandes[Type],"RTT")&gt;0,"RTT",IF(COUNTIFS(T_Demandes[Collaborateur],$A8,T_Demandes[Statut],"Validé",T_Demandes[Du],"&lt;="&amp;DATE(2026,1,29),T_Demandes[Au],"&gt;="&amp;DATE(2026,1,29),T_Demandes[Type],"MAL")&gt;0,"MAL",IF(COUNTIFS(T_Demandes[Collaborateur],$A8,T_Demandes[Statut],"Validé",T_Demandes[Du],"&lt;="&amp;DATE(2026,1,29),T_Demandes[Au],"&gt;="&amp;DATE(2026,1,29),T_Demandes[Type],"ABS")&gt;0,"ABS",IF(COUNTIFS(T_Demandes[Collaborateur],$A8,T_Demandes[Statut],"Validé",T_Demandes[Du],"&lt;="&amp;DATE(2026,1,29),T_Demandes[Au],"&gt;="&amp;DATE(2026,1,29),T_Demandes[Type],"MAT")&gt;0,"MAT","")))))</f>
        <v/>
      </c>
      <c r="AG8" s="8">
        <f>IF(COUNTIFS(T_Demandes[Collaborateur],$A8,T_Demandes[Statut],"Validé",T_Demandes[Du],"&lt;="&amp;DATE(2026,1,30),T_Demandes[Au],"&gt;="&amp;DATE(2026,1,30),T_Demandes[Type],"CP")&gt;0,"CP",IF(COUNTIFS(T_Demandes[Collaborateur],$A8,T_Demandes[Statut],"Validé",T_Demandes[Du],"&lt;="&amp;DATE(2026,1,30),T_Demandes[Au],"&gt;="&amp;DATE(2026,1,30),T_Demandes[Type],"RTT")&gt;0,"RTT",IF(COUNTIFS(T_Demandes[Collaborateur],$A8,T_Demandes[Statut],"Validé",T_Demandes[Du],"&lt;="&amp;DATE(2026,1,30),T_Demandes[Au],"&gt;="&amp;DATE(2026,1,30),T_Demandes[Type],"MAL")&gt;0,"MAL",IF(COUNTIFS(T_Demandes[Collaborateur],$A8,T_Demandes[Statut],"Validé",T_Demandes[Du],"&lt;="&amp;DATE(2026,1,30),T_Demandes[Au],"&gt;="&amp;DATE(2026,1,30),T_Demandes[Type],"ABS")&gt;0,"ABS",IF(COUNTIFS(T_Demandes[Collaborateur],$A8,T_Demandes[Statut],"Validé",T_Demandes[Du],"&lt;="&amp;DATE(2026,1,30),T_Demandes[Au],"&gt;="&amp;DATE(2026,1,30),T_Demandes[Type],"MAT")&gt;0,"MAT","")))))</f>
        <v/>
      </c>
      <c r="AH8" s="8">
        <f>IF(COUNTIFS(T_Demandes[Collaborateur],$A8,T_Demandes[Statut],"Validé",T_Demandes[Du],"&lt;="&amp;DATE(2026,1,31),T_Demandes[Au],"&gt;="&amp;DATE(2026,1,31),T_Demandes[Type],"CP")&gt;0,"CP",IF(COUNTIFS(T_Demandes[Collaborateur],$A8,T_Demandes[Statut],"Validé",T_Demandes[Du],"&lt;="&amp;DATE(2026,1,31),T_Demandes[Au],"&gt;="&amp;DATE(2026,1,31),T_Demandes[Type],"RTT")&gt;0,"RTT",IF(COUNTIFS(T_Demandes[Collaborateur],$A8,T_Demandes[Statut],"Validé",T_Demandes[Du],"&lt;="&amp;DATE(2026,1,31),T_Demandes[Au],"&gt;="&amp;DATE(2026,1,31),T_Demandes[Type],"MAL")&gt;0,"MAL",IF(COUNTIFS(T_Demandes[Collaborateur],$A8,T_Demandes[Statut],"Validé",T_Demandes[Du],"&lt;="&amp;DATE(2026,1,31),T_Demandes[Au],"&gt;="&amp;DATE(2026,1,31),T_Demandes[Type],"ABS")&gt;0,"ABS",IF(COUNTIFS(T_Demandes[Collaborateur],$A8,T_Demandes[Statut],"Validé",T_Demandes[Du],"&lt;="&amp;DATE(2026,1,31),T_Demandes[Au],"&gt;="&amp;DATE(2026,1,31),T_Demandes[Type],"MAT")&gt;0,"MAT","")))))</f>
        <v/>
      </c>
    </row>
    <row r="9">
      <c r="A9" t="inlineStr">
        <is>
          <t>Inès Moreau</t>
        </is>
      </c>
      <c r="B9" t="inlineStr">
        <is>
          <t>A</t>
        </is>
      </c>
      <c r="C9" t="inlineStr">
        <is>
          <t>Yassine Haddad</t>
        </is>
      </c>
      <c r="D9" s="8">
        <f>IF(COUNTIFS(T_Demandes[Collaborateur],$A9,T_Demandes[Statut],"Validé",T_Demandes[Du],"&lt;="&amp;DATE(2026,1,1),T_Demandes[Au],"&gt;="&amp;DATE(2026,1,1),T_Demandes[Type],"CP")&gt;0,"CP",IF(COUNTIFS(T_Demandes[Collaborateur],$A9,T_Demandes[Statut],"Validé",T_Demandes[Du],"&lt;="&amp;DATE(2026,1,1),T_Demandes[Au],"&gt;="&amp;DATE(2026,1,1),T_Demandes[Type],"RTT")&gt;0,"RTT",IF(COUNTIFS(T_Demandes[Collaborateur],$A9,T_Demandes[Statut],"Validé",T_Demandes[Du],"&lt;="&amp;DATE(2026,1,1),T_Demandes[Au],"&gt;="&amp;DATE(2026,1,1),T_Demandes[Type],"MAL")&gt;0,"MAL",IF(COUNTIFS(T_Demandes[Collaborateur],$A9,T_Demandes[Statut],"Validé",T_Demandes[Du],"&lt;="&amp;DATE(2026,1,1),T_Demandes[Au],"&gt;="&amp;DATE(2026,1,1),T_Demandes[Type],"ABS")&gt;0,"ABS",IF(COUNTIFS(T_Demandes[Collaborateur],$A9,T_Demandes[Statut],"Validé",T_Demandes[Du],"&lt;="&amp;DATE(2026,1,1),T_Demandes[Au],"&gt;="&amp;DATE(2026,1,1),T_Demandes[Type],"MAT")&gt;0,"MAT","")))))</f>
        <v/>
      </c>
      <c r="E9" s="8">
        <f>IF(COUNTIFS(T_Demandes[Collaborateur],$A9,T_Demandes[Statut],"Validé",T_Demandes[Du],"&lt;="&amp;DATE(2026,1,2),T_Demandes[Au],"&gt;="&amp;DATE(2026,1,2),T_Demandes[Type],"CP")&gt;0,"CP",IF(COUNTIFS(T_Demandes[Collaborateur],$A9,T_Demandes[Statut],"Validé",T_Demandes[Du],"&lt;="&amp;DATE(2026,1,2),T_Demandes[Au],"&gt;="&amp;DATE(2026,1,2),T_Demandes[Type],"RTT")&gt;0,"RTT",IF(COUNTIFS(T_Demandes[Collaborateur],$A9,T_Demandes[Statut],"Validé",T_Demandes[Du],"&lt;="&amp;DATE(2026,1,2),T_Demandes[Au],"&gt;="&amp;DATE(2026,1,2),T_Demandes[Type],"MAL")&gt;0,"MAL",IF(COUNTIFS(T_Demandes[Collaborateur],$A9,T_Demandes[Statut],"Validé",T_Demandes[Du],"&lt;="&amp;DATE(2026,1,2),T_Demandes[Au],"&gt;="&amp;DATE(2026,1,2),T_Demandes[Type],"ABS")&gt;0,"ABS",IF(COUNTIFS(T_Demandes[Collaborateur],$A9,T_Demandes[Statut],"Validé",T_Demandes[Du],"&lt;="&amp;DATE(2026,1,2),T_Demandes[Au],"&gt;="&amp;DATE(2026,1,2),T_Demandes[Type],"MAT")&gt;0,"MAT","")))))</f>
        <v/>
      </c>
      <c r="F9" s="8">
        <f>IF(COUNTIFS(T_Demandes[Collaborateur],$A9,T_Demandes[Statut],"Validé",T_Demandes[Du],"&lt;="&amp;DATE(2026,1,3),T_Demandes[Au],"&gt;="&amp;DATE(2026,1,3),T_Demandes[Type],"CP")&gt;0,"CP",IF(COUNTIFS(T_Demandes[Collaborateur],$A9,T_Demandes[Statut],"Validé",T_Demandes[Du],"&lt;="&amp;DATE(2026,1,3),T_Demandes[Au],"&gt;="&amp;DATE(2026,1,3),T_Demandes[Type],"RTT")&gt;0,"RTT",IF(COUNTIFS(T_Demandes[Collaborateur],$A9,T_Demandes[Statut],"Validé",T_Demandes[Du],"&lt;="&amp;DATE(2026,1,3),T_Demandes[Au],"&gt;="&amp;DATE(2026,1,3),T_Demandes[Type],"MAL")&gt;0,"MAL",IF(COUNTIFS(T_Demandes[Collaborateur],$A9,T_Demandes[Statut],"Validé",T_Demandes[Du],"&lt;="&amp;DATE(2026,1,3),T_Demandes[Au],"&gt;="&amp;DATE(2026,1,3),T_Demandes[Type],"ABS")&gt;0,"ABS",IF(COUNTIFS(T_Demandes[Collaborateur],$A9,T_Demandes[Statut],"Validé",T_Demandes[Du],"&lt;="&amp;DATE(2026,1,3),T_Demandes[Au],"&gt;="&amp;DATE(2026,1,3),T_Demandes[Type],"MAT")&gt;0,"MAT","")))))</f>
        <v/>
      </c>
      <c r="G9" s="8">
        <f>IF(COUNTIFS(T_Demandes[Collaborateur],$A9,T_Demandes[Statut],"Validé",T_Demandes[Du],"&lt;="&amp;DATE(2026,1,4),T_Demandes[Au],"&gt;="&amp;DATE(2026,1,4),T_Demandes[Type],"CP")&gt;0,"CP",IF(COUNTIFS(T_Demandes[Collaborateur],$A9,T_Demandes[Statut],"Validé",T_Demandes[Du],"&lt;="&amp;DATE(2026,1,4),T_Demandes[Au],"&gt;="&amp;DATE(2026,1,4),T_Demandes[Type],"RTT")&gt;0,"RTT",IF(COUNTIFS(T_Demandes[Collaborateur],$A9,T_Demandes[Statut],"Validé",T_Demandes[Du],"&lt;="&amp;DATE(2026,1,4),T_Demandes[Au],"&gt;="&amp;DATE(2026,1,4),T_Demandes[Type],"MAL")&gt;0,"MAL",IF(COUNTIFS(T_Demandes[Collaborateur],$A9,T_Demandes[Statut],"Validé",T_Demandes[Du],"&lt;="&amp;DATE(2026,1,4),T_Demandes[Au],"&gt;="&amp;DATE(2026,1,4),T_Demandes[Type],"ABS")&gt;0,"ABS",IF(COUNTIFS(T_Demandes[Collaborateur],$A9,T_Demandes[Statut],"Validé",T_Demandes[Du],"&lt;="&amp;DATE(2026,1,4),T_Demandes[Au],"&gt;="&amp;DATE(2026,1,4),T_Demandes[Type],"MAT")&gt;0,"MAT","")))))</f>
        <v/>
      </c>
      <c r="H9" s="8">
        <f>IF(COUNTIFS(T_Demandes[Collaborateur],$A9,T_Demandes[Statut],"Validé",T_Demandes[Du],"&lt;="&amp;DATE(2026,1,5),T_Demandes[Au],"&gt;="&amp;DATE(2026,1,5),T_Demandes[Type],"CP")&gt;0,"CP",IF(COUNTIFS(T_Demandes[Collaborateur],$A9,T_Demandes[Statut],"Validé",T_Demandes[Du],"&lt;="&amp;DATE(2026,1,5),T_Demandes[Au],"&gt;="&amp;DATE(2026,1,5),T_Demandes[Type],"RTT")&gt;0,"RTT",IF(COUNTIFS(T_Demandes[Collaborateur],$A9,T_Demandes[Statut],"Validé",T_Demandes[Du],"&lt;="&amp;DATE(2026,1,5),T_Demandes[Au],"&gt;="&amp;DATE(2026,1,5),T_Demandes[Type],"MAL")&gt;0,"MAL",IF(COUNTIFS(T_Demandes[Collaborateur],$A9,T_Demandes[Statut],"Validé",T_Demandes[Du],"&lt;="&amp;DATE(2026,1,5),T_Demandes[Au],"&gt;="&amp;DATE(2026,1,5),T_Demandes[Type],"ABS")&gt;0,"ABS",IF(COUNTIFS(T_Demandes[Collaborateur],$A9,T_Demandes[Statut],"Validé",T_Demandes[Du],"&lt;="&amp;DATE(2026,1,5),T_Demandes[Au],"&gt;="&amp;DATE(2026,1,5),T_Demandes[Type],"MAT")&gt;0,"MAT","")))))</f>
        <v/>
      </c>
      <c r="I9" s="8">
        <f>IF(COUNTIFS(T_Demandes[Collaborateur],$A9,T_Demandes[Statut],"Validé",T_Demandes[Du],"&lt;="&amp;DATE(2026,1,6),T_Demandes[Au],"&gt;="&amp;DATE(2026,1,6),T_Demandes[Type],"CP")&gt;0,"CP",IF(COUNTIFS(T_Demandes[Collaborateur],$A9,T_Demandes[Statut],"Validé",T_Demandes[Du],"&lt;="&amp;DATE(2026,1,6),T_Demandes[Au],"&gt;="&amp;DATE(2026,1,6),T_Demandes[Type],"RTT")&gt;0,"RTT",IF(COUNTIFS(T_Demandes[Collaborateur],$A9,T_Demandes[Statut],"Validé",T_Demandes[Du],"&lt;="&amp;DATE(2026,1,6),T_Demandes[Au],"&gt;="&amp;DATE(2026,1,6),T_Demandes[Type],"MAL")&gt;0,"MAL",IF(COUNTIFS(T_Demandes[Collaborateur],$A9,T_Demandes[Statut],"Validé",T_Demandes[Du],"&lt;="&amp;DATE(2026,1,6),T_Demandes[Au],"&gt;="&amp;DATE(2026,1,6),T_Demandes[Type],"ABS")&gt;0,"ABS",IF(COUNTIFS(T_Demandes[Collaborateur],$A9,T_Demandes[Statut],"Validé",T_Demandes[Du],"&lt;="&amp;DATE(2026,1,6),T_Demandes[Au],"&gt;="&amp;DATE(2026,1,6),T_Demandes[Type],"MAT")&gt;0,"MAT","")))))</f>
        <v/>
      </c>
      <c r="J9" s="8">
        <f>IF(COUNTIFS(T_Demandes[Collaborateur],$A9,T_Demandes[Statut],"Validé",T_Demandes[Du],"&lt;="&amp;DATE(2026,1,7),T_Demandes[Au],"&gt;="&amp;DATE(2026,1,7),T_Demandes[Type],"CP")&gt;0,"CP",IF(COUNTIFS(T_Demandes[Collaborateur],$A9,T_Demandes[Statut],"Validé",T_Demandes[Du],"&lt;="&amp;DATE(2026,1,7),T_Demandes[Au],"&gt;="&amp;DATE(2026,1,7),T_Demandes[Type],"RTT")&gt;0,"RTT",IF(COUNTIFS(T_Demandes[Collaborateur],$A9,T_Demandes[Statut],"Validé",T_Demandes[Du],"&lt;="&amp;DATE(2026,1,7),T_Demandes[Au],"&gt;="&amp;DATE(2026,1,7),T_Demandes[Type],"MAL")&gt;0,"MAL",IF(COUNTIFS(T_Demandes[Collaborateur],$A9,T_Demandes[Statut],"Validé",T_Demandes[Du],"&lt;="&amp;DATE(2026,1,7),T_Demandes[Au],"&gt;="&amp;DATE(2026,1,7),T_Demandes[Type],"ABS")&gt;0,"ABS",IF(COUNTIFS(T_Demandes[Collaborateur],$A9,T_Demandes[Statut],"Validé",T_Demandes[Du],"&lt;="&amp;DATE(2026,1,7),T_Demandes[Au],"&gt;="&amp;DATE(2026,1,7),T_Demandes[Type],"MAT")&gt;0,"MAT","")))))</f>
        <v/>
      </c>
      <c r="K9" s="8">
        <f>IF(COUNTIFS(T_Demandes[Collaborateur],$A9,T_Demandes[Statut],"Validé",T_Demandes[Du],"&lt;="&amp;DATE(2026,1,8),T_Demandes[Au],"&gt;="&amp;DATE(2026,1,8),T_Demandes[Type],"CP")&gt;0,"CP",IF(COUNTIFS(T_Demandes[Collaborateur],$A9,T_Demandes[Statut],"Validé",T_Demandes[Du],"&lt;="&amp;DATE(2026,1,8),T_Demandes[Au],"&gt;="&amp;DATE(2026,1,8),T_Demandes[Type],"RTT")&gt;0,"RTT",IF(COUNTIFS(T_Demandes[Collaborateur],$A9,T_Demandes[Statut],"Validé",T_Demandes[Du],"&lt;="&amp;DATE(2026,1,8),T_Demandes[Au],"&gt;="&amp;DATE(2026,1,8),T_Demandes[Type],"MAL")&gt;0,"MAL",IF(COUNTIFS(T_Demandes[Collaborateur],$A9,T_Demandes[Statut],"Validé",T_Demandes[Du],"&lt;="&amp;DATE(2026,1,8),T_Demandes[Au],"&gt;="&amp;DATE(2026,1,8),T_Demandes[Type],"ABS")&gt;0,"ABS",IF(COUNTIFS(T_Demandes[Collaborateur],$A9,T_Demandes[Statut],"Validé",T_Demandes[Du],"&lt;="&amp;DATE(2026,1,8),T_Demandes[Au],"&gt;="&amp;DATE(2026,1,8),T_Demandes[Type],"MAT")&gt;0,"MAT","")))))</f>
        <v/>
      </c>
      <c r="L9" s="8">
        <f>IF(COUNTIFS(T_Demandes[Collaborateur],$A9,T_Demandes[Statut],"Validé",T_Demandes[Du],"&lt;="&amp;DATE(2026,1,9),T_Demandes[Au],"&gt;="&amp;DATE(2026,1,9),T_Demandes[Type],"CP")&gt;0,"CP",IF(COUNTIFS(T_Demandes[Collaborateur],$A9,T_Demandes[Statut],"Validé",T_Demandes[Du],"&lt;="&amp;DATE(2026,1,9),T_Demandes[Au],"&gt;="&amp;DATE(2026,1,9),T_Demandes[Type],"RTT")&gt;0,"RTT",IF(COUNTIFS(T_Demandes[Collaborateur],$A9,T_Demandes[Statut],"Validé",T_Demandes[Du],"&lt;="&amp;DATE(2026,1,9),T_Demandes[Au],"&gt;="&amp;DATE(2026,1,9),T_Demandes[Type],"MAL")&gt;0,"MAL",IF(COUNTIFS(T_Demandes[Collaborateur],$A9,T_Demandes[Statut],"Validé",T_Demandes[Du],"&lt;="&amp;DATE(2026,1,9),T_Demandes[Au],"&gt;="&amp;DATE(2026,1,9),T_Demandes[Type],"ABS")&gt;0,"ABS",IF(COUNTIFS(T_Demandes[Collaborateur],$A9,T_Demandes[Statut],"Validé",T_Demandes[Du],"&lt;="&amp;DATE(2026,1,9),T_Demandes[Au],"&gt;="&amp;DATE(2026,1,9),T_Demandes[Type],"MAT")&gt;0,"MAT","")))))</f>
        <v/>
      </c>
      <c r="M9" s="8">
        <f>IF(COUNTIFS(T_Demandes[Collaborateur],$A9,T_Demandes[Statut],"Validé",T_Demandes[Du],"&lt;="&amp;DATE(2026,1,10),T_Demandes[Au],"&gt;="&amp;DATE(2026,1,10),T_Demandes[Type],"CP")&gt;0,"CP",IF(COUNTIFS(T_Demandes[Collaborateur],$A9,T_Demandes[Statut],"Validé",T_Demandes[Du],"&lt;="&amp;DATE(2026,1,10),T_Demandes[Au],"&gt;="&amp;DATE(2026,1,10),T_Demandes[Type],"RTT")&gt;0,"RTT",IF(COUNTIFS(T_Demandes[Collaborateur],$A9,T_Demandes[Statut],"Validé",T_Demandes[Du],"&lt;="&amp;DATE(2026,1,10),T_Demandes[Au],"&gt;="&amp;DATE(2026,1,10),T_Demandes[Type],"MAL")&gt;0,"MAL",IF(COUNTIFS(T_Demandes[Collaborateur],$A9,T_Demandes[Statut],"Validé",T_Demandes[Du],"&lt;="&amp;DATE(2026,1,10),T_Demandes[Au],"&gt;="&amp;DATE(2026,1,10),T_Demandes[Type],"ABS")&gt;0,"ABS",IF(COUNTIFS(T_Demandes[Collaborateur],$A9,T_Demandes[Statut],"Validé",T_Demandes[Du],"&lt;="&amp;DATE(2026,1,10),T_Demandes[Au],"&gt;="&amp;DATE(2026,1,10),T_Demandes[Type],"MAT")&gt;0,"MAT","")))))</f>
        <v/>
      </c>
      <c r="N9" s="8">
        <f>IF(COUNTIFS(T_Demandes[Collaborateur],$A9,T_Demandes[Statut],"Validé",T_Demandes[Du],"&lt;="&amp;DATE(2026,1,11),T_Demandes[Au],"&gt;="&amp;DATE(2026,1,11),T_Demandes[Type],"CP")&gt;0,"CP",IF(COUNTIFS(T_Demandes[Collaborateur],$A9,T_Demandes[Statut],"Validé",T_Demandes[Du],"&lt;="&amp;DATE(2026,1,11),T_Demandes[Au],"&gt;="&amp;DATE(2026,1,11),T_Demandes[Type],"RTT")&gt;0,"RTT",IF(COUNTIFS(T_Demandes[Collaborateur],$A9,T_Demandes[Statut],"Validé",T_Demandes[Du],"&lt;="&amp;DATE(2026,1,11),T_Demandes[Au],"&gt;="&amp;DATE(2026,1,11),T_Demandes[Type],"MAL")&gt;0,"MAL",IF(COUNTIFS(T_Demandes[Collaborateur],$A9,T_Demandes[Statut],"Validé",T_Demandes[Du],"&lt;="&amp;DATE(2026,1,11),T_Demandes[Au],"&gt;="&amp;DATE(2026,1,11),T_Demandes[Type],"ABS")&gt;0,"ABS",IF(COUNTIFS(T_Demandes[Collaborateur],$A9,T_Demandes[Statut],"Validé",T_Demandes[Du],"&lt;="&amp;DATE(2026,1,11),T_Demandes[Au],"&gt;="&amp;DATE(2026,1,11),T_Demandes[Type],"MAT")&gt;0,"MAT","")))))</f>
        <v/>
      </c>
      <c r="O9" s="8">
        <f>IF(COUNTIFS(T_Demandes[Collaborateur],$A9,T_Demandes[Statut],"Validé",T_Demandes[Du],"&lt;="&amp;DATE(2026,1,12),T_Demandes[Au],"&gt;="&amp;DATE(2026,1,12),T_Demandes[Type],"CP")&gt;0,"CP",IF(COUNTIFS(T_Demandes[Collaborateur],$A9,T_Demandes[Statut],"Validé",T_Demandes[Du],"&lt;="&amp;DATE(2026,1,12),T_Demandes[Au],"&gt;="&amp;DATE(2026,1,12),T_Demandes[Type],"RTT")&gt;0,"RTT",IF(COUNTIFS(T_Demandes[Collaborateur],$A9,T_Demandes[Statut],"Validé",T_Demandes[Du],"&lt;="&amp;DATE(2026,1,12),T_Demandes[Au],"&gt;="&amp;DATE(2026,1,12),T_Demandes[Type],"MAL")&gt;0,"MAL",IF(COUNTIFS(T_Demandes[Collaborateur],$A9,T_Demandes[Statut],"Validé",T_Demandes[Du],"&lt;="&amp;DATE(2026,1,12),T_Demandes[Au],"&gt;="&amp;DATE(2026,1,12),T_Demandes[Type],"ABS")&gt;0,"ABS",IF(COUNTIFS(T_Demandes[Collaborateur],$A9,T_Demandes[Statut],"Validé",T_Demandes[Du],"&lt;="&amp;DATE(2026,1,12),T_Demandes[Au],"&gt;="&amp;DATE(2026,1,12),T_Demandes[Type],"MAT")&gt;0,"MAT","")))))</f>
        <v/>
      </c>
      <c r="P9" s="8">
        <f>IF(COUNTIFS(T_Demandes[Collaborateur],$A9,T_Demandes[Statut],"Validé",T_Demandes[Du],"&lt;="&amp;DATE(2026,1,13),T_Demandes[Au],"&gt;="&amp;DATE(2026,1,13),T_Demandes[Type],"CP")&gt;0,"CP",IF(COUNTIFS(T_Demandes[Collaborateur],$A9,T_Demandes[Statut],"Validé",T_Demandes[Du],"&lt;="&amp;DATE(2026,1,13),T_Demandes[Au],"&gt;="&amp;DATE(2026,1,13),T_Demandes[Type],"RTT")&gt;0,"RTT",IF(COUNTIFS(T_Demandes[Collaborateur],$A9,T_Demandes[Statut],"Validé",T_Demandes[Du],"&lt;="&amp;DATE(2026,1,13),T_Demandes[Au],"&gt;="&amp;DATE(2026,1,13),T_Demandes[Type],"MAL")&gt;0,"MAL",IF(COUNTIFS(T_Demandes[Collaborateur],$A9,T_Demandes[Statut],"Validé",T_Demandes[Du],"&lt;="&amp;DATE(2026,1,13),T_Demandes[Au],"&gt;="&amp;DATE(2026,1,13),T_Demandes[Type],"ABS")&gt;0,"ABS",IF(COUNTIFS(T_Demandes[Collaborateur],$A9,T_Demandes[Statut],"Validé",T_Demandes[Du],"&lt;="&amp;DATE(2026,1,13),T_Demandes[Au],"&gt;="&amp;DATE(2026,1,13),T_Demandes[Type],"MAT")&gt;0,"MAT","")))))</f>
        <v/>
      </c>
      <c r="Q9" s="8">
        <f>IF(COUNTIFS(T_Demandes[Collaborateur],$A9,T_Demandes[Statut],"Validé",T_Demandes[Du],"&lt;="&amp;DATE(2026,1,14),T_Demandes[Au],"&gt;="&amp;DATE(2026,1,14),T_Demandes[Type],"CP")&gt;0,"CP",IF(COUNTIFS(T_Demandes[Collaborateur],$A9,T_Demandes[Statut],"Validé",T_Demandes[Du],"&lt;="&amp;DATE(2026,1,14),T_Demandes[Au],"&gt;="&amp;DATE(2026,1,14),T_Demandes[Type],"RTT")&gt;0,"RTT",IF(COUNTIFS(T_Demandes[Collaborateur],$A9,T_Demandes[Statut],"Validé",T_Demandes[Du],"&lt;="&amp;DATE(2026,1,14),T_Demandes[Au],"&gt;="&amp;DATE(2026,1,14),T_Demandes[Type],"MAL")&gt;0,"MAL",IF(COUNTIFS(T_Demandes[Collaborateur],$A9,T_Demandes[Statut],"Validé",T_Demandes[Du],"&lt;="&amp;DATE(2026,1,14),T_Demandes[Au],"&gt;="&amp;DATE(2026,1,14),T_Demandes[Type],"ABS")&gt;0,"ABS",IF(COUNTIFS(T_Demandes[Collaborateur],$A9,T_Demandes[Statut],"Validé",T_Demandes[Du],"&lt;="&amp;DATE(2026,1,14),T_Demandes[Au],"&gt;="&amp;DATE(2026,1,14),T_Demandes[Type],"MAT")&gt;0,"MAT","")))))</f>
        <v/>
      </c>
      <c r="R9" s="8">
        <f>IF(COUNTIFS(T_Demandes[Collaborateur],$A9,T_Demandes[Statut],"Validé",T_Demandes[Du],"&lt;="&amp;DATE(2026,1,15),T_Demandes[Au],"&gt;="&amp;DATE(2026,1,15),T_Demandes[Type],"CP")&gt;0,"CP",IF(COUNTIFS(T_Demandes[Collaborateur],$A9,T_Demandes[Statut],"Validé",T_Demandes[Du],"&lt;="&amp;DATE(2026,1,15),T_Demandes[Au],"&gt;="&amp;DATE(2026,1,15),T_Demandes[Type],"RTT")&gt;0,"RTT",IF(COUNTIFS(T_Demandes[Collaborateur],$A9,T_Demandes[Statut],"Validé",T_Demandes[Du],"&lt;="&amp;DATE(2026,1,15),T_Demandes[Au],"&gt;="&amp;DATE(2026,1,15),T_Demandes[Type],"MAL")&gt;0,"MAL",IF(COUNTIFS(T_Demandes[Collaborateur],$A9,T_Demandes[Statut],"Validé",T_Demandes[Du],"&lt;="&amp;DATE(2026,1,15),T_Demandes[Au],"&gt;="&amp;DATE(2026,1,15),T_Demandes[Type],"ABS")&gt;0,"ABS",IF(COUNTIFS(T_Demandes[Collaborateur],$A9,T_Demandes[Statut],"Validé",T_Demandes[Du],"&lt;="&amp;DATE(2026,1,15),T_Demandes[Au],"&gt;="&amp;DATE(2026,1,15),T_Demandes[Type],"MAT")&gt;0,"MAT","")))))</f>
        <v/>
      </c>
      <c r="S9" s="8">
        <f>IF(COUNTIFS(T_Demandes[Collaborateur],$A9,T_Demandes[Statut],"Validé",T_Demandes[Du],"&lt;="&amp;DATE(2026,1,16),T_Demandes[Au],"&gt;="&amp;DATE(2026,1,16),T_Demandes[Type],"CP")&gt;0,"CP",IF(COUNTIFS(T_Demandes[Collaborateur],$A9,T_Demandes[Statut],"Validé",T_Demandes[Du],"&lt;="&amp;DATE(2026,1,16),T_Demandes[Au],"&gt;="&amp;DATE(2026,1,16),T_Demandes[Type],"RTT")&gt;0,"RTT",IF(COUNTIFS(T_Demandes[Collaborateur],$A9,T_Demandes[Statut],"Validé",T_Demandes[Du],"&lt;="&amp;DATE(2026,1,16),T_Demandes[Au],"&gt;="&amp;DATE(2026,1,16),T_Demandes[Type],"MAL")&gt;0,"MAL",IF(COUNTIFS(T_Demandes[Collaborateur],$A9,T_Demandes[Statut],"Validé",T_Demandes[Du],"&lt;="&amp;DATE(2026,1,16),T_Demandes[Au],"&gt;="&amp;DATE(2026,1,16),T_Demandes[Type],"ABS")&gt;0,"ABS",IF(COUNTIFS(T_Demandes[Collaborateur],$A9,T_Demandes[Statut],"Validé",T_Demandes[Du],"&lt;="&amp;DATE(2026,1,16),T_Demandes[Au],"&gt;="&amp;DATE(2026,1,16),T_Demandes[Type],"MAT")&gt;0,"MAT","")))))</f>
        <v/>
      </c>
      <c r="T9" s="8">
        <f>IF(COUNTIFS(T_Demandes[Collaborateur],$A9,T_Demandes[Statut],"Validé",T_Demandes[Du],"&lt;="&amp;DATE(2026,1,17),T_Demandes[Au],"&gt;="&amp;DATE(2026,1,17),T_Demandes[Type],"CP")&gt;0,"CP",IF(COUNTIFS(T_Demandes[Collaborateur],$A9,T_Demandes[Statut],"Validé",T_Demandes[Du],"&lt;="&amp;DATE(2026,1,17),T_Demandes[Au],"&gt;="&amp;DATE(2026,1,17),T_Demandes[Type],"RTT")&gt;0,"RTT",IF(COUNTIFS(T_Demandes[Collaborateur],$A9,T_Demandes[Statut],"Validé",T_Demandes[Du],"&lt;="&amp;DATE(2026,1,17),T_Demandes[Au],"&gt;="&amp;DATE(2026,1,17),T_Demandes[Type],"MAL")&gt;0,"MAL",IF(COUNTIFS(T_Demandes[Collaborateur],$A9,T_Demandes[Statut],"Validé",T_Demandes[Du],"&lt;="&amp;DATE(2026,1,17),T_Demandes[Au],"&gt;="&amp;DATE(2026,1,17),T_Demandes[Type],"ABS")&gt;0,"ABS",IF(COUNTIFS(T_Demandes[Collaborateur],$A9,T_Demandes[Statut],"Validé",T_Demandes[Du],"&lt;="&amp;DATE(2026,1,17),T_Demandes[Au],"&gt;="&amp;DATE(2026,1,17),T_Demandes[Type],"MAT")&gt;0,"MAT","")))))</f>
        <v/>
      </c>
      <c r="U9" s="8">
        <f>IF(COUNTIFS(T_Demandes[Collaborateur],$A9,T_Demandes[Statut],"Validé",T_Demandes[Du],"&lt;="&amp;DATE(2026,1,18),T_Demandes[Au],"&gt;="&amp;DATE(2026,1,18),T_Demandes[Type],"CP")&gt;0,"CP",IF(COUNTIFS(T_Demandes[Collaborateur],$A9,T_Demandes[Statut],"Validé",T_Demandes[Du],"&lt;="&amp;DATE(2026,1,18),T_Demandes[Au],"&gt;="&amp;DATE(2026,1,18),T_Demandes[Type],"RTT")&gt;0,"RTT",IF(COUNTIFS(T_Demandes[Collaborateur],$A9,T_Demandes[Statut],"Validé",T_Demandes[Du],"&lt;="&amp;DATE(2026,1,18),T_Demandes[Au],"&gt;="&amp;DATE(2026,1,18),T_Demandes[Type],"MAL")&gt;0,"MAL",IF(COUNTIFS(T_Demandes[Collaborateur],$A9,T_Demandes[Statut],"Validé",T_Demandes[Du],"&lt;="&amp;DATE(2026,1,18),T_Demandes[Au],"&gt;="&amp;DATE(2026,1,18),T_Demandes[Type],"ABS")&gt;0,"ABS",IF(COUNTIFS(T_Demandes[Collaborateur],$A9,T_Demandes[Statut],"Validé",T_Demandes[Du],"&lt;="&amp;DATE(2026,1,18),T_Demandes[Au],"&gt;="&amp;DATE(2026,1,18),T_Demandes[Type],"MAT")&gt;0,"MAT","")))))</f>
        <v/>
      </c>
      <c r="V9" s="8">
        <f>IF(COUNTIFS(T_Demandes[Collaborateur],$A9,T_Demandes[Statut],"Validé",T_Demandes[Du],"&lt;="&amp;DATE(2026,1,19),T_Demandes[Au],"&gt;="&amp;DATE(2026,1,19),T_Demandes[Type],"CP")&gt;0,"CP",IF(COUNTIFS(T_Demandes[Collaborateur],$A9,T_Demandes[Statut],"Validé",T_Demandes[Du],"&lt;="&amp;DATE(2026,1,19),T_Demandes[Au],"&gt;="&amp;DATE(2026,1,19),T_Demandes[Type],"RTT")&gt;0,"RTT",IF(COUNTIFS(T_Demandes[Collaborateur],$A9,T_Demandes[Statut],"Validé",T_Demandes[Du],"&lt;="&amp;DATE(2026,1,19),T_Demandes[Au],"&gt;="&amp;DATE(2026,1,19),T_Demandes[Type],"MAL")&gt;0,"MAL",IF(COUNTIFS(T_Demandes[Collaborateur],$A9,T_Demandes[Statut],"Validé",T_Demandes[Du],"&lt;="&amp;DATE(2026,1,19),T_Demandes[Au],"&gt;="&amp;DATE(2026,1,19),T_Demandes[Type],"ABS")&gt;0,"ABS",IF(COUNTIFS(T_Demandes[Collaborateur],$A9,T_Demandes[Statut],"Validé",T_Demandes[Du],"&lt;="&amp;DATE(2026,1,19),T_Demandes[Au],"&gt;="&amp;DATE(2026,1,19),T_Demandes[Type],"MAT")&gt;0,"MAT","")))))</f>
        <v/>
      </c>
      <c r="W9" s="8">
        <f>IF(COUNTIFS(T_Demandes[Collaborateur],$A9,T_Demandes[Statut],"Validé",T_Demandes[Du],"&lt;="&amp;DATE(2026,1,20),T_Demandes[Au],"&gt;="&amp;DATE(2026,1,20),T_Demandes[Type],"CP")&gt;0,"CP",IF(COUNTIFS(T_Demandes[Collaborateur],$A9,T_Demandes[Statut],"Validé",T_Demandes[Du],"&lt;="&amp;DATE(2026,1,20),T_Demandes[Au],"&gt;="&amp;DATE(2026,1,20),T_Demandes[Type],"RTT")&gt;0,"RTT",IF(COUNTIFS(T_Demandes[Collaborateur],$A9,T_Demandes[Statut],"Validé",T_Demandes[Du],"&lt;="&amp;DATE(2026,1,20),T_Demandes[Au],"&gt;="&amp;DATE(2026,1,20),T_Demandes[Type],"MAL")&gt;0,"MAL",IF(COUNTIFS(T_Demandes[Collaborateur],$A9,T_Demandes[Statut],"Validé",T_Demandes[Du],"&lt;="&amp;DATE(2026,1,20),T_Demandes[Au],"&gt;="&amp;DATE(2026,1,20),T_Demandes[Type],"ABS")&gt;0,"ABS",IF(COUNTIFS(T_Demandes[Collaborateur],$A9,T_Demandes[Statut],"Validé",T_Demandes[Du],"&lt;="&amp;DATE(2026,1,20),T_Demandes[Au],"&gt;="&amp;DATE(2026,1,20),T_Demandes[Type],"MAT")&gt;0,"MAT","")))))</f>
        <v/>
      </c>
      <c r="X9" s="8">
        <f>IF(COUNTIFS(T_Demandes[Collaborateur],$A9,T_Demandes[Statut],"Validé",T_Demandes[Du],"&lt;="&amp;DATE(2026,1,21),T_Demandes[Au],"&gt;="&amp;DATE(2026,1,21),T_Demandes[Type],"CP")&gt;0,"CP",IF(COUNTIFS(T_Demandes[Collaborateur],$A9,T_Demandes[Statut],"Validé",T_Demandes[Du],"&lt;="&amp;DATE(2026,1,21),T_Demandes[Au],"&gt;="&amp;DATE(2026,1,21),T_Demandes[Type],"RTT")&gt;0,"RTT",IF(COUNTIFS(T_Demandes[Collaborateur],$A9,T_Demandes[Statut],"Validé",T_Demandes[Du],"&lt;="&amp;DATE(2026,1,21),T_Demandes[Au],"&gt;="&amp;DATE(2026,1,21),T_Demandes[Type],"MAL")&gt;0,"MAL",IF(COUNTIFS(T_Demandes[Collaborateur],$A9,T_Demandes[Statut],"Validé",T_Demandes[Du],"&lt;="&amp;DATE(2026,1,21),T_Demandes[Au],"&gt;="&amp;DATE(2026,1,21),T_Demandes[Type],"ABS")&gt;0,"ABS",IF(COUNTIFS(T_Demandes[Collaborateur],$A9,T_Demandes[Statut],"Validé",T_Demandes[Du],"&lt;="&amp;DATE(2026,1,21),T_Demandes[Au],"&gt;="&amp;DATE(2026,1,21),T_Demandes[Type],"MAT")&gt;0,"MAT","")))))</f>
        <v/>
      </c>
      <c r="Y9" s="8">
        <f>IF(COUNTIFS(T_Demandes[Collaborateur],$A9,T_Demandes[Statut],"Validé",T_Demandes[Du],"&lt;="&amp;DATE(2026,1,22),T_Demandes[Au],"&gt;="&amp;DATE(2026,1,22),T_Demandes[Type],"CP")&gt;0,"CP",IF(COUNTIFS(T_Demandes[Collaborateur],$A9,T_Demandes[Statut],"Validé",T_Demandes[Du],"&lt;="&amp;DATE(2026,1,22),T_Demandes[Au],"&gt;="&amp;DATE(2026,1,22),T_Demandes[Type],"RTT")&gt;0,"RTT",IF(COUNTIFS(T_Demandes[Collaborateur],$A9,T_Demandes[Statut],"Validé",T_Demandes[Du],"&lt;="&amp;DATE(2026,1,22),T_Demandes[Au],"&gt;="&amp;DATE(2026,1,22),T_Demandes[Type],"MAL")&gt;0,"MAL",IF(COUNTIFS(T_Demandes[Collaborateur],$A9,T_Demandes[Statut],"Validé",T_Demandes[Du],"&lt;="&amp;DATE(2026,1,22),T_Demandes[Au],"&gt;="&amp;DATE(2026,1,22),T_Demandes[Type],"ABS")&gt;0,"ABS",IF(COUNTIFS(T_Demandes[Collaborateur],$A9,T_Demandes[Statut],"Validé",T_Demandes[Du],"&lt;="&amp;DATE(2026,1,22),T_Demandes[Au],"&gt;="&amp;DATE(2026,1,22),T_Demandes[Type],"MAT")&gt;0,"MAT","")))))</f>
        <v/>
      </c>
      <c r="Z9" s="8">
        <f>IF(COUNTIFS(T_Demandes[Collaborateur],$A9,T_Demandes[Statut],"Validé",T_Demandes[Du],"&lt;="&amp;DATE(2026,1,23),T_Demandes[Au],"&gt;="&amp;DATE(2026,1,23),T_Demandes[Type],"CP")&gt;0,"CP",IF(COUNTIFS(T_Demandes[Collaborateur],$A9,T_Demandes[Statut],"Validé",T_Demandes[Du],"&lt;="&amp;DATE(2026,1,23),T_Demandes[Au],"&gt;="&amp;DATE(2026,1,23),T_Demandes[Type],"RTT")&gt;0,"RTT",IF(COUNTIFS(T_Demandes[Collaborateur],$A9,T_Demandes[Statut],"Validé",T_Demandes[Du],"&lt;="&amp;DATE(2026,1,23),T_Demandes[Au],"&gt;="&amp;DATE(2026,1,23),T_Demandes[Type],"MAL")&gt;0,"MAL",IF(COUNTIFS(T_Demandes[Collaborateur],$A9,T_Demandes[Statut],"Validé",T_Demandes[Du],"&lt;="&amp;DATE(2026,1,23),T_Demandes[Au],"&gt;="&amp;DATE(2026,1,23),T_Demandes[Type],"ABS")&gt;0,"ABS",IF(COUNTIFS(T_Demandes[Collaborateur],$A9,T_Demandes[Statut],"Validé",T_Demandes[Du],"&lt;="&amp;DATE(2026,1,23),T_Demandes[Au],"&gt;="&amp;DATE(2026,1,23),T_Demandes[Type],"MAT")&gt;0,"MAT","")))))</f>
        <v/>
      </c>
      <c r="AA9" s="8">
        <f>IF(COUNTIFS(T_Demandes[Collaborateur],$A9,T_Demandes[Statut],"Validé",T_Demandes[Du],"&lt;="&amp;DATE(2026,1,24),T_Demandes[Au],"&gt;="&amp;DATE(2026,1,24),T_Demandes[Type],"CP")&gt;0,"CP",IF(COUNTIFS(T_Demandes[Collaborateur],$A9,T_Demandes[Statut],"Validé",T_Demandes[Du],"&lt;="&amp;DATE(2026,1,24),T_Demandes[Au],"&gt;="&amp;DATE(2026,1,24),T_Demandes[Type],"RTT")&gt;0,"RTT",IF(COUNTIFS(T_Demandes[Collaborateur],$A9,T_Demandes[Statut],"Validé",T_Demandes[Du],"&lt;="&amp;DATE(2026,1,24),T_Demandes[Au],"&gt;="&amp;DATE(2026,1,24),T_Demandes[Type],"MAL")&gt;0,"MAL",IF(COUNTIFS(T_Demandes[Collaborateur],$A9,T_Demandes[Statut],"Validé",T_Demandes[Du],"&lt;="&amp;DATE(2026,1,24),T_Demandes[Au],"&gt;="&amp;DATE(2026,1,24),T_Demandes[Type],"ABS")&gt;0,"ABS",IF(COUNTIFS(T_Demandes[Collaborateur],$A9,T_Demandes[Statut],"Validé",T_Demandes[Du],"&lt;="&amp;DATE(2026,1,24),T_Demandes[Au],"&gt;="&amp;DATE(2026,1,24),T_Demandes[Type],"MAT")&gt;0,"MAT","")))))</f>
        <v/>
      </c>
      <c r="AB9" s="8">
        <f>IF(COUNTIFS(T_Demandes[Collaborateur],$A9,T_Demandes[Statut],"Validé",T_Demandes[Du],"&lt;="&amp;DATE(2026,1,25),T_Demandes[Au],"&gt;="&amp;DATE(2026,1,25),T_Demandes[Type],"CP")&gt;0,"CP",IF(COUNTIFS(T_Demandes[Collaborateur],$A9,T_Demandes[Statut],"Validé",T_Demandes[Du],"&lt;="&amp;DATE(2026,1,25),T_Demandes[Au],"&gt;="&amp;DATE(2026,1,25),T_Demandes[Type],"RTT")&gt;0,"RTT",IF(COUNTIFS(T_Demandes[Collaborateur],$A9,T_Demandes[Statut],"Validé",T_Demandes[Du],"&lt;="&amp;DATE(2026,1,25),T_Demandes[Au],"&gt;="&amp;DATE(2026,1,25),T_Demandes[Type],"MAL")&gt;0,"MAL",IF(COUNTIFS(T_Demandes[Collaborateur],$A9,T_Demandes[Statut],"Validé",T_Demandes[Du],"&lt;="&amp;DATE(2026,1,25),T_Demandes[Au],"&gt;="&amp;DATE(2026,1,25),T_Demandes[Type],"ABS")&gt;0,"ABS",IF(COUNTIFS(T_Demandes[Collaborateur],$A9,T_Demandes[Statut],"Validé",T_Demandes[Du],"&lt;="&amp;DATE(2026,1,25),T_Demandes[Au],"&gt;="&amp;DATE(2026,1,25),T_Demandes[Type],"MAT")&gt;0,"MAT","")))))</f>
        <v/>
      </c>
      <c r="AC9" s="8">
        <f>IF(COUNTIFS(T_Demandes[Collaborateur],$A9,T_Demandes[Statut],"Validé",T_Demandes[Du],"&lt;="&amp;DATE(2026,1,26),T_Demandes[Au],"&gt;="&amp;DATE(2026,1,26),T_Demandes[Type],"CP")&gt;0,"CP",IF(COUNTIFS(T_Demandes[Collaborateur],$A9,T_Demandes[Statut],"Validé",T_Demandes[Du],"&lt;="&amp;DATE(2026,1,26),T_Demandes[Au],"&gt;="&amp;DATE(2026,1,26),T_Demandes[Type],"RTT")&gt;0,"RTT",IF(COUNTIFS(T_Demandes[Collaborateur],$A9,T_Demandes[Statut],"Validé",T_Demandes[Du],"&lt;="&amp;DATE(2026,1,26),T_Demandes[Au],"&gt;="&amp;DATE(2026,1,26),T_Demandes[Type],"MAL")&gt;0,"MAL",IF(COUNTIFS(T_Demandes[Collaborateur],$A9,T_Demandes[Statut],"Validé",T_Demandes[Du],"&lt;="&amp;DATE(2026,1,26),T_Demandes[Au],"&gt;="&amp;DATE(2026,1,26),T_Demandes[Type],"ABS")&gt;0,"ABS",IF(COUNTIFS(T_Demandes[Collaborateur],$A9,T_Demandes[Statut],"Validé",T_Demandes[Du],"&lt;="&amp;DATE(2026,1,26),T_Demandes[Au],"&gt;="&amp;DATE(2026,1,26),T_Demandes[Type],"MAT")&gt;0,"MAT","")))))</f>
        <v/>
      </c>
      <c r="AD9" s="8">
        <f>IF(COUNTIFS(T_Demandes[Collaborateur],$A9,T_Demandes[Statut],"Validé",T_Demandes[Du],"&lt;="&amp;DATE(2026,1,27),T_Demandes[Au],"&gt;="&amp;DATE(2026,1,27),T_Demandes[Type],"CP")&gt;0,"CP",IF(COUNTIFS(T_Demandes[Collaborateur],$A9,T_Demandes[Statut],"Validé",T_Demandes[Du],"&lt;="&amp;DATE(2026,1,27),T_Demandes[Au],"&gt;="&amp;DATE(2026,1,27),T_Demandes[Type],"RTT")&gt;0,"RTT",IF(COUNTIFS(T_Demandes[Collaborateur],$A9,T_Demandes[Statut],"Validé",T_Demandes[Du],"&lt;="&amp;DATE(2026,1,27),T_Demandes[Au],"&gt;="&amp;DATE(2026,1,27),T_Demandes[Type],"MAL")&gt;0,"MAL",IF(COUNTIFS(T_Demandes[Collaborateur],$A9,T_Demandes[Statut],"Validé",T_Demandes[Du],"&lt;="&amp;DATE(2026,1,27),T_Demandes[Au],"&gt;="&amp;DATE(2026,1,27),T_Demandes[Type],"ABS")&gt;0,"ABS",IF(COUNTIFS(T_Demandes[Collaborateur],$A9,T_Demandes[Statut],"Validé",T_Demandes[Du],"&lt;="&amp;DATE(2026,1,27),T_Demandes[Au],"&gt;="&amp;DATE(2026,1,27),T_Demandes[Type],"MAT")&gt;0,"MAT","")))))</f>
        <v/>
      </c>
      <c r="AE9" s="8">
        <f>IF(COUNTIFS(T_Demandes[Collaborateur],$A9,T_Demandes[Statut],"Validé",T_Demandes[Du],"&lt;="&amp;DATE(2026,1,28),T_Demandes[Au],"&gt;="&amp;DATE(2026,1,28),T_Demandes[Type],"CP")&gt;0,"CP",IF(COUNTIFS(T_Demandes[Collaborateur],$A9,T_Demandes[Statut],"Validé",T_Demandes[Du],"&lt;="&amp;DATE(2026,1,28),T_Demandes[Au],"&gt;="&amp;DATE(2026,1,28),T_Demandes[Type],"RTT")&gt;0,"RTT",IF(COUNTIFS(T_Demandes[Collaborateur],$A9,T_Demandes[Statut],"Validé",T_Demandes[Du],"&lt;="&amp;DATE(2026,1,28),T_Demandes[Au],"&gt;="&amp;DATE(2026,1,28),T_Demandes[Type],"MAL")&gt;0,"MAL",IF(COUNTIFS(T_Demandes[Collaborateur],$A9,T_Demandes[Statut],"Validé",T_Demandes[Du],"&lt;="&amp;DATE(2026,1,28),T_Demandes[Au],"&gt;="&amp;DATE(2026,1,28),T_Demandes[Type],"ABS")&gt;0,"ABS",IF(COUNTIFS(T_Demandes[Collaborateur],$A9,T_Demandes[Statut],"Validé",T_Demandes[Du],"&lt;="&amp;DATE(2026,1,28),T_Demandes[Au],"&gt;="&amp;DATE(2026,1,28),T_Demandes[Type],"MAT")&gt;0,"MAT","")))))</f>
        <v/>
      </c>
      <c r="AF9" s="8">
        <f>IF(COUNTIFS(T_Demandes[Collaborateur],$A9,T_Demandes[Statut],"Validé",T_Demandes[Du],"&lt;="&amp;DATE(2026,1,29),T_Demandes[Au],"&gt;="&amp;DATE(2026,1,29),T_Demandes[Type],"CP")&gt;0,"CP",IF(COUNTIFS(T_Demandes[Collaborateur],$A9,T_Demandes[Statut],"Validé",T_Demandes[Du],"&lt;="&amp;DATE(2026,1,29),T_Demandes[Au],"&gt;="&amp;DATE(2026,1,29),T_Demandes[Type],"RTT")&gt;0,"RTT",IF(COUNTIFS(T_Demandes[Collaborateur],$A9,T_Demandes[Statut],"Validé",T_Demandes[Du],"&lt;="&amp;DATE(2026,1,29),T_Demandes[Au],"&gt;="&amp;DATE(2026,1,29),T_Demandes[Type],"MAL")&gt;0,"MAL",IF(COUNTIFS(T_Demandes[Collaborateur],$A9,T_Demandes[Statut],"Validé",T_Demandes[Du],"&lt;="&amp;DATE(2026,1,29),T_Demandes[Au],"&gt;="&amp;DATE(2026,1,29),T_Demandes[Type],"ABS")&gt;0,"ABS",IF(COUNTIFS(T_Demandes[Collaborateur],$A9,T_Demandes[Statut],"Validé",T_Demandes[Du],"&lt;="&amp;DATE(2026,1,29),T_Demandes[Au],"&gt;="&amp;DATE(2026,1,29),T_Demandes[Type],"MAT")&gt;0,"MAT","")))))</f>
        <v/>
      </c>
      <c r="AG9" s="8">
        <f>IF(COUNTIFS(T_Demandes[Collaborateur],$A9,T_Demandes[Statut],"Validé",T_Demandes[Du],"&lt;="&amp;DATE(2026,1,30),T_Demandes[Au],"&gt;="&amp;DATE(2026,1,30),T_Demandes[Type],"CP")&gt;0,"CP",IF(COUNTIFS(T_Demandes[Collaborateur],$A9,T_Demandes[Statut],"Validé",T_Demandes[Du],"&lt;="&amp;DATE(2026,1,30),T_Demandes[Au],"&gt;="&amp;DATE(2026,1,30),T_Demandes[Type],"RTT")&gt;0,"RTT",IF(COUNTIFS(T_Demandes[Collaborateur],$A9,T_Demandes[Statut],"Validé",T_Demandes[Du],"&lt;="&amp;DATE(2026,1,30),T_Demandes[Au],"&gt;="&amp;DATE(2026,1,30),T_Demandes[Type],"MAL")&gt;0,"MAL",IF(COUNTIFS(T_Demandes[Collaborateur],$A9,T_Demandes[Statut],"Validé",T_Demandes[Du],"&lt;="&amp;DATE(2026,1,30),T_Demandes[Au],"&gt;="&amp;DATE(2026,1,30),T_Demandes[Type],"ABS")&gt;0,"ABS",IF(COUNTIFS(T_Demandes[Collaborateur],$A9,T_Demandes[Statut],"Validé",T_Demandes[Du],"&lt;="&amp;DATE(2026,1,30),T_Demandes[Au],"&gt;="&amp;DATE(2026,1,30),T_Demandes[Type],"MAT")&gt;0,"MAT","")))))</f>
        <v/>
      </c>
      <c r="AH9" s="8">
        <f>IF(COUNTIFS(T_Demandes[Collaborateur],$A9,T_Demandes[Statut],"Validé",T_Demandes[Du],"&lt;="&amp;DATE(2026,1,31),T_Demandes[Au],"&gt;="&amp;DATE(2026,1,31),T_Demandes[Type],"CP")&gt;0,"CP",IF(COUNTIFS(T_Demandes[Collaborateur],$A9,T_Demandes[Statut],"Validé",T_Demandes[Du],"&lt;="&amp;DATE(2026,1,31),T_Demandes[Au],"&gt;="&amp;DATE(2026,1,31),T_Demandes[Type],"RTT")&gt;0,"RTT",IF(COUNTIFS(T_Demandes[Collaborateur],$A9,T_Demandes[Statut],"Validé",T_Demandes[Du],"&lt;="&amp;DATE(2026,1,31),T_Demandes[Au],"&gt;="&amp;DATE(2026,1,31),T_Demandes[Type],"MAL")&gt;0,"MAL",IF(COUNTIFS(T_Demandes[Collaborateur],$A9,T_Demandes[Statut],"Validé",T_Demandes[Du],"&lt;="&amp;DATE(2026,1,31),T_Demandes[Au],"&gt;="&amp;DATE(2026,1,31),T_Demandes[Type],"ABS")&gt;0,"ABS",IF(COUNTIFS(T_Demandes[Collaborateur],$A9,T_Demandes[Statut],"Validé",T_Demandes[Du],"&lt;="&amp;DATE(2026,1,31),T_Demandes[Au],"&gt;="&amp;DATE(2026,1,31),T_Demandes[Type],"MAT")&gt;0,"MAT","")))))</f>
        <v/>
      </c>
    </row>
    <row r="10">
      <c r="A10" t="inlineStr">
        <is>
          <t>Nadia Rami</t>
        </is>
      </c>
      <c r="B10" t="inlineStr">
        <is>
          <t>B</t>
        </is>
      </c>
      <c r="C10" t="inlineStr">
        <is>
          <t>Samira Idrissi</t>
        </is>
      </c>
      <c r="D10" s="8">
        <f>IF(COUNTIFS(T_Demandes[Collaborateur],$A10,T_Demandes[Statut],"Validé",T_Demandes[Du],"&lt;="&amp;DATE(2026,1,1),T_Demandes[Au],"&gt;="&amp;DATE(2026,1,1),T_Demandes[Type],"CP")&gt;0,"CP",IF(COUNTIFS(T_Demandes[Collaborateur],$A10,T_Demandes[Statut],"Validé",T_Demandes[Du],"&lt;="&amp;DATE(2026,1,1),T_Demandes[Au],"&gt;="&amp;DATE(2026,1,1),T_Demandes[Type],"RTT")&gt;0,"RTT",IF(COUNTIFS(T_Demandes[Collaborateur],$A10,T_Demandes[Statut],"Validé",T_Demandes[Du],"&lt;="&amp;DATE(2026,1,1),T_Demandes[Au],"&gt;="&amp;DATE(2026,1,1),T_Demandes[Type],"MAL")&gt;0,"MAL",IF(COUNTIFS(T_Demandes[Collaborateur],$A10,T_Demandes[Statut],"Validé",T_Demandes[Du],"&lt;="&amp;DATE(2026,1,1),T_Demandes[Au],"&gt;="&amp;DATE(2026,1,1),T_Demandes[Type],"ABS")&gt;0,"ABS",IF(COUNTIFS(T_Demandes[Collaborateur],$A10,T_Demandes[Statut],"Validé",T_Demandes[Du],"&lt;="&amp;DATE(2026,1,1),T_Demandes[Au],"&gt;="&amp;DATE(2026,1,1),T_Demandes[Type],"MAT")&gt;0,"MAT","")))))</f>
        <v/>
      </c>
      <c r="E10" s="8">
        <f>IF(COUNTIFS(T_Demandes[Collaborateur],$A10,T_Demandes[Statut],"Validé",T_Demandes[Du],"&lt;="&amp;DATE(2026,1,2),T_Demandes[Au],"&gt;="&amp;DATE(2026,1,2),T_Demandes[Type],"CP")&gt;0,"CP",IF(COUNTIFS(T_Demandes[Collaborateur],$A10,T_Demandes[Statut],"Validé",T_Demandes[Du],"&lt;="&amp;DATE(2026,1,2),T_Demandes[Au],"&gt;="&amp;DATE(2026,1,2),T_Demandes[Type],"RTT")&gt;0,"RTT",IF(COUNTIFS(T_Demandes[Collaborateur],$A10,T_Demandes[Statut],"Validé",T_Demandes[Du],"&lt;="&amp;DATE(2026,1,2),T_Demandes[Au],"&gt;="&amp;DATE(2026,1,2),T_Demandes[Type],"MAL")&gt;0,"MAL",IF(COUNTIFS(T_Demandes[Collaborateur],$A10,T_Demandes[Statut],"Validé",T_Demandes[Du],"&lt;="&amp;DATE(2026,1,2),T_Demandes[Au],"&gt;="&amp;DATE(2026,1,2),T_Demandes[Type],"ABS")&gt;0,"ABS",IF(COUNTIFS(T_Demandes[Collaborateur],$A10,T_Demandes[Statut],"Validé",T_Demandes[Du],"&lt;="&amp;DATE(2026,1,2),T_Demandes[Au],"&gt;="&amp;DATE(2026,1,2),T_Demandes[Type],"MAT")&gt;0,"MAT","")))))</f>
        <v/>
      </c>
      <c r="F10" s="8">
        <f>IF(COUNTIFS(T_Demandes[Collaborateur],$A10,T_Demandes[Statut],"Validé",T_Demandes[Du],"&lt;="&amp;DATE(2026,1,3),T_Demandes[Au],"&gt;="&amp;DATE(2026,1,3),T_Demandes[Type],"CP")&gt;0,"CP",IF(COUNTIFS(T_Demandes[Collaborateur],$A10,T_Demandes[Statut],"Validé",T_Demandes[Du],"&lt;="&amp;DATE(2026,1,3),T_Demandes[Au],"&gt;="&amp;DATE(2026,1,3),T_Demandes[Type],"RTT")&gt;0,"RTT",IF(COUNTIFS(T_Demandes[Collaborateur],$A10,T_Demandes[Statut],"Validé",T_Demandes[Du],"&lt;="&amp;DATE(2026,1,3),T_Demandes[Au],"&gt;="&amp;DATE(2026,1,3),T_Demandes[Type],"MAL")&gt;0,"MAL",IF(COUNTIFS(T_Demandes[Collaborateur],$A10,T_Demandes[Statut],"Validé",T_Demandes[Du],"&lt;="&amp;DATE(2026,1,3),T_Demandes[Au],"&gt;="&amp;DATE(2026,1,3),T_Demandes[Type],"ABS")&gt;0,"ABS",IF(COUNTIFS(T_Demandes[Collaborateur],$A10,T_Demandes[Statut],"Validé",T_Demandes[Du],"&lt;="&amp;DATE(2026,1,3),T_Demandes[Au],"&gt;="&amp;DATE(2026,1,3),T_Demandes[Type],"MAT")&gt;0,"MAT","")))))</f>
        <v/>
      </c>
      <c r="G10" s="8">
        <f>IF(COUNTIFS(T_Demandes[Collaborateur],$A10,T_Demandes[Statut],"Validé",T_Demandes[Du],"&lt;="&amp;DATE(2026,1,4),T_Demandes[Au],"&gt;="&amp;DATE(2026,1,4),T_Demandes[Type],"CP")&gt;0,"CP",IF(COUNTIFS(T_Demandes[Collaborateur],$A10,T_Demandes[Statut],"Validé",T_Demandes[Du],"&lt;="&amp;DATE(2026,1,4),T_Demandes[Au],"&gt;="&amp;DATE(2026,1,4),T_Demandes[Type],"RTT")&gt;0,"RTT",IF(COUNTIFS(T_Demandes[Collaborateur],$A10,T_Demandes[Statut],"Validé",T_Demandes[Du],"&lt;="&amp;DATE(2026,1,4),T_Demandes[Au],"&gt;="&amp;DATE(2026,1,4),T_Demandes[Type],"MAL")&gt;0,"MAL",IF(COUNTIFS(T_Demandes[Collaborateur],$A10,T_Demandes[Statut],"Validé",T_Demandes[Du],"&lt;="&amp;DATE(2026,1,4),T_Demandes[Au],"&gt;="&amp;DATE(2026,1,4),T_Demandes[Type],"ABS")&gt;0,"ABS",IF(COUNTIFS(T_Demandes[Collaborateur],$A10,T_Demandes[Statut],"Validé",T_Demandes[Du],"&lt;="&amp;DATE(2026,1,4),T_Demandes[Au],"&gt;="&amp;DATE(2026,1,4),T_Demandes[Type],"MAT")&gt;0,"MAT","")))))</f>
        <v/>
      </c>
      <c r="H10" s="8">
        <f>IF(COUNTIFS(T_Demandes[Collaborateur],$A10,T_Demandes[Statut],"Validé",T_Demandes[Du],"&lt;="&amp;DATE(2026,1,5),T_Demandes[Au],"&gt;="&amp;DATE(2026,1,5),T_Demandes[Type],"CP")&gt;0,"CP",IF(COUNTIFS(T_Demandes[Collaborateur],$A10,T_Demandes[Statut],"Validé",T_Demandes[Du],"&lt;="&amp;DATE(2026,1,5),T_Demandes[Au],"&gt;="&amp;DATE(2026,1,5),T_Demandes[Type],"RTT")&gt;0,"RTT",IF(COUNTIFS(T_Demandes[Collaborateur],$A10,T_Demandes[Statut],"Validé",T_Demandes[Du],"&lt;="&amp;DATE(2026,1,5),T_Demandes[Au],"&gt;="&amp;DATE(2026,1,5),T_Demandes[Type],"MAL")&gt;0,"MAL",IF(COUNTIFS(T_Demandes[Collaborateur],$A10,T_Demandes[Statut],"Validé",T_Demandes[Du],"&lt;="&amp;DATE(2026,1,5),T_Demandes[Au],"&gt;="&amp;DATE(2026,1,5),T_Demandes[Type],"ABS")&gt;0,"ABS",IF(COUNTIFS(T_Demandes[Collaborateur],$A10,T_Demandes[Statut],"Validé",T_Demandes[Du],"&lt;="&amp;DATE(2026,1,5),T_Demandes[Au],"&gt;="&amp;DATE(2026,1,5),T_Demandes[Type],"MAT")&gt;0,"MAT","")))))</f>
        <v/>
      </c>
      <c r="I10" s="8">
        <f>IF(COUNTIFS(T_Demandes[Collaborateur],$A10,T_Demandes[Statut],"Validé",T_Demandes[Du],"&lt;="&amp;DATE(2026,1,6),T_Demandes[Au],"&gt;="&amp;DATE(2026,1,6),T_Demandes[Type],"CP")&gt;0,"CP",IF(COUNTIFS(T_Demandes[Collaborateur],$A10,T_Demandes[Statut],"Validé",T_Demandes[Du],"&lt;="&amp;DATE(2026,1,6),T_Demandes[Au],"&gt;="&amp;DATE(2026,1,6),T_Demandes[Type],"RTT")&gt;0,"RTT",IF(COUNTIFS(T_Demandes[Collaborateur],$A10,T_Demandes[Statut],"Validé",T_Demandes[Du],"&lt;="&amp;DATE(2026,1,6),T_Demandes[Au],"&gt;="&amp;DATE(2026,1,6),T_Demandes[Type],"MAL")&gt;0,"MAL",IF(COUNTIFS(T_Demandes[Collaborateur],$A10,T_Demandes[Statut],"Validé",T_Demandes[Du],"&lt;="&amp;DATE(2026,1,6),T_Demandes[Au],"&gt;="&amp;DATE(2026,1,6),T_Demandes[Type],"ABS")&gt;0,"ABS",IF(COUNTIFS(T_Demandes[Collaborateur],$A10,T_Demandes[Statut],"Validé",T_Demandes[Du],"&lt;="&amp;DATE(2026,1,6),T_Demandes[Au],"&gt;="&amp;DATE(2026,1,6),T_Demandes[Type],"MAT")&gt;0,"MAT","")))))</f>
        <v/>
      </c>
      <c r="J10" s="8">
        <f>IF(COUNTIFS(T_Demandes[Collaborateur],$A10,T_Demandes[Statut],"Validé",T_Demandes[Du],"&lt;="&amp;DATE(2026,1,7),T_Demandes[Au],"&gt;="&amp;DATE(2026,1,7),T_Demandes[Type],"CP")&gt;0,"CP",IF(COUNTIFS(T_Demandes[Collaborateur],$A10,T_Demandes[Statut],"Validé",T_Demandes[Du],"&lt;="&amp;DATE(2026,1,7),T_Demandes[Au],"&gt;="&amp;DATE(2026,1,7),T_Demandes[Type],"RTT")&gt;0,"RTT",IF(COUNTIFS(T_Demandes[Collaborateur],$A10,T_Demandes[Statut],"Validé",T_Demandes[Du],"&lt;="&amp;DATE(2026,1,7),T_Demandes[Au],"&gt;="&amp;DATE(2026,1,7),T_Demandes[Type],"MAL")&gt;0,"MAL",IF(COUNTIFS(T_Demandes[Collaborateur],$A10,T_Demandes[Statut],"Validé",T_Demandes[Du],"&lt;="&amp;DATE(2026,1,7),T_Demandes[Au],"&gt;="&amp;DATE(2026,1,7),T_Demandes[Type],"ABS")&gt;0,"ABS",IF(COUNTIFS(T_Demandes[Collaborateur],$A10,T_Demandes[Statut],"Validé",T_Demandes[Du],"&lt;="&amp;DATE(2026,1,7),T_Demandes[Au],"&gt;="&amp;DATE(2026,1,7),T_Demandes[Type],"MAT")&gt;0,"MAT","")))))</f>
        <v/>
      </c>
      <c r="K10" s="8">
        <f>IF(COUNTIFS(T_Demandes[Collaborateur],$A10,T_Demandes[Statut],"Validé",T_Demandes[Du],"&lt;="&amp;DATE(2026,1,8),T_Demandes[Au],"&gt;="&amp;DATE(2026,1,8),T_Demandes[Type],"CP")&gt;0,"CP",IF(COUNTIFS(T_Demandes[Collaborateur],$A10,T_Demandes[Statut],"Validé",T_Demandes[Du],"&lt;="&amp;DATE(2026,1,8),T_Demandes[Au],"&gt;="&amp;DATE(2026,1,8),T_Demandes[Type],"RTT")&gt;0,"RTT",IF(COUNTIFS(T_Demandes[Collaborateur],$A10,T_Demandes[Statut],"Validé",T_Demandes[Du],"&lt;="&amp;DATE(2026,1,8),T_Demandes[Au],"&gt;="&amp;DATE(2026,1,8),T_Demandes[Type],"MAL")&gt;0,"MAL",IF(COUNTIFS(T_Demandes[Collaborateur],$A10,T_Demandes[Statut],"Validé",T_Demandes[Du],"&lt;="&amp;DATE(2026,1,8),T_Demandes[Au],"&gt;="&amp;DATE(2026,1,8),T_Demandes[Type],"ABS")&gt;0,"ABS",IF(COUNTIFS(T_Demandes[Collaborateur],$A10,T_Demandes[Statut],"Validé",T_Demandes[Du],"&lt;="&amp;DATE(2026,1,8),T_Demandes[Au],"&gt;="&amp;DATE(2026,1,8),T_Demandes[Type],"MAT")&gt;0,"MAT","")))))</f>
        <v/>
      </c>
      <c r="L10" s="8">
        <f>IF(COUNTIFS(T_Demandes[Collaborateur],$A10,T_Demandes[Statut],"Validé",T_Demandes[Du],"&lt;="&amp;DATE(2026,1,9),T_Demandes[Au],"&gt;="&amp;DATE(2026,1,9),T_Demandes[Type],"CP")&gt;0,"CP",IF(COUNTIFS(T_Demandes[Collaborateur],$A10,T_Demandes[Statut],"Validé",T_Demandes[Du],"&lt;="&amp;DATE(2026,1,9),T_Demandes[Au],"&gt;="&amp;DATE(2026,1,9),T_Demandes[Type],"RTT")&gt;0,"RTT",IF(COUNTIFS(T_Demandes[Collaborateur],$A10,T_Demandes[Statut],"Validé",T_Demandes[Du],"&lt;="&amp;DATE(2026,1,9),T_Demandes[Au],"&gt;="&amp;DATE(2026,1,9),T_Demandes[Type],"MAL")&gt;0,"MAL",IF(COUNTIFS(T_Demandes[Collaborateur],$A10,T_Demandes[Statut],"Validé",T_Demandes[Du],"&lt;="&amp;DATE(2026,1,9),T_Demandes[Au],"&gt;="&amp;DATE(2026,1,9),T_Demandes[Type],"ABS")&gt;0,"ABS",IF(COUNTIFS(T_Demandes[Collaborateur],$A10,T_Demandes[Statut],"Validé",T_Demandes[Du],"&lt;="&amp;DATE(2026,1,9),T_Demandes[Au],"&gt;="&amp;DATE(2026,1,9),T_Demandes[Type],"MAT")&gt;0,"MAT","")))))</f>
        <v/>
      </c>
      <c r="M10" s="8">
        <f>IF(COUNTIFS(T_Demandes[Collaborateur],$A10,T_Demandes[Statut],"Validé",T_Demandes[Du],"&lt;="&amp;DATE(2026,1,10),T_Demandes[Au],"&gt;="&amp;DATE(2026,1,10),T_Demandes[Type],"CP")&gt;0,"CP",IF(COUNTIFS(T_Demandes[Collaborateur],$A10,T_Demandes[Statut],"Validé",T_Demandes[Du],"&lt;="&amp;DATE(2026,1,10),T_Demandes[Au],"&gt;="&amp;DATE(2026,1,10),T_Demandes[Type],"RTT")&gt;0,"RTT",IF(COUNTIFS(T_Demandes[Collaborateur],$A10,T_Demandes[Statut],"Validé",T_Demandes[Du],"&lt;="&amp;DATE(2026,1,10),T_Demandes[Au],"&gt;="&amp;DATE(2026,1,10),T_Demandes[Type],"MAL")&gt;0,"MAL",IF(COUNTIFS(T_Demandes[Collaborateur],$A10,T_Demandes[Statut],"Validé",T_Demandes[Du],"&lt;="&amp;DATE(2026,1,10),T_Demandes[Au],"&gt;="&amp;DATE(2026,1,10),T_Demandes[Type],"ABS")&gt;0,"ABS",IF(COUNTIFS(T_Demandes[Collaborateur],$A10,T_Demandes[Statut],"Validé",T_Demandes[Du],"&lt;="&amp;DATE(2026,1,10),T_Demandes[Au],"&gt;="&amp;DATE(2026,1,10),T_Demandes[Type],"MAT")&gt;0,"MAT","")))))</f>
        <v/>
      </c>
      <c r="N10" s="8">
        <f>IF(COUNTIFS(T_Demandes[Collaborateur],$A10,T_Demandes[Statut],"Validé",T_Demandes[Du],"&lt;="&amp;DATE(2026,1,11),T_Demandes[Au],"&gt;="&amp;DATE(2026,1,11),T_Demandes[Type],"CP")&gt;0,"CP",IF(COUNTIFS(T_Demandes[Collaborateur],$A10,T_Demandes[Statut],"Validé",T_Demandes[Du],"&lt;="&amp;DATE(2026,1,11),T_Demandes[Au],"&gt;="&amp;DATE(2026,1,11),T_Demandes[Type],"RTT")&gt;0,"RTT",IF(COUNTIFS(T_Demandes[Collaborateur],$A10,T_Demandes[Statut],"Validé",T_Demandes[Du],"&lt;="&amp;DATE(2026,1,11),T_Demandes[Au],"&gt;="&amp;DATE(2026,1,11),T_Demandes[Type],"MAL")&gt;0,"MAL",IF(COUNTIFS(T_Demandes[Collaborateur],$A10,T_Demandes[Statut],"Validé",T_Demandes[Du],"&lt;="&amp;DATE(2026,1,11),T_Demandes[Au],"&gt;="&amp;DATE(2026,1,11),T_Demandes[Type],"ABS")&gt;0,"ABS",IF(COUNTIFS(T_Demandes[Collaborateur],$A10,T_Demandes[Statut],"Validé",T_Demandes[Du],"&lt;="&amp;DATE(2026,1,11),T_Demandes[Au],"&gt;="&amp;DATE(2026,1,11),T_Demandes[Type],"MAT")&gt;0,"MAT","")))))</f>
        <v/>
      </c>
      <c r="O10" s="8">
        <f>IF(COUNTIFS(T_Demandes[Collaborateur],$A10,T_Demandes[Statut],"Validé",T_Demandes[Du],"&lt;="&amp;DATE(2026,1,12),T_Demandes[Au],"&gt;="&amp;DATE(2026,1,12),T_Demandes[Type],"CP")&gt;0,"CP",IF(COUNTIFS(T_Demandes[Collaborateur],$A10,T_Demandes[Statut],"Validé",T_Demandes[Du],"&lt;="&amp;DATE(2026,1,12),T_Demandes[Au],"&gt;="&amp;DATE(2026,1,12),T_Demandes[Type],"RTT")&gt;0,"RTT",IF(COUNTIFS(T_Demandes[Collaborateur],$A10,T_Demandes[Statut],"Validé",T_Demandes[Du],"&lt;="&amp;DATE(2026,1,12),T_Demandes[Au],"&gt;="&amp;DATE(2026,1,12),T_Demandes[Type],"MAL")&gt;0,"MAL",IF(COUNTIFS(T_Demandes[Collaborateur],$A10,T_Demandes[Statut],"Validé",T_Demandes[Du],"&lt;="&amp;DATE(2026,1,12),T_Demandes[Au],"&gt;="&amp;DATE(2026,1,12),T_Demandes[Type],"ABS")&gt;0,"ABS",IF(COUNTIFS(T_Demandes[Collaborateur],$A10,T_Demandes[Statut],"Validé",T_Demandes[Du],"&lt;="&amp;DATE(2026,1,12),T_Demandes[Au],"&gt;="&amp;DATE(2026,1,12),T_Demandes[Type],"MAT")&gt;0,"MAT","")))))</f>
        <v/>
      </c>
      <c r="P10" s="8">
        <f>IF(COUNTIFS(T_Demandes[Collaborateur],$A10,T_Demandes[Statut],"Validé",T_Demandes[Du],"&lt;="&amp;DATE(2026,1,13),T_Demandes[Au],"&gt;="&amp;DATE(2026,1,13),T_Demandes[Type],"CP")&gt;0,"CP",IF(COUNTIFS(T_Demandes[Collaborateur],$A10,T_Demandes[Statut],"Validé",T_Demandes[Du],"&lt;="&amp;DATE(2026,1,13),T_Demandes[Au],"&gt;="&amp;DATE(2026,1,13),T_Demandes[Type],"RTT")&gt;0,"RTT",IF(COUNTIFS(T_Demandes[Collaborateur],$A10,T_Demandes[Statut],"Validé",T_Demandes[Du],"&lt;="&amp;DATE(2026,1,13),T_Demandes[Au],"&gt;="&amp;DATE(2026,1,13),T_Demandes[Type],"MAL")&gt;0,"MAL",IF(COUNTIFS(T_Demandes[Collaborateur],$A10,T_Demandes[Statut],"Validé",T_Demandes[Du],"&lt;="&amp;DATE(2026,1,13),T_Demandes[Au],"&gt;="&amp;DATE(2026,1,13),T_Demandes[Type],"ABS")&gt;0,"ABS",IF(COUNTIFS(T_Demandes[Collaborateur],$A10,T_Demandes[Statut],"Validé",T_Demandes[Du],"&lt;="&amp;DATE(2026,1,13),T_Demandes[Au],"&gt;="&amp;DATE(2026,1,13),T_Demandes[Type],"MAT")&gt;0,"MAT","")))))</f>
        <v/>
      </c>
      <c r="Q10" s="8">
        <f>IF(COUNTIFS(T_Demandes[Collaborateur],$A10,T_Demandes[Statut],"Validé",T_Demandes[Du],"&lt;="&amp;DATE(2026,1,14),T_Demandes[Au],"&gt;="&amp;DATE(2026,1,14),T_Demandes[Type],"CP")&gt;0,"CP",IF(COUNTIFS(T_Demandes[Collaborateur],$A10,T_Demandes[Statut],"Validé",T_Demandes[Du],"&lt;="&amp;DATE(2026,1,14),T_Demandes[Au],"&gt;="&amp;DATE(2026,1,14),T_Demandes[Type],"RTT")&gt;0,"RTT",IF(COUNTIFS(T_Demandes[Collaborateur],$A10,T_Demandes[Statut],"Validé",T_Demandes[Du],"&lt;="&amp;DATE(2026,1,14),T_Demandes[Au],"&gt;="&amp;DATE(2026,1,14),T_Demandes[Type],"MAL")&gt;0,"MAL",IF(COUNTIFS(T_Demandes[Collaborateur],$A10,T_Demandes[Statut],"Validé",T_Demandes[Du],"&lt;="&amp;DATE(2026,1,14),T_Demandes[Au],"&gt;="&amp;DATE(2026,1,14),T_Demandes[Type],"ABS")&gt;0,"ABS",IF(COUNTIFS(T_Demandes[Collaborateur],$A10,T_Demandes[Statut],"Validé",T_Demandes[Du],"&lt;="&amp;DATE(2026,1,14),T_Demandes[Au],"&gt;="&amp;DATE(2026,1,14),T_Demandes[Type],"MAT")&gt;0,"MAT","")))))</f>
        <v/>
      </c>
      <c r="R10" s="8">
        <f>IF(COUNTIFS(T_Demandes[Collaborateur],$A10,T_Demandes[Statut],"Validé",T_Demandes[Du],"&lt;="&amp;DATE(2026,1,15),T_Demandes[Au],"&gt;="&amp;DATE(2026,1,15),T_Demandes[Type],"CP")&gt;0,"CP",IF(COUNTIFS(T_Demandes[Collaborateur],$A10,T_Demandes[Statut],"Validé",T_Demandes[Du],"&lt;="&amp;DATE(2026,1,15),T_Demandes[Au],"&gt;="&amp;DATE(2026,1,15),T_Demandes[Type],"RTT")&gt;0,"RTT",IF(COUNTIFS(T_Demandes[Collaborateur],$A10,T_Demandes[Statut],"Validé",T_Demandes[Du],"&lt;="&amp;DATE(2026,1,15),T_Demandes[Au],"&gt;="&amp;DATE(2026,1,15),T_Demandes[Type],"MAL")&gt;0,"MAL",IF(COUNTIFS(T_Demandes[Collaborateur],$A10,T_Demandes[Statut],"Validé",T_Demandes[Du],"&lt;="&amp;DATE(2026,1,15),T_Demandes[Au],"&gt;="&amp;DATE(2026,1,15),T_Demandes[Type],"ABS")&gt;0,"ABS",IF(COUNTIFS(T_Demandes[Collaborateur],$A10,T_Demandes[Statut],"Validé",T_Demandes[Du],"&lt;="&amp;DATE(2026,1,15),T_Demandes[Au],"&gt;="&amp;DATE(2026,1,15),T_Demandes[Type],"MAT")&gt;0,"MAT","")))))</f>
        <v/>
      </c>
      <c r="S10" s="8">
        <f>IF(COUNTIFS(T_Demandes[Collaborateur],$A10,T_Demandes[Statut],"Validé",T_Demandes[Du],"&lt;="&amp;DATE(2026,1,16),T_Demandes[Au],"&gt;="&amp;DATE(2026,1,16),T_Demandes[Type],"CP")&gt;0,"CP",IF(COUNTIFS(T_Demandes[Collaborateur],$A10,T_Demandes[Statut],"Validé",T_Demandes[Du],"&lt;="&amp;DATE(2026,1,16),T_Demandes[Au],"&gt;="&amp;DATE(2026,1,16),T_Demandes[Type],"RTT")&gt;0,"RTT",IF(COUNTIFS(T_Demandes[Collaborateur],$A10,T_Demandes[Statut],"Validé",T_Demandes[Du],"&lt;="&amp;DATE(2026,1,16),T_Demandes[Au],"&gt;="&amp;DATE(2026,1,16),T_Demandes[Type],"MAL")&gt;0,"MAL",IF(COUNTIFS(T_Demandes[Collaborateur],$A10,T_Demandes[Statut],"Validé",T_Demandes[Du],"&lt;="&amp;DATE(2026,1,16),T_Demandes[Au],"&gt;="&amp;DATE(2026,1,16),T_Demandes[Type],"ABS")&gt;0,"ABS",IF(COUNTIFS(T_Demandes[Collaborateur],$A10,T_Demandes[Statut],"Validé",T_Demandes[Du],"&lt;="&amp;DATE(2026,1,16),T_Demandes[Au],"&gt;="&amp;DATE(2026,1,16),T_Demandes[Type],"MAT")&gt;0,"MAT","")))))</f>
        <v/>
      </c>
      <c r="T10" s="8">
        <f>IF(COUNTIFS(T_Demandes[Collaborateur],$A10,T_Demandes[Statut],"Validé",T_Demandes[Du],"&lt;="&amp;DATE(2026,1,17),T_Demandes[Au],"&gt;="&amp;DATE(2026,1,17),T_Demandes[Type],"CP")&gt;0,"CP",IF(COUNTIFS(T_Demandes[Collaborateur],$A10,T_Demandes[Statut],"Validé",T_Demandes[Du],"&lt;="&amp;DATE(2026,1,17),T_Demandes[Au],"&gt;="&amp;DATE(2026,1,17),T_Demandes[Type],"RTT")&gt;0,"RTT",IF(COUNTIFS(T_Demandes[Collaborateur],$A10,T_Demandes[Statut],"Validé",T_Demandes[Du],"&lt;="&amp;DATE(2026,1,17),T_Demandes[Au],"&gt;="&amp;DATE(2026,1,17),T_Demandes[Type],"MAL")&gt;0,"MAL",IF(COUNTIFS(T_Demandes[Collaborateur],$A10,T_Demandes[Statut],"Validé",T_Demandes[Du],"&lt;="&amp;DATE(2026,1,17),T_Demandes[Au],"&gt;="&amp;DATE(2026,1,17),T_Demandes[Type],"ABS")&gt;0,"ABS",IF(COUNTIFS(T_Demandes[Collaborateur],$A10,T_Demandes[Statut],"Validé",T_Demandes[Du],"&lt;="&amp;DATE(2026,1,17),T_Demandes[Au],"&gt;="&amp;DATE(2026,1,17),T_Demandes[Type],"MAT")&gt;0,"MAT","")))))</f>
        <v/>
      </c>
      <c r="U10" s="8">
        <f>IF(COUNTIFS(T_Demandes[Collaborateur],$A10,T_Demandes[Statut],"Validé",T_Demandes[Du],"&lt;="&amp;DATE(2026,1,18),T_Demandes[Au],"&gt;="&amp;DATE(2026,1,18),T_Demandes[Type],"CP")&gt;0,"CP",IF(COUNTIFS(T_Demandes[Collaborateur],$A10,T_Demandes[Statut],"Validé",T_Demandes[Du],"&lt;="&amp;DATE(2026,1,18),T_Demandes[Au],"&gt;="&amp;DATE(2026,1,18),T_Demandes[Type],"RTT")&gt;0,"RTT",IF(COUNTIFS(T_Demandes[Collaborateur],$A10,T_Demandes[Statut],"Validé",T_Demandes[Du],"&lt;="&amp;DATE(2026,1,18),T_Demandes[Au],"&gt;="&amp;DATE(2026,1,18),T_Demandes[Type],"MAL")&gt;0,"MAL",IF(COUNTIFS(T_Demandes[Collaborateur],$A10,T_Demandes[Statut],"Validé",T_Demandes[Du],"&lt;="&amp;DATE(2026,1,18),T_Demandes[Au],"&gt;="&amp;DATE(2026,1,18),T_Demandes[Type],"ABS")&gt;0,"ABS",IF(COUNTIFS(T_Demandes[Collaborateur],$A10,T_Demandes[Statut],"Validé",T_Demandes[Du],"&lt;="&amp;DATE(2026,1,18),T_Demandes[Au],"&gt;="&amp;DATE(2026,1,18),T_Demandes[Type],"MAT")&gt;0,"MAT","")))))</f>
        <v/>
      </c>
      <c r="V10" s="8">
        <f>IF(COUNTIFS(T_Demandes[Collaborateur],$A10,T_Demandes[Statut],"Validé",T_Demandes[Du],"&lt;="&amp;DATE(2026,1,19),T_Demandes[Au],"&gt;="&amp;DATE(2026,1,19),T_Demandes[Type],"CP")&gt;0,"CP",IF(COUNTIFS(T_Demandes[Collaborateur],$A10,T_Demandes[Statut],"Validé",T_Demandes[Du],"&lt;="&amp;DATE(2026,1,19),T_Demandes[Au],"&gt;="&amp;DATE(2026,1,19),T_Demandes[Type],"RTT")&gt;0,"RTT",IF(COUNTIFS(T_Demandes[Collaborateur],$A10,T_Demandes[Statut],"Validé",T_Demandes[Du],"&lt;="&amp;DATE(2026,1,19),T_Demandes[Au],"&gt;="&amp;DATE(2026,1,19),T_Demandes[Type],"MAL")&gt;0,"MAL",IF(COUNTIFS(T_Demandes[Collaborateur],$A10,T_Demandes[Statut],"Validé",T_Demandes[Du],"&lt;="&amp;DATE(2026,1,19),T_Demandes[Au],"&gt;="&amp;DATE(2026,1,19),T_Demandes[Type],"ABS")&gt;0,"ABS",IF(COUNTIFS(T_Demandes[Collaborateur],$A10,T_Demandes[Statut],"Validé",T_Demandes[Du],"&lt;="&amp;DATE(2026,1,19),T_Demandes[Au],"&gt;="&amp;DATE(2026,1,19),T_Demandes[Type],"MAT")&gt;0,"MAT","")))))</f>
        <v/>
      </c>
      <c r="W10" s="8">
        <f>IF(COUNTIFS(T_Demandes[Collaborateur],$A10,T_Demandes[Statut],"Validé",T_Demandes[Du],"&lt;="&amp;DATE(2026,1,20),T_Demandes[Au],"&gt;="&amp;DATE(2026,1,20),T_Demandes[Type],"CP")&gt;0,"CP",IF(COUNTIFS(T_Demandes[Collaborateur],$A10,T_Demandes[Statut],"Validé",T_Demandes[Du],"&lt;="&amp;DATE(2026,1,20),T_Demandes[Au],"&gt;="&amp;DATE(2026,1,20),T_Demandes[Type],"RTT")&gt;0,"RTT",IF(COUNTIFS(T_Demandes[Collaborateur],$A10,T_Demandes[Statut],"Validé",T_Demandes[Du],"&lt;="&amp;DATE(2026,1,20),T_Demandes[Au],"&gt;="&amp;DATE(2026,1,20),T_Demandes[Type],"MAL")&gt;0,"MAL",IF(COUNTIFS(T_Demandes[Collaborateur],$A10,T_Demandes[Statut],"Validé",T_Demandes[Du],"&lt;="&amp;DATE(2026,1,20),T_Demandes[Au],"&gt;="&amp;DATE(2026,1,20),T_Demandes[Type],"ABS")&gt;0,"ABS",IF(COUNTIFS(T_Demandes[Collaborateur],$A10,T_Demandes[Statut],"Validé",T_Demandes[Du],"&lt;="&amp;DATE(2026,1,20),T_Demandes[Au],"&gt;="&amp;DATE(2026,1,20),T_Demandes[Type],"MAT")&gt;0,"MAT","")))))</f>
        <v/>
      </c>
      <c r="X10" s="8">
        <f>IF(COUNTIFS(T_Demandes[Collaborateur],$A10,T_Demandes[Statut],"Validé",T_Demandes[Du],"&lt;="&amp;DATE(2026,1,21),T_Demandes[Au],"&gt;="&amp;DATE(2026,1,21),T_Demandes[Type],"CP")&gt;0,"CP",IF(COUNTIFS(T_Demandes[Collaborateur],$A10,T_Demandes[Statut],"Validé",T_Demandes[Du],"&lt;="&amp;DATE(2026,1,21),T_Demandes[Au],"&gt;="&amp;DATE(2026,1,21),T_Demandes[Type],"RTT")&gt;0,"RTT",IF(COUNTIFS(T_Demandes[Collaborateur],$A10,T_Demandes[Statut],"Validé",T_Demandes[Du],"&lt;="&amp;DATE(2026,1,21),T_Demandes[Au],"&gt;="&amp;DATE(2026,1,21),T_Demandes[Type],"MAL")&gt;0,"MAL",IF(COUNTIFS(T_Demandes[Collaborateur],$A10,T_Demandes[Statut],"Validé",T_Demandes[Du],"&lt;="&amp;DATE(2026,1,21),T_Demandes[Au],"&gt;="&amp;DATE(2026,1,21),T_Demandes[Type],"ABS")&gt;0,"ABS",IF(COUNTIFS(T_Demandes[Collaborateur],$A10,T_Demandes[Statut],"Validé",T_Demandes[Du],"&lt;="&amp;DATE(2026,1,21),T_Demandes[Au],"&gt;="&amp;DATE(2026,1,21),T_Demandes[Type],"MAT")&gt;0,"MAT","")))))</f>
        <v/>
      </c>
      <c r="Y10" s="8">
        <f>IF(COUNTIFS(T_Demandes[Collaborateur],$A10,T_Demandes[Statut],"Validé",T_Demandes[Du],"&lt;="&amp;DATE(2026,1,22),T_Demandes[Au],"&gt;="&amp;DATE(2026,1,22),T_Demandes[Type],"CP")&gt;0,"CP",IF(COUNTIFS(T_Demandes[Collaborateur],$A10,T_Demandes[Statut],"Validé",T_Demandes[Du],"&lt;="&amp;DATE(2026,1,22),T_Demandes[Au],"&gt;="&amp;DATE(2026,1,22),T_Demandes[Type],"RTT")&gt;0,"RTT",IF(COUNTIFS(T_Demandes[Collaborateur],$A10,T_Demandes[Statut],"Validé",T_Demandes[Du],"&lt;="&amp;DATE(2026,1,22),T_Demandes[Au],"&gt;="&amp;DATE(2026,1,22),T_Demandes[Type],"MAL")&gt;0,"MAL",IF(COUNTIFS(T_Demandes[Collaborateur],$A10,T_Demandes[Statut],"Validé",T_Demandes[Du],"&lt;="&amp;DATE(2026,1,22),T_Demandes[Au],"&gt;="&amp;DATE(2026,1,22),T_Demandes[Type],"ABS")&gt;0,"ABS",IF(COUNTIFS(T_Demandes[Collaborateur],$A10,T_Demandes[Statut],"Validé",T_Demandes[Du],"&lt;="&amp;DATE(2026,1,22),T_Demandes[Au],"&gt;="&amp;DATE(2026,1,22),T_Demandes[Type],"MAT")&gt;0,"MAT","")))))</f>
        <v/>
      </c>
      <c r="Z10" s="8">
        <f>IF(COUNTIFS(T_Demandes[Collaborateur],$A10,T_Demandes[Statut],"Validé",T_Demandes[Du],"&lt;="&amp;DATE(2026,1,23),T_Demandes[Au],"&gt;="&amp;DATE(2026,1,23),T_Demandes[Type],"CP")&gt;0,"CP",IF(COUNTIFS(T_Demandes[Collaborateur],$A10,T_Demandes[Statut],"Validé",T_Demandes[Du],"&lt;="&amp;DATE(2026,1,23),T_Demandes[Au],"&gt;="&amp;DATE(2026,1,23),T_Demandes[Type],"RTT")&gt;0,"RTT",IF(COUNTIFS(T_Demandes[Collaborateur],$A10,T_Demandes[Statut],"Validé",T_Demandes[Du],"&lt;="&amp;DATE(2026,1,23),T_Demandes[Au],"&gt;="&amp;DATE(2026,1,23),T_Demandes[Type],"MAL")&gt;0,"MAL",IF(COUNTIFS(T_Demandes[Collaborateur],$A10,T_Demandes[Statut],"Validé",T_Demandes[Du],"&lt;="&amp;DATE(2026,1,23),T_Demandes[Au],"&gt;="&amp;DATE(2026,1,23),T_Demandes[Type],"ABS")&gt;0,"ABS",IF(COUNTIFS(T_Demandes[Collaborateur],$A10,T_Demandes[Statut],"Validé",T_Demandes[Du],"&lt;="&amp;DATE(2026,1,23),T_Demandes[Au],"&gt;="&amp;DATE(2026,1,23),T_Demandes[Type],"MAT")&gt;0,"MAT","")))))</f>
        <v/>
      </c>
      <c r="AA10" s="8">
        <f>IF(COUNTIFS(T_Demandes[Collaborateur],$A10,T_Demandes[Statut],"Validé",T_Demandes[Du],"&lt;="&amp;DATE(2026,1,24),T_Demandes[Au],"&gt;="&amp;DATE(2026,1,24),T_Demandes[Type],"CP")&gt;0,"CP",IF(COUNTIFS(T_Demandes[Collaborateur],$A10,T_Demandes[Statut],"Validé",T_Demandes[Du],"&lt;="&amp;DATE(2026,1,24),T_Demandes[Au],"&gt;="&amp;DATE(2026,1,24),T_Demandes[Type],"RTT")&gt;0,"RTT",IF(COUNTIFS(T_Demandes[Collaborateur],$A10,T_Demandes[Statut],"Validé",T_Demandes[Du],"&lt;="&amp;DATE(2026,1,24),T_Demandes[Au],"&gt;="&amp;DATE(2026,1,24),T_Demandes[Type],"MAL")&gt;0,"MAL",IF(COUNTIFS(T_Demandes[Collaborateur],$A10,T_Demandes[Statut],"Validé",T_Demandes[Du],"&lt;="&amp;DATE(2026,1,24),T_Demandes[Au],"&gt;="&amp;DATE(2026,1,24),T_Demandes[Type],"ABS")&gt;0,"ABS",IF(COUNTIFS(T_Demandes[Collaborateur],$A10,T_Demandes[Statut],"Validé",T_Demandes[Du],"&lt;="&amp;DATE(2026,1,24),T_Demandes[Au],"&gt;="&amp;DATE(2026,1,24),T_Demandes[Type],"MAT")&gt;0,"MAT","")))))</f>
        <v/>
      </c>
      <c r="AB10" s="8">
        <f>IF(COUNTIFS(T_Demandes[Collaborateur],$A10,T_Demandes[Statut],"Validé",T_Demandes[Du],"&lt;="&amp;DATE(2026,1,25),T_Demandes[Au],"&gt;="&amp;DATE(2026,1,25),T_Demandes[Type],"CP")&gt;0,"CP",IF(COUNTIFS(T_Demandes[Collaborateur],$A10,T_Demandes[Statut],"Validé",T_Demandes[Du],"&lt;="&amp;DATE(2026,1,25),T_Demandes[Au],"&gt;="&amp;DATE(2026,1,25),T_Demandes[Type],"RTT")&gt;0,"RTT",IF(COUNTIFS(T_Demandes[Collaborateur],$A10,T_Demandes[Statut],"Validé",T_Demandes[Du],"&lt;="&amp;DATE(2026,1,25),T_Demandes[Au],"&gt;="&amp;DATE(2026,1,25),T_Demandes[Type],"MAL")&gt;0,"MAL",IF(COUNTIFS(T_Demandes[Collaborateur],$A10,T_Demandes[Statut],"Validé",T_Demandes[Du],"&lt;="&amp;DATE(2026,1,25),T_Demandes[Au],"&gt;="&amp;DATE(2026,1,25),T_Demandes[Type],"ABS")&gt;0,"ABS",IF(COUNTIFS(T_Demandes[Collaborateur],$A10,T_Demandes[Statut],"Validé",T_Demandes[Du],"&lt;="&amp;DATE(2026,1,25),T_Demandes[Au],"&gt;="&amp;DATE(2026,1,25),T_Demandes[Type],"MAT")&gt;0,"MAT","")))))</f>
        <v/>
      </c>
      <c r="AC10" s="8">
        <f>IF(COUNTIFS(T_Demandes[Collaborateur],$A10,T_Demandes[Statut],"Validé",T_Demandes[Du],"&lt;="&amp;DATE(2026,1,26),T_Demandes[Au],"&gt;="&amp;DATE(2026,1,26),T_Demandes[Type],"CP")&gt;0,"CP",IF(COUNTIFS(T_Demandes[Collaborateur],$A10,T_Demandes[Statut],"Validé",T_Demandes[Du],"&lt;="&amp;DATE(2026,1,26),T_Demandes[Au],"&gt;="&amp;DATE(2026,1,26),T_Demandes[Type],"RTT")&gt;0,"RTT",IF(COUNTIFS(T_Demandes[Collaborateur],$A10,T_Demandes[Statut],"Validé",T_Demandes[Du],"&lt;="&amp;DATE(2026,1,26),T_Demandes[Au],"&gt;="&amp;DATE(2026,1,26),T_Demandes[Type],"MAL")&gt;0,"MAL",IF(COUNTIFS(T_Demandes[Collaborateur],$A10,T_Demandes[Statut],"Validé",T_Demandes[Du],"&lt;="&amp;DATE(2026,1,26),T_Demandes[Au],"&gt;="&amp;DATE(2026,1,26),T_Demandes[Type],"ABS")&gt;0,"ABS",IF(COUNTIFS(T_Demandes[Collaborateur],$A10,T_Demandes[Statut],"Validé",T_Demandes[Du],"&lt;="&amp;DATE(2026,1,26),T_Demandes[Au],"&gt;="&amp;DATE(2026,1,26),T_Demandes[Type],"MAT")&gt;0,"MAT","")))))</f>
        <v/>
      </c>
      <c r="AD10" s="8">
        <f>IF(COUNTIFS(T_Demandes[Collaborateur],$A10,T_Demandes[Statut],"Validé",T_Demandes[Du],"&lt;="&amp;DATE(2026,1,27),T_Demandes[Au],"&gt;="&amp;DATE(2026,1,27),T_Demandes[Type],"CP")&gt;0,"CP",IF(COUNTIFS(T_Demandes[Collaborateur],$A10,T_Demandes[Statut],"Validé",T_Demandes[Du],"&lt;="&amp;DATE(2026,1,27),T_Demandes[Au],"&gt;="&amp;DATE(2026,1,27),T_Demandes[Type],"RTT")&gt;0,"RTT",IF(COUNTIFS(T_Demandes[Collaborateur],$A10,T_Demandes[Statut],"Validé",T_Demandes[Du],"&lt;="&amp;DATE(2026,1,27),T_Demandes[Au],"&gt;="&amp;DATE(2026,1,27),T_Demandes[Type],"MAL")&gt;0,"MAL",IF(COUNTIFS(T_Demandes[Collaborateur],$A10,T_Demandes[Statut],"Validé",T_Demandes[Du],"&lt;="&amp;DATE(2026,1,27),T_Demandes[Au],"&gt;="&amp;DATE(2026,1,27),T_Demandes[Type],"ABS")&gt;0,"ABS",IF(COUNTIFS(T_Demandes[Collaborateur],$A10,T_Demandes[Statut],"Validé",T_Demandes[Du],"&lt;="&amp;DATE(2026,1,27),T_Demandes[Au],"&gt;="&amp;DATE(2026,1,27),T_Demandes[Type],"MAT")&gt;0,"MAT","")))))</f>
        <v/>
      </c>
      <c r="AE10" s="8">
        <f>IF(COUNTIFS(T_Demandes[Collaborateur],$A10,T_Demandes[Statut],"Validé",T_Demandes[Du],"&lt;="&amp;DATE(2026,1,28),T_Demandes[Au],"&gt;="&amp;DATE(2026,1,28),T_Demandes[Type],"CP")&gt;0,"CP",IF(COUNTIFS(T_Demandes[Collaborateur],$A10,T_Demandes[Statut],"Validé",T_Demandes[Du],"&lt;="&amp;DATE(2026,1,28),T_Demandes[Au],"&gt;="&amp;DATE(2026,1,28),T_Demandes[Type],"RTT")&gt;0,"RTT",IF(COUNTIFS(T_Demandes[Collaborateur],$A10,T_Demandes[Statut],"Validé",T_Demandes[Du],"&lt;="&amp;DATE(2026,1,28),T_Demandes[Au],"&gt;="&amp;DATE(2026,1,28),T_Demandes[Type],"MAL")&gt;0,"MAL",IF(COUNTIFS(T_Demandes[Collaborateur],$A10,T_Demandes[Statut],"Validé",T_Demandes[Du],"&lt;="&amp;DATE(2026,1,28),T_Demandes[Au],"&gt;="&amp;DATE(2026,1,28),T_Demandes[Type],"ABS")&gt;0,"ABS",IF(COUNTIFS(T_Demandes[Collaborateur],$A10,T_Demandes[Statut],"Validé",T_Demandes[Du],"&lt;="&amp;DATE(2026,1,28),T_Demandes[Au],"&gt;="&amp;DATE(2026,1,28),T_Demandes[Type],"MAT")&gt;0,"MAT","")))))</f>
        <v/>
      </c>
      <c r="AF10" s="8">
        <f>IF(COUNTIFS(T_Demandes[Collaborateur],$A10,T_Demandes[Statut],"Validé",T_Demandes[Du],"&lt;="&amp;DATE(2026,1,29),T_Demandes[Au],"&gt;="&amp;DATE(2026,1,29),T_Demandes[Type],"CP")&gt;0,"CP",IF(COUNTIFS(T_Demandes[Collaborateur],$A10,T_Demandes[Statut],"Validé",T_Demandes[Du],"&lt;="&amp;DATE(2026,1,29),T_Demandes[Au],"&gt;="&amp;DATE(2026,1,29),T_Demandes[Type],"RTT")&gt;0,"RTT",IF(COUNTIFS(T_Demandes[Collaborateur],$A10,T_Demandes[Statut],"Validé",T_Demandes[Du],"&lt;="&amp;DATE(2026,1,29),T_Demandes[Au],"&gt;="&amp;DATE(2026,1,29),T_Demandes[Type],"MAL")&gt;0,"MAL",IF(COUNTIFS(T_Demandes[Collaborateur],$A10,T_Demandes[Statut],"Validé",T_Demandes[Du],"&lt;="&amp;DATE(2026,1,29),T_Demandes[Au],"&gt;="&amp;DATE(2026,1,29),T_Demandes[Type],"ABS")&gt;0,"ABS",IF(COUNTIFS(T_Demandes[Collaborateur],$A10,T_Demandes[Statut],"Validé",T_Demandes[Du],"&lt;="&amp;DATE(2026,1,29),T_Demandes[Au],"&gt;="&amp;DATE(2026,1,29),T_Demandes[Type],"MAT")&gt;0,"MAT","")))))</f>
        <v/>
      </c>
      <c r="AG10" s="8">
        <f>IF(COUNTIFS(T_Demandes[Collaborateur],$A10,T_Demandes[Statut],"Validé",T_Demandes[Du],"&lt;="&amp;DATE(2026,1,30),T_Demandes[Au],"&gt;="&amp;DATE(2026,1,30),T_Demandes[Type],"CP")&gt;0,"CP",IF(COUNTIFS(T_Demandes[Collaborateur],$A10,T_Demandes[Statut],"Validé",T_Demandes[Du],"&lt;="&amp;DATE(2026,1,30),T_Demandes[Au],"&gt;="&amp;DATE(2026,1,30),T_Demandes[Type],"RTT")&gt;0,"RTT",IF(COUNTIFS(T_Demandes[Collaborateur],$A10,T_Demandes[Statut],"Validé",T_Demandes[Du],"&lt;="&amp;DATE(2026,1,30),T_Demandes[Au],"&gt;="&amp;DATE(2026,1,30),T_Demandes[Type],"MAL")&gt;0,"MAL",IF(COUNTIFS(T_Demandes[Collaborateur],$A10,T_Demandes[Statut],"Validé",T_Demandes[Du],"&lt;="&amp;DATE(2026,1,30),T_Demandes[Au],"&gt;="&amp;DATE(2026,1,30),T_Demandes[Type],"ABS")&gt;0,"ABS",IF(COUNTIFS(T_Demandes[Collaborateur],$A10,T_Demandes[Statut],"Validé",T_Demandes[Du],"&lt;="&amp;DATE(2026,1,30),T_Demandes[Au],"&gt;="&amp;DATE(2026,1,30),T_Demandes[Type],"MAT")&gt;0,"MAT","")))))</f>
        <v/>
      </c>
      <c r="AH10" s="8">
        <f>IF(COUNTIFS(T_Demandes[Collaborateur],$A10,T_Demandes[Statut],"Validé",T_Demandes[Du],"&lt;="&amp;DATE(2026,1,31),T_Demandes[Au],"&gt;="&amp;DATE(2026,1,31),T_Demandes[Type],"CP")&gt;0,"CP",IF(COUNTIFS(T_Demandes[Collaborateur],$A10,T_Demandes[Statut],"Validé",T_Demandes[Du],"&lt;="&amp;DATE(2026,1,31),T_Demandes[Au],"&gt;="&amp;DATE(2026,1,31),T_Demandes[Type],"RTT")&gt;0,"RTT",IF(COUNTIFS(T_Demandes[Collaborateur],$A10,T_Demandes[Statut],"Validé",T_Demandes[Du],"&lt;="&amp;DATE(2026,1,31),T_Demandes[Au],"&gt;="&amp;DATE(2026,1,31),T_Demandes[Type],"MAL")&gt;0,"MAL",IF(COUNTIFS(T_Demandes[Collaborateur],$A10,T_Demandes[Statut],"Validé",T_Demandes[Du],"&lt;="&amp;DATE(2026,1,31),T_Demandes[Au],"&gt;="&amp;DATE(2026,1,31),T_Demandes[Type],"ABS")&gt;0,"ABS",IF(COUNTIFS(T_Demandes[Collaborateur],$A10,T_Demandes[Statut],"Validé",T_Demandes[Du],"&lt;="&amp;DATE(2026,1,31),T_Demandes[Au],"&gt;="&amp;DATE(2026,1,31),T_Demandes[Type],"MAT")&gt;0,"MAT","")))))</f>
        <v/>
      </c>
    </row>
    <row r="11">
      <c r="A11" t="inlineStr">
        <is>
          <t>Othmane El Fassi</t>
        </is>
      </c>
      <c r="B11" t="inlineStr">
        <is>
          <t>B</t>
        </is>
      </c>
      <c r="C11" t="inlineStr">
        <is>
          <t>Samira Idrissi</t>
        </is>
      </c>
      <c r="D11" s="8">
        <f>IF(COUNTIFS(T_Demandes[Collaborateur],$A11,T_Demandes[Statut],"Validé",T_Demandes[Du],"&lt;="&amp;DATE(2026,1,1),T_Demandes[Au],"&gt;="&amp;DATE(2026,1,1),T_Demandes[Type],"CP")&gt;0,"CP",IF(COUNTIFS(T_Demandes[Collaborateur],$A11,T_Demandes[Statut],"Validé",T_Demandes[Du],"&lt;="&amp;DATE(2026,1,1),T_Demandes[Au],"&gt;="&amp;DATE(2026,1,1),T_Demandes[Type],"RTT")&gt;0,"RTT",IF(COUNTIFS(T_Demandes[Collaborateur],$A11,T_Demandes[Statut],"Validé",T_Demandes[Du],"&lt;="&amp;DATE(2026,1,1),T_Demandes[Au],"&gt;="&amp;DATE(2026,1,1),T_Demandes[Type],"MAL")&gt;0,"MAL",IF(COUNTIFS(T_Demandes[Collaborateur],$A11,T_Demandes[Statut],"Validé",T_Demandes[Du],"&lt;="&amp;DATE(2026,1,1),T_Demandes[Au],"&gt;="&amp;DATE(2026,1,1),T_Demandes[Type],"ABS")&gt;0,"ABS",IF(COUNTIFS(T_Demandes[Collaborateur],$A11,T_Demandes[Statut],"Validé",T_Demandes[Du],"&lt;="&amp;DATE(2026,1,1),T_Demandes[Au],"&gt;="&amp;DATE(2026,1,1),T_Demandes[Type],"MAT")&gt;0,"MAT","")))))</f>
        <v/>
      </c>
      <c r="E11" s="8">
        <f>IF(COUNTIFS(T_Demandes[Collaborateur],$A11,T_Demandes[Statut],"Validé",T_Demandes[Du],"&lt;="&amp;DATE(2026,1,2),T_Demandes[Au],"&gt;="&amp;DATE(2026,1,2),T_Demandes[Type],"CP")&gt;0,"CP",IF(COUNTIFS(T_Demandes[Collaborateur],$A11,T_Demandes[Statut],"Validé",T_Demandes[Du],"&lt;="&amp;DATE(2026,1,2),T_Demandes[Au],"&gt;="&amp;DATE(2026,1,2),T_Demandes[Type],"RTT")&gt;0,"RTT",IF(COUNTIFS(T_Demandes[Collaborateur],$A11,T_Demandes[Statut],"Validé",T_Demandes[Du],"&lt;="&amp;DATE(2026,1,2),T_Demandes[Au],"&gt;="&amp;DATE(2026,1,2),T_Demandes[Type],"MAL")&gt;0,"MAL",IF(COUNTIFS(T_Demandes[Collaborateur],$A11,T_Demandes[Statut],"Validé",T_Demandes[Du],"&lt;="&amp;DATE(2026,1,2),T_Demandes[Au],"&gt;="&amp;DATE(2026,1,2),T_Demandes[Type],"ABS")&gt;0,"ABS",IF(COUNTIFS(T_Demandes[Collaborateur],$A11,T_Demandes[Statut],"Validé",T_Demandes[Du],"&lt;="&amp;DATE(2026,1,2),T_Demandes[Au],"&gt;="&amp;DATE(2026,1,2),T_Demandes[Type],"MAT")&gt;0,"MAT","")))))</f>
        <v/>
      </c>
      <c r="F11" s="8">
        <f>IF(COUNTIFS(T_Demandes[Collaborateur],$A11,T_Demandes[Statut],"Validé",T_Demandes[Du],"&lt;="&amp;DATE(2026,1,3),T_Demandes[Au],"&gt;="&amp;DATE(2026,1,3),T_Demandes[Type],"CP")&gt;0,"CP",IF(COUNTIFS(T_Demandes[Collaborateur],$A11,T_Demandes[Statut],"Validé",T_Demandes[Du],"&lt;="&amp;DATE(2026,1,3),T_Demandes[Au],"&gt;="&amp;DATE(2026,1,3),T_Demandes[Type],"RTT")&gt;0,"RTT",IF(COUNTIFS(T_Demandes[Collaborateur],$A11,T_Demandes[Statut],"Validé",T_Demandes[Du],"&lt;="&amp;DATE(2026,1,3),T_Demandes[Au],"&gt;="&amp;DATE(2026,1,3),T_Demandes[Type],"MAL")&gt;0,"MAL",IF(COUNTIFS(T_Demandes[Collaborateur],$A11,T_Demandes[Statut],"Validé",T_Demandes[Du],"&lt;="&amp;DATE(2026,1,3),T_Demandes[Au],"&gt;="&amp;DATE(2026,1,3),T_Demandes[Type],"ABS")&gt;0,"ABS",IF(COUNTIFS(T_Demandes[Collaborateur],$A11,T_Demandes[Statut],"Validé",T_Demandes[Du],"&lt;="&amp;DATE(2026,1,3),T_Demandes[Au],"&gt;="&amp;DATE(2026,1,3),T_Demandes[Type],"MAT")&gt;0,"MAT","")))))</f>
        <v/>
      </c>
      <c r="G11" s="8">
        <f>IF(COUNTIFS(T_Demandes[Collaborateur],$A11,T_Demandes[Statut],"Validé",T_Demandes[Du],"&lt;="&amp;DATE(2026,1,4),T_Demandes[Au],"&gt;="&amp;DATE(2026,1,4),T_Demandes[Type],"CP")&gt;0,"CP",IF(COUNTIFS(T_Demandes[Collaborateur],$A11,T_Demandes[Statut],"Validé",T_Demandes[Du],"&lt;="&amp;DATE(2026,1,4),T_Demandes[Au],"&gt;="&amp;DATE(2026,1,4),T_Demandes[Type],"RTT")&gt;0,"RTT",IF(COUNTIFS(T_Demandes[Collaborateur],$A11,T_Demandes[Statut],"Validé",T_Demandes[Du],"&lt;="&amp;DATE(2026,1,4),T_Demandes[Au],"&gt;="&amp;DATE(2026,1,4),T_Demandes[Type],"MAL")&gt;0,"MAL",IF(COUNTIFS(T_Demandes[Collaborateur],$A11,T_Demandes[Statut],"Validé",T_Demandes[Du],"&lt;="&amp;DATE(2026,1,4),T_Demandes[Au],"&gt;="&amp;DATE(2026,1,4),T_Demandes[Type],"ABS")&gt;0,"ABS",IF(COUNTIFS(T_Demandes[Collaborateur],$A11,T_Demandes[Statut],"Validé",T_Demandes[Du],"&lt;="&amp;DATE(2026,1,4),T_Demandes[Au],"&gt;="&amp;DATE(2026,1,4),T_Demandes[Type],"MAT")&gt;0,"MAT","")))))</f>
        <v/>
      </c>
      <c r="H11" s="8">
        <f>IF(COUNTIFS(T_Demandes[Collaborateur],$A11,T_Demandes[Statut],"Validé",T_Demandes[Du],"&lt;="&amp;DATE(2026,1,5),T_Demandes[Au],"&gt;="&amp;DATE(2026,1,5),T_Demandes[Type],"CP")&gt;0,"CP",IF(COUNTIFS(T_Demandes[Collaborateur],$A11,T_Demandes[Statut],"Validé",T_Demandes[Du],"&lt;="&amp;DATE(2026,1,5),T_Demandes[Au],"&gt;="&amp;DATE(2026,1,5),T_Demandes[Type],"RTT")&gt;0,"RTT",IF(COUNTIFS(T_Demandes[Collaborateur],$A11,T_Demandes[Statut],"Validé",T_Demandes[Du],"&lt;="&amp;DATE(2026,1,5),T_Demandes[Au],"&gt;="&amp;DATE(2026,1,5),T_Demandes[Type],"MAL")&gt;0,"MAL",IF(COUNTIFS(T_Demandes[Collaborateur],$A11,T_Demandes[Statut],"Validé",T_Demandes[Du],"&lt;="&amp;DATE(2026,1,5),T_Demandes[Au],"&gt;="&amp;DATE(2026,1,5),T_Demandes[Type],"ABS")&gt;0,"ABS",IF(COUNTIFS(T_Demandes[Collaborateur],$A11,T_Demandes[Statut],"Validé",T_Demandes[Du],"&lt;="&amp;DATE(2026,1,5),T_Demandes[Au],"&gt;="&amp;DATE(2026,1,5),T_Demandes[Type],"MAT")&gt;0,"MAT","")))))</f>
        <v/>
      </c>
      <c r="I11" s="8">
        <f>IF(COUNTIFS(T_Demandes[Collaborateur],$A11,T_Demandes[Statut],"Validé",T_Demandes[Du],"&lt;="&amp;DATE(2026,1,6),T_Demandes[Au],"&gt;="&amp;DATE(2026,1,6),T_Demandes[Type],"CP")&gt;0,"CP",IF(COUNTIFS(T_Demandes[Collaborateur],$A11,T_Demandes[Statut],"Validé",T_Demandes[Du],"&lt;="&amp;DATE(2026,1,6),T_Demandes[Au],"&gt;="&amp;DATE(2026,1,6),T_Demandes[Type],"RTT")&gt;0,"RTT",IF(COUNTIFS(T_Demandes[Collaborateur],$A11,T_Demandes[Statut],"Validé",T_Demandes[Du],"&lt;="&amp;DATE(2026,1,6),T_Demandes[Au],"&gt;="&amp;DATE(2026,1,6),T_Demandes[Type],"MAL")&gt;0,"MAL",IF(COUNTIFS(T_Demandes[Collaborateur],$A11,T_Demandes[Statut],"Validé",T_Demandes[Du],"&lt;="&amp;DATE(2026,1,6),T_Demandes[Au],"&gt;="&amp;DATE(2026,1,6),T_Demandes[Type],"ABS")&gt;0,"ABS",IF(COUNTIFS(T_Demandes[Collaborateur],$A11,T_Demandes[Statut],"Validé",T_Demandes[Du],"&lt;="&amp;DATE(2026,1,6),T_Demandes[Au],"&gt;="&amp;DATE(2026,1,6),T_Demandes[Type],"MAT")&gt;0,"MAT","")))))</f>
        <v/>
      </c>
      <c r="J11" s="8">
        <f>IF(COUNTIFS(T_Demandes[Collaborateur],$A11,T_Demandes[Statut],"Validé",T_Demandes[Du],"&lt;="&amp;DATE(2026,1,7),T_Demandes[Au],"&gt;="&amp;DATE(2026,1,7),T_Demandes[Type],"CP")&gt;0,"CP",IF(COUNTIFS(T_Demandes[Collaborateur],$A11,T_Demandes[Statut],"Validé",T_Demandes[Du],"&lt;="&amp;DATE(2026,1,7),T_Demandes[Au],"&gt;="&amp;DATE(2026,1,7),T_Demandes[Type],"RTT")&gt;0,"RTT",IF(COUNTIFS(T_Demandes[Collaborateur],$A11,T_Demandes[Statut],"Validé",T_Demandes[Du],"&lt;="&amp;DATE(2026,1,7),T_Demandes[Au],"&gt;="&amp;DATE(2026,1,7),T_Demandes[Type],"MAL")&gt;0,"MAL",IF(COUNTIFS(T_Demandes[Collaborateur],$A11,T_Demandes[Statut],"Validé",T_Demandes[Du],"&lt;="&amp;DATE(2026,1,7),T_Demandes[Au],"&gt;="&amp;DATE(2026,1,7),T_Demandes[Type],"ABS")&gt;0,"ABS",IF(COUNTIFS(T_Demandes[Collaborateur],$A11,T_Demandes[Statut],"Validé",T_Demandes[Du],"&lt;="&amp;DATE(2026,1,7),T_Demandes[Au],"&gt;="&amp;DATE(2026,1,7),T_Demandes[Type],"MAT")&gt;0,"MAT","")))))</f>
        <v/>
      </c>
      <c r="K11" s="8">
        <f>IF(COUNTIFS(T_Demandes[Collaborateur],$A11,T_Demandes[Statut],"Validé",T_Demandes[Du],"&lt;="&amp;DATE(2026,1,8),T_Demandes[Au],"&gt;="&amp;DATE(2026,1,8),T_Demandes[Type],"CP")&gt;0,"CP",IF(COUNTIFS(T_Demandes[Collaborateur],$A11,T_Demandes[Statut],"Validé",T_Demandes[Du],"&lt;="&amp;DATE(2026,1,8),T_Demandes[Au],"&gt;="&amp;DATE(2026,1,8),T_Demandes[Type],"RTT")&gt;0,"RTT",IF(COUNTIFS(T_Demandes[Collaborateur],$A11,T_Demandes[Statut],"Validé",T_Demandes[Du],"&lt;="&amp;DATE(2026,1,8),T_Demandes[Au],"&gt;="&amp;DATE(2026,1,8),T_Demandes[Type],"MAL")&gt;0,"MAL",IF(COUNTIFS(T_Demandes[Collaborateur],$A11,T_Demandes[Statut],"Validé",T_Demandes[Du],"&lt;="&amp;DATE(2026,1,8),T_Demandes[Au],"&gt;="&amp;DATE(2026,1,8),T_Demandes[Type],"ABS")&gt;0,"ABS",IF(COUNTIFS(T_Demandes[Collaborateur],$A11,T_Demandes[Statut],"Validé",T_Demandes[Du],"&lt;="&amp;DATE(2026,1,8),T_Demandes[Au],"&gt;="&amp;DATE(2026,1,8),T_Demandes[Type],"MAT")&gt;0,"MAT","")))))</f>
        <v/>
      </c>
      <c r="L11" s="8">
        <f>IF(COUNTIFS(T_Demandes[Collaborateur],$A11,T_Demandes[Statut],"Validé",T_Demandes[Du],"&lt;="&amp;DATE(2026,1,9),T_Demandes[Au],"&gt;="&amp;DATE(2026,1,9),T_Demandes[Type],"CP")&gt;0,"CP",IF(COUNTIFS(T_Demandes[Collaborateur],$A11,T_Demandes[Statut],"Validé",T_Demandes[Du],"&lt;="&amp;DATE(2026,1,9),T_Demandes[Au],"&gt;="&amp;DATE(2026,1,9),T_Demandes[Type],"RTT")&gt;0,"RTT",IF(COUNTIFS(T_Demandes[Collaborateur],$A11,T_Demandes[Statut],"Validé",T_Demandes[Du],"&lt;="&amp;DATE(2026,1,9),T_Demandes[Au],"&gt;="&amp;DATE(2026,1,9),T_Demandes[Type],"MAL")&gt;0,"MAL",IF(COUNTIFS(T_Demandes[Collaborateur],$A11,T_Demandes[Statut],"Validé",T_Demandes[Du],"&lt;="&amp;DATE(2026,1,9),T_Demandes[Au],"&gt;="&amp;DATE(2026,1,9),T_Demandes[Type],"ABS")&gt;0,"ABS",IF(COUNTIFS(T_Demandes[Collaborateur],$A11,T_Demandes[Statut],"Validé",T_Demandes[Du],"&lt;="&amp;DATE(2026,1,9),T_Demandes[Au],"&gt;="&amp;DATE(2026,1,9),T_Demandes[Type],"MAT")&gt;0,"MAT","")))))</f>
        <v/>
      </c>
      <c r="M11" s="8">
        <f>IF(COUNTIFS(T_Demandes[Collaborateur],$A11,T_Demandes[Statut],"Validé",T_Demandes[Du],"&lt;="&amp;DATE(2026,1,10),T_Demandes[Au],"&gt;="&amp;DATE(2026,1,10),T_Demandes[Type],"CP")&gt;0,"CP",IF(COUNTIFS(T_Demandes[Collaborateur],$A11,T_Demandes[Statut],"Validé",T_Demandes[Du],"&lt;="&amp;DATE(2026,1,10),T_Demandes[Au],"&gt;="&amp;DATE(2026,1,10),T_Demandes[Type],"RTT")&gt;0,"RTT",IF(COUNTIFS(T_Demandes[Collaborateur],$A11,T_Demandes[Statut],"Validé",T_Demandes[Du],"&lt;="&amp;DATE(2026,1,10),T_Demandes[Au],"&gt;="&amp;DATE(2026,1,10),T_Demandes[Type],"MAL")&gt;0,"MAL",IF(COUNTIFS(T_Demandes[Collaborateur],$A11,T_Demandes[Statut],"Validé",T_Demandes[Du],"&lt;="&amp;DATE(2026,1,10),T_Demandes[Au],"&gt;="&amp;DATE(2026,1,10),T_Demandes[Type],"ABS")&gt;0,"ABS",IF(COUNTIFS(T_Demandes[Collaborateur],$A11,T_Demandes[Statut],"Validé",T_Demandes[Du],"&lt;="&amp;DATE(2026,1,10),T_Demandes[Au],"&gt;="&amp;DATE(2026,1,10),T_Demandes[Type],"MAT")&gt;0,"MAT","")))))</f>
        <v/>
      </c>
      <c r="N11" s="8">
        <f>IF(COUNTIFS(T_Demandes[Collaborateur],$A11,T_Demandes[Statut],"Validé",T_Demandes[Du],"&lt;="&amp;DATE(2026,1,11),T_Demandes[Au],"&gt;="&amp;DATE(2026,1,11),T_Demandes[Type],"CP")&gt;0,"CP",IF(COUNTIFS(T_Demandes[Collaborateur],$A11,T_Demandes[Statut],"Validé",T_Demandes[Du],"&lt;="&amp;DATE(2026,1,11),T_Demandes[Au],"&gt;="&amp;DATE(2026,1,11),T_Demandes[Type],"RTT")&gt;0,"RTT",IF(COUNTIFS(T_Demandes[Collaborateur],$A11,T_Demandes[Statut],"Validé",T_Demandes[Du],"&lt;="&amp;DATE(2026,1,11),T_Demandes[Au],"&gt;="&amp;DATE(2026,1,11),T_Demandes[Type],"MAL")&gt;0,"MAL",IF(COUNTIFS(T_Demandes[Collaborateur],$A11,T_Demandes[Statut],"Validé",T_Demandes[Du],"&lt;="&amp;DATE(2026,1,11),T_Demandes[Au],"&gt;="&amp;DATE(2026,1,11),T_Demandes[Type],"ABS")&gt;0,"ABS",IF(COUNTIFS(T_Demandes[Collaborateur],$A11,T_Demandes[Statut],"Validé",T_Demandes[Du],"&lt;="&amp;DATE(2026,1,11),T_Demandes[Au],"&gt;="&amp;DATE(2026,1,11),T_Demandes[Type],"MAT")&gt;0,"MAT","")))))</f>
        <v/>
      </c>
      <c r="O11" s="8">
        <f>IF(COUNTIFS(T_Demandes[Collaborateur],$A11,T_Demandes[Statut],"Validé",T_Demandes[Du],"&lt;="&amp;DATE(2026,1,12),T_Demandes[Au],"&gt;="&amp;DATE(2026,1,12),T_Demandes[Type],"CP")&gt;0,"CP",IF(COUNTIFS(T_Demandes[Collaborateur],$A11,T_Demandes[Statut],"Validé",T_Demandes[Du],"&lt;="&amp;DATE(2026,1,12),T_Demandes[Au],"&gt;="&amp;DATE(2026,1,12),T_Demandes[Type],"RTT")&gt;0,"RTT",IF(COUNTIFS(T_Demandes[Collaborateur],$A11,T_Demandes[Statut],"Validé",T_Demandes[Du],"&lt;="&amp;DATE(2026,1,12),T_Demandes[Au],"&gt;="&amp;DATE(2026,1,12),T_Demandes[Type],"MAL")&gt;0,"MAL",IF(COUNTIFS(T_Demandes[Collaborateur],$A11,T_Demandes[Statut],"Validé",T_Demandes[Du],"&lt;="&amp;DATE(2026,1,12),T_Demandes[Au],"&gt;="&amp;DATE(2026,1,12),T_Demandes[Type],"ABS")&gt;0,"ABS",IF(COUNTIFS(T_Demandes[Collaborateur],$A11,T_Demandes[Statut],"Validé",T_Demandes[Du],"&lt;="&amp;DATE(2026,1,12),T_Demandes[Au],"&gt;="&amp;DATE(2026,1,12),T_Demandes[Type],"MAT")&gt;0,"MAT","")))))</f>
        <v/>
      </c>
      <c r="P11" s="8">
        <f>IF(COUNTIFS(T_Demandes[Collaborateur],$A11,T_Demandes[Statut],"Validé",T_Demandes[Du],"&lt;="&amp;DATE(2026,1,13),T_Demandes[Au],"&gt;="&amp;DATE(2026,1,13),T_Demandes[Type],"CP")&gt;0,"CP",IF(COUNTIFS(T_Demandes[Collaborateur],$A11,T_Demandes[Statut],"Validé",T_Demandes[Du],"&lt;="&amp;DATE(2026,1,13),T_Demandes[Au],"&gt;="&amp;DATE(2026,1,13),T_Demandes[Type],"RTT")&gt;0,"RTT",IF(COUNTIFS(T_Demandes[Collaborateur],$A11,T_Demandes[Statut],"Validé",T_Demandes[Du],"&lt;="&amp;DATE(2026,1,13),T_Demandes[Au],"&gt;="&amp;DATE(2026,1,13),T_Demandes[Type],"MAL")&gt;0,"MAL",IF(COUNTIFS(T_Demandes[Collaborateur],$A11,T_Demandes[Statut],"Validé",T_Demandes[Du],"&lt;="&amp;DATE(2026,1,13),T_Demandes[Au],"&gt;="&amp;DATE(2026,1,13),T_Demandes[Type],"ABS")&gt;0,"ABS",IF(COUNTIFS(T_Demandes[Collaborateur],$A11,T_Demandes[Statut],"Validé",T_Demandes[Du],"&lt;="&amp;DATE(2026,1,13),T_Demandes[Au],"&gt;="&amp;DATE(2026,1,13),T_Demandes[Type],"MAT")&gt;0,"MAT","")))))</f>
        <v/>
      </c>
      <c r="Q11" s="8">
        <f>IF(COUNTIFS(T_Demandes[Collaborateur],$A11,T_Demandes[Statut],"Validé",T_Demandes[Du],"&lt;="&amp;DATE(2026,1,14),T_Demandes[Au],"&gt;="&amp;DATE(2026,1,14),T_Demandes[Type],"CP")&gt;0,"CP",IF(COUNTIFS(T_Demandes[Collaborateur],$A11,T_Demandes[Statut],"Validé",T_Demandes[Du],"&lt;="&amp;DATE(2026,1,14),T_Demandes[Au],"&gt;="&amp;DATE(2026,1,14),T_Demandes[Type],"RTT")&gt;0,"RTT",IF(COUNTIFS(T_Demandes[Collaborateur],$A11,T_Demandes[Statut],"Validé",T_Demandes[Du],"&lt;="&amp;DATE(2026,1,14),T_Demandes[Au],"&gt;="&amp;DATE(2026,1,14),T_Demandes[Type],"MAL")&gt;0,"MAL",IF(COUNTIFS(T_Demandes[Collaborateur],$A11,T_Demandes[Statut],"Validé",T_Demandes[Du],"&lt;="&amp;DATE(2026,1,14),T_Demandes[Au],"&gt;="&amp;DATE(2026,1,14),T_Demandes[Type],"ABS")&gt;0,"ABS",IF(COUNTIFS(T_Demandes[Collaborateur],$A11,T_Demandes[Statut],"Validé",T_Demandes[Du],"&lt;="&amp;DATE(2026,1,14),T_Demandes[Au],"&gt;="&amp;DATE(2026,1,14),T_Demandes[Type],"MAT")&gt;0,"MAT","")))))</f>
        <v/>
      </c>
      <c r="R11" s="8">
        <f>IF(COUNTIFS(T_Demandes[Collaborateur],$A11,T_Demandes[Statut],"Validé",T_Demandes[Du],"&lt;="&amp;DATE(2026,1,15),T_Demandes[Au],"&gt;="&amp;DATE(2026,1,15),T_Demandes[Type],"CP")&gt;0,"CP",IF(COUNTIFS(T_Demandes[Collaborateur],$A11,T_Demandes[Statut],"Validé",T_Demandes[Du],"&lt;="&amp;DATE(2026,1,15),T_Demandes[Au],"&gt;="&amp;DATE(2026,1,15),T_Demandes[Type],"RTT")&gt;0,"RTT",IF(COUNTIFS(T_Demandes[Collaborateur],$A11,T_Demandes[Statut],"Validé",T_Demandes[Du],"&lt;="&amp;DATE(2026,1,15),T_Demandes[Au],"&gt;="&amp;DATE(2026,1,15),T_Demandes[Type],"MAL")&gt;0,"MAL",IF(COUNTIFS(T_Demandes[Collaborateur],$A11,T_Demandes[Statut],"Validé",T_Demandes[Du],"&lt;="&amp;DATE(2026,1,15),T_Demandes[Au],"&gt;="&amp;DATE(2026,1,15),T_Demandes[Type],"ABS")&gt;0,"ABS",IF(COUNTIFS(T_Demandes[Collaborateur],$A11,T_Demandes[Statut],"Validé",T_Demandes[Du],"&lt;="&amp;DATE(2026,1,15),T_Demandes[Au],"&gt;="&amp;DATE(2026,1,15),T_Demandes[Type],"MAT")&gt;0,"MAT","")))))</f>
        <v/>
      </c>
      <c r="S11" s="8">
        <f>IF(COUNTIFS(T_Demandes[Collaborateur],$A11,T_Demandes[Statut],"Validé",T_Demandes[Du],"&lt;="&amp;DATE(2026,1,16),T_Demandes[Au],"&gt;="&amp;DATE(2026,1,16),T_Demandes[Type],"CP")&gt;0,"CP",IF(COUNTIFS(T_Demandes[Collaborateur],$A11,T_Demandes[Statut],"Validé",T_Demandes[Du],"&lt;="&amp;DATE(2026,1,16),T_Demandes[Au],"&gt;="&amp;DATE(2026,1,16),T_Demandes[Type],"RTT")&gt;0,"RTT",IF(COUNTIFS(T_Demandes[Collaborateur],$A11,T_Demandes[Statut],"Validé",T_Demandes[Du],"&lt;="&amp;DATE(2026,1,16),T_Demandes[Au],"&gt;="&amp;DATE(2026,1,16),T_Demandes[Type],"MAL")&gt;0,"MAL",IF(COUNTIFS(T_Demandes[Collaborateur],$A11,T_Demandes[Statut],"Validé",T_Demandes[Du],"&lt;="&amp;DATE(2026,1,16),T_Demandes[Au],"&gt;="&amp;DATE(2026,1,16),T_Demandes[Type],"ABS")&gt;0,"ABS",IF(COUNTIFS(T_Demandes[Collaborateur],$A11,T_Demandes[Statut],"Validé",T_Demandes[Du],"&lt;="&amp;DATE(2026,1,16),T_Demandes[Au],"&gt;="&amp;DATE(2026,1,16),T_Demandes[Type],"MAT")&gt;0,"MAT","")))))</f>
        <v/>
      </c>
      <c r="T11" s="8">
        <f>IF(COUNTIFS(T_Demandes[Collaborateur],$A11,T_Demandes[Statut],"Validé",T_Demandes[Du],"&lt;="&amp;DATE(2026,1,17),T_Demandes[Au],"&gt;="&amp;DATE(2026,1,17),T_Demandes[Type],"CP")&gt;0,"CP",IF(COUNTIFS(T_Demandes[Collaborateur],$A11,T_Demandes[Statut],"Validé",T_Demandes[Du],"&lt;="&amp;DATE(2026,1,17),T_Demandes[Au],"&gt;="&amp;DATE(2026,1,17),T_Demandes[Type],"RTT")&gt;0,"RTT",IF(COUNTIFS(T_Demandes[Collaborateur],$A11,T_Demandes[Statut],"Validé",T_Demandes[Du],"&lt;="&amp;DATE(2026,1,17),T_Demandes[Au],"&gt;="&amp;DATE(2026,1,17),T_Demandes[Type],"MAL")&gt;0,"MAL",IF(COUNTIFS(T_Demandes[Collaborateur],$A11,T_Demandes[Statut],"Validé",T_Demandes[Du],"&lt;="&amp;DATE(2026,1,17),T_Demandes[Au],"&gt;="&amp;DATE(2026,1,17),T_Demandes[Type],"ABS")&gt;0,"ABS",IF(COUNTIFS(T_Demandes[Collaborateur],$A11,T_Demandes[Statut],"Validé",T_Demandes[Du],"&lt;="&amp;DATE(2026,1,17),T_Demandes[Au],"&gt;="&amp;DATE(2026,1,17),T_Demandes[Type],"MAT")&gt;0,"MAT","")))))</f>
        <v/>
      </c>
      <c r="U11" s="8">
        <f>IF(COUNTIFS(T_Demandes[Collaborateur],$A11,T_Demandes[Statut],"Validé",T_Demandes[Du],"&lt;="&amp;DATE(2026,1,18),T_Demandes[Au],"&gt;="&amp;DATE(2026,1,18),T_Demandes[Type],"CP")&gt;0,"CP",IF(COUNTIFS(T_Demandes[Collaborateur],$A11,T_Demandes[Statut],"Validé",T_Demandes[Du],"&lt;="&amp;DATE(2026,1,18),T_Demandes[Au],"&gt;="&amp;DATE(2026,1,18),T_Demandes[Type],"RTT")&gt;0,"RTT",IF(COUNTIFS(T_Demandes[Collaborateur],$A11,T_Demandes[Statut],"Validé",T_Demandes[Du],"&lt;="&amp;DATE(2026,1,18),T_Demandes[Au],"&gt;="&amp;DATE(2026,1,18),T_Demandes[Type],"MAL")&gt;0,"MAL",IF(COUNTIFS(T_Demandes[Collaborateur],$A11,T_Demandes[Statut],"Validé",T_Demandes[Du],"&lt;="&amp;DATE(2026,1,18),T_Demandes[Au],"&gt;="&amp;DATE(2026,1,18),T_Demandes[Type],"ABS")&gt;0,"ABS",IF(COUNTIFS(T_Demandes[Collaborateur],$A11,T_Demandes[Statut],"Validé",T_Demandes[Du],"&lt;="&amp;DATE(2026,1,18),T_Demandes[Au],"&gt;="&amp;DATE(2026,1,18),T_Demandes[Type],"MAT")&gt;0,"MAT","")))))</f>
        <v/>
      </c>
      <c r="V11" s="8">
        <f>IF(COUNTIFS(T_Demandes[Collaborateur],$A11,T_Demandes[Statut],"Validé",T_Demandes[Du],"&lt;="&amp;DATE(2026,1,19),T_Demandes[Au],"&gt;="&amp;DATE(2026,1,19),T_Demandes[Type],"CP")&gt;0,"CP",IF(COUNTIFS(T_Demandes[Collaborateur],$A11,T_Demandes[Statut],"Validé",T_Demandes[Du],"&lt;="&amp;DATE(2026,1,19),T_Demandes[Au],"&gt;="&amp;DATE(2026,1,19),T_Demandes[Type],"RTT")&gt;0,"RTT",IF(COUNTIFS(T_Demandes[Collaborateur],$A11,T_Demandes[Statut],"Validé",T_Demandes[Du],"&lt;="&amp;DATE(2026,1,19),T_Demandes[Au],"&gt;="&amp;DATE(2026,1,19),T_Demandes[Type],"MAL")&gt;0,"MAL",IF(COUNTIFS(T_Demandes[Collaborateur],$A11,T_Demandes[Statut],"Validé",T_Demandes[Du],"&lt;="&amp;DATE(2026,1,19),T_Demandes[Au],"&gt;="&amp;DATE(2026,1,19),T_Demandes[Type],"ABS")&gt;0,"ABS",IF(COUNTIFS(T_Demandes[Collaborateur],$A11,T_Demandes[Statut],"Validé",T_Demandes[Du],"&lt;="&amp;DATE(2026,1,19),T_Demandes[Au],"&gt;="&amp;DATE(2026,1,19),T_Demandes[Type],"MAT")&gt;0,"MAT","")))))</f>
        <v/>
      </c>
      <c r="W11" s="8">
        <f>IF(COUNTIFS(T_Demandes[Collaborateur],$A11,T_Demandes[Statut],"Validé",T_Demandes[Du],"&lt;="&amp;DATE(2026,1,20),T_Demandes[Au],"&gt;="&amp;DATE(2026,1,20),T_Demandes[Type],"CP")&gt;0,"CP",IF(COUNTIFS(T_Demandes[Collaborateur],$A11,T_Demandes[Statut],"Validé",T_Demandes[Du],"&lt;="&amp;DATE(2026,1,20),T_Demandes[Au],"&gt;="&amp;DATE(2026,1,20),T_Demandes[Type],"RTT")&gt;0,"RTT",IF(COUNTIFS(T_Demandes[Collaborateur],$A11,T_Demandes[Statut],"Validé",T_Demandes[Du],"&lt;="&amp;DATE(2026,1,20),T_Demandes[Au],"&gt;="&amp;DATE(2026,1,20),T_Demandes[Type],"MAL")&gt;0,"MAL",IF(COUNTIFS(T_Demandes[Collaborateur],$A11,T_Demandes[Statut],"Validé",T_Demandes[Du],"&lt;="&amp;DATE(2026,1,20),T_Demandes[Au],"&gt;="&amp;DATE(2026,1,20),T_Demandes[Type],"ABS")&gt;0,"ABS",IF(COUNTIFS(T_Demandes[Collaborateur],$A11,T_Demandes[Statut],"Validé",T_Demandes[Du],"&lt;="&amp;DATE(2026,1,20),T_Demandes[Au],"&gt;="&amp;DATE(2026,1,20),T_Demandes[Type],"MAT")&gt;0,"MAT","")))))</f>
        <v/>
      </c>
      <c r="X11" s="8">
        <f>IF(COUNTIFS(T_Demandes[Collaborateur],$A11,T_Demandes[Statut],"Validé",T_Demandes[Du],"&lt;="&amp;DATE(2026,1,21),T_Demandes[Au],"&gt;="&amp;DATE(2026,1,21),T_Demandes[Type],"CP")&gt;0,"CP",IF(COUNTIFS(T_Demandes[Collaborateur],$A11,T_Demandes[Statut],"Validé",T_Demandes[Du],"&lt;="&amp;DATE(2026,1,21),T_Demandes[Au],"&gt;="&amp;DATE(2026,1,21),T_Demandes[Type],"RTT")&gt;0,"RTT",IF(COUNTIFS(T_Demandes[Collaborateur],$A11,T_Demandes[Statut],"Validé",T_Demandes[Du],"&lt;="&amp;DATE(2026,1,21),T_Demandes[Au],"&gt;="&amp;DATE(2026,1,21),T_Demandes[Type],"MAL")&gt;0,"MAL",IF(COUNTIFS(T_Demandes[Collaborateur],$A11,T_Demandes[Statut],"Validé",T_Demandes[Du],"&lt;="&amp;DATE(2026,1,21),T_Demandes[Au],"&gt;="&amp;DATE(2026,1,21),T_Demandes[Type],"ABS")&gt;0,"ABS",IF(COUNTIFS(T_Demandes[Collaborateur],$A11,T_Demandes[Statut],"Validé",T_Demandes[Du],"&lt;="&amp;DATE(2026,1,21),T_Demandes[Au],"&gt;="&amp;DATE(2026,1,21),T_Demandes[Type],"MAT")&gt;0,"MAT","")))))</f>
        <v/>
      </c>
      <c r="Y11" s="8">
        <f>IF(COUNTIFS(T_Demandes[Collaborateur],$A11,T_Demandes[Statut],"Validé",T_Demandes[Du],"&lt;="&amp;DATE(2026,1,22),T_Demandes[Au],"&gt;="&amp;DATE(2026,1,22),T_Demandes[Type],"CP")&gt;0,"CP",IF(COUNTIFS(T_Demandes[Collaborateur],$A11,T_Demandes[Statut],"Validé",T_Demandes[Du],"&lt;="&amp;DATE(2026,1,22),T_Demandes[Au],"&gt;="&amp;DATE(2026,1,22),T_Demandes[Type],"RTT")&gt;0,"RTT",IF(COUNTIFS(T_Demandes[Collaborateur],$A11,T_Demandes[Statut],"Validé",T_Demandes[Du],"&lt;="&amp;DATE(2026,1,22),T_Demandes[Au],"&gt;="&amp;DATE(2026,1,22),T_Demandes[Type],"MAL")&gt;0,"MAL",IF(COUNTIFS(T_Demandes[Collaborateur],$A11,T_Demandes[Statut],"Validé",T_Demandes[Du],"&lt;="&amp;DATE(2026,1,22),T_Demandes[Au],"&gt;="&amp;DATE(2026,1,22),T_Demandes[Type],"ABS")&gt;0,"ABS",IF(COUNTIFS(T_Demandes[Collaborateur],$A11,T_Demandes[Statut],"Validé",T_Demandes[Du],"&lt;="&amp;DATE(2026,1,22),T_Demandes[Au],"&gt;="&amp;DATE(2026,1,22),T_Demandes[Type],"MAT")&gt;0,"MAT","")))))</f>
        <v/>
      </c>
      <c r="Z11" s="8">
        <f>IF(COUNTIFS(T_Demandes[Collaborateur],$A11,T_Demandes[Statut],"Validé",T_Demandes[Du],"&lt;="&amp;DATE(2026,1,23),T_Demandes[Au],"&gt;="&amp;DATE(2026,1,23),T_Demandes[Type],"CP")&gt;0,"CP",IF(COUNTIFS(T_Demandes[Collaborateur],$A11,T_Demandes[Statut],"Validé",T_Demandes[Du],"&lt;="&amp;DATE(2026,1,23),T_Demandes[Au],"&gt;="&amp;DATE(2026,1,23),T_Demandes[Type],"RTT")&gt;0,"RTT",IF(COUNTIFS(T_Demandes[Collaborateur],$A11,T_Demandes[Statut],"Validé",T_Demandes[Du],"&lt;="&amp;DATE(2026,1,23),T_Demandes[Au],"&gt;="&amp;DATE(2026,1,23),T_Demandes[Type],"MAL")&gt;0,"MAL",IF(COUNTIFS(T_Demandes[Collaborateur],$A11,T_Demandes[Statut],"Validé",T_Demandes[Du],"&lt;="&amp;DATE(2026,1,23),T_Demandes[Au],"&gt;="&amp;DATE(2026,1,23),T_Demandes[Type],"ABS")&gt;0,"ABS",IF(COUNTIFS(T_Demandes[Collaborateur],$A11,T_Demandes[Statut],"Validé",T_Demandes[Du],"&lt;="&amp;DATE(2026,1,23),T_Demandes[Au],"&gt;="&amp;DATE(2026,1,23),T_Demandes[Type],"MAT")&gt;0,"MAT","")))))</f>
        <v/>
      </c>
      <c r="AA11" s="8">
        <f>IF(COUNTIFS(T_Demandes[Collaborateur],$A11,T_Demandes[Statut],"Validé",T_Demandes[Du],"&lt;="&amp;DATE(2026,1,24),T_Demandes[Au],"&gt;="&amp;DATE(2026,1,24),T_Demandes[Type],"CP")&gt;0,"CP",IF(COUNTIFS(T_Demandes[Collaborateur],$A11,T_Demandes[Statut],"Validé",T_Demandes[Du],"&lt;="&amp;DATE(2026,1,24),T_Demandes[Au],"&gt;="&amp;DATE(2026,1,24),T_Demandes[Type],"RTT")&gt;0,"RTT",IF(COUNTIFS(T_Demandes[Collaborateur],$A11,T_Demandes[Statut],"Validé",T_Demandes[Du],"&lt;="&amp;DATE(2026,1,24),T_Demandes[Au],"&gt;="&amp;DATE(2026,1,24),T_Demandes[Type],"MAL")&gt;0,"MAL",IF(COUNTIFS(T_Demandes[Collaborateur],$A11,T_Demandes[Statut],"Validé",T_Demandes[Du],"&lt;="&amp;DATE(2026,1,24),T_Demandes[Au],"&gt;="&amp;DATE(2026,1,24),T_Demandes[Type],"ABS")&gt;0,"ABS",IF(COUNTIFS(T_Demandes[Collaborateur],$A11,T_Demandes[Statut],"Validé",T_Demandes[Du],"&lt;="&amp;DATE(2026,1,24),T_Demandes[Au],"&gt;="&amp;DATE(2026,1,24),T_Demandes[Type],"MAT")&gt;0,"MAT","")))))</f>
        <v/>
      </c>
      <c r="AB11" s="8">
        <f>IF(COUNTIFS(T_Demandes[Collaborateur],$A11,T_Demandes[Statut],"Validé",T_Demandes[Du],"&lt;="&amp;DATE(2026,1,25),T_Demandes[Au],"&gt;="&amp;DATE(2026,1,25),T_Demandes[Type],"CP")&gt;0,"CP",IF(COUNTIFS(T_Demandes[Collaborateur],$A11,T_Demandes[Statut],"Validé",T_Demandes[Du],"&lt;="&amp;DATE(2026,1,25),T_Demandes[Au],"&gt;="&amp;DATE(2026,1,25),T_Demandes[Type],"RTT")&gt;0,"RTT",IF(COUNTIFS(T_Demandes[Collaborateur],$A11,T_Demandes[Statut],"Validé",T_Demandes[Du],"&lt;="&amp;DATE(2026,1,25),T_Demandes[Au],"&gt;="&amp;DATE(2026,1,25),T_Demandes[Type],"MAL")&gt;0,"MAL",IF(COUNTIFS(T_Demandes[Collaborateur],$A11,T_Demandes[Statut],"Validé",T_Demandes[Du],"&lt;="&amp;DATE(2026,1,25),T_Demandes[Au],"&gt;="&amp;DATE(2026,1,25),T_Demandes[Type],"ABS")&gt;0,"ABS",IF(COUNTIFS(T_Demandes[Collaborateur],$A11,T_Demandes[Statut],"Validé",T_Demandes[Du],"&lt;="&amp;DATE(2026,1,25),T_Demandes[Au],"&gt;="&amp;DATE(2026,1,25),T_Demandes[Type],"MAT")&gt;0,"MAT","")))))</f>
        <v/>
      </c>
      <c r="AC11" s="8">
        <f>IF(COUNTIFS(T_Demandes[Collaborateur],$A11,T_Demandes[Statut],"Validé",T_Demandes[Du],"&lt;="&amp;DATE(2026,1,26),T_Demandes[Au],"&gt;="&amp;DATE(2026,1,26),T_Demandes[Type],"CP")&gt;0,"CP",IF(COUNTIFS(T_Demandes[Collaborateur],$A11,T_Demandes[Statut],"Validé",T_Demandes[Du],"&lt;="&amp;DATE(2026,1,26),T_Demandes[Au],"&gt;="&amp;DATE(2026,1,26),T_Demandes[Type],"RTT")&gt;0,"RTT",IF(COUNTIFS(T_Demandes[Collaborateur],$A11,T_Demandes[Statut],"Validé",T_Demandes[Du],"&lt;="&amp;DATE(2026,1,26),T_Demandes[Au],"&gt;="&amp;DATE(2026,1,26),T_Demandes[Type],"MAL")&gt;0,"MAL",IF(COUNTIFS(T_Demandes[Collaborateur],$A11,T_Demandes[Statut],"Validé",T_Demandes[Du],"&lt;="&amp;DATE(2026,1,26),T_Demandes[Au],"&gt;="&amp;DATE(2026,1,26),T_Demandes[Type],"ABS")&gt;0,"ABS",IF(COUNTIFS(T_Demandes[Collaborateur],$A11,T_Demandes[Statut],"Validé",T_Demandes[Du],"&lt;="&amp;DATE(2026,1,26),T_Demandes[Au],"&gt;="&amp;DATE(2026,1,26),T_Demandes[Type],"MAT")&gt;0,"MAT","")))))</f>
        <v/>
      </c>
      <c r="AD11" s="8">
        <f>IF(COUNTIFS(T_Demandes[Collaborateur],$A11,T_Demandes[Statut],"Validé",T_Demandes[Du],"&lt;="&amp;DATE(2026,1,27),T_Demandes[Au],"&gt;="&amp;DATE(2026,1,27),T_Demandes[Type],"CP")&gt;0,"CP",IF(COUNTIFS(T_Demandes[Collaborateur],$A11,T_Demandes[Statut],"Validé",T_Demandes[Du],"&lt;="&amp;DATE(2026,1,27),T_Demandes[Au],"&gt;="&amp;DATE(2026,1,27),T_Demandes[Type],"RTT")&gt;0,"RTT",IF(COUNTIFS(T_Demandes[Collaborateur],$A11,T_Demandes[Statut],"Validé",T_Demandes[Du],"&lt;="&amp;DATE(2026,1,27),T_Demandes[Au],"&gt;="&amp;DATE(2026,1,27),T_Demandes[Type],"MAL")&gt;0,"MAL",IF(COUNTIFS(T_Demandes[Collaborateur],$A11,T_Demandes[Statut],"Validé",T_Demandes[Du],"&lt;="&amp;DATE(2026,1,27),T_Demandes[Au],"&gt;="&amp;DATE(2026,1,27),T_Demandes[Type],"ABS")&gt;0,"ABS",IF(COUNTIFS(T_Demandes[Collaborateur],$A11,T_Demandes[Statut],"Validé",T_Demandes[Du],"&lt;="&amp;DATE(2026,1,27),T_Demandes[Au],"&gt;="&amp;DATE(2026,1,27),T_Demandes[Type],"MAT")&gt;0,"MAT","")))))</f>
        <v/>
      </c>
      <c r="AE11" s="8">
        <f>IF(COUNTIFS(T_Demandes[Collaborateur],$A11,T_Demandes[Statut],"Validé",T_Demandes[Du],"&lt;="&amp;DATE(2026,1,28),T_Demandes[Au],"&gt;="&amp;DATE(2026,1,28),T_Demandes[Type],"CP")&gt;0,"CP",IF(COUNTIFS(T_Demandes[Collaborateur],$A11,T_Demandes[Statut],"Validé",T_Demandes[Du],"&lt;="&amp;DATE(2026,1,28),T_Demandes[Au],"&gt;="&amp;DATE(2026,1,28),T_Demandes[Type],"RTT")&gt;0,"RTT",IF(COUNTIFS(T_Demandes[Collaborateur],$A11,T_Demandes[Statut],"Validé",T_Demandes[Du],"&lt;="&amp;DATE(2026,1,28),T_Demandes[Au],"&gt;="&amp;DATE(2026,1,28),T_Demandes[Type],"MAL")&gt;0,"MAL",IF(COUNTIFS(T_Demandes[Collaborateur],$A11,T_Demandes[Statut],"Validé",T_Demandes[Du],"&lt;="&amp;DATE(2026,1,28),T_Demandes[Au],"&gt;="&amp;DATE(2026,1,28),T_Demandes[Type],"ABS")&gt;0,"ABS",IF(COUNTIFS(T_Demandes[Collaborateur],$A11,T_Demandes[Statut],"Validé",T_Demandes[Du],"&lt;="&amp;DATE(2026,1,28),T_Demandes[Au],"&gt;="&amp;DATE(2026,1,28),T_Demandes[Type],"MAT")&gt;0,"MAT","")))))</f>
        <v/>
      </c>
      <c r="AF11" s="8">
        <f>IF(COUNTIFS(T_Demandes[Collaborateur],$A11,T_Demandes[Statut],"Validé",T_Demandes[Du],"&lt;="&amp;DATE(2026,1,29),T_Demandes[Au],"&gt;="&amp;DATE(2026,1,29),T_Demandes[Type],"CP")&gt;0,"CP",IF(COUNTIFS(T_Demandes[Collaborateur],$A11,T_Demandes[Statut],"Validé",T_Demandes[Du],"&lt;="&amp;DATE(2026,1,29),T_Demandes[Au],"&gt;="&amp;DATE(2026,1,29),T_Demandes[Type],"RTT")&gt;0,"RTT",IF(COUNTIFS(T_Demandes[Collaborateur],$A11,T_Demandes[Statut],"Validé",T_Demandes[Du],"&lt;="&amp;DATE(2026,1,29),T_Demandes[Au],"&gt;="&amp;DATE(2026,1,29),T_Demandes[Type],"MAL")&gt;0,"MAL",IF(COUNTIFS(T_Demandes[Collaborateur],$A11,T_Demandes[Statut],"Validé",T_Demandes[Du],"&lt;="&amp;DATE(2026,1,29),T_Demandes[Au],"&gt;="&amp;DATE(2026,1,29),T_Demandes[Type],"ABS")&gt;0,"ABS",IF(COUNTIFS(T_Demandes[Collaborateur],$A11,T_Demandes[Statut],"Validé",T_Demandes[Du],"&lt;="&amp;DATE(2026,1,29),T_Demandes[Au],"&gt;="&amp;DATE(2026,1,29),T_Demandes[Type],"MAT")&gt;0,"MAT","")))))</f>
        <v/>
      </c>
      <c r="AG11" s="8">
        <f>IF(COUNTIFS(T_Demandes[Collaborateur],$A11,T_Demandes[Statut],"Validé",T_Demandes[Du],"&lt;="&amp;DATE(2026,1,30),T_Demandes[Au],"&gt;="&amp;DATE(2026,1,30),T_Demandes[Type],"CP")&gt;0,"CP",IF(COUNTIFS(T_Demandes[Collaborateur],$A11,T_Demandes[Statut],"Validé",T_Demandes[Du],"&lt;="&amp;DATE(2026,1,30),T_Demandes[Au],"&gt;="&amp;DATE(2026,1,30),T_Demandes[Type],"RTT")&gt;0,"RTT",IF(COUNTIFS(T_Demandes[Collaborateur],$A11,T_Demandes[Statut],"Validé",T_Demandes[Du],"&lt;="&amp;DATE(2026,1,30),T_Demandes[Au],"&gt;="&amp;DATE(2026,1,30),T_Demandes[Type],"MAL")&gt;0,"MAL",IF(COUNTIFS(T_Demandes[Collaborateur],$A11,T_Demandes[Statut],"Validé",T_Demandes[Du],"&lt;="&amp;DATE(2026,1,30),T_Demandes[Au],"&gt;="&amp;DATE(2026,1,30),T_Demandes[Type],"ABS")&gt;0,"ABS",IF(COUNTIFS(T_Demandes[Collaborateur],$A11,T_Demandes[Statut],"Validé",T_Demandes[Du],"&lt;="&amp;DATE(2026,1,30),T_Demandes[Au],"&gt;="&amp;DATE(2026,1,30),T_Demandes[Type],"MAT")&gt;0,"MAT","")))))</f>
        <v/>
      </c>
      <c r="AH11" s="8">
        <f>IF(COUNTIFS(T_Demandes[Collaborateur],$A11,T_Demandes[Statut],"Validé",T_Demandes[Du],"&lt;="&amp;DATE(2026,1,31),T_Demandes[Au],"&gt;="&amp;DATE(2026,1,31),T_Demandes[Type],"CP")&gt;0,"CP",IF(COUNTIFS(T_Demandes[Collaborateur],$A11,T_Demandes[Statut],"Validé",T_Demandes[Du],"&lt;="&amp;DATE(2026,1,31),T_Demandes[Au],"&gt;="&amp;DATE(2026,1,31),T_Demandes[Type],"RTT")&gt;0,"RTT",IF(COUNTIFS(T_Demandes[Collaborateur],$A11,T_Demandes[Statut],"Validé",T_Demandes[Du],"&lt;="&amp;DATE(2026,1,31),T_Demandes[Au],"&gt;="&amp;DATE(2026,1,31),T_Demandes[Type],"MAL")&gt;0,"MAL",IF(COUNTIFS(T_Demandes[Collaborateur],$A11,T_Demandes[Statut],"Validé",T_Demandes[Du],"&lt;="&amp;DATE(2026,1,31),T_Demandes[Au],"&gt;="&amp;DATE(2026,1,31),T_Demandes[Type],"ABS")&gt;0,"ABS",IF(COUNTIFS(T_Demandes[Collaborateur],$A11,T_Demandes[Statut],"Validé",T_Demandes[Du],"&lt;="&amp;DATE(2026,1,31),T_Demandes[Au],"&gt;="&amp;DATE(2026,1,31),T_Demandes[Type],"MAT")&gt;0,"MAT","")))))</f>
        <v/>
      </c>
    </row>
    <row r="12">
      <c r="A12" t="inlineStr">
        <is>
          <t>Youssef Mana</t>
        </is>
      </c>
      <c r="B12" t="inlineStr">
        <is>
          <t>B</t>
        </is>
      </c>
      <c r="C12" t="inlineStr">
        <is>
          <t>Samira Idrissi</t>
        </is>
      </c>
      <c r="D12" s="8">
        <f>IF(COUNTIFS(T_Demandes[Collaborateur],$A12,T_Demandes[Statut],"Validé",T_Demandes[Du],"&lt;="&amp;DATE(2026,1,1),T_Demandes[Au],"&gt;="&amp;DATE(2026,1,1),T_Demandes[Type],"CP")&gt;0,"CP",IF(COUNTIFS(T_Demandes[Collaborateur],$A12,T_Demandes[Statut],"Validé",T_Demandes[Du],"&lt;="&amp;DATE(2026,1,1),T_Demandes[Au],"&gt;="&amp;DATE(2026,1,1),T_Demandes[Type],"RTT")&gt;0,"RTT",IF(COUNTIFS(T_Demandes[Collaborateur],$A12,T_Demandes[Statut],"Validé",T_Demandes[Du],"&lt;="&amp;DATE(2026,1,1),T_Demandes[Au],"&gt;="&amp;DATE(2026,1,1),T_Demandes[Type],"MAL")&gt;0,"MAL",IF(COUNTIFS(T_Demandes[Collaborateur],$A12,T_Demandes[Statut],"Validé",T_Demandes[Du],"&lt;="&amp;DATE(2026,1,1),T_Demandes[Au],"&gt;="&amp;DATE(2026,1,1),T_Demandes[Type],"ABS")&gt;0,"ABS",IF(COUNTIFS(T_Demandes[Collaborateur],$A12,T_Demandes[Statut],"Validé",T_Demandes[Du],"&lt;="&amp;DATE(2026,1,1),T_Demandes[Au],"&gt;="&amp;DATE(2026,1,1),T_Demandes[Type],"MAT")&gt;0,"MAT","")))))</f>
        <v/>
      </c>
      <c r="E12" s="8">
        <f>IF(COUNTIFS(T_Demandes[Collaborateur],$A12,T_Demandes[Statut],"Validé",T_Demandes[Du],"&lt;="&amp;DATE(2026,1,2),T_Demandes[Au],"&gt;="&amp;DATE(2026,1,2),T_Demandes[Type],"CP")&gt;0,"CP",IF(COUNTIFS(T_Demandes[Collaborateur],$A12,T_Demandes[Statut],"Validé",T_Demandes[Du],"&lt;="&amp;DATE(2026,1,2),T_Demandes[Au],"&gt;="&amp;DATE(2026,1,2),T_Demandes[Type],"RTT")&gt;0,"RTT",IF(COUNTIFS(T_Demandes[Collaborateur],$A12,T_Demandes[Statut],"Validé",T_Demandes[Du],"&lt;="&amp;DATE(2026,1,2),T_Demandes[Au],"&gt;="&amp;DATE(2026,1,2),T_Demandes[Type],"MAL")&gt;0,"MAL",IF(COUNTIFS(T_Demandes[Collaborateur],$A12,T_Demandes[Statut],"Validé",T_Demandes[Du],"&lt;="&amp;DATE(2026,1,2),T_Demandes[Au],"&gt;="&amp;DATE(2026,1,2),T_Demandes[Type],"ABS")&gt;0,"ABS",IF(COUNTIFS(T_Demandes[Collaborateur],$A12,T_Demandes[Statut],"Validé",T_Demandes[Du],"&lt;="&amp;DATE(2026,1,2),T_Demandes[Au],"&gt;="&amp;DATE(2026,1,2),T_Demandes[Type],"MAT")&gt;0,"MAT","")))))</f>
        <v/>
      </c>
      <c r="F12" s="8">
        <f>IF(COUNTIFS(T_Demandes[Collaborateur],$A12,T_Demandes[Statut],"Validé",T_Demandes[Du],"&lt;="&amp;DATE(2026,1,3),T_Demandes[Au],"&gt;="&amp;DATE(2026,1,3),T_Demandes[Type],"CP")&gt;0,"CP",IF(COUNTIFS(T_Demandes[Collaborateur],$A12,T_Demandes[Statut],"Validé",T_Demandes[Du],"&lt;="&amp;DATE(2026,1,3),T_Demandes[Au],"&gt;="&amp;DATE(2026,1,3),T_Demandes[Type],"RTT")&gt;0,"RTT",IF(COUNTIFS(T_Demandes[Collaborateur],$A12,T_Demandes[Statut],"Validé",T_Demandes[Du],"&lt;="&amp;DATE(2026,1,3),T_Demandes[Au],"&gt;="&amp;DATE(2026,1,3),T_Demandes[Type],"MAL")&gt;0,"MAL",IF(COUNTIFS(T_Demandes[Collaborateur],$A12,T_Demandes[Statut],"Validé",T_Demandes[Du],"&lt;="&amp;DATE(2026,1,3),T_Demandes[Au],"&gt;="&amp;DATE(2026,1,3),T_Demandes[Type],"ABS")&gt;0,"ABS",IF(COUNTIFS(T_Demandes[Collaborateur],$A12,T_Demandes[Statut],"Validé",T_Demandes[Du],"&lt;="&amp;DATE(2026,1,3),T_Demandes[Au],"&gt;="&amp;DATE(2026,1,3),T_Demandes[Type],"MAT")&gt;0,"MAT","")))))</f>
        <v/>
      </c>
      <c r="G12" s="8">
        <f>IF(COUNTIFS(T_Demandes[Collaborateur],$A12,T_Demandes[Statut],"Validé",T_Demandes[Du],"&lt;="&amp;DATE(2026,1,4),T_Demandes[Au],"&gt;="&amp;DATE(2026,1,4),T_Demandes[Type],"CP")&gt;0,"CP",IF(COUNTIFS(T_Demandes[Collaborateur],$A12,T_Demandes[Statut],"Validé",T_Demandes[Du],"&lt;="&amp;DATE(2026,1,4),T_Demandes[Au],"&gt;="&amp;DATE(2026,1,4),T_Demandes[Type],"RTT")&gt;0,"RTT",IF(COUNTIFS(T_Demandes[Collaborateur],$A12,T_Demandes[Statut],"Validé",T_Demandes[Du],"&lt;="&amp;DATE(2026,1,4),T_Demandes[Au],"&gt;="&amp;DATE(2026,1,4),T_Demandes[Type],"MAL")&gt;0,"MAL",IF(COUNTIFS(T_Demandes[Collaborateur],$A12,T_Demandes[Statut],"Validé",T_Demandes[Du],"&lt;="&amp;DATE(2026,1,4),T_Demandes[Au],"&gt;="&amp;DATE(2026,1,4),T_Demandes[Type],"ABS")&gt;0,"ABS",IF(COUNTIFS(T_Demandes[Collaborateur],$A12,T_Demandes[Statut],"Validé",T_Demandes[Du],"&lt;="&amp;DATE(2026,1,4),T_Demandes[Au],"&gt;="&amp;DATE(2026,1,4),T_Demandes[Type],"MAT")&gt;0,"MAT","")))))</f>
        <v/>
      </c>
      <c r="H12" s="8">
        <f>IF(COUNTIFS(T_Demandes[Collaborateur],$A12,T_Demandes[Statut],"Validé",T_Demandes[Du],"&lt;="&amp;DATE(2026,1,5),T_Demandes[Au],"&gt;="&amp;DATE(2026,1,5),T_Demandes[Type],"CP")&gt;0,"CP",IF(COUNTIFS(T_Demandes[Collaborateur],$A12,T_Demandes[Statut],"Validé",T_Demandes[Du],"&lt;="&amp;DATE(2026,1,5),T_Demandes[Au],"&gt;="&amp;DATE(2026,1,5),T_Demandes[Type],"RTT")&gt;0,"RTT",IF(COUNTIFS(T_Demandes[Collaborateur],$A12,T_Demandes[Statut],"Validé",T_Demandes[Du],"&lt;="&amp;DATE(2026,1,5),T_Demandes[Au],"&gt;="&amp;DATE(2026,1,5),T_Demandes[Type],"MAL")&gt;0,"MAL",IF(COUNTIFS(T_Demandes[Collaborateur],$A12,T_Demandes[Statut],"Validé",T_Demandes[Du],"&lt;="&amp;DATE(2026,1,5),T_Demandes[Au],"&gt;="&amp;DATE(2026,1,5),T_Demandes[Type],"ABS")&gt;0,"ABS",IF(COUNTIFS(T_Demandes[Collaborateur],$A12,T_Demandes[Statut],"Validé",T_Demandes[Du],"&lt;="&amp;DATE(2026,1,5),T_Demandes[Au],"&gt;="&amp;DATE(2026,1,5),T_Demandes[Type],"MAT")&gt;0,"MAT","")))))</f>
        <v/>
      </c>
      <c r="I12" s="8">
        <f>IF(COUNTIFS(T_Demandes[Collaborateur],$A12,T_Demandes[Statut],"Validé",T_Demandes[Du],"&lt;="&amp;DATE(2026,1,6),T_Demandes[Au],"&gt;="&amp;DATE(2026,1,6),T_Demandes[Type],"CP")&gt;0,"CP",IF(COUNTIFS(T_Demandes[Collaborateur],$A12,T_Demandes[Statut],"Validé",T_Demandes[Du],"&lt;="&amp;DATE(2026,1,6),T_Demandes[Au],"&gt;="&amp;DATE(2026,1,6),T_Demandes[Type],"RTT")&gt;0,"RTT",IF(COUNTIFS(T_Demandes[Collaborateur],$A12,T_Demandes[Statut],"Validé",T_Demandes[Du],"&lt;="&amp;DATE(2026,1,6),T_Demandes[Au],"&gt;="&amp;DATE(2026,1,6),T_Demandes[Type],"MAL")&gt;0,"MAL",IF(COUNTIFS(T_Demandes[Collaborateur],$A12,T_Demandes[Statut],"Validé",T_Demandes[Du],"&lt;="&amp;DATE(2026,1,6),T_Demandes[Au],"&gt;="&amp;DATE(2026,1,6),T_Demandes[Type],"ABS")&gt;0,"ABS",IF(COUNTIFS(T_Demandes[Collaborateur],$A12,T_Demandes[Statut],"Validé",T_Demandes[Du],"&lt;="&amp;DATE(2026,1,6),T_Demandes[Au],"&gt;="&amp;DATE(2026,1,6),T_Demandes[Type],"MAT")&gt;0,"MAT","")))))</f>
        <v/>
      </c>
      <c r="J12" s="8">
        <f>IF(COUNTIFS(T_Demandes[Collaborateur],$A12,T_Demandes[Statut],"Validé",T_Demandes[Du],"&lt;="&amp;DATE(2026,1,7),T_Demandes[Au],"&gt;="&amp;DATE(2026,1,7),T_Demandes[Type],"CP")&gt;0,"CP",IF(COUNTIFS(T_Demandes[Collaborateur],$A12,T_Demandes[Statut],"Validé",T_Demandes[Du],"&lt;="&amp;DATE(2026,1,7),T_Demandes[Au],"&gt;="&amp;DATE(2026,1,7),T_Demandes[Type],"RTT")&gt;0,"RTT",IF(COUNTIFS(T_Demandes[Collaborateur],$A12,T_Demandes[Statut],"Validé",T_Demandes[Du],"&lt;="&amp;DATE(2026,1,7),T_Demandes[Au],"&gt;="&amp;DATE(2026,1,7),T_Demandes[Type],"MAL")&gt;0,"MAL",IF(COUNTIFS(T_Demandes[Collaborateur],$A12,T_Demandes[Statut],"Validé",T_Demandes[Du],"&lt;="&amp;DATE(2026,1,7),T_Demandes[Au],"&gt;="&amp;DATE(2026,1,7),T_Demandes[Type],"ABS")&gt;0,"ABS",IF(COUNTIFS(T_Demandes[Collaborateur],$A12,T_Demandes[Statut],"Validé",T_Demandes[Du],"&lt;="&amp;DATE(2026,1,7),T_Demandes[Au],"&gt;="&amp;DATE(2026,1,7),T_Demandes[Type],"MAT")&gt;0,"MAT","")))))</f>
        <v/>
      </c>
      <c r="K12" s="8">
        <f>IF(COUNTIFS(T_Demandes[Collaborateur],$A12,T_Demandes[Statut],"Validé",T_Demandes[Du],"&lt;="&amp;DATE(2026,1,8),T_Demandes[Au],"&gt;="&amp;DATE(2026,1,8),T_Demandes[Type],"CP")&gt;0,"CP",IF(COUNTIFS(T_Demandes[Collaborateur],$A12,T_Demandes[Statut],"Validé",T_Demandes[Du],"&lt;="&amp;DATE(2026,1,8),T_Demandes[Au],"&gt;="&amp;DATE(2026,1,8),T_Demandes[Type],"RTT")&gt;0,"RTT",IF(COUNTIFS(T_Demandes[Collaborateur],$A12,T_Demandes[Statut],"Validé",T_Demandes[Du],"&lt;="&amp;DATE(2026,1,8),T_Demandes[Au],"&gt;="&amp;DATE(2026,1,8),T_Demandes[Type],"MAL")&gt;0,"MAL",IF(COUNTIFS(T_Demandes[Collaborateur],$A12,T_Demandes[Statut],"Validé",T_Demandes[Du],"&lt;="&amp;DATE(2026,1,8),T_Demandes[Au],"&gt;="&amp;DATE(2026,1,8),T_Demandes[Type],"ABS")&gt;0,"ABS",IF(COUNTIFS(T_Demandes[Collaborateur],$A12,T_Demandes[Statut],"Validé",T_Demandes[Du],"&lt;="&amp;DATE(2026,1,8),T_Demandes[Au],"&gt;="&amp;DATE(2026,1,8),T_Demandes[Type],"MAT")&gt;0,"MAT","")))))</f>
        <v/>
      </c>
      <c r="L12" s="8">
        <f>IF(COUNTIFS(T_Demandes[Collaborateur],$A12,T_Demandes[Statut],"Validé",T_Demandes[Du],"&lt;="&amp;DATE(2026,1,9),T_Demandes[Au],"&gt;="&amp;DATE(2026,1,9),T_Demandes[Type],"CP")&gt;0,"CP",IF(COUNTIFS(T_Demandes[Collaborateur],$A12,T_Demandes[Statut],"Validé",T_Demandes[Du],"&lt;="&amp;DATE(2026,1,9),T_Demandes[Au],"&gt;="&amp;DATE(2026,1,9),T_Demandes[Type],"RTT")&gt;0,"RTT",IF(COUNTIFS(T_Demandes[Collaborateur],$A12,T_Demandes[Statut],"Validé",T_Demandes[Du],"&lt;="&amp;DATE(2026,1,9),T_Demandes[Au],"&gt;="&amp;DATE(2026,1,9),T_Demandes[Type],"MAL")&gt;0,"MAL",IF(COUNTIFS(T_Demandes[Collaborateur],$A12,T_Demandes[Statut],"Validé",T_Demandes[Du],"&lt;="&amp;DATE(2026,1,9),T_Demandes[Au],"&gt;="&amp;DATE(2026,1,9),T_Demandes[Type],"ABS")&gt;0,"ABS",IF(COUNTIFS(T_Demandes[Collaborateur],$A12,T_Demandes[Statut],"Validé",T_Demandes[Du],"&lt;="&amp;DATE(2026,1,9),T_Demandes[Au],"&gt;="&amp;DATE(2026,1,9),T_Demandes[Type],"MAT")&gt;0,"MAT","")))))</f>
        <v/>
      </c>
      <c r="M12" s="8">
        <f>IF(COUNTIFS(T_Demandes[Collaborateur],$A12,T_Demandes[Statut],"Validé",T_Demandes[Du],"&lt;="&amp;DATE(2026,1,10),T_Demandes[Au],"&gt;="&amp;DATE(2026,1,10),T_Demandes[Type],"CP")&gt;0,"CP",IF(COUNTIFS(T_Demandes[Collaborateur],$A12,T_Demandes[Statut],"Validé",T_Demandes[Du],"&lt;="&amp;DATE(2026,1,10),T_Demandes[Au],"&gt;="&amp;DATE(2026,1,10),T_Demandes[Type],"RTT")&gt;0,"RTT",IF(COUNTIFS(T_Demandes[Collaborateur],$A12,T_Demandes[Statut],"Validé",T_Demandes[Du],"&lt;="&amp;DATE(2026,1,10),T_Demandes[Au],"&gt;="&amp;DATE(2026,1,10),T_Demandes[Type],"MAL")&gt;0,"MAL",IF(COUNTIFS(T_Demandes[Collaborateur],$A12,T_Demandes[Statut],"Validé",T_Demandes[Du],"&lt;="&amp;DATE(2026,1,10),T_Demandes[Au],"&gt;="&amp;DATE(2026,1,10),T_Demandes[Type],"ABS")&gt;0,"ABS",IF(COUNTIFS(T_Demandes[Collaborateur],$A12,T_Demandes[Statut],"Validé",T_Demandes[Du],"&lt;="&amp;DATE(2026,1,10),T_Demandes[Au],"&gt;="&amp;DATE(2026,1,10),T_Demandes[Type],"MAT")&gt;0,"MAT","")))))</f>
        <v/>
      </c>
      <c r="N12" s="8">
        <f>IF(COUNTIFS(T_Demandes[Collaborateur],$A12,T_Demandes[Statut],"Validé",T_Demandes[Du],"&lt;="&amp;DATE(2026,1,11),T_Demandes[Au],"&gt;="&amp;DATE(2026,1,11),T_Demandes[Type],"CP")&gt;0,"CP",IF(COUNTIFS(T_Demandes[Collaborateur],$A12,T_Demandes[Statut],"Validé",T_Demandes[Du],"&lt;="&amp;DATE(2026,1,11),T_Demandes[Au],"&gt;="&amp;DATE(2026,1,11),T_Demandes[Type],"RTT")&gt;0,"RTT",IF(COUNTIFS(T_Demandes[Collaborateur],$A12,T_Demandes[Statut],"Validé",T_Demandes[Du],"&lt;="&amp;DATE(2026,1,11),T_Demandes[Au],"&gt;="&amp;DATE(2026,1,11),T_Demandes[Type],"MAL")&gt;0,"MAL",IF(COUNTIFS(T_Demandes[Collaborateur],$A12,T_Demandes[Statut],"Validé",T_Demandes[Du],"&lt;="&amp;DATE(2026,1,11),T_Demandes[Au],"&gt;="&amp;DATE(2026,1,11),T_Demandes[Type],"ABS")&gt;0,"ABS",IF(COUNTIFS(T_Demandes[Collaborateur],$A12,T_Demandes[Statut],"Validé",T_Demandes[Du],"&lt;="&amp;DATE(2026,1,11),T_Demandes[Au],"&gt;="&amp;DATE(2026,1,11),T_Demandes[Type],"MAT")&gt;0,"MAT","")))))</f>
        <v/>
      </c>
      <c r="O12" s="8">
        <f>IF(COUNTIFS(T_Demandes[Collaborateur],$A12,T_Demandes[Statut],"Validé",T_Demandes[Du],"&lt;="&amp;DATE(2026,1,12),T_Demandes[Au],"&gt;="&amp;DATE(2026,1,12),T_Demandes[Type],"CP")&gt;0,"CP",IF(COUNTIFS(T_Demandes[Collaborateur],$A12,T_Demandes[Statut],"Validé",T_Demandes[Du],"&lt;="&amp;DATE(2026,1,12),T_Demandes[Au],"&gt;="&amp;DATE(2026,1,12),T_Demandes[Type],"RTT")&gt;0,"RTT",IF(COUNTIFS(T_Demandes[Collaborateur],$A12,T_Demandes[Statut],"Validé",T_Demandes[Du],"&lt;="&amp;DATE(2026,1,12),T_Demandes[Au],"&gt;="&amp;DATE(2026,1,12),T_Demandes[Type],"MAL")&gt;0,"MAL",IF(COUNTIFS(T_Demandes[Collaborateur],$A12,T_Demandes[Statut],"Validé",T_Demandes[Du],"&lt;="&amp;DATE(2026,1,12),T_Demandes[Au],"&gt;="&amp;DATE(2026,1,12),T_Demandes[Type],"ABS")&gt;0,"ABS",IF(COUNTIFS(T_Demandes[Collaborateur],$A12,T_Demandes[Statut],"Validé",T_Demandes[Du],"&lt;="&amp;DATE(2026,1,12),T_Demandes[Au],"&gt;="&amp;DATE(2026,1,12),T_Demandes[Type],"MAT")&gt;0,"MAT","")))))</f>
        <v/>
      </c>
      <c r="P12" s="8">
        <f>IF(COUNTIFS(T_Demandes[Collaborateur],$A12,T_Demandes[Statut],"Validé",T_Demandes[Du],"&lt;="&amp;DATE(2026,1,13),T_Demandes[Au],"&gt;="&amp;DATE(2026,1,13),T_Demandes[Type],"CP")&gt;0,"CP",IF(COUNTIFS(T_Demandes[Collaborateur],$A12,T_Demandes[Statut],"Validé",T_Demandes[Du],"&lt;="&amp;DATE(2026,1,13),T_Demandes[Au],"&gt;="&amp;DATE(2026,1,13),T_Demandes[Type],"RTT")&gt;0,"RTT",IF(COUNTIFS(T_Demandes[Collaborateur],$A12,T_Demandes[Statut],"Validé",T_Demandes[Du],"&lt;="&amp;DATE(2026,1,13),T_Demandes[Au],"&gt;="&amp;DATE(2026,1,13),T_Demandes[Type],"MAL")&gt;0,"MAL",IF(COUNTIFS(T_Demandes[Collaborateur],$A12,T_Demandes[Statut],"Validé",T_Demandes[Du],"&lt;="&amp;DATE(2026,1,13),T_Demandes[Au],"&gt;="&amp;DATE(2026,1,13),T_Demandes[Type],"ABS")&gt;0,"ABS",IF(COUNTIFS(T_Demandes[Collaborateur],$A12,T_Demandes[Statut],"Validé",T_Demandes[Du],"&lt;="&amp;DATE(2026,1,13),T_Demandes[Au],"&gt;="&amp;DATE(2026,1,13),T_Demandes[Type],"MAT")&gt;0,"MAT","")))))</f>
        <v/>
      </c>
      <c r="Q12" s="8">
        <f>IF(COUNTIFS(T_Demandes[Collaborateur],$A12,T_Demandes[Statut],"Validé",T_Demandes[Du],"&lt;="&amp;DATE(2026,1,14),T_Demandes[Au],"&gt;="&amp;DATE(2026,1,14),T_Demandes[Type],"CP")&gt;0,"CP",IF(COUNTIFS(T_Demandes[Collaborateur],$A12,T_Demandes[Statut],"Validé",T_Demandes[Du],"&lt;="&amp;DATE(2026,1,14),T_Demandes[Au],"&gt;="&amp;DATE(2026,1,14),T_Demandes[Type],"RTT")&gt;0,"RTT",IF(COUNTIFS(T_Demandes[Collaborateur],$A12,T_Demandes[Statut],"Validé",T_Demandes[Du],"&lt;="&amp;DATE(2026,1,14),T_Demandes[Au],"&gt;="&amp;DATE(2026,1,14),T_Demandes[Type],"MAL")&gt;0,"MAL",IF(COUNTIFS(T_Demandes[Collaborateur],$A12,T_Demandes[Statut],"Validé",T_Demandes[Du],"&lt;="&amp;DATE(2026,1,14),T_Demandes[Au],"&gt;="&amp;DATE(2026,1,14),T_Demandes[Type],"ABS")&gt;0,"ABS",IF(COUNTIFS(T_Demandes[Collaborateur],$A12,T_Demandes[Statut],"Validé",T_Demandes[Du],"&lt;="&amp;DATE(2026,1,14),T_Demandes[Au],"&gt;="&amp;DATE(2026,1,14),T_Demandes[Type],"MAT")&gt;0,"MAT","")))))</f>
        <v/>
      </c>
      <c r="R12" s="8">
        <f>IF(COUNTIFS(T_Demandes[Collaborateur],$A12,T_Demandes[Statut],"Validé",T_Demandes[Du],"&lt;="&amp;DATE(2026,1,15),T_Demandes[Au],"&gt;="&amp;DATE(2026,1,15),T_Demandes[Type],"CP")&gt;0,"CP",IF(COUNTIFS(T_Demandes[Collaborateur],$A12,T_Demandes[Statut],"Validé",T_Demandes[Du],"&lt;="&amp;DATE(2026,1,15),T_Demandes[Au],"&gt;="&amp;DATE(2026,1,15),T_Demandes[Type],"RTT")&gt;0,"RTT",IF(COUNTIFS(T_Demandes[Collaborateur],$A12,T_Demandes[Statut],"Validé",T_Demandes[Du],"&lt;="&amp;DATE(2026,1,15),T_Demandes[Au],"&gt;="&amp;DATE(2026,1,15),T_Demandes[Type],"MAL")&gt;0,"MAL",IF(COUNTIFS(T_Demandes[Collaborateur],$A12,T_Demandes[Statut],"Validé",T_Demandes[Du],"&lt;="&amp;DATE(2026,1,15),T_Demandes[Au],"&gt;="&amp;DATE(2026,1,15),T_Demandes[Type],"ABS")&gt;0,"ABS",IF(COUNTIFS(T_Demandes[Collaborateur],$A12,T_Demandes[Statut],"Validé",T_Demandes[Du],"&lt;="&amp;DATE(2026,1,15),T_Demandes[Au],"&gt;="&amp;DATE(2026,1,15),T_Demandes[Type],"MAT")&gt;0,"MAT","")))))</f>
        <v/>
      </c>
      <c r="S12" s="8">
        <f>IF(COUNTIFS(T_Demandes[Collaborateur],$A12,T_Demandes[Statut],"Validé",T_Demandes[Du],"&lt;="&amp;DATE(2026,1,16),T_Demandes[Au],"&gt;="&amp;DATE(2026,1,16),T_Demandes[Type],"CP")&gt;0,"CP",IF(COUNTIFS(T_Demandes[Collaborateur],$A12,T_Demandes[Statut],"Validé",T_Demandes[Du],"&lt;="&amp;DATE(2026,1,16),T_Demandes[Au],"&gt;="&amp;DATE(2026,1,16),T_Demandes[Type],"RTT")&gt;0,"RTT",IF(COUNTIFS(T_Demandes[Collaborateur],$A12,T_Demandes[Statut],"Validé",T_Demandes[Du],"&lt;="&amp;DATE(2026,1,16),T_Demandes[Au],"&gt;="&amp;DATE(2026,1,16),T_Demandes[Type],"MAL")&gt;0,"MAL",IF(COUNTIFS(T_Demandes[Collaborateur],$A12,T_Demandes[Statut],"Validé",T_Demandes[Du],"&lt;="&amp;DATE(2026,1,16),T_Demandes[Au],"&gt;="&amp;DATE(2026,1,16),T_Demandes[Type],"ABS")&gt;0,"ABS",IF(COUNTIFS(T_Demandes[Collaborateur],$A12,T_Demandes[Statut],"Validé",T_Demandes[Du],"&lt;="&amp;DATE(2026,1,16),T_Demandes[Au],"&gt;="&amp;DATE(2026,1,16),T_Demandes[Type],"MAT")&gt;0,"MAT","")))))</f>
        <v/>
      </c>
      <c r="T12" s="8">
        <f>IF(COUNTIFS(T_Demandes[Collaborateur],$A12,T_Demandes[Statut],"Validé",T_Demandes[Du],"&lt;="&amp;DATE(2026,1,17),T_Demandes[Au],"&gt;="&amp;DATE(2026,1,17),T_Demandes[Type],"CP")&gt;0,"CP",IF(COUNTIFS(T_Demandes[Collaborateur],$A12,T_Demandes[Statut],"Validé",T_Demandes[Du],"&lt;="&amp;DATE(2026,1,17),T_Demandes[Au],"&gt;="&amp;DATE(2026,1,17),T_Demandes[Type],"RTT")&gt;0,"RTT",IF(COUNTIFS(T_Demandes[Collaborateur],$A12,T_Demandes[Statut],"Validé",T_Demandes[Du],"&lt;="&amp;DATE(2026,1,17),T_Demandes[Au],"&gt;="&amp;DATE(2026,1,17),T_Demandes[Type],"MAL")&gt;0,"MAL",IF(COUNTIFS(T_Demandes[Collaborateur],$A12,T_Demandes[Statut],"Validé",T_Demandes[Du],"&lt;="&amp;DATE(2026,1,17),T_Demandes[Au],"&gt;="&amp;DATE(2026,1,17),T_Demandes[Type],"ABS")&gt;0,"ABS",IF(COUNTIFS(T_Demandes[Collaborateur],$A12,T_Demandes[Statut],"Validé",T_Demandes[Du],"&lt;="&amp;DATE(2026,1,17),T_Demandes[Au],"&gt;="&amp;DATE(2026,1,17),T_Demandes[Type],"MAT")&gt;0,"MAT","")))))</f>
        <v/>
      </c>
      <c r="U12" s="8">
        <f>IF(COUNTIFS(T_Demandes[Collaborateur],$A12,T_Demandes[Statut],"Validé",T_Demandes[Du],"&lt;="&amp;DATE(2026,1,18),T_Demandes[Au],"&gt;="&amp;DATE(2026,1,18),T_Demandes[Type],"CP")&gt;0,"CP",IF(COUNTIFS(T_Demandes[Collaborateur],$A12,T_Demandes[Statut],"Validé",T_Demandes[Du],"&lt;="&amp;DATE(2026,1,18),T_Demandes[Au],"&gt;="&amp;DATE(2026,1,18),T_Demandes[Type],"RTT")&gt;0,"RTT",IF(COUNTIFS(T_Demandes[Collaborateur],$A12,T_Demandes[Statut],"Validé",T_Demandes[Du],"&lt;="&amp;DATE(2026,1,18),T_Demandes[Au],"&gt;="&amp;DATE(2026,1,18),T_Demandes[Type],"MAL")&gt;0,"MAL",IF(COUNTIFS(T_Demandes[Collaborateur],$A12,T_Demandes[Statut],"Validé",T_Demandes[Du],"&lt;="&amp;DATE(2026,1,18),T_Demandes[Au],"&gt;="&amp;DATE(2026,1,18),T_Demandes[Type],"ABS")&gt;0,"ABS",IF(COUNTIFS(T_Demandes[Collaborateur],$A12,T_Demandes[Statut],"Validé",T_Demandes[Du],"&lt;="&amp;DATE(2026,1,18),T_Demandes[Au],"&gt;="&amp;DATE(2026,1,18),T_Demandes[Type],"MAT")&gt;0,"MAT","")))))</f>
        <v/>
      </c>
      <c r="V12" s="8">
        <f>IF(COUNTIFS(T_Demandes[Collaborateur],$A12,T_Demandes[Statut],"Validé",T_Demandes[Du],"&lt;="&amp;DATE(2026,1,19),T_Demandes[Au],"&gt;="&amp;DATE(2026,1,19),T_Demandes[Type],"CP")&gt;0,"CP",IF(COUNTIFS(T_Demandes[Collaborateur],$A12,T_Demandes[Statut],"Validé",T_Demandes[Du],"&lt;="&amp;DATE(2026,1,19),T_Demandes[Au],"&gt;="&amp;DATE(2026,1,19),T_Demandes[Type],"RTT")&gt;0,"RTT",IF(COUNTIFS(T_Demandes[Collaborateur],$A12,T_Demandes[Statut],"Validé",T_Demandes[Du],"&lt;="&amp;DATE(2026,1,19),T_Demandes[Au],"&gt;="&amp;DATE(2026,1,19),T_Demandes[Type],"MAL")&gt;0,"MAL",IF(COUNTIFS(T_Demandes[Collaborateur],$A12,T_Demandes[Statut],"Validé",T_Demandes[Du],"&lt;="&amp;DATE(2026,1,19),T_Demandes[Au],"&gt;="&amp;DATE(2026,1,19),T_Demandes[Type],"ABS")&gt;0,"ABS",IF(COUNTIFS(T_Demandes[Collaborateur],$A12,T_Demandes[Statut],"Validé",T_Demandes[Du],"&lt;="&amp;DATE(2026,1,19),T_Demandes[Au],"&gt;="&amp;DATE(2026,1,19),T_Demandes[Type],"MAT")&gt;0,"MAT","")))))</f>
        <v/>
      </c>
      <c r="W12" s="8">
        <f>IF(COUNTIFS(T_Demandes[Collaborateur],$A12,T_Demandes[Statut],"Validé",T_Demandes[Du],"&lt;="&amp;DATE(2026,1,20),T_Demandes[Au],"&gt;="&amp;DATE(2026,1,20),T_Demandes[Type],"CP")&gt;0,"CP",IF(COUNTIFS(T_Demandes[Collaborateur],$A12,T_Demandes[Statut],"Validé",T_Demandes[Du],"&lt;="&amp;DATE(2026,1,20),T_Demandes[Au],"&gt;="&amp;DATE(2026,1,20),T_Demandes[Type],"RTT")&gt;0,"RTT",IF(COUNTIFS(T_Demandes[Collaborateur],$A12,T_Demandes[Statut],"Validé",T_Demandes[Du],"&lt;="&amp;DATE(2026,1,20),T_Demandes[Au],"&gt;="&amp;DATE(2026,1,20),T_Demandes[Type],"MAL")&gt;0,"MAL",IF(COUNTIFS(T_Demandes[Collaborateur],$A12,T_Demandes[Statut],"Validé",T_Demandes[Du],"&lt;="&amp;DATE(2026,1,20),T_Demandes[Au],"&gt;="&amp;DATE(2026,1,20),T_Demandes[Type],"ABS")&gt;0,"ABS",IF(COUNTIFS(T_Demandes[Collaborateur],$A12,T_Demandes[Statut],"Validé",T_Demandes[Du],"&lt;="&amp;DATE(2026,1,20),T_Demandes[Au],"&gt;="&amp;DATE(2026,1,20),T_Demandes[Type],"MAT")&gt;0,"MAT","")))))</f>
        <v/>
      </c>
      <c r="X12" s="8">
        <f>IF(COUNTIFS(T_Demandes[Collaborateur],$A12,T_Demandes[Statut],"Validé",T_Demandes[Du],"&lt;="&amp;DATE(2026,1,21),T_Demandes[Au],"&gt;="&amp;DATE(2026,1,21),T_Demandes[Type],"CP")&gt;0,"CP",IF(COUNTIFS(T_Demandes[Collaborateur],$A12,T_Demandes[Statut],"Validé",T_Demandes[Du],"&lt;="&amp;DATE(2026,1,21),T_Demandes[Au],"&gt;="&amp;DATE(2026,1,21),T_Demandes[Type],"RTT")&gt;0,"RTT",IF(COUNTIFS(T_Demandes[Collaborateur],$A12,T_Demandes[Statut],"Validé",T_Demandes[Du],"&lt;="&amp;DATE(2026,1,21),T_Demandes[Au],"&gt;="&amp;DATE(2026,1,21),T_Demandes[Type],"MAL")&gt;0,"MAL",IF(COUNTIFS(T_Demandes[Collaborateur],$A12,T_Demandes[Statut],"Validé",T_Demandes[Du],"&lt;="&amp;DATE(2026,1,21),T_Demandes[Au],"&gt;="&amp;DATE(2026,1,21),T_Demandes[Type],"ABS")&gt;0,"ABS",IF(COUNTIFS(T_Demandes[Collaborateur],$A12,T_Demandes[Statut],"Validé",T_Demandes[Du],"&lt;="&amp;DATE(2026,1,21),T_Demandes[Au],"&gt;="&amp;DATE(2026,1,21),T_Demandes[Type],"MAT")&gt;0,"MAT","")))))</f>
        <v/>
      </c>
      <c r="Y12" s="8">
        <f>IF(COUNTIFS(T_Demandes[Collaborateur],$A12,T_Demandes[Statut],"Validé",T_Demandes[Du],"&lt;="&amp;DATE(2026,1,22),T_Demandes[Au],"&gt;="&amp;DATE(2026,1,22),T_Demandes[Type],"CP")&gt;0,"CP",IF(COUNTIFS(T_Demandes[Collaborateur],$A12,T_Demandes[Statut],"Validé",T_Demandes[Du],"&lt;="&amp;DATE(2026,1,22),T_Demandes[Au],"&gt;="&amp;DATE(2026,1,22),T_Demandes[Type],"RTT")&gt;0,"RTT",IF(COUNTIFS(T_Demandes[Collaborateur],$A12,T_Demandes[Statut],"Validé",T_Demandes[Du],"&lt;="&amp;DATE(2026,1,22),T_Demandes[Au],"&gt;="&amp;DATE(2026,1,22),T_Demandes[Type],"MAL")&gt;0,"MAL",IF(COUNTIFS(T_Demandes[Collaborateur],$A12,T_Demandes[Statut],"Validé",T_Demandes[Du],"&lt;="&amp;DATE(2026,1,22),T_Demandes[Au],"&gt;="&amp;DATE(2026,1,22),T_Demandes[Type],"ABS")&gt;0,"ABS",IF(COUNTIFS(T_Demandes[Collaborateur],$A12,T_Demandes[Statut],"Validé",T_Demandes[Du],"&lt;="&amp;DATE(2026,1,22),T_Demandes[Au],"&gt;="&amp;DATE(2026,1,22),T_Demandes[Type],"MAT")&gt;0,"MAT","")))))</f>
        <v/>
      </c>
      <c r="Z12" s="8">
        <f>IF(COUNTIFS(T_Demandes[Collaborateur],$A12,T_Demandes[Statut],"Validé",T_Demandes[Du],"&lt;="&amp;DATE(2026,1,23),T_Demandes[Au],"&gt;="&amp;DATE(2026,1,23),T_Demandes[Type],"CP")&gt;0,"CP",IF(COUNTIFS(T_Demandes[Collaborateur],$A12,T_Demandes[Statut],"Validé",T_Demandes[Du],"&lt;="&amp;DATE(2026,1,23),T_Demandes[Au],"&gt;="&amp;DATE(2026,1,23),T_Demandes[Type],"RTT")&gt;0,"RTT",IF(COUNTIFS(T_Demandes[Collaborateur],$A12,T_Demandes[Statut],"Validé",T_Demandes[Du],"&lt;="&amp;DATE(2026,1,23),T_Demandes[Au],"&gt;="&amp;DATE(2026,1,23),T_Demandes[Type],"MAL")&gt;0,"MAL",IF(COUNTIFS(T_Demandes[Collaborateur],$A12,T_Demandes[Statut],"Validé",T_Demandes[Du],"&lt;="&amp;DATE(2026,1,23),T_Demandes[Au],"&gt;="&amp;DATE(2026,1,23),T_Demandes[Type],"ABS")&gt;0,"ABS",IF(COUNTIFS(T_Demandes[Collaborateur],$A12,T_Demandes[Statut],"Validé",T_Demandes[Du],"&lt;="&amp;DATE(2026,1,23),T_Demandes[Au],"&gt;="&amp;DATE(2026,1,23),T_Demandes[Type],"MAT")&gt;0,"MAT","")))))</f>
        <v/>
      </c>
      <c r="AA12" s="8">
        <f>IF(COUNTIFS(T_Demandes[Collaborateur],$A12,T_Demandes[Statut],"Validé",T_Demandes[Du],"&lt;="&amp;DATE(2026,1,24),T_Demandes[Au],"&gt;="&amp;DATE(2026,1,24),T_Demandes[Type],"CP")&gt;0,"CP",IF(COUNTIFS(T_Demandes[Collaborateur],$A12,T_Demandes[Statut],"Validé",T_Demandes[Du],"&lt;="&amp;DATE(2026,1,24),T_Demandes[Au],"&gt;="&amp;DATE(2026,1,24),T_Demandes[Type],"RTT")&gt;0,"RTT",IF(COUNTIFS(T_Demandes[Collaborateur],$A12,T_Demandes[Statut],"Validé",T_Demandes[Du],"&lt;="&amp;DATE(2026,1,24),T_Demandes[Au],"&gt;="&amp;DATE(2026,1,24),T_Demandes[Type],"MAL")&gt;0,"MAL",IF(COUNTIFS(T_Demandes[Collaborateur],$A12,T_Demandes[Statut],"Validé",T_Demandes[Du],"&lt;="&amp;DATE(2026,1,24),T_Demandes[Au],"&gt;="&amp;DATE(2026,1,24),T_Demandes[Type],"ABS")&gt;0,"ABS",IF(COUNTIFS(T_Demandes[Collaborateur],$A12,T_Demandes[Statut],"Validé",T_Demandes[Du],"&lt;="&amp;DATE(2026,1,24),T_Demandes[Au],"&gt;="&amp;DATE(2026,1,24),T_Demandes[Type],"MAT")&gt;0,"MAT","")))))</f>
        <v/>
      </c>
      <c r="AB12" s="8">
        <f>IF(COUNTIFS(T_Demandes[Collaborateur],$A12,T_Demandes[Statut],"Validé",T_Demandes[Du],"&lt;="&amp;DATE(2026,1,25),T_Demandes[Au],"&gt;="&amp;DATE(2026,1,25),T_Demandes[Type],"CP")&gt;0,"CP",IF(COUNTIFS(T_Demandes[Collaborateur],$A12,T_Demandes[Statut],"Validé",T_Demandes[Du],"&lt;="&amp;DATE(2026,1,25),T_Demandes[Au],"&gt;="&amp;DATE(2026,1,25),T_Demandes[Type],"RTT")&gt;0,"RTT",IF(COUNTIFS(T_Demandes[Collaborateur],$A12,T_Demandes[Statut],"Validé",T_Demandes[Du],"&lt;="&amp;DATE(2026,1,25),T_Demandes[Au],"&gt;="&amp;DATE(2026,1,25),T_Demandes[Type],"MAL")&gt;0,"MAL",IF(COUNTIFS(T_Demandes[Collaborateur],$A12,T_Demandes[Statut],"Validé",T_Demandes[Du],"&lt;="&amp;DATE(2026,1,25),T_Demandes[Au],"&gt;="&amp;DATE(2026,1,25),T_Demandes[Type],"ABS")&gt;0,"ABS",IF(COUNTIFS(T_Demandes[Collaborateur],$A12,T_Demandes[Statut],"Validé",T_Demandes[Du],"&lt;="&amp;DATE(2026,1,25),T_Demandes[Au],"&gt;="&amp;DATE(2026,1,25),T_Demandes[Type],"MAT")&gt;0,"MAT","")))))</f>
        <v/>
      </c>
      <c r="AC12" s="8">
        <f>IF(COUNTIFS(T_Demandes[Collaborateur],$A12,T_Demandes[Statut],"Validé",T_Demandes[Du],"&lt;="&amp;DATE(2026,1,26),T_Demandes[Au],"&gt;="&amp;DATE(2026,1,26),T_Demandes[Type],"CP")&gt;0,"CP",IF(COUNTIFS(T_Demandes[Collaborateur],$A12,T_Demandes[Statut],"Validé",T_Demandes[Du],"&lt;="&amp;DATE(2026,1,26),T_Demandes[Au],"&gt;="&amp;DATE(2026,1,26),T_Demandes[Type],"RTT")&gt;0,"RTT",IF(COUNTIFS(T_Demandes[Collaborateur],$A12,T_Demandes[Statut],"Validé",T_Demandes[Du],"&lt;="&amp;DATE(2026,1,26),T_Demandes[Au],"&gt;="&amp;DATE(2026,1,26),T_Demandes[Type],"MAL")&gt;0,"MAL",IF(COUNTIFS(T_Demandes[Collaborateur],$A12,T_Demandes[Statut],"Validé",T_Demandes[Du],"&lt;="&amp;DATE(2026,1,26),T_Demandes[Au],"&gt;="&amp;DATE(2026,1,26),T_Demandes[Type],"ABS")&gt;0,"ABS",IF(COUNTIFS(T_Demandes[Collaborateur],$A12,T_Demandes[Statut],"Validé",T_Demandes[Du],"&lt;="&amp;DATE(2026,1,26),T_Demandes[Au],"&gt;="&amp;DATE(2026,1,26),T_Demandes[Type],"MAT")&gt;0,"MAT","")))))</f>
        <v/>
      </c>
      <c r="AD12" s="8">
        <f>IF(COUNTIFS(T_Demandes[Collaborateur],$A12,T_Demandes[Statut],"Validé",T_Demandes[Du],"&lt;="&amp;DATE(2026,1,27),T_Demandes[Au],"&gt;="&amp;DATE(2026,1,27),T_Demandes[Type],"CP")&gt;0,"CP",IF(COUNTIFS(T_Demandes[Collaborateur],$A12,T_Demandes[Statut],"Validé",T_Demandes[Du],"&lt;="&amp;DATE(2026,1,27),T_Demandes[Au],"&gt;="&amp;DATE(2026,1,27),T_Demandes[Type],"RTT")&gt;0,"RTT",IF(COUNTIFS(T_Demandes[Collaborateur],$A12,T_Demandes[Statut],"Validé",T_Demandes[Du],"&lt;="&amp;DATE(2026,1,27),T_Demandes[Au],"&gt;="&amp;DATE(2026,1,27),T_Demandes[Type],"MAL")&gt;0,"MAL",IF(COUNTIFS(T_Demandes[Collaborateur],$A12,T_Demandes[Statut],"Validé",T_Demandes[Du],"&lt;="&amp;DATE(2026,1,27),T_Demandes[Au],"&gt;="&amp;DATE(2026,1,27),T_Demandes[Type],"ABS")&gt;0,"ABS",IF(COUNTIFS(T_Demandes[Collaborateur],$A12,T_Demandes[Statut],"Validé",T_Demandes[Du],"&lt;="&amp;DATE(2026,1,27),T_Demandes[Au],"&gt;="&amp;DATE(2026,1,27),T_Demandes[Type],"MAT")&gt;0,"MAT","")))))</f>
        <v/>
      </c>
      <c r="AE12" s="8">
        <f>IF(COUNTIFS(T_Demandes[Collaborateur],$A12,T_Demandes[Statut],"Validé",T_Demandes[Du],"&lt;="&amp;DATE(2026,1,28),T_Demandes[Au],"&gt;="&amp;DATE(2026,1,28),T_Demandes[Type],"CP")&gt;0,"CP",IF(COUNTIFS(T_Demandes[Collaborateur],$A12,T_Demandes[Statut],"Validé",T_Demandes[Du],"&lt;="&amp;DATE(2026,1,28),T_Demandes[Au],"&gt;="&amp;DATE(2026,1,28),T_Demandes[Type],"RTT")&gt;0,"RTT",IF(COUNTIFS(T_Demandes[Collaborateur],$A12,T_Demandes[Statut],"Validé",T_Demandes[Du],"&lt;="&amp;DATE(2026,1,28),T_Demandes[Au],"&gt;="&amp;DATE(2026,1,28),T_Demandes[Type],"MAL")&gt;0,"MAL",IF(COUNTIFS(T_Demandes[Collaborateur],$A12,T_Demandes[Statut],"Validé",T_Demandes[Du],"&lt;="&amp;DATE(2026,1,28),T_Demandes[Au],"&gt;="&amp;DATE(2026,1,28),T_Demandes[Type],"ABS")&gt;0,"ABS",IF(COUNTIFS(T_Demandes[Collaborateur],$A12,T_Demandes[Statut],"Validé",T_Demandes[Du],"&lt;="&amp;DATE(2026,1,28),T_Demandes[Au],"&gt;="&amp;DATE(2026,1,28),T_Demandes[Type],"MAT")&gt;0,"MAT","")))))</f>
        <v/>
      </c>
      <c r="AF12" s="8">
        <f>IF(COUNTIFS(T_Demandes[Collaborateur],$A12,T_Demandes[Statut],"Validé",T_Demandes[Du],"&lt;="&amp;DATE(2026,1,29),T_Demandes[Au],"&gt;="&amp;DATE(2026,1,29),T_Demandes[Type],"CP")&gt;0,"CP",IF(COUNTIFS(T_Demandes[Collaborateur],$A12,T_Demandes[Statut],"Validé",T_Demandes[Du],"&lt;="&amp;DATE(2026,1,29),T_Demandes[Au],"&gt;="&amp;DATE(2026,1,29),T_Demandes[Type],"RTT")&gt;0,"RTT",IF(COUNTIFS(T_Demandes[Collaborateur],$A12,T_Demandes[Statut],"Validé",T_Demandes[Du],"&lt;="&amp;DATE(2026,1,29),T_Demandes[Au],"&gt;="&amp;DATE(2026,1,29),T_Demandes[Type],"MAL")&gt;0,"MAL",IF(COUNTIFS(T_Demandes[Collaborateur],$A12,T_Demandes[Statut],"Validé",T_Demandes[Du],"&lt;="&amp;DATE(2026,1,29),T_Demandes[Au],"&gt;="&amp;DATE(2026,1,29),T_Demandes[Type],"ABS")&gt;0,"ABS",IF(COUNTIFS(T_Demandes[Collaborateur],$A12,T_Demandes[Statut],"Validé",T_Demandes[Du],"&lt;="&amp;DATE(2026,1,29),T_Demandes[Au],"&gt;="&amp;DATE(2026,1,29),T_Demandes[Type],"MAT")&gt;0,"MAT","")))))</f>
        <v/>
      </c>
      <c r="AG12" s="8">
        <f>IF(COUNTIFS(T_Demandes[Collaborateur],$A12,T_Demandes[Statut],"Validé",T_Demandes[Du],"&lt;="&amp;DATE(2026,1,30),T_Demandes[Au],"&gt;="&amp;DATE(2026,1,30),T_Demandes[Type],"CP")&gt;0,"CP",IF(COUNTIFS(T_Demandes[Collaborateur],$A12,T_Demandes[Statut],"Validé",T_Demandes[Du],"&lt;="&amp;DATE(2026,1,30),T_Demandes[Au],"&gt;="&amp;DATE(2026,1,30),T_Demandes[Type],"RTT")&gt;0,"RTT",IF(COUNTIFS(T_Demandes[Collaborateur],$A12,T_Demandes[Statut],"Validé",T_Demandes[Du],"&lt;="&amp;DATE(2026,1,30),T_Demandes[Au],"&gt;="&amp;DATE(2026,1,30),T_Demandes[Type],"MAL")&gt;0,"MAL",IF(COUNTIFS(T_Demandes[Collaborateur],$A12,T_Demandes[Statut],"Validé",T_Demandes[Du],"&lt;="&amp;DATE(2026,1,30),T_Demandes[Au],"&gt;="&amp;DATE(2026,1,30),T_Demandes[Type],"ABS")&gt;0,"ABS",IF(COUNTIFS(T_Demandes[Collaborateur],$A12,T_Demandes[Statut],"Validé",T_Demandes[Du],"&lt;="&amp;DATE(2026,1,30),T_Demandes[Au],"&gt;="&amp;DATE(2026,1,30),T_Demandes[Type],"MAT")&gt;0,"MAT","")))))</f>
        <v/>
      </c>
      <c r="AH12" s="8">
        <f>IF(COUNTIFS(T_Demandes[Collaborateur],$A12,T_Demandes[Statut],"Validé",T_Demandes[Du],"&lt;="&amp;DATE(2026,1,31),T_Demandes[Au],"&gt;="&amp;DATE(2026,1,31),T_Demandes[Type],"CP")&gt;0,"CP",IF(COUNTIFS(T_Demandes[Collaborateur],$A12,T_Demandes[Statut],"Validé",T_Demandes[Du],"&lt;="&amp;DATE(2026,1,31),T_Demandes[Au],"&gt;="&amp;DATE(2026,1,31),T_Demandes[Type],"RTT")&gt;0,"RTT",IF(COUNTIFS(T_Demandes[Collaborateur],$A12,T_Demandes[Statut],"Validé",T_Demandes[Du],"&lt;="&amp;DATE(2026,1,31),T_Demandes[Au],"&gt;="&amp;DATE(2026,1,31),T_Demandes[Type],"MAL")&gt;0,"MAL",IF(COUNTIFS(T_Demandes[Collaborateur],$A12,T_Demandes[Statut],"Validé",T_Demandes[Du],"&lt;="&amp;DATE(2026,1,31),T_Demandes[Au],"&gt;="&amp;DATE(2026,1,31),T_Demandes[Type],"ABS")&gt;0,"ABS",IF(COUNTIFS(T_Demandes[Collaborateur],$A12,T_Demandes[Statut],"Validé",T_Demandes[Du],"&lt;="&amp;DATE(2026,1,31),T_Demandes[Au],"&gt;="&amp;DATE(2026,1,31),T_Demandes[Type],"MAT")&gt;0,"MAT","")))))</f>
        <v/>
      </c>
    </row>
    <row r="13">
      <c r="A13" t="inlineStr">
        <is>
          <t>Clément Dubois</t>
        </is>
      </c>
      <c r="B13" t="inlineStr">
        <is>
          <t>B</t>
        </is>
      </c>
      <c r="C13" t="inlineStr">
        <is>
          <t>Samira Idrissi</t>
        </is>
      </c>
      <c r="D13" s="8">
        <f>IF(COUNTIFS(T_Demandes[Collaborateur],$A13,T_Demandes[Statut],"Validé",T_Demandes[Du],"&lt;="&amp;DATE(2026,1,1),T_Demandes[Au],"&gt;="&amp;DATE(2026,1,1),T_Demandes[Type],"CP")&gt;0,"CP",IF(COUNTIFS(T_Demandes[Collaborateur],$A13,T_Demandes[Statut],"Validé",T_Demandes[Du],"&lt;="&amp;DATE(2026,1,1),T_Demandes[Au],"&gt;="&amp;DATE(2026,1,1),T_Demandes[Type],"RTT")&gt;0,"RTT",IF(COUNTIFS(T_Demandes[Collaborateur],$A13,T_Demandes[Statut],"Validé",T_Demandes[Du],"&lt;="&amp;DATE(2026,1,1),T_Demandes[Au],"&gt;="&amp;DATE(2026,1,1),T_Demandes[Type],"MAL")&gt;0,"MAL",IF(COUNTIFS(T_Demandes[Collaborateur],$A13,T_Demandes[Statut],"Validé",T_Demandes[Du],"&lt;="&amp;DATE(2026,1,1),T_Demandes[Au],"&gt;="&amp;DATE(2026,1,1),T_Demandes[Type],"ABS")&gt;0,"ABS",IF(COUNTIFS(T_Demandes[Collaborateur],$A13,T_Demandes[Statut],"Validé",T_Demandes[Du],"&lt;="&amp;DATE(2026,1,1),T_Demandes[Au],"&gt;="&amp;DATE(2026,1,1),T_Demandes[Type],"MAT")&gt;0,"MAT","")))))</f>
        <v/>
      </c>
      <c r="E13" s="8">
        <f>IF(COUNTIFS(T_Demandes[Collaborateur],$A13,T_Demandes[Statut],"Validé",T_Demandes[Du],"&lt;="&amp;DATE(2026,1,2),T_Demandes[Au],"&gt;="&amp;DATE(2026,1,2),T_Demandes[Type],"CP")&gt;0,"CP",IF(COUNTIFS(T_Demandes[Collaborateur],$A13,T_Demandes[Statut],"Validé",T_Demandes[Du],"&lt;="&amp;DATE(2026,1,2),T_Demandes[Au],"&gt;="&amp;DATE(2026,1,2),T_Demandes[Type],"RTT")&gt;0,"RTT",IF(COUNTIFS(T_Demandes[Collaborateur],$A13,T_Demandes[Statut],"Validé",T_Demandes[Du],"&lt;="&amp;DATE(2026,1,2),T_Demandes[Au],"&gt;="&amp;DATE(2026,1,2),T_Demandes[Type],"MAL")&gt;0,"MAL",IF(COUNTIFS(T_Demandes[Collaborateur],$A13,T_Demandes[Statut],"Validé",T_Demandes[Du],"&lt;="&amp;DATE(2026,1,2),T_Demandes[Au],"&gt;="&amp;DATE(2026,1,2),T_Demandes[Type],"ABS")&gt;0,"ABS",IF(COUNTIFS(T_Demandes[Collaborateur],$A13,T_Demandes[Statut],"Validé",T_Demandes[Du],"&lt;="&amp;DATE(2026,1,2),T_Demandes[Au],"&gt;="&amp;DATE(2026,1,2),T_Demandes[Type],"MAT")&gt;0,"MAT","")))))</f>
        <v/>
      </c>
      <c r="F13" s="8">
        <f>IF(COUNTIFS(T_Demandes[Collaborateur],$A13,T_Demandes[Statut],"Validé",T_Demandes[Du],"&lt;="&amp;DATE(2026,1,3),T_Demandes[Au],"&gt;="&amp;DATE(2026,1,3),T_Demandes[Type],"CP")&gt;0,"CP",IF(COUNTIFS(T_Demandes[Collaborateur],$A13,T_Demandes[Statut],"Validé",T_Demandes[Du],"&lt;="&amp;DATE(2026,1,3),T_Demandes[Au],"&gt;="&amp;DATE(2026,1,3),T_Demandes[Type],"RTT")&gt;0,"RTT",IF(COUNTIFS(T_Demandes[Collaborateur],$A13,T_Demandes[Statut],"Validé",T_Demandes[Du],"&lt;="&amp;DATE(2026,1,3),T_Demandes[Au],"&gt;="&amp;DATE(2026,1,3),T_Demandes[Type],"MAL")&gt;0,"MAL",IF(COUNTIFS(T_Demandes[Collaborateur],$A13,T_Demandes[Statut],"Validé",T_Demandes[Du],"&lt;="&amp;DATE(2026,1,3),T_Demandes[Au],"&gt;="&amp;DATE(2026,1,3),T_Demandes[Type],"ABS")&gt;0,"ABS",IF(COUNTIFS(T_Demandes[Collaborateur],$A13,T_Demandes[Statut],"Validé",T_Demandes[Du],"&lt;="&amp;DATE(2026,1,3),T_Demandes[Au],"&gt;="&amp;DATE(2026,1,3),T_Demandes[Type],"MAT")&gt;0,"MAT","")))))</f>
        <v/>
      </c>
      <c r="G13" s="8">
        <f>IF(COUNTIFS(T_Demandes[Collaborateur],$A13,T_Demandes[Statut],"Validé",T_Demandes[Du],"&lt;="&amp;DATE(2026,1,4),T_Demandes[Au],"&gt;="&amp;DATE(2026,1,4),T_Demandes[Type],"CP")&gt;0,"CP",IF(COUNTIFS(T_Demandes[Collaborateur],$A13,T_Demandes[Statut],"Validé",T_Demandes[Du],"&lt;="&amp;DATE(2026,1,4),T_Demandes[Au],"&gt;="&amp;DATE(2026,1,4),T_Demandes[Type],"RTT")&gt;0,"RTT",IF(COUNTIFS(T_Demandes[Collaborateur],$A13,T_Demandes[Statut],"Validé",T_Demandes[Du],"&lt;="&amp;DATE(2026,1,4),T_Demandes[Au],"&gt;="&amp;DATE(2026,1,4),T_Demandes[Type],"MAL")&gt;0,"MAL",IF(COUNTIFS(T_Demandes[Collaborateur],$A13,T_Demandes[Statut],"Validé",T_Demandes[Du],"&lt;="&amp;DATE(2026,1,4),T_Demandes[Au],"&gt;="&amp;DATE(2026,1,4),T_Demandes[Type],"ABS")&gt;0,"ABS",IF(COUNTIFS(T_Demandes[Collaborateur],$A13,T_Demandes[Statut],"Validé",T_Demandes[Du],"&lt;="&amp;DATE(2026,1,4),T_Demandes[Au],"&gt;="&amp;DATE(2026,1,4),T_Demandes[Type],"MAT")&gt;0,"MAT","")))))</f>
        <v/>
      </c>
      <c r="H13" s="8">
        <f>IF(COUNTIFS(T_Demandes[Collaborateur],$A13,T_Demandes[Statut],"Validé",T_Demandes[Du],"&lt;="&amp;DATE(2026,1,5),T_Demandes[Au],"&gt;="&amp;DATE(2026,1,5),T_Demandes[Type],"CP")&gt;0,"CP",IF(COUNTIFS(T_Demandes[Collaborateur],$A13,T_Demandes[Statut],"Validé",T_Demandes[Du],"&lt;="&amp;DATE(2026,1,5),T_Demandes[Au],"&gt;="&amp;DATE(2026,1,5),T_Demandes[Type],"RTT")&gt;0,"RTT",IF(COUNTIFS(T_Demandes[Collaborateur],$A13,T_Demandes[Statut],"Validé",T_Demandes[Du],"&lt;="&amp;DATE(2026,1,5),T_Demandes[Au],"&gt;="&amp;DATE(2026,1,5),T_Demandes[Type],"MAL")&gt;0,"MAL",IF(COUNTIFS(T_Demandes[Collaborateur],$A13,T_Demandes[Statut],"Validé",T_Demandes[Du],"&lt;="&amp;DATE(2026,1,5),T_Demandes[Au],"&gt;="&amp;DATE(2026,1,5),T_Demandes[Type],"ABS")&gt;0,"ABS",IF(COUNTIFS(T_Demandes[Collaborateur],$A13,T_Demandes[Statut],"Validé",T_Demandes[Du],"&lt;="&amp;DATE(2026,1,5),T_Demandes[Au],"&gt;="&amp;DATE(2026,1,5),T_Demandes[Type],"MAT")&gt;0,"MAT","")))))</f>
        <v/>
      </c>
      <c r="I13" s="8">
        <f>IF(COUNTIFS(T_Demandes[Collaborateur],$A13,T_Demandes[Statut],"Validé",T_Demandes[Du],"&lt;="&amp;DATE(2026,1,6),T_Demandes[Au],"&gt;="&amp;DATE(2026,1,6),T_Demandes[Type],"CP")&gt;0,"CP",IF(COUNTIFS(T_Demandes[Collaborateur],$A13,T_Demandes[Statut],"Validé",T_Demandes[Du],"&lt;="&amp;DATE(2026,1,6),T_Demandes[Au],"&gt;="&amp;DATE(2026,1,6),T_Demandes[Type],"RTT")&gt;0,"RTT",IF(COUNTIFS(T_Demandes[Collaborateur],$A13,T_Demandes[Statut],"Validé",T_Demandes[Du],"&lt;="&amp;DATE(2026,1,6),T_Demandes[Au],"&gt;="&amp;DATE(2026,1,6),T_Demandes[Type],"MAL")&gt;0,"MAL",IF(COUNTIFS(T_Demandes[Collaborateur],$A13,T_Demandes[Statut],"Validé",T_Demandes[Du],"&lt;="&amp;DATE(2026,1,6),T_Demandes[Au],"&gt;="&amp;DATE(2026,1,6),T_Demandes[Type],"ABS")&gt;0,"ABS",IF(COUNTIFS(T_Demandes[Collaborateur],$A13,T_Demandes[Statut],"Validé",T_Demandes[Du],"&lt;="&amp;DATE(2026,1,6),T_Demandes[Au],"&gt;="&amp;DATE(2026,1,6),T_Demandes[Type],"MAT")&gt;0,"MAT","")))))</f>
        <v/>
      </c>
      <c r="J13" s="8">
        <f>IF(COUNTIFS(T_Demandes[Collaborateur],$A13,T_Demandes[Statut],"Validé",T_Demandes[Du],"&lt;="&amp;DATE(2026,1,7),T_Demandes[Au],"&gt;="&amp;DATE(2026,1,7),T_Demandes[Type],"CP")&gt;0,"CP",IF(COUNTIFS(T_Demandes[Collaborateur],$A13,T_Demandes[Statut],"Validé",T_Demandes[Du],"&lt;="&amp;DATE(2026,1,7),T_Demandes[Au],"&gt;="&amp;DATE(2026,1,7),T_Demandes[Type],"RTT")&gt;0,"RTT",IF(COUNTIFS(T_Demandes[Collaborateur],$A13,T_Demandes[Statut],"Validé",T_Demandes[Du],"&lt;="&amp;DATE(2026,1,7),T_Demandes[Au],"&gt;="&amp;DATE(2026,1,7),T_Demandes[Type],"MAL")&gt;0,"MAL",IF(COUNTIFS(T_Demandes[Collaborateur],$A13,T_Demandes[Statut],"Validé",T_Demandes[Du],"&lt;="&amp;DATE(2026,1,7),T_Demandes[Au],"&gt;="&amp;DATE(2026,1,7),T_Demandes[Type],"ABS")&gt;0,"ABS",IF(COUNTIFS(T_Demandes[Collaborateur],$A13,T_Demandes[Statut],"Validé",T_Demandes[Du],"&lt;="&amp;DATE(2026,1,7),T_Demandes[Au],"&gt;="&amp;DATE(2026,1,7),T_Demandes[Type],"MAT")&gt;0,"MAT","")))))</f>
        <v/>
      </c>
      <c r="K13" s="8">
        <f>IF(COUNTIFS(T_Demandes[Collaborateur],$A13,T_Demandes[Statut],"Validé",T_Demandes[Du],"&lt;="&amp;DATE(2026,1,8),T_Demandes[Au],"&gt;="&amp;DATE(2026,1,8),T_Demandes[Type],"CP")&gt;0,"CP",IF(COUNTIFS(T_Demandes[Collaborateur],$A13,T_Demandes[Statut],"Validé",T_Demandes[Du],"&lt;="&amp;DATE(2026,1,8),T_Demandes[Au],"&gt;="&amp;DATE(2026,1,8),T_Demandes[Type],"RTT")&gt;0,"RTT",IF(COUNTIFS(T_Demandes[Collaborateur],$A13,T_Demandes[Statut],"Validé",T_Demandes[Du],"&lt;="&amp;DATE(2026,1,8),T_Demandes[Au],"&gt;="&amp;DATE(2026,1,8),T_Demandes[Type],"MAL")&gt;0,"MAL",IF(COUNTIFS(T_Demandes[Collaborateur],$A13,T_Demandes[Statut],"Validé",T_Demandes[Du],"&lt;="&amp;DATE(2026,1,8),T_Demandes[Au],"&gt;="&amp;DATE(2026,1,8),T_Demandes[Type],"ABS")&gt;0,"ABS",IF(COUNTIFS(T_Demandes[Collaborateur],$A13,T_Demandes[Statut],"Validé",T_Demandes[Du],"&lt;="&amp;DATE(2026,1,8),T_Demandes[Au],"&gt;="&amp;DATE(2026,1,8),T_Demandes[Type],"MAT")&gt;0,"MAT","")))))</f>
        <v/>
      </c>
      <c r="L13" s="8">
        <f>IF(COUNTIFS(T_Demandes[Collaborateur],$A13,T_Demandes[Statut],"Validé",T_Demandes[Du],"&lt;="&amp;DATE(2026,1,9),T_Demandes[Au],"&gt;="&amp;DATE(2026,1,9),T_Demandes[Type],"CP")&gt;0,"CP",IF(COUNTIFS(T_Demandes[Collaborateur],$A13,T_Demandes[Statut],"Validé",T_Demandes[Du],"&lt;="&amp;DATE(2026,1,9),T_Demandes[Au],"&gt;="&amp;DATE(2026,1,9),T_Demandes[Type],"RTT")&gt;0,"RTT",IF(COUNTIFS(T_Demandes[Collaborateur],$A13,T_Demandes[Statut],"Validé",T_Demandes[Du],"&lt;="&amp;DATE(2026,1,9),T_Demandes[Au],"&gt;="&amp;DATE(2026,1,9),T_Demandes[Type],"MAL")&gt;0,"MAL",IF(COUNTIFS(T_Demandes[Collaborateur],$A13,T_Demandes[Statut],"Validé",T_Demandes[Du],"&lt;="&amp;DATE(2026,1,9),T_Demandes[Au],"&gt;="&amp;DATE(2026,1,9),T_Demandes[Type],"ABS")&gt;0,"ABS",IF(COUNTIFS(T_Demandes[Collaborateur],$A13,T_Demandes[Statut],"Validé",T_Demandes[Du],"&lt;="&amp;DATE(2026,1,9),T_Demandes[Au],"&gt;="&amp;DATE(2026,1,9),T_Demandes[Type],"MAT")&gt;0,"MAT","")))))</f>
        <v/>
      </c>
      <c r="M13" s="8">
        <f>IF(COUNTIFS(T_Demandes[Collaborateur],$A13,T_Demandes[Statut],"Validé",T_Demandes[Du],"&lt;="&amp;DATE(2026,1,10),T_Demandes[Au],"&gt;="&amp;DATE(2026,1,10),T_Demandes[Type],"CP")&gt;0,"CP",IF(COUNTIFS(T_Demandes[Collaborateur],$A13,T_Demandes[Statut],"Validé",T_Demandes[Du],"&lt;="&amp;DATE(2026,1,10),T_Demandes[Au],"&gt;="&amp;DATE(2026,1,10),T_Demandes[Type],"RTT")&gt;0,"RTT",IF(COUNTIFS(T_Demandes[Collaborateur],$A13,T_Demandes[Statut],"Validé",T_Demandes[Du],"&lt;="&amp;DATE(2026,1,10),T_Demandes[Au],"&gt;="&amp;DATE(2026,1,10),T_Demandes[Type],"MAL")&gt;0,"MAL",IF(COUNTIFS(T_Demandes[Collaborateur],$A13,T_Demandes[Statut],"Validé",T_Demandes[Du],"&lt;="&amp;DATE(2026,1,10),T_Demandes[Au],"&gt;="&amp;DATE(2026,1,10),T_Demandes[Type],"ABS")&gt;0,"ABS",IF(COUNTIFS(T_Demandes[Collaborateur],$A13,T_Demandes[Statut],"Validé",T_Demandes[Du],"&lt;="&amp;DATE(2026,1,10),T_Demandes[Au],"&gt;="&amp;DATE(2026,1,10),T_Demandes[Type],"MAT")&gt;0,"MAT","")))))</f>
        <v/>
      </c>
      <c r="N13" s="8">
        <f>IF(COUNTIFS(T_Demandes[Collaborateur],$A13,T_Demandes[Statut],"Validé",T_Demandes[Du],"&lt;="&amp;DATE(2026,1,11),T_Demandes[Au],"&gt;="&amp;DATE(2026,1,11),T_Demandes[Type],"CP")&gt;0,"CP",IF(COUNTIFS(T_Demandes[Collaborateur],$A13,T_Demandes[Statut],"Validé",T_Demandes[Du],"&lt;="&amp;DATE(2026,1,11),T_Demandes[Au],"&gt;="&amp;DATE(2026,1,11),T_Demandes[Type],"RTT")&gt;0,"RTT",IF(COUNTIFS(T_Demandes[Collaborateur],$A13,T_Demandes[Statut],"Validé",T_Demandes[Du],"&lt;="&amp;DATE(2026,1,11),T_Demandes[Au],"&gt;="&amp;DATE(2026,1,11),T_Demandes[Type],"MAL")&gt;0,"MAL",IF(COUNTIFS(T_Demandes[Collaborateur],$A13,T_Demandes[Statut],"Validé",T_Demandes[Du],"&lt;="&amp;DATE(2026,1,11),T_Demandes[Au],"&gt;="&amp;DATE(2026,1,11),T_Demandes[Type],"ABS")&gt;0,"ABS",IF(COUNTIFS(T_Demandes[Collaborateur],$A13,T_Demandes[Statut],"Validé",T_Demandes[Du],"&lt;="&amp;DATE(2026,1,11),T_Demandes[Au],"&gt;="&amp;DATE(2026,1,11),T_Demandes[Type],"MAT")&gt;0,"MAT","")))))</f>
        <v/>
      </c>
      <c r="O13" s="8">
        <f>IF(COUNTIFS(T_Demandes[Collaborateur],$A13,T_Demandes[Statut],"Validé",T_Demandes[Du],"&lt;="&amp;DATE(2026,1,12),T_Demandes[Au],"&gt;="&amp;DATE(2026,1,12),T_Demandes[Type],"CP")&gt;0,"CP",IF(COUNTIFS(T_Demandes[Collaborateur],$A13,T_Demandes[Statut],"Validé",T_Demandes[Du],"&lt;="&amp;DATE(2026,1,12),T_Demandes[Au],"&gt;="&amp;DATE(2026,1,12),T_Demandes[Type],"RTT")&gt;0,"RTT",IF(COUNTIFS(T_Demandes[Collaborateur],$A13,T_Demandes[Statut],"Validé",T_Demandes[Du],"&lt;="&amp;DATE(2026,1,12),T_Demandes[Au],"&gt;="&amp;DATE(2026,1,12),T_Demandes[Type],"MAL")&gt;0,"MAL",IF(COUNTIFS(T_Demandes[Collaborateur],$A13,T_Demandes[Statut],"Validé",T_Demandes[Du],"&lt;="&amp;DATE(2026,1,12),T_Demandes[Au],"&gt;="&amp;DATE(2026,1,12),T_Demandes[Type],"ABS")&gt;0,"ABS",IF(COUNTIFS(T_Demandes[Collaborateur],$A13,T_Demandes[Statut],"Validé",T_Demandes[Du],"&lt;="&amp;DATE(2026,1,12),T_Demandes[Au],"&gt;="&amp;DATE(2026,1,12),T_Demandes[Type],"MAT")&gt;0,"MAT","")))))</f>
        <v/>
      </c>
      <c r="P13" s="8">
        <f>IF(COUNTIFS(T_Demandes[Collaborateur],$A13,T_Demandes[Statut],"Validé",T_Demandes[Du],"&lt;="&amp;DATE(2026,1,13),T_Demandes[Au],"&gt;="&amp;DATE(2026,1,13),T_Demandes[Type],"CP")&gt;0,"CP",IF(COUNTIFS(T_Demandes[Collaborateur],$A13,T_Demandes[Statut],"Validé",T_Demandes[Du],"&lt;="&amp;DATE(2026,1,13),T_Demandes[Au],"&gt;="&amp;DATE(2026,1,13),T_Demandes[Type],"RTT")&gt;0,"RTT",IF(COUNTIFS(T_Demandes[Collaborateur],$A13,T_Demandes[Statut],"Validé",T_Demandes[Du],"&lt;="&amp;DATE(2026,1,13),T_Demandes[Au],"&gt;="&amp;DATE(2026,1,13),T_Demandes[Type],"MAL")&gt;0,"MAL",IF(COUNTIFS(T_Demandes[Collaborateur],$A13,T_Demandes[Statut],"Validé",T_Demandes[Du],"&lt;="&amp;DATE(2026,1,13),T_Demandes[Au],"&gt;="&amp;DATE(2026,1,13),T_Demandes[Type],"ABS")&gt;0,"ABS",IF(COUNTIFS(T_Demandes[Collaborateur],$A13,T_Demandes[Statut],"Validé",T_Demandes[Du],"&lt;="&amp;DATE(2026,1,13),T_Demandes[Au],"&gt;="&amp;DATE(2026,1,13),T_Demandes[Type],"MAT")&gt;0,"MAT","")))))</f>
        <v/>
      </c>
      <c r="Q13" s="8">
        <f>IF(COUNTIFS(T_Demandes[Collaborateur],$A13,T_Demandes[Statut],"Validé",T_Demandes[Du],"&lt;="&amp;DATE(2026,1,14),T_Demandes[Au],"&gt;="&amp;DATE(2026,1,14),T_Demandes[Type],"CP")&gt;0,"CP",IF(COUNTIFS(T_Demandes[Collaborateur],$A13,T_Demandes[Statut],"Validé",T_Demandes[Du],"&lt;="&amp;DATE(2026,1,14),T_Demandes[Au],"&gt;="&amp;DATE(2026,1,14),T_Demandes[Type],"RTT")&gt;0,"RTT",IF(COUNTIFS(T_Demandes[Collaborateur],$A13,T_Demandes[Statut],"Validé",T_Demandes[Du],"&lt;="&amp;DATE(2026,1,14),T_Demandes[Au],"&gt;="&amp;DATE(2026,1,14),T_Demandes[Type],"MAL")&gt;0,"MAL",IF(COUNTIFS(T_Demandes[Collaborateur],$A13,T_Demandes[Statut],"Validé",T_Demandes[Du],"&lt;="&amp;DATE(2026,1,14),T_Demandes[Au],"&gt;="&amp;DATE(2026,1,14),T_Demandes[Type],"ABS")&gt;0,"ABS",IF(COUNTIFS(T_Demandes[Collaborateur],$A13,T_Demandes[Statut],"Validé",T_Demandes[Du],"&lt;="&amp;DATE(2026,1,14),T_Demandes[Au],"&gt;="&amp;DATE(2026,1,14),T_Demandes[Type],"MAT")&gt;0,"MAT","")))))</f>
        <v/>
      </c>
      <c r="R13" s="8">
        <f>IF(COUNTIFS(T_Demandes[Collaborateur],$A13,T_Demandes[Statut],"Validé",T_Demandes[Du],"&lt;="&amp;DATE(2026,1,15),T_Demandes[Au],"&gt;="&amp;DATE(2026,1,15),T_Demandes[Type],"CP")&gt;0,"CP",IF(COUNTIFS(T_Demandes[Collaborateur],$A13,T_Demandes[Statut],"Validé",T_Demandes[Du],"&lt;="&amp;DATE(2026,1,15),T_Demandes[Au],"&gt;="&amp;DATE(2026,1,15),T_Demandes[Type],"RTT")&gt;0,"RTT",IF(COUNTIFS(T_Demandes[Collaborateur],$A13,T_Demandes[Statut],"Validé",T_Demandes[Du],"&lt;="&amp;DATE(2026,1,15),T_Demandes[Au],"&gt;="&amp;DATE(2026,1,15),T_Demandes[Type],"MAL")&gt;0,"MAL",IF(COUNTIFS(T_Demandes[Collaborateur],$A13,T_Demandes[Statut],"Validé",T_Demandes[Du],"&lt;="&amp;DATE(2026,1,15),T_Demandes[Au],"&gt;="&amp;DATE(2026,1,15),T_Demandes[Type],"ABS")&gt;0,"ABS",IF(COUNTIFS(T_Demandes[Collaborateur],$A13,T_Demandes[Statut],"Validé",T_Demandes[Du],"&lt;="&amp;DATE(2026,1,15),T_Demandes[Au],"&gt;="&amp;DATE(2026,1,15),T_Demandes[Type],"MAT")&gt;0,"MAT","")))))</f>
        <v/>
      </c>
      <c r="S13" s="8">
        <f>IF(COUNTIFS(T_Demandes[Collaborateur],$A13,T_Demandes[Statut],"Validé",T_Demandes[Du],"&lt;="&amp;DATE(2026,1,16),T_Demandes[Au],"&gt;="&amp;DATE(2026,1,16),T_Demandes[Type],"CP")&gt;0,"CP",IF(COUNTIFS(T_Demandes[Collaborateur],$A13,T_Demandes[Statut],"Validé",T_Demandes[Du],"&lt;="&amp;DATE(2026,1,16),T_Demandes[Au],"&gt;="&amp;DATE(2026,1,16),T_Demandes[Type],"RTT")&gt;0,"RTT",IF(COUNTIFS(T_Demandes[Collaborateur],$A13,T_Demandes[Statut],"Validé",T_Demandes[Du],"&lt;="&amp;DATE(2026,1,16),T_Demandes[Au],"&gt;="&amp;DATE(2026,1,16),T_Demandes[Type],"MAL")&gt;0,"MAL",IF(COUNTIFS(T_Demandes[Collaborateur],$A13,T_Demandes[Statut],"Validé",T_Demandes[Du],"&lt;="&amp;DATE(2026,1,16),T_Demandes[Au],"&gt;="&amp;DATE(2026,1,16),T_Demandes[Type],"ABS")&gt;0,"ABS",IF(COUNTIFS(T_Demandes[Collaborateur],$A13,T_Demandes[Statut],"Validé",T_Demandes[Du],"&lt;="&amp;DATE(2026,1,16),T_Demandes[Au],"&gt;="&amp;DATE(2026,1,16),T_Demandes[Type],"MAT")&gt;0,"MAT","")))))</f>
        <v/>
      </c>
      <c r="T13" s="8">
        <f>IF(COUNTIFS(T_Demandes[Collaborateur],$A13,T_Demandes[Statut],"Validé",T_Demandes[Du],"&lt;="&amp;DATE(2026,1,17),T_Demandes[Au],"&gt;="&amp;DATE(2026,1,17),T_Demandes[Type],"CP")&gt;0,"CP",IF(COUNTIFS(T_Demandes[Collaborateur],$A13,T_Demandes[Statut],"Validé",T_Demandes[Du],"&lt;="&amp;DATE(2026,1,17),T_Demandes[Au],"&gt;="&amp;DATE(2026,1,17),T_Demandes[Type],"RTT")&gt;0,"RTT",IF(COUNTIFS(T_Demandes[Collaborateur],$A13,T_Demandes[Statut],"Validé",T_Demandes[Du],"&lt;="&amp;DATE(2026,1,17),T_Demandes[Au],"&gt;="&amp;DATE(2026,1,17),T_Demandes[Type],"MAL")&gt;0,"MAL",IF(COUNTIFS(T_Demandes[Collaborateur],$A13,T_Demandes[Statut],"Validé",T_Demandes[Du],"&lt;="&amp;DATE(2026,1,17),T_Demandes[Au],"&gt;="&amp;DATE(2026,1,17),T_Demandes[Type],"ABS")&gt;0,"ABS",IF(COUNTIFS(T_Demandes[Collaborateur],$A13,T_Demandes[Statut],"Validé",T_Demandes[Du],"&lt;="&amp;DATE(2026,1,17),T_Demandes[Au],"&gt;="&amp;DATE(2026,1,17),T_Demandes[Type],"MAT")&gt;0,"MAT","")))))</f>
        <v/>
      </c>
      <c r="U13" s="8">
        <f>IF(COUNTIFS(T_Demandes[Collaborateur],$A13,T_Demandes[Statut],"Validé",T_Demandes[Du],"&lt;="&amp;DATE(2026,1,18),T_Demandes[Au],"&gt;="&amp;DATE(2026,1,18),T_Demandes[Type],"CP")&gt;0,"CP",IF(COUNTIFS(T_Demandes[Collaborateur],$A13,T_Demandes[Statut],"Validé",T_Demandes[Du],"&lt;="&amp;DATE(2026,1,18),T_Demandes[Au],"&gt;="&amp;DATE(2026,1,18),T_Demandes[Type],"RTT")&gt;0,"RTT",IF(COUNTIFS(T_Demandes[Collaborateur],$A13,T_Demandes[Statut],"Validé",T_Demandes[Du],"&lt;="&amp;DATE(2026,1,18),T_Demandes[Au],"&gt;="&amp;DATE(2026,1,18),T_Demandes[Type],"MAL")&gt;0,"MAL",IF(COUNTIFS(T_Demandes[Collaborateur],$A13,T_Demandes[Statut],"Validé",T_Demandes[Du],"&lt;="&amp;DATE(2026,1,18),T_Demandes[Au],"&gt;="&amp;DATE(2026,1,18),T_Demandes[Type],"ABS")&gt;0,"ABS",IF(COUNTIFS(T_Demandes[Collaborateur],$A13,T_Demandes[Statut],"Validé",T_Demandes[Du],"&lt;="&amp;DATE(2026,1,18),T_Demandes[Au],"&gt;="&amp;DATE(2026,1,18),T_Demandes[Type],"MAT")&gt;0,"MAT","")))))</f>
        <v/>
      </c>
      <c r="V13" s="8">
        <f>IF(COUNTIFS(T_Demandes[Collaborateur],$A13,T_Demandes[Statut],"Validé",T_Demandes[Du],"&lt;="&amp;DATE(2026,1,19),T_Demandes[Au],"&gt;="&amp;DATE(2026,1,19),T_Demandes[Type],"CP")&gt;0,"CP",IF(COUNTIFS(T_Demandes[Collaborateur],$A13,T_Demandes[Statut],"Validé",T_Demandes[Du],"&lt;="&amp;DATE(2026,1,19),T_Demandes[Au],"&gt;="&amp;DATE(2026,1,19),T_Demandes[Type],"RTT")&gt;0,"RTT",IF(COUNTIFS(T_Demandes[Collaborateur],$A13,T_Demandes[Statut],"Validé",T_Demandes[Du],"&lt;="&amp;DATE(2026,1,19),T_Demandes[Au],"&gt;="&amp;DATE(2026,1,19),T_Demandes[Type],"MAL")&gt;0,"MAL",IF(COUNTIFS(T_Demandes[Collaborateur],$A13,T_Demandes[Statut],"Validé",T_Demandes[Du],"&lt;="&amp;DATE(2026,1,19),T_Demandes[Au],"&gt;="&amp;DATE(2026,1,19),T_Demandes[Type],"ABS")&gt;0,"ABS",IF(COUNTIFS(T_Demandes[Collaborateur],$A13,T_Demandes[Statut],"Validé",T_Demandes[Du],"&lt;="&amp;DATE(2026,1,19),T_Demandes[Au],"&gt;="&amp;DATE(2026,1,19),T_Demandes[Type],"MAT")&gt;0,"MAT","")))))</f>
        <v/>
      </c>
      <c r="W13" s="8">
        <f>IF(COUNTIFS(T_Demandes[Collaborateur],$A13,T_Demandes[Statut],"Validé",T_Demandes[Du],"&lt;="&amp;DATE(2026,1,20),T_Demandes[Au],"&gt;="&amp;DATE(2026,1,20),T_Demandes[Type],"CP")&gt;0,"CP",IF(COUNTIFS(T_Demandes[Collaborateur],$A13,T_Demandes[Statut],"Validé",T_Demandes[Du],"&lt;="&amp;DATE(2026,1,20),T_Demandes[Au],"&gt;="&amp;DATE(2026,1,20),T_Demandes[Type],"RTT")&gt;0,"RTT",IF(COUNTIFS(T_Demandes[Collaborateur],$A13,T_Demandes[Statut],"Validé",T_Demandes[Du],"&lt;="&amp;DATE(2026,1,20),T_Demandes[Au],"&gt;="&amp;DATE(2026,1,20),T_Demandes[Type],"MAL")&gt;0,"MAL",IF(COUNTIFS(T_Demandes[Collaborateur],$A13,T_Demandes[Statut],"Validé",T_Demandes[Du],"&lt;="&amp;DATE(2026,1,20),T_Demandes[Au],"&gt;="&amp;DATE(2026,1,20),T_Demandes[Type],"ABS")&gt;0,"ABS",IF(COUNTIFS(T_Demandes[Collaborateur],$A13,T_Demandes[Statut],"Validé",T_Demandes[Du],"&lt;="&amp;DATE(2026,1,20),T_Demandes[Au],"&gt;="&amp;DATE(2026,1,20),T_Demandes[Type],"MAT")&gt;0,"MAT","")))))</f>
        <v/>
      </c>
      <c r="X13" s="8">
        <f>IF(COUNTIFS(T_Demandes[Collaborateur],$A13,T_Demandes[Statut],"Validé",T_Demandes[Du],"&lt;="&amp;DATE(2026,1,21),T_Demandes[Au],"&gt;="&amp;DATE(2026,1,21),T_Demandes[Type],"CP")&gt;0,"CP",IF(COUNTIFS(T_Demandes[Collaborateur],$A13,T_Demandes[Statut],"Validé",T_Demandes[Du],"&lt;="&amp;DATE(2026,1,21),T_Demandes[Au],"&gt;="&amp;DATE(2026,1,21),T_Demandes[Type],"RTT")&gt;0,"RTT",IF(COUNTIFS(T_Demandes[Collaborateur],$A13,T_Demandes[Statut],"Validé",T_Demandes[Du],"&lt;="&amp;DATE(2026,1,21),T_Demandes[Au],"&gt;="&amp;DATE(2026,1,21),T_Demandes[Type],"MAL")&gt;0,"MAL",IF(COUNTIFS(T_Demandes[Collaborateur],$A13,T_Demandes[Statut],"Validé",T_Demandes[Du],"&lt;="&amp;DATE(2026,1,21),T_Demandes[Au],"&gt;="&amp;DATE(2026,1,21),T_Demandes[Type],"ABS")&gt;0,"ABS",IF(COUNTIFS(T_Demandes[Collaborateur],$A13,T_Demandes[Statut],"Validé",T_Demandes[Du],"&lt;="&amp;DATE(2026,1,21),T_Demandes[Au],"&gt;="&amp;DATE(2026,1,21),T_Demandes[Type],"MAT")&gt;0,"MAT","")))))</f>
        <v/>
      </c>
      <c r="Y13" s="8">
        <f>IF(COUNTIFS(T_Demandes[Collaborateur],$A13,T_Demandes[Statut],"Validé",T_Demandes[Du],"&lt;="&amp;DATE(2026,1,22),T_Demandes[Au],"&gt;="&amp;DATE(2026,1,22),T_Demandes[Type],"CP")&gt;0,"CP",IF(COUNTIFS(T_Demandes[Collaborateur],$A13,T_Demandes[Statut],"Validé",T_Demandes[Du],"&lt;="&amp;DATE(2026,1,22),T_Demandes[Au],"&gt;="&amp;DATE(2026,1,22),T_Demandes[Type],"RTT")&gt;0,"RTT",IF(COUNTIFS(T_Demandes[Collaborateur],$A13,T_Demandes[Statut],"Validé",T_Demandes[Du],"&lt;="&amp;DATE(2026,1,22),T_Demandes[Au],"&gt;="&amp;DATE(2026,1,22),T_Demandes[Type],"MAL")&gt;0,"MAL",IF(COUNTIFS(T_Demandes[Collaborateur],$A13,T_Demandes[Statut],"Validé",T_Demandes[Du],"&lt;="&amp;DATE(2026,1,22),T_Demandes[Au],"&gt;="&amp;DATE(2026,1,22),T_Demandes[Type],"ABS")&gt;0,"ABS",IF(COUNTIFS(T_Demandes[Collaborateur],$A13,T_Demandes[Statut],"Validé",T_Demandes[Du],"&lt;="&amp;DATE(2026,1,22),T_Demandes[Au],"&gt;="&amp;DATE(2026,1,22),T_Demandes[Type],"MAT")&gt;0,"MAT","")))))</f>
        <v/>
      </c>
      <c r="Z13" s="8">
        <f>IF(COUNTIFS(T_Demandes[Collaborateur],$A13,T_Demandes[Statut],"Validé",T_Demandes[Du],"&lt;="&amp;DATE(2026,1,23),T_Demandes[Au],"&gt;="&amp;DATE(2026,1,23),T_Demandes[Type],"CP")&gt;0,"CP",IF(COUNTIFS(T_Demandes[Collaborateur],$A13,T_Demandes[Statut],"Validé",T_Demandes[Du],"&lt;="&amp;DATE(2026,1,23),T_Demandes[Au],"&gt;="&amp;DATE(2026,1,23),T_Demandes[Type],"RTT")&gt;0,"RTT",IF(COUNTIFS(T_Demandes[Collaborateur],$A13,T_Demandes[Statut],"Validé",T_Demandes[Du],"&lt;="&amp;DATE(2026,1,23),T_Demandes[Au],"&gt;="&amp;DATE(2026,1,23),T_Demandes[Type],"MAL")&gt;0,"MAL",IF(COUNTIFS(T_Demandes[Collaborateur],$A13,T_Demandes[Statut],"Validé",T_Demandes[Du],"&lt;="&amp;DATE(2026,1,23),T_Demandes[Au],"&gt;="&amp;DATE(2026,1,23),T_Demandes[Type],"ABS")&gt;0,"ABS",IF(COUNTIFS(T_Demandes[Collaborateur],$A13,T_Demandes[Statut],"Validé",T_Demandes[Du],"&lt;="&amp;DATE(2026,1,23),T_Demandes[Au],"&gt;="&amp;DATE(2026,1,23),T_Demandes[Type],"MAT")&gt;0,"MAT","")))))</f>
        <v/>
      </c>
      <c r="AA13" s="8">
        <f>IF(COUNTIFS(T_Demandes[Collaborateur],$A13,T_Demandes[Statut],"Validé",T_Demandes[Du],"&lt;="&amp;DATE(2026,1,24),T_Demandes[Au],"&gt;="&amp;DATE(2026,1,24),T_Demandes[Type],"CP")&gt;0,"CP",IF(COUNTIFS(T_Demandes[Collaborateur],$A13,T_Demandes[Statut],"Validé",T_Demandes[Du],"&lt;="&amp;DATE(2026,1,24),T_Demandes[Au],"&gt;="&amp;DATE(2026,1,24),T_Demandes[Type],"RTT")&gt;0,"RTT",IF(COUNTIFS(T_Demandes[Collaborateur],$A13,T_Demandes[Statut],"Validé",T_Demandes[Du],"&lt;="&amp;DATE(2026,1,24),T_Demandes[Au],"&gt;="&amp;DATE(2026,1,24),T_Demandes[Type],"MAL")&gt;0,"MAL",IF(COUNTIFS(T_Demandes[Collaborateur],$A13,T_Demandes[Statut],"Validé",T_Demandes[Du],"&lt;="&amp;DATE(2026,1,24),T_Demandes[Au],"&gt;="&amp;DATE(2026,1,24),T_Demandes[Type],"ABS")&gt;0,"ABS",IF(COUNTIFS(T_Demandes[Collaborateur],$A13,T_Demandes[Statut],"Validé",T_Demandes[Du],"&lt;="&amp;DATE(2026,1,24),T_Demandes[Au],"&gt;="&amp;DATE(2026,1,24),T_Demandes[Type],"MAT")&gt;0,"MAT","")))))</f>
        <v/>
      </c>
      <c r="AB13" s="8">
        <f>IF(COUNTIFS(T_Demandes[Collaborateur],$A13,T_Demandes[Statut],"Validé",T_Demandes[Du],"&lt;="&amp;DATE(2026,1,25),T_Demandes[Au],"&gt;="&amp;DATE(2026,1,25),T_Demandes[Type],"CP")&gt;0,"CP",IF(COUNTIFS(T_Demandes[Collaborateur],$A13,T_Demandes[Statut],"Validé",T_Demandes[Du],"&lt;="&amp;DATE(2026,1,25),T_Demandes[Au],"&gt;="&amp;DATE(2026,1,25),T_Demandes[Type],"RTT")&gt;0,"RTT",IF(COUNTIFS(T_Demandes[Collaborateur],$A13,T_Demandes[Statut],"Validé",T_Demandes[Du],"&lt;="&amp;DATE(2026,1,25),T_Demandes[Au],"&gt;="&amp;DATE(2026,1,25),T_Demandes[Type],"MAL")&gt;0,"MAL",IF(COUNTIFS(T_Demandes[Collaborateur],$A13,T_Demandes[Statut],"Validé",T_Demandes[Du],"&lt;="&amp;DATE(2026,1,25),T_Demandes[Au],"&gt;="&amp;DATE(2026,1,25),T_Demandes[Type],"ABS")&gt;0,"ABS",IF(COUNTIFS(T_Demandes[Collaborateur],$A13,T_Demandes[Statut],"Validé",T_Demandes[Du],"&lt;="&amp;DATE(2026,1,25),T_Demandes[Au],"&gt;="&amp;DATE(2026,1,25),T_Demandes[Type],"MAT")&gt;0,"MAT","")))))</f>
        <v/>
      </c>
      <c r="AC13" s="8">
        <f>IF(COUNTIFS(T_Demandes[Collaborateur],$A13,T_Demandes[Statut],"Validé",T_Demandes[Du],"&lt;="&amp;DATE(2026,1,26),T_Demandes[Au],"&gt;="&amp;DATE(2026,1,26),T_Demandes[Type],"CP")&gt;0,"CP",IF(COUNTIFS(T_Demandes[Collaborateur],$A13,T_Demandes[Statut],"Validé",T_Demandes[Du],"&lt;="&amp;DATE(2026,1,26),T_Demandes[Au],"&gt;="&amp;DATE(2026,1,26),T_Demandes[Type],"RTT")&gt;0,"RTT",IF(COUNTIFS(T_Demandes[Collaborateur],$A13,T_Demandes[Statut],"Validé",T_Demandes[Du],"&lt;="&amp;DATE(2026,1,26),T_Demandes[Au],"&gt;="&amp;DATE(2026,1,26),T_Demandes[Type],"MAL")&gt;0,"MAL",IF(COUNTIFS(T_Demandes[Collaborateur],$A13,T_Demandes[Statut],"Validé",T_Demandes[Du],"&lt;="&amp;DATE(2026,1,26),T_Demandes[Au],"&gt;="&amp;DATE(2026,1,26),T_Demandes[Type],"ABS")&gt;0,"ABS",IF(COUNTIFS(T_Demandes[Collaborateur],$A13,T_Demandes[Statut],"Validé",T_Demandes[Du],"&lt;="&amp;DATE(2026,1,26),T_Demandes[Au],"&gt;="&amp;DATE(2026,1,26),T_Demandes[Type],"MAT")&gt;0,"MAT","")))))</f>
        <v/>
      </c>
      <c r="AD13" s="8">
        <f>IF(COUNTIFS(T_Demandes[Collaborateur],$A13,T_Demandes[Statut],"Validé",T_Demandes[Du],"&lt;="&amp;DATE(2026,1,27),T_Demandes[Au],"&gt;="&amp;DATE(2026,1,27),T_Demandes[Type],"CP")&gt;0,"CP",IF(COUNTIFS(T_Demandes[Collaborateur],$A13,T_Demandes[Statut],"Validé",T_Demandes[Du],"&lt;="&amp;DATE(2026,1,27),T_Demandes[Au],"&gt;="&amp;DATE(2026,1,27),T_Demandes[Type],"RTT")&gt;0,"RTT",IF(COUNTIFS(T_Demandes[Collaborateur],$A13,T_Demandes[Statut],"Validé",T_Demandes[Du],"&lt;="&amp;DATE(2026,1,27),T_Demandes[Au],"&gt;="&amp;DATE(2026,1,27),T_Demandes[Type],"MAL")&gt;0,"MAL",IF(COUNTIFS(T_Demandes[Collaborateur],$A13,T_Demandes[Statut],"Validé",T_Demandes[Du],"&lt;="&amp;DATE(2026,1,27),T_Demandes[Au],"&gt;="&amp;DATE(2026,1,27),T_Demandes[Type],"ABS")&gt;0,"ABS",IF(COUNTIFS(T_Demandes[Collaborateur],$A13,T_Demandes[Statut],"Validé",T_Demandes[Du],"&lt;="&amp;DATE(2026,1,27),T_Demandes[Au],"&gt;="&amp;DATE(2026,1,27),T_Demandes[Type],"MAT")&gt;0,"MAT","")))))</f>
        <v/>
      </c>
      <c r="AE13" s="8">
        <f>IF(COUNTIFS(T_Demandes[Collaborateur],$A13,T_Demandes[Statut],"Validé",T_Demandes[Du],"&lt;="&amp;DATE(2026,1,28),T_Demandes[Au],"&gt;="&amp;DATE(2026,1,28),T_Demandes[Type],"CP")&gt;0,"CP",IF(COUNTIFS(T_Demandes[Collaborateur],$A13,T_Demandes[Statut],"Validé",T_Demandes[Du],"&lt;="&amp;DATE(2026,1,28),T_Demandes[Au],"&gt;="&amp;DATE(2026,1,28),T_Demandes[Type],"RTT")&gt;0,"RTT",IF(COUNTIFS(T_Demandes[Collaborateur],$A13,T_Demandes[Statut],"Validé",T_Demandes[Du],"&lt;="&amp;DATE(2026,1,28),T_Demandes[Au],"&gt;="&amp;DATE(2026,1,28),T_Demandes[Type],"MAL")&gt;0,"MAL",IF(COUNTIFS(T_Demandes[Collaborateur],$A13,T_Demandes[Statut],"Validé",T_Demandes[Du],"&lt;="&amp;DATE(2026,1,28),T_Demandes[Au],"&gt;="&amp;DATE(2026,1,28),T_Demandes[Type],"ABS")&gt;0,"ABS",IF(COUNTIFS(T_Demandes[Collaborateur],$A13,T_Demandes[Statut],"Validé",T_Demandes[Du],"&lt;="&amp;DATE(2026,1,28),T_Demandes[Au],"&gt;="&amp;DATE(2026,1,28),T_Demandes[Type],"MAT")&gt;0,"MAT","")))))</f>
        <v/>
      </c>
      <c r="AF13" s="8">
        <f>IF(COUNTIFS(T_Demandes[Collaborateur],$A13,T_Demandes[Statut],"Validé",T_Demandes[Du],"&lt;="&amp;DATE(2026,1,29),T_Demandes[Au],"&gt;="&amp;DATE(2026,1,29),T_Demandes[Type],"CP")&gt;0,"CP",IF(COUNTIFS(T_Demandes[Collaborateur],$A13,T_Demandes[Statut],"Validé",T_Demandes[Du],"&lt;="&amp;DATE(2026,1,29),T_Demandes[Au],"&gt;="&amp;DATE(2026,1,29),T_Demandes[Type],"RTT")&gt;0,"RTT",IF(COUNTIFS(T_Demandes[Collaborateur],$A13,T_Demandes[Statut],"Validé",T_Demandes[Du],"&lt;="&amp;DATE(2026,1,29),T_Demandes[Au],"&gt;="&amp;DATE(2026,1,29),T_Demandes[Type],"MAL")&gt;0,"MAL",IF(COUNTIFS(T_Demandes[Collaborateur],$A13,T_Demandes[Statut],"Validé",T_Demandes[Du],"&lt;="&amp;DATE(2026,1,29),T_Demandes[Au],"&gt;="&amp;DATE(2026,1,29),T_Demandes[Type],"ABS")&gt;0,"ABS",IF(COUNTIFS(T_Demandes[Collaborateur],$A13,T_Demandes[Statut],"Validé",T_Demandes[Du],"&lt;="&amp;DATE(2026,1,29),T_Demandes[Au],"&gt;="&amp;DATE(2026,1,29),T_Demandes[Type],"MAT")&gt;0,"MAT","")))))</f>
        <v/>
      </c>
      <c r="AG13" s="8">
        <f>IF(COUNTIFS(T_Demandes[Collaborateur],$A13,T_Demandes[Statut],"Validé",T_Demandes[Du],"&lt;="&amp;DATE(2026,1,30),T_Demandes[Au],"&gt;="&amp;DATE(2026,1,30),T_Demandes[Type],"CP")&gt;0,"CP",IF(COUNTIFS(T_Demandes[Collaborateur],$A13,T_Demandes[Statut],"Validé",T_Demandes[Du],"&lt;="&amp;DATE(2026,1,30),T_Demandes[Au],"&gt;="&amp;DATE(2026,1,30),T_Demandes[Type],"RTT")&gt;0,"RTT",IF(COUNTIFS(T_Demandes[Collaborateur],$A13,T_Demandes[Statut],"Validé",T_Demandes[Du],"&lt;="&amp;DATE(2026,1,30),T_Demandes[Au],"&gt;="&amp;DATE(2026,1,30),T_Demandes[Type],"MAL")&gt;0,"MAL",IF(COUNTIFS(T_Demandes[Collaborateur],$A13,T_Demandes[Statut],"Validé",T_Demandes[Du],"&lt;="&amp;DATE(2026,1,30),T_Demandes[Au],"&gt;="&amp;DATE(2026,1,30),T_Demandes[Type],"ABS")&gt;0,"ABS",IF(COUNTIFS(T_Demandes[Collaborateur],$A13,T_Demandes[Statut],"Validé",T_Demandes[Du],"&lt;="&amp;DATE(2026,1,30),T_Demandes[Au],"&gt;="&amp;DATE(2026,1,30),T_Demandes[Type],"MAT")&gt;0,"MAT","")))))</f>
        <v/>
      </c>
      <c r="AH13" s="8">
        <f>IF(COUNTIFS(T_Demandes[Collaborateur],$A13,T_Demandes[Statut],"Validé",T_Demandes[Du],"&lt;="&amp;DATE(2026,1,31),T_Demandes[Au],"&gt;="&amp;DATE(2026,1,31),T_Demandes[Type],"CP")&gt;0,"CP",IF(COUNTIFS(T_Demandes[Collaborateur],$A13,T_Demandes[Statut],"Validé",T_Demandes[Du],"&lt;="&amp;DATE(2026,1,31),T_Demandes[Au],"&gt;="&amp;DATE(2026,1,31),T_Demandes[Type],"RTT")&gt;0,"RTT",IF(COUNTIFS(T_Demandes[Collaborateur],$A13,T_Demandes[Statut],"Validé",T_Demandes[Du],"&lt;="&amp;DATE(2026,1,31),T_Demandes[Au],"&gt;="&amp;DATE(2026,1,31),T_Demandes[Type],"MAL")&gt;0,"MAL",IF(COUNTIFS(T_Demandes[Collaborateur],$A13,T_Demandes[Statut],"Validé",T_Demandes[Du],"&lt;="&amp;DATE(2026,1,31),T_Demandes[Au],"&gt;="&amp;DATE(2026,1,31),T_Demandes[Type],"ABS")&gt;0,"ABS",IF(COUNTIFS(T_Demandes[Collaborateur],$A13,T_Demandes[Statut],"Validé",T_Demandes[Du],"&lt;="&amp;DATE(2026,1,31),T_Demandes[Au],"&gt;="&amp;DATE(2026,1,31),T_Demandes[Type],"MAT")&gt;0,"MAT","")))))</f>
        <v/>
      </c>
    </row>
    <row r="14">
      <c r="A14" t="inlineStr">
        <is>
          <t>Camille Rey</t>
        </is>
      </c>
      <c r="B14" t="inlineStr">
        <is>
          <t>B</t>
        </is>
      </c>
      <c r="C14" t="inlineStr">
        <is>
          <t>Samira Idrissi</t>
        </is>
      </c>
      <c r="D14" s="8">
        <f>IF(COUNTIFS(T_Demandes[Collaborateur],$A14,T_Demandes[Statut],"Validé",T_Demandes[Du],"&lt;="&amp;DATE(2026,1,1),T_Demandes[Au],"&gt;="&amp;DATE(2026,1,1),T_Demandes[Type],"CP")&gt;0,"CP",IF(COUNTIFS(T_Demandes[Collaborateur],$A14,T_Demandes[Statut],"Validé",T_Demandes[Du],"&lt;="&amp;DATE(2026,1,1),T_Demandes[Au],"&gt;="&amp;DATE(2026,1,1),T_Demandes[Type],"RTT")&gt;0,"RTT",IF(COUNTIFS(T_Demandes[Collaborateur],$A14,T_Demandes[Statut],"Validé",T_Demandes[Du],"&lt;="&amp;DATE(2026,1,1),T_Demandes[Au],"&gt;="&amp;DATE(2026,1,1),T_Demandes[Type],"MAL")&gt;0,"MAL",IF(COUNTIFS(T_Demandes[Collaborateur],$A14,T_Demandes[Statut],"Validé",T_Demandes[Du],"&lt;="&amp;DATE(2026,1,1),T_Demandes[Au],"&gt;="&amp;DATE(2026,1,1),T_Demandes[Type],"ABS")&gt;0,"ABS",IF(COUNTIFS(T_Demandes[Collaborateur],$A14,T_Demandes[Statut],"Validé",T_Demandes[Du],"&lt;="&amp;DATE(2026,1,1),T_Demandes[Au],"&gt;="&amp;DATE(2026,1,1),T_Demandes[Type],"MAT")&gt;0,"MAT","")))))</f>
        <v/>
      </c>
      <c r="E14" s="8">
        <f>IF(COUNTIFS(T_Demandes[Collaborateur],$A14,T_Demandes[Statut],"Validé",T_Demandes[Du],"&lt;="&amp;DATE(2026,1,2),T_Demandes[Au],"&gt;="&amp;DATE(2026,1,2),T_Demandes[Type],"CP")&gt;0,"CP",IF(COUNTIFS(T_Demandes[Collaborateur],$A14,T_Demandes[Statut],"Validé",T_Demandes[Du],"&lt;="&amp;DATE(2026,1,2),T_Demandes[Au],"&gt;="&amp;DATE(2026,1,2),T_Demandes[Type],"RTT")&gt;0,"RTT",IF(COUNTIFS(T_Demandes[Collaborateur],$A14,T_Demandes[Statut],"Validé",T_Demandes[Du],"&lt;="&amp;DATE(2026,1,2),T_Demandes[Au],"&gt;="&amp;DATE(2026,1,2),T_Demandes[Type],"MAL")&gt;0,"MAL",IF(COUNTIFS(T_Demandes[Collaborateur],$A14,T_Demandes[Statut],"Validé",T_Demandes[Du],"&lt;="&amp;DATE(2026,1,2),T_Demandes[Au],"&gt;="&amp;DATE(2026,1,2),T_Demandes[Type],"ABS")&gt;0,"ABS",IF(COUNTIFS(T_Demandes[Collaborateur],$A14,T_Demandes[Statut],"Validé",T_Demandes[Du],"&lt;="&amp;DATE(2026,1,2),T_Demandes[Au],"&gt;="&amp;DATE(2026,1,2),T_Demandes[Type],"MAT")&gt;0,"MAT","")))))</f>
        <v/>
      </c>
      <c r="F14" s="8">
        <f>IF(COUNTIFS(T_Demandes[Collaborateur],$A14,T_Demandes[Statut],"Validé",T_Demandes[Du],"&lt;="&amp;DATE(2026,1,3),T_Demandes[Au],"&gt;="&amp;DATE(2026,1,3),T_Demandes[Type],"CP")&gt;0,"CP",IF(COUNTIFS(T_Demandes[Collaborateur],$A14,T_Demandes[Statut],"Validé",T_Demandes[Du],"&lt;="&amp;DATE(2026,1,3),T_Demandes[Au],"&gt;="&amp;DATE(2026,1,3),T_Demandes[Type],"RTT")&gt;0,"RTT",IF(COUNTIFS(T_Demandes[Collaborateur],$A14,T_Demandes[Statut],"Validé",T_Demandes[Du],"&lt;="&amp;DATE(2026,1,3),T_Demandes[Au],"&gt;="&amp;DATE(2026,1,3),T_Demandes[Type],"MAL")&gt;0,"MAL",IF(COUNTIFS(T_Demandes[Collaborateur],$A14,T_Demandes[Statut],"Validé",T_Demandes[Du],"&lt;="&amp;DATE(2026,1,3),T_Demandes[Au],"&gt;="&amp;DATE(2026,1,3),T_Demandes[Type],"ABS")&gt;0,"ABS",IF(COUNTIFS(T_Demandes[Collaborateur],$A14,T_Demandes[Statut],"Validé",T_Demandes[Du],"&lt;="&amp;DATE(2026,1,3),T_Demandes[Au],"&gt;="&amp;DATE(2026,1,3),T_Demandes[Type],"MAT")&gt;0,"MAT","")))))</f>
        <v/>
      </c>
      <c r="G14" s="8">
        <f>IF(COUNTIFS(T_Demandes[Collaborateur],$A14,T_Demandes[Statut],"Validé",T_Demandes[Du],"&lt;="&amp;DATE(2026,1,4),T_Demandes[Au],"&gt;="&amp;DATE(2026,1,4),T_Demandes[Type],"CP")&gt;0,"CP",IF(COUNTIFS(T_Demandes[Collaborateur],$A14,T_Demandes[Statut],"Validé",T_Demandes[Du],"&lt;="&amp;DATE(2026,1,4),T_Demandes[Au],"&gt;="&amp;DATE(2026,1,4),T_Demandes[Type],"RTT")&gt;0,"RTT",IF(COUNTIFS(T_Demandes[Collaborateur],$A14,T_Demandes[Statut],"Validé",T_Demandes[Du],"&lt;="&amp;DATE(2026,1,4),T_Demandes[Au],"&gt;="&amp;DATE(2026,1,4),T_Demandes[Type],"MAL")&gt;0,"MAL",IF(COUNTIFS(T_Demandes[Collaborateur],$A14,T_Demandes[Statut],"Validé",T_Demandes[Du],"&lt;="&amp;DATE(2026,1,4),T_Demandes[Au],"&gt;="&amp;DATE(2026,1,4),T_Demandes[Type],"ABS")&gt;0,"ABS",IF(COUNTIFS(T_Demandes[Collaborateur],$A14,T_Demandes[Statut],"Validé",T_Demandes[Du],"&lt;="&amp;DATE(2026,1,4),T_Demandes[Au],"&gt;="&amp;DATE(2026,1,4),T_Demandes[Type],"MAT")&gt;0,"MAT","")))))</f>
        <v/>
      </c>
      <c r="H14" s="8">
        <f>IF(COUNTIFS(T_Demandes[Collaborateur],$A14,T_Demandes[Statut],"Validé",T_Demandes[Du],"&lt;="&amp;DATE(2026,1,5),T_Demandes[Au],"&gt;="&amp;DATE(2026,1,5),T_Demandes[Type],"CP")&gt;0,"CP",IF(COUNTIFS(T_Demandes[Collaborateur],$A14,T_Demandes[Statut],"Validé",T_Demandes[Du],"&lt;="&amp;DATE(2026,1,5),T_Demandes[Au],"&gt;="&amp;DATE(2026,1,5),T_Demandes[Type],"RTT")&gt;0,"RTT",IF(COUNTIFS(T_Demandes[Collaborateur],$A14,T_Demandes[Statut],"Validé",T_Demandes[Du],"&lt;="&amp;DATE(2026,1,5),T_Demandes[Au],"&gt;="&amp;DATE(2026,1,5),T_Demandes[Type],"MAL")&gt;0,"MAL",IF(COUNTIFS(T_Demandes[Collaborateur],$A14,T_Demandes[Statut],"Validé",T_Demandes[Du],"&lt;="&amp;DATE(2026,1,5),T_Demandes[Au],"&gt;="&amp;DATE(2026,1,5),T_Demandes[Type],"ABS")&gt;0,"ABS",IF(COUNTIFS(T_Demandes[Collaborateur],$A14,T_Demandes[Statut],"Validé",T_Demandes[Du],"&lt;="&amp;DATE(2026,1,5),T_Demandes[Au],"&gt;="&amp;DATE(2026,1,5),T_Demandes[Type],"MAT")&gt;0,"MAT","")))))</f>
        <v/>
      </c>
      <c r="I14" s="8">
        <f>IF(COUNTIFS(T_Demandes[Collaborateur],$A14,T_Demandes[Statut],"Validé",T_Demandes[Du],"&lt;="&amp;DATE(2026,1,6),T_Demandes[Au],"&gt;="&amp;DATE(2026,1,6),T_Demandes[Type],"CP")&gt;0,"CP",IF(COUNTIFS(T_Demandes[Collaborateur],$A14,T_Demandes[Statut],"Validé",T_Demandes[Du],"&lt;="&amp;DATE(2026,1,6),T_Demandes[Au],"&gt;="&amp;DATE(2026,1,6),T_Demandes[Type],"RTT")&gt;0,"RTT",IF(COUNTIFS(T_Demandes[Collaborateur],$A14,T_Demandes[Statut],"Validé",T_Demandes[Du],"&lt;="&amp;DATE(2026,1,6),T_Demandes[Au],"&gt;="&amp;DATE(2026,1,6),T_Demandes[Type],"MAL")&gt;0,"MAL",IF(COUNTIFS(T_Demandes[Collaborateur],$A14,T_Demandes[Statut],"Validé",T_Demandes[Du],"&lt;="&amp;DATE(2026,1,6),T_Demandes[Au],"&gt;="&amp;DATE(2026,1,6),T_Demandes[Type],"ABS")&gt;0,"ABS",IF(COUNTIFS(T_Demandes[Collaborateur],$A14,T_Demandes[Statut],"Validé",T_Demandes[Du],"&lt;="&amp;DATE(2026,1,6),T_Demandes[Au],"&gt;="&amp;DATE(2026,1,6),T_Demandes[Type],"MAT")&gt;0,"MAT","")))))</f>
        <v/>
      </c>
      <c r="J14" s="8">
        <f>IF(COUNTIFS(T_Demandes[Collaborateur],$A14,T_Demandes[Statut],"Validé",T_Demandes[Du],"&lt;="&amp;DATE(2026,1,7),T_Demandes[Au],"&gt;="&amp;DATE(2026,1,7),T_Demandes[Type],"CP")&gt;0,"CP",IF(COUNTIFS(T_Demandes[Collaborateur],$A14,T_Demandes[Statut],"Validé",T_Demandes[Du],"&lt;="&amp;DATE(2026,1,7),T_Demandes[Au],"&gt;="&amp;DATE(2026,1,7),T_Demandes[Type],"RTT")&gt;0,"RTT",IF(COUNTIFS(T_Demandes[Collaborateur],$A14,T_Demandes[Statut],"Validé",T_Demandes[Du],"&lt;="&amp;DATE(2026,1,7),T_Demandes[Au],"&gt;="&amp;DATE(2026,1,7),T_Demandes[Type],"MAL")&gt;0,"MAL",IF(COUNTIFS(T_Demandes[Collaborateur],$A14,T_Demandes[Statut],"Validé",T_Demandes[Du],"&lt;="&amp;DATE(2026,1,7),T_Demandes[Au],"&gt;="&amp;DATE(2026,1,7),T_Demandes[Type],"ABS")&gt;0,"ABS",IF(COUNTIFS(T_Demandes[Collaborateur],$A14,T_Demandes[Statut],"Validé",T_Demandes[Du],"&lt;="&amp;DATE(2026,1,7),T_Demandes[Au],"&gt;="&amp;DATE(2026,1,7),T_Demandes[Type],"MAT")&gt;0,"MAT","")))))</f>
        <v/>
      </c>
      <c r="K14" s="8">
        <f>IF(COUNTIFS(T_Demandes[Collaborateur],$A14,T_Demandes[Statut],"Validé",T_Demandes[Du],"&lt;="&amp;DATE(2026,1,8),T_Demandes[Au],"&gt;="&amp;DATE(2026,1,8),T_Demandes[Type],"CP")&gt;0,"CP",IF(COUNTIFS(T_Demandes[Collaborateur],$A14,T_Demandes[Statut],"Validé",T_Demandes[Du],"&lt;="&amp;DATE(2026,1,8),T_Demandes[Au],"&gt;="&amp;DATE(2026,1,8),T_Demandes[Type],"RTT")&gt;0,"RTT",IF(COUNTIFS(T_Demandes[Collaborateur],$A14,T_Demandes[Statut],"Validé",T_Demandes[Du],"&lt;="&amp;DATE(2026,1,8),T_Demandes[Au],"&gt;="&amp;DATE(2026,1,8),T_Demandes[Type],"MAL")&gt;0,"MAL",IF(COUNTIFS(T_Demandes[Collaborateur],$A14,T_Demandes[Statut],"Validé",T_Demandes[Du],"&lt;="&amp;DATE(2026,1,8),T_Demandes[Au],"&gt;="&amp;DATE(2026,1,8),T_Demandes[Type],"ABS")&gt;0,"ABS",IF(COUNTIFS(T_Demandes[Collaborateur],$A14,T_Demandes[Statut],"Validé",T_Demandes[Du],"&lt;="&amp;DATE(2026,1,8),T_Demandes[Au],"&gt;="&amp;DATE(2026,1,8),T_Demandes[Type],"MAT")&gt;0,"MAT","")))))</f>
        <v/>
      </c>
      <c r="L14" s="8">
        <f>IF(COUNTIFS(T_Demandes[Collaborateur],$A14,T_Demandes[Statut],"Validé",T_Demandes[Du],"&lt;="&amp;DATE(2026,1,9),T_Demandes[Au],"&gt;="&amp;DATE(2026,1,9),T_Demandes[Type],"CP")&gt;0,"CP",IF(COUNTIFS(T_Demandes[Collaborateur],$A14,T_Demandes[Statut],"Validé",T_Demandes[Du],"&lt;="&amp;DATE(2026,1,9),T_Demandes[Au],"&gt;="&amp;DATE(2026,1,9),T_Demandes[Type],"RTT")&gt;0,"RTT",IF(COUNTIFS(T_Demandes[Collaborateur],$A14,T_Demandes[Statut],"Validé",T_Demandes[Du],"&lt;="&amp;DATE(2026,1,9),T_Demandes[Au],"&gt;="&amp;DATE(2026,1,9),T_Demandes[Type],"MAL")&gt;0,"MAL",IF(COUNTIFS(T_Demandes[Collaborateur],$A14,T_Demandes[Statut],"Validé",T_Demandes[Du],"&lt;="&amp;DATE(2026,1,9),T_Demandes[Au],"&gt;="&amp;DATE(2026,1,9),T_Demandes[Type],"ABS")&gt;0,"ABS",IF(COUNTIFS(T_Demandes[Collaborateur],$A14,T_Demandes[Statut],"Validé",T_Demandes[Du],"&lt;="&amp;DATE(2026,1,9),T_Demandes[Au],"&gt;="&amp;DATE(2026,1,9),T_Demandes[Type],"MAT")&gt;0,"MAT","")))))</f>
        <v/>
      </c>
      <c r="M14" s="8">
        <f>IF(COUNTIFS(T_Demandes[Collaborateur],$A14,T_Demandes[Statut],"Validé",T_Demandes[Du],"&lt;="&amp;DATE(2026,1,10),T_Demandes[Au],"&gt;="&amp;DATE(2026,1,10),T_Demandes[Type],"CP")&gt;0,"CP",IF(COUNTIFS(T_Demandes[Collaborateur],$A14,T_Demandes[Statut],"Validé",T_Demandes[Du],"&lt;="&amp;DATE(2026,1,10),T_Demandes[Au],"&gt;="&amp;DATE(2026,1,10),T_Demandes[Type],"RTT")&gt;0,"RTT",IF(COUNTIFS(T_Demandes[Collaborateur],$A14,T_Demandes[Statut],"Validé",T_Demandes[Du],"&lt;="&amp;DATE(2026,1,10),T_Demandes[Au],"&gt;="&amp;DATE(2026,1,10),T_Demandes[Type],"MAL")&gt;0,"MAL",IF(COUNTIFS(T_Demandes[Collaborateur],$A14,T_Demandes[Statut],"Validé",T_Demandes[Du],"&lt;="&amp;DATE(2026,1,10),T_Demandes[Au],"&gt;="&amp;DATE(2026,1,10),T_Demandes[Type],"ABS")&gt;0,"ABS",IF(COUNTIFS(T_Demandes[Collaborateur],$A14,T_Demandes[Statut],"Validé",T_Demandes[Du],"&lt;="&amp;DATE(2026,1,10),T_Demandes[Au],"&gt;="&amp;DATE(2026,1,10),T_Demandes[Type],"MAT")&gt;0,"MAT","")))))</f>
        <v/>
      </c>
      <c r="N14" s="8">
        <f>IF(COUNTIFS(T_Demandes[Collaborateur],$A14,T_Demandes[Statut],"Validé",T_Demandes[Du],"&lt;="&amp;DATE(2026,1,11),T_Demandes[Au],"&gt;="&amp;DATE(2026,1,11),T_Demandes[Type],"CP")&gt;0,"CP",IF(COUNTIFS(T_Demandes[Collaborateur],$A14,T_Demandes[Statut],"Validé",T_Demandes[Du],"&lt;="&amp;DATE(2026,1,11),T_Demandes[Au],"&gt;="&amp;DATE(2026,1,11),T_Demandes[Type],"RTT")&gt;0,"RTT",IF(COUNTIFS(T_Demandes[Collaborateur],$A14,T_Demandes[Statut],"Validé",T_Demandes[Du],"&lt;="&amp;DATE(2026,1,11),T_Demandes[Au],"&gt;="&amp;DATE(2026,1,11),T_Demandes[Type],"MAL")&gt;0,"MAL",IF(COUNTIFS(T_Demandes[Collaborateur],$A14,T_Demandes[Statut],"Validé",T_Demandes[Du],"&lt;="&amp;DATE(2026,1,11),T_Demandes[Au],"&gt;="&amp;DATE(2026,1,11),T_Demandes[Type],"ABS")&gt;0,"ABS",IF(COUNTIFS(T_Demandes[Collaborateur],$A14,T_Demandes[Statut],"Validé",T_Demandes[Du],"&lt;="&amp;DATE(2026,1,11),T_Demandes[Au],"&gt;="&amp;DATE(2026,1,11),T_Demandes[Type],"MAT")&gt;0,"MAT","")))))</f>
        <v/>
      </c>
      <c r="O14" s="8">
        <f>IF(COUNTIFS(T_Demandes[Collaborateur],$A14,T_Demandes[Statut],"Validé",T_Demandes[Du],"&lt;="&amp;DATE(2026,1,12),T_Demandes[Au],"&gt;="&amp;DATE(2026,1,12),T_Demandes[Type],"CP")&gt;0,"CP",IF(COUNTIFS(T_Demandes[Collaborateur],$A14,T_Demandes[Statut],"Validé",T_Demandes[Du],"&lt;="&amp;DATE(2026,1,12),T_Demandes[Au],"&gt;="&amp;DATE(2026,1,12),T_Demandes[Type],"RTT")&gt;0,"RTT",IF(COUNTIFS(T_Demandes[Collaborateur],$A14,T_Demandes[Statut],"Validé",T_Demandes[Du],"&lt;="&amp;DATE(2026,1,12),T_Demandes[Au],"&gt;="&amp;DATE(2026,1,12),T_Demandes[Type],"MAL")&gt;0,"MAL",IF(COUNTIFS(T_Demandes[Collaborateur],$A14,T_Demandes[Statut],"Validé",T_Demandes[Du],"&lt;="&amp;DATE(2026,1,12),T_Demandes[Au],"&gt;="&amp;DATE(2026,1,12),T_Demandes[Type],"ABS")&gt;0,"ABS",IF(COUNTIFS(T_Demandes[Collaborateur],$A14,T_Demandes[Statut],"Validé",T_Demandes[Du],"&lt;="&amp;DATE(2026,1,12),T_Demandes[Au],"&gt;="&amp;DATE(2026,1,12),T_Demandes[Type],"MAT")&gt;0,"MAT","")))))</f>
        <v/>
      </c>
      <c r="P14" s="8">
        <f>IF(COUNTIFS(T_Demandes[Collaborateur],$A14,T_Demandes[Statut],"Validé",T_Demandes[Du],"&lt;="&amp;DATE(2026,1,13),T_Demandes[Au],"&gt;="&amp;DATE(2026,1,13),T_Demandes[Type],"CP")&gt;0,"CP",IF(COUNTIFS(T_Demandes[Collaborateur],$A14,T_Demandes[Statut],"Validé",T_Demandes[Du],"&lt;="&amp;DATE(2026,1,13),T_Demandes[Au],"&gt;="&amp;DATE(2026,1,13),T_Demandes[Type],"RTT")&gt;0,"RTT",IF(COUNTIFS(T_Demandes[Collaborateur],$A14,T_Demandes[Statut],"Validé",T_Demandes[Du],"&lt;="&amp;DATE(2026,1,13),T_Demandes[Au],"&gt;="&amp;DATE(2026,1,13),T_Demandes[Type],"MAL")&gt;0,"MAL",IF(COUNTIFS(T_Demandes[Collaborateur],$A14,T_Demandes[Statut],"Validé",T_Demandes[Du],"&lt;="&amp;DATE(2026,1,13),T_Demandes[Au],"&gt;="&amp;DATE(2026,1,13),T_Demandes[Type],"ABS")&gt;0,"ABS",IF(COUNTIFS(T_Demandes[Collaborateur],$A14,T_Demandes[Statut],"Validé",T_Demandes[Du],"&lt;="&amp;DATE(2026,1,13),T_Demandes[Au],"&gt;="&amp;DATE(2026,1,13),T_Demandes[Type],"MAT")&gt;0,"MAT","")))))</f>
        <v/>
      </c>
      <c r="Q14" s="8">
        <f>IF(COUNTIFS(T_Demandes[Collaborateur],$A14,T_Demandes[Statut],"Validé",T_Demandes[Du],"&lt;="&amp;DATE(2026,1,14),T_Demandes[Au],"&gt;="&amp;DATE(2026,1,14),T_Demandes[Type],"CP")&gt;0,"CP",IF(COUNTIFS(T_Demandes[Collaborateur],$A14,T_Demandes[Statut],"Validé",T_Demandes[Du],"&lt;="&amp;DATE(2026,1,14),T_Demandes[Au],"&gt;="&amp;DATE(2026,1,14),T_Demandes[Type],"RTT")&gt;0,"RTT",IF(COUNTIFS(T_Demandes[Collaborateur],$A14,T_Demandes[Statut],"Validé",T_Demandes[Du],"&lt;="&amp;DATE(2026,1,14),T_Demandes[Au],"&gt;="&amp;DATE(2026,1,14),T_Demandes[Type],"MAL")&gt;0,"MAL",IF(COUNTIFS(T_Demandes[Collaborateur],$A14,T_Demandes[Statut],"Validé",T_Demandes[Du],"&lt;="&amp;DATE(2026,1,14),T_Demandes[Au],"&gt;="&amp;DATE(2026,1,14),T_Demandes[Type],"ABS")&gt;0,"ABS",IF(COUNTIFS(T_Demandes[Collaborateur],$A14,T_Demandes[Statut],"Validé",T_Demandes[Du],"&lt;="&amp;DATE(2026,1,14),T_Demandes[Au],"&gt;="&amp;DATE(2026,1,14),T_Demandes[Type],"MAT")&gt;0,"MAT","")))))</f>
        <v/>
      </c>
      <c r="R14" s="8">
        <f>IF(COUNTIFS(T_Demandes[Collaborateur],$A14,T_Demandes[Statut],"Validé",T_Demandes[Du],"&lt;="&amp;DATE(2026,1,15),T_Demandes[Au],"&gt;="&amp;DATE(2026,1,15),T_Demandes[Type],"CP")&gt;0,"CP",IF(COUNTIFS(T_Demandes[Collaborateur],$A14,T_Demandes[Statut],"Validé",T_Demandes[Du],"&lt;="&amp;DATE(2026,1,15),T_Demandes[Au],"&gt;="&amp;DATE(2026,1,15),T_Demandes[Type],"RTT")&gt;0,"RTT",IF(COUNTIFS(T_Demandes[Collaborateur],$A14,T_Demandes[Statut],"Validé",T_Demandes[Du],"&lt;="&amp;DATE(2026,1,15),T_Demandes[Au],"&gt;="&amp;DATE(2026,1,15),T_Demandes[Type],"MAL")&gt;0,"MAL",IF(COUNTIFS(T_Demandes[Collaborateur],$A14,T_Demandes[Statut],"Validé",T_Demandes[Du],"&lt;="&amp;DATE(2026,1,15),T_Demandes[Au],"&gt;="&amp;DATE(2026,1,15),T_Demandes[Type],"ABS")&gt;0,"ABS",IF(COUNTIFS(T_Demandes[Collaborateur],$A14,T_Demandes[Statut],"Validé",T_Demandes[Du],"&lt;="&amp;DATE(2026,1,15),T_Demandes[Au],"&gt;="&amp;DATE(2026,1,15),T_Demandes[Type],"MAT")&gt;0,"MAT","")))))</f>
        <v/>
      </c>
      <c r="S14" s="8">
        <f>IF(COUNTIFS(T_Demandes[Collaborateur],$A14,T_Demandes[Statut],"Validé",T_Demandes[Du],"&lt;="&amp;DATE(2026,1,16),T_Demandes[Au],"&gt;="&amp;DATE(2026,1,16),T_Demandes[Type],"CP")&gt;0,"CP",IF(COUNTIFS(T_Demandes[Collaborateur],$A14,T_Demandes[Statut],"Validé",T_Demandes[Du],"&lt;="&amp;DATE(2026,1,16),T_Demandes[Au],"&gt;="&amp;DATE(2026,1,16),T_Demandes[Type],"RTT")&gt;0,"RTT",IF(COUNTIFS(T_Demandes[Collaborateur],$A14,T_Demandes[Statut],"Validé",T_Demandes[Du],"&lt;="&amp;DATE(2026,1,16),T_Demandes[Au],"&gt;="&amp;DATE(2026,1,16),T_Demandes[Type],"MAL")&gt;0,"MAL",IF(COUNTIFS(T_Demandes[Collaborateur],$A14,T_Demandes[Statut],"Validé",T_Demandes[Du],"&lt;="&amp;DATE(2026,1,16),T_Demandes[Au],"&gt;="&amp;DATE(2026,1,16),T_Demandes[Type],"ABS")&gt;0,"ABS",IF(COUNTIFS(T_Demandes[Collaborateur],$A14,T_Demandes[Statut],"Validé",T_Demandes[Du],"&lt;="&amp;DATE(2026,1,16),T_Demandes[Au],"&gt;="&amp;DATE(2026,1,16),T_Demandes[Type],"MAT")&gt;0,"MAT","")))))</f>
        <v/>
      </c>
      <c r="T14" s="8">
        <f>IF(COUNTIFS(T_Demandes[Collaborateur],$A14,T_Demandes[Statut],"Validé",T_Demandes[Du],"&lt;="&amp;DATE(2026,1,17),T_Demandes[Au],"&gt;="&amp;DATE(2026,1,17),T_Demandes[Type],"CP")&gt;0,"CP",IF(COUNTIFS(T_Demandes[Collaborateur],$A14,T_Demandes[Statut],"Validé",T_Demandes[Du],"&lt;="&amp;DATE(2026,1,17),T_Demandes[Au],"&gt;="&amp;DATE(2026,1,17),T_Demandes[Type],"RTT")&gt;0,"RTT",IF(COUNTIFS(T_Demandes[Collaborateur],$A14,T_Demandes[Statut],"Validé",T_Demandes[Du],"&lt;="&amp;DATE(2026,1,17),T_Demandes[Au],"&gt;="&amp;DATE(2026,1,17),T_Demandes[Type],"MAL")&gt;0,"MAL",IF(COUNTIFS(T_Demandes[Collaborateur],$A14,T_Demandes[Statut],"Validé",T_Demandes[Du],"&lt;="&amp;DATE(2026,1,17),T_Demandes[Au],"&gt;="&amp;DATE(2026,1,17),T_Demandes[Type],"ABS")&gt;0,"ABS",IF(COUNTIFS(T_Demandes[Collaborateur],$A14,T_Demandes[Statut],"Validé",T_Demandes[Du],"&lt;="&amp;DATE(2026,1,17),T_Demandes[Au],"&gt;="&amp;DATE(2026,1,17),T_Demandes[Type],"MAT")&gt;0,"MAT","")))))</f>
        <v/>
      </c>
      <c r="U14" s="8">
        <f>IF(COUNTIFS(T_Demandes[Collaborateur],$A14,T_Demandes[Statut],"Validé",T_Demandes[Du],"&lt;="&amp;DATE(2026,1,18),T_Demandes[Au],"&gt;="&amp;DATE(2026,1,18),T_Demandes[Type],"CP")&gt;0,"CP",IF(COUNTIFS(T_Demandes[Collaborateur],$A14,T_Demandes[Statut],"Validé",T_Demandes[Du],"&lt;="&amp;DATE(2026,1,18),T_Demandes[Au],"&gt;="&amp;DATE(2026,1,18),T_Demandes[Type],"RTT")&gt;0,"RTT",IF(COUNTIFS(T_Demandes[Collaborateur],$A14,T_Demandes[Statut],"Validé",T_Demandes[Du],"&lt;="&amp;DATE(2026,1,18),T_Demandes[Au],"&gt;="&amp;DATE(2026,1,18),T_Demandes[Type],"MAL")&gt;0,"MAL",IF(COUNTIFS(T_Demandes[Collaborateur],$A14,T_Demandes[Statut],"Validé",T_Demandes[Du],"&lt;="&amp;DATE(2026,1,18),T_Demandes[Au],"&gt;="&amp;DATE(2026,1,18),T_Demandes[Type],"ABS")&gt;0,"ABS",IF(COUNTIFS(T_Demandes[Collaborateur],$A14,T_Demandes[Statut],"Validé",T_Demandes[Du],"&lt;="&amp;DATE(2026,1,18),T_Demandes[Au],"&gt;="&amp;DATE(2026,1,18),T_Demandes[Type],"MAT")&gt;0,"MAT","")))))</f>
        <v/>
      </c>
      <c r="V14" s="8">
        <f>IF(COUNTIFS(T_Demandes[Collaborateur],$A14,T_Demandes[Statut],"Validé",T_Demandes[Du],"&lt;="&amp;DATE(2026,1,19),T_Demandes[Au],"&gt;="&amp;DATE(2026,1,19),T_Demandes[Type],"CP")&gt;0,"CP",IF(COUNTIFS(T_Demandes[Collaborateur],$A14,T_Demandes[Statut],"Validé",T_Demandes[Du],"&lt;="&amp;DATE(2026,1,19),T_Demandes[Au],"&gt;="&amp;DATE(2026,1,19),T_Demandes[Type],"RTT")&gt;0,"RTT",IF(COUNTIFS(T_Demandes[Collaborateur],$A14,T_Demandes[Statut],"Validé",T_Demandes[Du],"&lt;="&amp;DATE(2026,1,19),T_Demandes[Au],"&gt;="&amp;DATE(2026,1,19),T_Demandes[Type],"MAL")&gt;0,"MAL",IF(COUNTIFS(T_Demandes[Collaborateur],$A14,T_Demandes[Statut],"Validé",T_Demandes[Du],"&lt;="&amp;DATE(2026,1,19),T_Demandes[Au],"&gt;="&amp;DATE(2026,1,19),T_Demandes[Type],"ABS")&gt;0,"ABS",IF(COUNTIFS(T_Demandes[Collaborateur],$A14,T_Demandes[Statut],"Validé",T_Demandes[Du],"&lt;="&amp;DATE(2026,1,19),T_Demandes[Au],"&gt;="&amp;DATE(2026,1,19),T_Demandes[Type],"MAT")&gt;0,"MAT","")))))</f>
        <v/>
      </c>
      <c r="W14" s="8">
        <f>IF(COUNTIFS(T_Demandes[Collaborateur],$A14,T_Demandes[Statut],"Validé",T_Demandes[Du],"&lt;="&amp;DATE(2026,1,20),T_Demandes[Au],"&gt;="&amp;DATE(2026,1,20),T_Demandes[Type],"CP")&gt;0,"CP",IF(COUNTIFS(T_Demandes[Collaborateur],$A14,T_Demandes[Statut],"Validé",T_Demandes[Du],"&lt;="&amp;DATE(2026,1,20),T_Demandes[Au],"&gt;="&amp;DATE(2026,1,20),T_Demandes[Type],"RTT")&gt;0,"RTT",IF(COUNTIFS(T_Demandes[Collaborateur],$A14,T_Demandes[Statut],"Validé",T_Demandes[Du],"&lt;="&amp;DATE(2026,1,20),T_Demandes[Au],"&gt;="&amp;DATE(2026,1,20),T_Demandes[Type],"MAL")&gt;0,"MAL",IF(COUNTIFS(T_Demandes[Collaborateur],$A14,T_Demandes[Statut],"Validé",T_Demandes[Du],"&lt;="&amp;DATE(2026,1,20),T_Demandes[Au],"&gt;="&amp;DATE(2026,1,20),T_Demandes[Type],"ABS")&gt;0,"ABS",IF(COUNTIFS(T_Demandes[Collaborateur],$A14,T_Demandes[Statut],"Validé",T_Demandes[Du],"&lt;="&amp;DATE(2026,1,20),T_Demandes[Au],"&gt;="&amp;DATE(2026,1,20),T_Demandes[Type],"MAT")&gt;0,"MAT","")))))</f>
        <v/>
      </c>
      <c r="X14" s="8">
        <f>IF(COUNTIFS(T_Demandes[Collaborateur],$A14,T_Demandes[Statut],"Validé",T_Demandes[Du],"&lt;="&amp;DATE(2026,1,21),T_Demandes[Au],"&gt;="&amp;DATE(2026,1,21),T_Demandes[Type],"CP")&gt;0,"CP",IF(COUNTIFS(T_Demandes[Collaborateur],$A14,T_Demandes[Statut],"Validé",T_Demandes[Du],"&lt;="&amp;DATE(2026,1,21),T_Demandes[Au],"&gt;="&amp;DATE(2026,1,21),T_Demandes[Type],"RTT")&gt;0,"RTT",IF(COUNTIFS(T_Demandes[Collaborateur],$A14,T_Demandes[Statut],"Validé",T_Demandes[Du],"&lt;="&amp;DATE(2026,1,21),T_Demandes[Au],"&gt;="&amp;DATE(2026,1,21),T_Demandes[Type],"MAL")&gt;0,"MAL",IF(COUNTIFS(T_Demandes[Collaborateur],$A14,T_Demandes[Statut],"Validé",T_Demandes[Du],"&lt;="&amp;DATE(2026,1,21),T_Demandes[Au],"&gt;="&amp;DATE(2026,1,21),T_Demandes[Type],"ABS")&gt;0,"ABS",IF(COUNTIFS(T_Demandes[Collaborateur],$A14,T_Demandes[Statut],"Validé",T_Demandes[Du],"&lt;="&amp;DATE(2026,1,21),T_Demandes[Au],"&gt;="&amp;DATE(2026,1,21),T_Demandes[Type],"MAT")&gt;0,"MAT","")))))</f>
        <v/>
      </c>
      <c r="Y14" s="8">
        <f>IF(COUNTIFS(T_Demandes[Collaborateur],$A14,T_Demandes[Statut],"Validé",T_Demandes[Du],"&lt;="&amp;DATE(2026,1,22),T_Demandes[Au],"&gt;="&amp;DATE(2026,1,22),T_Demandes[Type],"CP")&gt;0,"CP",IF(COUNTIFS(T_Demandes[Collaborateur],$A14,T_Demandes[Statut],"Validé",T_Demandes[Du],"&lt;="&amp;DATE(2026,1,22),T_Demandes[Au],"&gt;="&amp;DATE(2026,1,22),T_Demandes[Type],"RTT")&gt;0,"RTT",IF(COUNTIFS(T_Demandes[Collaborateur],$A14,T_Demandes[Statut],"Validé",T_Demandes[Du],"&lt;="&amp;DATE(2026,1,22),T_Demandes[Au],"&gt;="&amp;DATE(2026,1,22),T_Demandes[Type],"MAL")&gt;0,"MAL",IF(COUNTIFS(T_Demandes[Collaborateur],$A14,T_Demandes[Statut],"Validé",T_Demandes[Du],"&lt;="&amp;DATE(2026,1,22),T_Demandes[Au],"&gt;="&amp;DATE(2026,1,22),T_Demandes[Type],"ABS")&gt;0,"ABS",IF(COUNTIFS(T_Demandes[Collaborateur],$A14,T_Demandes[Statut],"Validé",T_Demandes[Du],"&lt;="&amp;DATE(2026,1,22),T_Demandes[Au],"&gt;="&amp;DATE(2026,1,22),T_Demandes[Type],"MAT")&gt;0,"MAT","")))))</f>
        <v/>
      </c>
      <c r="Z14" s="8">
        <f>IF(COUNTIFS(T_Demandes[Collaborateur],$A14,T_Demandes[Statut],"Validé",T_Demandes[Du],"&lt;="&amp;DATE(2026,1,23),T_Demandes[Au],"&gt;="&amp;DATE(2026,1,23),T_Demandes[Type],"CP")&gt;0,"CP",IF(COUNTIFS(T_Demandes[Collaborateur],$A14,T_Demandes[Statut],"Validé",T_Demandes[Du],"&lt;="&amp;DATE(2026,1,23),T_Demandes[Au],"&gt;="&amp;DATE(2026,1,23),T_Demandes[Type],"RTT")&gt;0,"RTT",IF(COUNTIFS(T_Demandes[Collaborateur],$A14,T_Demandes[Statut],"Validé",T_Demandes[Du],"&lt;="&amp;DATE(2026,1,23),T_Demandes[Au],"&gt;="&amp;DATE(2026,1,23),T_Demandes[Type],"MAL")&gt;0,"MAL",IF(COUNTIFS(T_Demandes[Collaborateur],$A14,T_Demandes[Statut],"Validé",T_Demandes[Du],"&lt;="&amp;DATE(2026,1,23),T_Demandes[Au],"&gt;="&amp;DATE(2026,1,23),T_Demandes[Type],"ABS")&gt;0,"ABS",IF(COUNTIFS(T_Demandes[Collaborateur],$A14,T_Demandes[Statut],"Validé",T_Demandes[Du],"&lt;="&amp;DATE(2026,1,23),T_Demandes[Au],"&gt;="&amp;DATE(2026,1,23),T_Demandes[Type],"MAT")&gt;0,"MAT","")))))</f>
        <v/>
      </c>
      <c r="AA14" s="8">
        <f>IF(COUNTIFS(T_Demandes[Collaborateur],$A14,T_Demandes[Statut],"Validé",T_Demandes[Du],"&lt;="&amp;DATE(2026,1,24),T_Demandes[Au],"&gt;="&amp;DATE(2026,1,24),T_Demandes[Type],"CP")&gt;0,"CP",IF(COUNTIFS(T_Demandes[Collaborateur],$A14,T_Demandes[Statut],"Validé",T_Demandes[Du],"&lt;="&amp;DATE(2026,1,24),T_Demandes[Au],"&gt;="&amp;DATE(2026,1,24),T_Demandes[Type],"RTT")&gt;0,"RTT",IF(COUNTIFS(T_Demandes[Collaborateur],$A14,T_Demandes[Statut],"Validé",T_Demandes[Du],"&lt;="&amp;DATE(2026,1,24),T_Demandes[Au],"&gt;="&amp;DATE(2026,1,24),T_Demandes[Type],"MAL")&gt;0,"MAL",IF(COUNTIFS(T_Demandes[Collaborateur],$A14,T_Demandes[Statut],"Validé",T_Demandes[Du],"&lt;="&amp;DATE(2026,1,24),T_Demandes[Au],"&gt;="&amp;DATE(2026,1,24),T_Demandes[Type],"ABS")&gt;0,"ABS",IF(COUNTIFS(T_Demandes[Collaborateur],$A14,T_Demandes[Statut],"Validé",T_Demandes[Du],"&lt;="&amp;DATE(2026,1,24),T_Demandes[Au],"&gt;="&amp;DATE(2026,1,24),T_Demandes[Type],"MAT")&gt;0,"MAT","")))))</f>
        <v/>
      </c>
      <c r="AB14" s="8">
        <f>IF(COUNTIFS(T_Demandes[Collaborateur],$A14,T_Demandes[Statut],"Validé",T_Demandes[Du],"&lt;="&amp;DATE(2026,1,25),T_Demandes[Au],"&gt;="&amp;DATE(2026,1,25),T_Demandes[Type],"CP")&gt;0,"CP",IF(COUNTIFS(T_Demandes[Collaborateur],$A14,T_Demandes[Statut],"Validé",T_Demandes[Du],"&lt;="&amp;DATE(2026,1,25),T_Demandes[Au],"&gt;="&amp;DATE(2026,1,25),T_Demandes[Type],"RTT")&gt;0,"RTT",IF(COUNTIFS(T_Demandes[Collaborateur],$A14,T_Demandes[Statut],"Validé",T_Demandes[Du],"&lt;="&amp;DATE(2026,1,25),T_Demandes[Au],"&gt;="&amp;DATE(2026,1,25),T_Demandes[Type],"MAL")&gt;0,"MAL",IF(COUNTIFS(T_Demandes[Collaborateur],$A14,T_Demandes[Statut],"Validé",T_Demandes[Du],"&lt;="&amp;DATE(2026,1,25),T_Demandes[Au],"&gt;="&amp;DATE(2026,1,25),T_Demandes[Type],"ABS")&gt;0,"ABS",IF(COUNTIFS(T_Demandes[Collaborateur],$A14,T_Demandes[Statut],"Validé",T_Demandes[Du],"&lt;="&amp;DATE(2026,1,25),T_Demandes[Au],"&gt;="&amp;DATE(2026,1,25),T_Demandes[Type],"MAT")&gt;0,"MAT","")))))</f>
        <v/>
      </c>
      <c r="AC14" s="8">
        <f>IF(COUNTIFS(T_Demandes[Collaborateur],$A14,T_Demandes[Statut],"Validé",T_Demandes[Du],"&lt;="&amp;DATE(2026,1,26),T_Demandes[Au],"&gt;="&amp;DATE(2026,1,26),T_Demandes[Type],"CP")&gt;0,"CP",IF(COUNTIFS(T_Demandes[Collaborateur],$A14,T_Demandes[Statut],"Validé",T_Demandes[Du],"&lt;="&amp;DATE(2026,1,26),T_Demandes[Au],"&gt;="&amp;DATE(2026,1,26),T_Demandes[Type],"RTT")&gt;0,"RTT",IF(COUNTIFS(T_Demandes[Collaborateur],$A14,T_Demandes[Statut],"Validé",T_Demandes[Du],"&lt;="&amp;DATE(2026,1,26),T_Demandes[Au],"&gt;="&amp;DATE(2026,1,26),T_Demandes[Type],"MAL")&gt;0,"MAL",IF(COUNTIFS(T_Demandes[Collaborateur],$A14,T_Demandes[Statut],"Validé",T_Demandes[Du],"&lt;="&amp;DATE(2026,1,26),T_Demandes[Au],"&gt;="&amp;DATE(2026,1,26),T_Demandes[Type],"ABS")&gt;0,"ABS",IF(COUNTIFS(T_Demandes[Collaborateur],$A14,T_Demandes[Statut],"Validé",T_Demandes[Du],"&lt;="&amp;DATE(2026,1,26),T_Demandes[Au],"&gt;="&amp;DATE(2026,1,26),T_Demandes[Type],"MAT")&gt;0,"MAT","")))))</f>
        <v/>
      </c>
      <c r="AD14" s="8">
        <f>IF(COUNTIFS(T_Demandes[Collaborateur],$A14,T_Demandes[Statut],"Validé",T_Demandes[Du],"&lt;="&amp;DATE(2026,1,27),T_Demandes[Au],"&gt;="&amp;DATE(2026,1,27),T_Demandes[Type],"CP")&gt;0,"CP",IF(COUNTIFS(T_Demandes[Collaborateur],$A14,T_Demandes[Statut],"Validé",T_Demandes[Du],"&lt;="&amp;DATE(2026,1,27),T_Demandes[Au],"&gt;="&amp;DATE(2026,1,27),T_Demandes[Type],"RTT")&gt;0,"RTT",IF(COUNTIFS(T_Demandes[Collaborateur],$A14,T_Demandes[Statut],"Validé",T_Demandes[Du],"&lt;="&amp;DATE(2026,1,27),T_Demandes[Au],"&gt;="&amp;DATE(2026,1,27),T_Demandes[Type],"MAL")&gt;0,"MAL",IF(COUNTIFS(T_Demandes[Collaborateur],$A14,T_Demandes[Statut],"Validé",T_Demandes[Du],"&lt;="&amp;DATE(2026,1,27),T_Demandes[Au],"&gt;="&amp;DATE(2026,1,27),T_Demandes[Type],"ABS")&gt;0,"ABS",IF(COUNTIFS(T_Demandes[Collaborateur],$A14,T_Demandes[Statut],"Validé",T_Demandes[Du],"&lt;="&amp;DATE(2026,1,27),T_Demandes[Au],"&gt;="&amp;DATE(2026,1,27),T_Demandes[Type],"MAT")&gt;0,"MAT","")))))</f>
        <v/>
      </c>
      <c r="AE14" s="8">
        <f>IF(COUNTIFS(T_Demandes[Collaborateur],$A14,T_Demandes[Statut],"Validé",T_Demandes[Du],"&lt;="&amp;DATE(2026,1,28),T_Demandes[Au],"&gt;="&amp;DATE(2026,1,28),T_Demandes[Type],"CP")&gt;0,"CP",IF(COUNTIFS(T_Demandes[Collaborateur],$A14,T_Demandes[Statut],"Validé",T_Demandes[Du],"&lt;="&amp;DATE(2026,1,28),T_Demandes[Au],"&gt;="&amp;DATE(2026,1,28),T_Demandes[Type],"RTT")&gt;0,"RTT",IF(COUNTIFS(T_Demandes[Collaborateur],$A14,T_Demandes[Statut],"Validé",T_Demandes[Du],"&lt;="&amp;DATE(2026,1,28),T_Demandes[Au],"&gt;="&amp;DATE(2026,1,28),T_Demandes[Type],"MAL")&gt;0,"MAL",IF(COUNTIFS(T_Demandes[Collaborateur],$A14,T_Demandes[Statut],"Validé",T_Demandes[Du],"&lt;="&amp;DATE(2026,1,28),T_Demandes[Au],"&gt;="&amp;DATE(2026,1,28),T_Demandes[Type],"ABS")&gt;0,"ABS",IF(COUNTIFS(T_Demandes[Collaborateur],$A14,T_Demandes[Statut],"Validé",T_Demandes[Du],"&lt;="&amp;DATE(2026,1,28),T_Demandes[Au],"&gt;="&amp;DATE(2026,1,28),T_Demandes[Type],"MAT")&gt;0,"MAT","")))))</f>
        <v/>
      </c>
      <c r="AF14" s="8">
        <f>IF(COUNTIFS(T_Demandes[Collaborateur],$A14,T_Demandes[Statut],"Validé",T_Demandes[Du],"&lt;="&amp;DATE(2026,1,29),T_Demandes[Au],"&gt;="&amp;DATE(2026,1,29),T_Demandes[Type],"CP")&gt;0,"CP",IF(COUNTIFS(T_Demandes[Collaborateur],$A14,T_Demandes[Statut],"Validé",T_Demandes[Du],"&lt;="&amp;DATE(2026,1,29),T_Demandes[Au],"&gt;="&amp;DATE(2026,1,29),T_Demandes[Type],"RTT")&gt;0,"RTT",IF(COUNTIFS(T_Demandes[Collaborateur],$A14,T_Demandes[Statut],"Validé",T_Demandes[Du],"&lt;="&amp;DATE(2026,1,29),T_Demandes[Au],"&gt;="&amp;DATE(2026,1,29),T_Demandes[Type],"MAL")&gt;0,"MAL",IF(COUNTIFS(T_Demandes[Collaborateur],$A14,T_Demandes[Statut],"Validé",T_Demandes[Du],"&lt;="&amp;DATE(2026,1,29),T_Demandes[Au],"&gt;="&amp;DATE(2026,1,29),T_Demandes[Type],"ABS")&gt;0,"ABS",IF(COUNTIFS(T_Demandes[Collaborateur],$A14,T_Demandes[Statut],"Validé",T_Demandes[Du],"&lt;="&amp;DATE(2026,1,29),T_Demandes[Au],"&gt;="&amp;DATE(2026,1,29),T_Demandes[Type],"MAT")&gt;0,"MAT","")))))</f>
        <v/>
      </c>
      <c r="AG14" s="8">
        <f>IF(COUNTIFS(T_Demandes[Collaborateur],$A14,T_Demandes[Statut],"Validé",T_Demandes[Du],"&lt;="&amp;DATE(2026,1,30),T_Demandes[Au],"&gt;="&amp;DATE(2026,1,30),T_Demandes[Type],"CP")&gt;0,"CP",IF(COUNTIFS(T_Demandes[Collaborateur],$A14,T_Demandes[Statut],"Validé",T_Demandes[Du],"&lt;="&amp;DATE(2026,1,30),T_Demandes[Au],"&gt;="&amp;DATE(2026,1,30),T_Demandes[Type],"RTT")&gt;0,"RTT",IF(COUNTIFS(T_Demandes[Collaborateur],$A14,T_Demandes[Statut],"Validé",T_Demandes[Du],"&lt;="&amp;DATE(2026,1,30),T_Demandes[Au],"&gt;="&amp;DATE(2026,1,30),T_Demandes[Type],"MAL")&gt;0,"MAL",IF(COUNTIFS(T_Demandes[Collaborateur],$A14,T_Demandes[Statut],"Validé",T_Demandes[Du],"&lt;="&amp;DATE(2026,1,30),T_Demandes[Au],"&gt;="&amp;DATE(2026,1,30),T_Demandes[Type],"ABS")&gt;0,"ABS",IF(COUNTIFS(T_Demandes[Collaborateur],$A14,T_Demandes[Statut],"Validé",T_Demandes[Du],"&lt;="&amp;DATE(2026,1,30),T_Demandes[Au],"&gt;="&amp;DATE(2026,1,30),T_Demandes[Type],"MAT")&gt;0,"MAT","")))))</f>
        <v/>
      </c>
      <c r="AH14" s="8">
        <f>IF(COUNTIFS(T_Demandes[Collaborateur],$A14,T_Demandes[Statut],"Validé",T_Demandes[Du],"&lt;="&amp;DATE(2026,1,31),T_Demandes[Au],"&gt;="&amp;DATE(2026,1,31),T_Demandes[Type],"CP")&gt;0,"CP",IF(COUNTIFS(T_Demandes[Collaborateur],$A14,T_Demandes[Statut],"Validé",T_Demandes[Du],"&lt;="&amp;DATE(2026,1,31),T_Demandes[Au],"&gt;="&amp;DATE(2026,1,31),T_Demandes[Type],"RTT")&gt;0,"RTT",IF(COUNTIFS(T_Demandes[Collaborateur],$A14,T_Demandes[Statut],"Validé",T_Demandes[Du],"&lt;="&amp;DATE(2026,1,31),T_Demandes[Au],"&gt;="&amp;DATE(2026,1,31),T_Demandes[Type],"MAL")&gt;0,"MAL",IF(COUNTIFS(T_Demandes[Collaborateur],$A14,T_Demandes[Statut],"Validé",T_Demandes[Du],"&lt;="&amp;DATE(2026,1,31),T_Demandes[Au],"&gt;="&amp;DATE(2026,1,31),T_Demandes[Type],"ABS")&gt;0,"ABS",IF(COUNTIFS(T_Demandes[Collaborateur],$A14,T_Demandes[Statut],"Validé",T_Demandes[Du],"&lt;="&amp;DATE(2026,1,31),T_Demandes[Au],"&gt;="&amp;DATE(2026,1,31),T_Demandes[Type],"MAT")&gt;0,"MAT","")))))</f>
        <v/>
      </c>
    </row>
    <row r="15">
      <c r="A15" t="inlineStr">
        <is>
          <t>Julie Béranger</t>
        </is>
      </c>
      <c r="B15" t="inlineStr">
        <is>
          <t>C</t>
        </is>
      </c>
      <c r="C15" t="inlineStr">
        <is>
          <t>Karim Lahlou</t>
        </is>
      </c>
      <c r="D15" s="8">
        <f>IF(COUNTIFS(T_Demandes[Collaborateur],$A15,T_Demandes[Statut],"Validé",T_Demandes[Du],"&lt;="&amp;DATE(2026,1,1),T_Demandes[Au],"&gt;="&amp;DATE(2026,1,1),T_Demandes[Type],"CP")&gt;0,"CP",IF(COUNTIFS(T_Demandes[Collaborateur],$A15,T_Demandes[Statut],"Validé",T_Demandes[Du],"&lt;="&amp;DATE(2026,1,1),T_Demandes[Au],"&gt;="&amp;DATE(2026,1,1),T_Demandes[Type],"RTT")&gt;0,"RTT",IF(COUNTIFS(T_Demandes[Collaborateur],$A15,T_Demandes[Statut],"Validé",T_Demandes[Du],"&lt;="&amp;DATE(2026,1,1),T_Demandes[Au],"&gt;="&amp;DATE(2026,1,1),T_Demandes[Type],"MAL")&gt;0,"MAL",IF(COUNTIFS(T_Demandes[Collaborateur],$A15,T_Demandes[Statut],"Validé",T_Demandes[Du],"&lt;="&amp;DATE(2026,1,1),T_Demandes[Au],"&gt;="&amp;DATE(2026,1,1),T_Demandes[Type],"ABS")&gt;0,"ABS",IF(COUNTIFS(T_Demandes[Collaborateur],$A15,T_Demandes[Statut],"Validé",T_Demandes[Du],"&lt;="&amp;DATE(2026,1,1),T_Demandes[Au],"&gt;="&amp;DATE(2026,1,1),T_Demandes[Type],"MAT")&gt;0,"MAT","")))))</f>
        <v/>
      </c>
      <c r="E15" s="8">
        <f>IF(COUNTIFS(T_Demandes[Collaborateur],$A15,T_Demandes[Statut],"Validé",T_Demandes[Du],"&lt;="&amp;DATE(2026,1,2),T_Demandes[Au],"&gt;="&amp;DATE(2026,1,2),T_Demandes[Type],"CP")&gt;0,"CP",IF(COUNTIFS(T_Demandes[Collaborateur],$A15,T_Demandes[Statut],"Validé",T_Demandes[Du],"&lt;="&amp;DATE(2026,1,2),T_Demandes[Au],"&gt;="&amp;DATE(2026,1,2),T_Demandes[Type],"RTT")&gt;0,"RTT",IF(COUNTIFS(T_Demandes[Collaborateur],$A15,T_Demandes[Statut],"Validé",T_Demandes[Du],"&lt;="&amp;DATE(2026,1,2),T_Demandes[Au],"&gt;="&amp;DATE(2026,1,2),T_Demandes[Type],"MAL")&gt;0,"MAL",IF(COUNTIFS(T_Demandes[Collaborateur],$A15,T_Demandes[Statut],"Validé",T_Demandes[Du],"&lt;="&amp;DATE(2026,1,2),T_Demandes[Au],"&gt;="&amp;DATE(2026,1,2),T_Demandes[Type],"ABS")&gt;0,"ABS",IF(COUNTIFS(T_Demandes[Collaborateur],$A15,T_Demandes[Statut],"Validé",T_Demandes[Du],"&lt;="&amp;DATE(2026,1,2),T_Demandes[Au],"&gt;="&amp;DATE(2026,1,2),T_Demandes[Type],"MAT")&gt;0,"MAT","")))))</f>
        <v/>
      </c>
      <c r="F15" s="8">
        <f>IF(COUNTIFS(T_Demandes[Collaborateur],$A15,T_Demandes[Statut],"Validé",T_Demandes[Du],"&lt;="&amp;DATE(2026,1,3),T_Demandes[Au],"&gt;="&amp;DATE(2026,1,3),T_Demandes[Type],"CP")&gt;0,"CP",IF(COUNTIFS(T_Demandes[Collaborateur],$A15,T_Demandes[Statut],"Validé",T_Demandes[Du],"&lt;="&amp;DATE(2026,1,3),T_Demandes[Au],"&gt;="&amp;DATE(2026,1,3),T_Demandes[Type],"RTT")&gt;0,"RTT",IF(COUNTIFS(T_Demandes[Collaborateur],$A15,T_Demandes[Statut],"Validé",T_Demandes[Du],"&lt;="&amp;DATE(2026,1,3),T_Demandes[Au],"&gt;="&amp;DATE(2026,1,3),T_Demandes[Type],"MAL")&gt;0,"MAL",IF(COUNTIFS(T_Demandes[Collaborateur],$A15,T_Demandes[Statut],"Validé",T_Demandes[Du],"&lt;="&amp;DATE(2026,1,3),T_Demandes[Au],"&gt;="&amp;DATE(2026,1,3),T_Demandes[Type],"ABS")&gt;0,"ABS",IF(COUNTIFS(T_Demandes[Collaborateur],$A15,T_Demandes[Statut],"Validé",T_Demandes[Du],"&lt;="&amp;DATE(2026,1,3),T_Demandes[Au],"&gt;="&amp;DATE(2026,1,3),T_Demandes[Type],"MAT")&gt;0,"MAT","")))))</f>
        <v/>
      </c>
      <c r="G15" s="8">
        <f>IF(COUNTIFS(T_Demandes[Collaborateur],$A15,T_Demandes[Statut],"Validé",T_Demandes[Du],"&lt;="&amp;DATE(2026,1,4),T_Demandes[Au],"&gt;="&amp;DATE(2026,1,4),T_Demandes[Type],"CP")&gt;0,"CP",IF(COUNTIFS(T_Demandes[Collaborateur],$A15,T_Demandes[Statut],"Validé",T_Demandes[Du],"&lt;="&amp;DATE(2026,1,4),T_Demandes[Au],"&gt;="&amp;DATE(2026,1,4),T_Demandes[Type],"RTT")&gt;0,"RTT",IF(COUNTIFS(T_Demandes[Collaborateur],$A15,T_Demandes[Statut],"Validé",T_Demandes[Du],"&lt;="&amp;DATE(2026,1,4),T_Demandes[Au],"&gt;="&amp;DATE(2026,1,4),T_Demandes[Type],"MAL")&gt;0,"MAL",IF(COUNTIFS(T_Demandes[Collaborateur],$A15,T_Demandes[Statut],"Validé",T_Demandes[Du],"&lt;="&amp;DATE(2026,1,4),T_Demandes[Au],"&gt;="&amp;DATE(2026,1,4),T_Demandes[Type],"ABS")&gt;0,"ABS",IF(COUNTIFS(T_Demandes[Collaborateur],$A15,T_Demandes[Statut],"Validé",T_Demandes[Du],"&lt;="&amp;DATE(2026,1,4),T_Demandes[Au],"&gt;="&amp;DATE(2026,1,4),T_Demandes[Type],"MAT")&gt;0,"MAT","")))))</f>
        <v/>
      </c>
      <c r="H15" s="8">
        <f>IF(COUNTIFS(T_Demandes[Collaborateur],$A15,T_Demandes[Statut],"Validé",T_Demandes[Du],"&lt;="&amp;DATE(2026,1,5),T_Demandes[Au],"&gt;="&amp;DATE(2026,1,5),T_Demandes[Type],"CP")&gt;0,"CP",IF(COUNTIFS(T_Demandes[Collaborateur],$A15,T_Demandes[Statut],"Validé",T_Demandes[Du],"&lt;="&amp;DATE(2026,1,5),T_Demandes[Au],"&gt;="&amp;DATE(2026,1,5),T_Demandes[Type],"RTT")&gt;0,"RTT",IF(COUNTIFS(T_Demandes[Collaborateur],$A15,T_Demandes[Statut],"Validé",T_Demandes[Du],"&lt;="&amp;DATE(2026,1,5),T_Demandes[Au],"&gt;="&amp;DATE(2026,1,5),T_Demandes[Type],"MAL")&gt;0,"MAL",IF(COUNTIFS(T_Demandes[Collaborateur],$A15,T_Demandes[Statut],"Validé",T_Demandes[Du],"&lt;="&amp;DATE(2026,1,5),T_Demandes[Au],"&gt;="&amp;DATE(2026,1,5),T_Demandes[Type],"ABS")&gt;0,"ABS",IF(COUNTIFS(T_Demandes[Collaborateur],$A15,T_Demandes[Statut],"Validé",T_Demandes[Du],"&lt;="&amp;DATE(2026,1,5),T_Demandes[Au],"&gt;="&amp;DATE(2026,1,5),T_Demandes[Type],"MAT")&gt;0,"MAT","")))))</f>
        <v/>
      </c>
      <c r="I15" s="8">
        <f>IF(COUNTIFS(T_Demandes[Collaborateur],$A15,T_Demandes[Statut],"Validé",T_Demandes[Du],"&lt;="&amp;DATE(2026,1,6),T_Demandes[Au],"&gt;="&amp;DATE(2026,1,6),T_Demandes[Type],"CP")&gt;0,"CP",IF(COUNTIFS(T_Demandes[Collaborateur],$A15,T_Demandes[Statut],"Validé",T_Demandes[Du],"&lt;="&amp;DATE(2026,1,6),T_Demandes[Au],"&gt;="&amp;DATE(2026,1,6),T_Demandes[Type],"RTT")&gt;0,"RTT",IF(COUNTIFS(T_Demandes[Collaborateur],$A15,T_Demandes[Statut],"Validé",T_Demandes[Du],"&lt;="&amp;DATE(2026,1,6),T_Demandes[Au],"&gt;="&amp;DATE(2026,1,6),T_Demandes[Type],"MAL")&gt;0,"MAL",IF(COUNTIFS(T_Demandes[Collaborateur],$A15,T_Demandes[Statut],"Validé",T_Demandes[Du],"&lt;="&amp;DATE(2026,1,6),T_Demandes[Au],"&gt;="&amp;DATE(2026,1,6),T_Demandes[Type],"ABS")&gt;0,"ABS",IF(COUNTIFS(T_Demandes[Collaborateur],$A15,T_Demandes[Statut],"Validé",T_Demandes[Du],"&lt;="&amp;DATE(2026,1,6),T_Demandes[Au],"&gt;="&amp;DATE(2026,1,6),T_Demandes[Type],"MAT")&gt;0,"MAT","")))))</f>
        <v/>
      </c>
      <c r="J15" s="8">
        <f>IF(COUNTIFS(T_Demandes[Collaborateur],$A15,T_Demandes[Statut],"Validé",T_Demandes[Du],"&lt;="&amp;DATE(2026,1,7),T_Demandes[Au],"&gt;="&amp;DATE(2026,1,7),T_Demandes[Type],"CP")&gt;0,"CP",IF(COUNTIFS(T_Demandes[Collaborateur],$A15,T_Demandes[Statut],"Validé",T_Demandes[Du],"&lt;="&amp;DATE(2026,1,7),T_Demandes[Au],"&gt;="&amp;DATE(2026,1,7),T_Demandes[Type],"RTT")&gt;0,"RTT",IF(COUNTIFS(T_Demandes[Collaborateur],$A15,T_Demandes[Statut],"Validé",T_Demandes[Du],"&lt;="&amp;DATE(2026,1,7),T_Demandes[Au],"&gt;="&amp;DATE(2026,1,7),T_Demandes[Type],"MAL")&gt;0,"MAL",IF(COUNTIFS(T_Demandes[Collaborateur],$A15,T_Demandes[Statut],"Validé",T_Demandes[Du],"&lt;="&amp;DATE(2026,1,7),T_Demandes[Au],"&gt;="&amp;DATE(2026,1,7),T_Demandes[Type],"ABS")&gt;0,"ABS",IF(COUNTIFS(T_Demandes[Collaborateur],$A15,T_Demandes[Statut],"Validé",T_Demandes[Du],"&lt;="&amp;DATE(2026,1,7),T_Demandes[Au],"&gt;="&amp;DATE(2026,1,7),T_Demandes[Type],"MAT")&gt;0,"MAT","")))))</f>
        <v/>
      </c>
      <c r="K15" s="8">
        <f>IF(COUNTIFS(T_Demandes[Collaborateur],$A15,T_Demandes[Statut],"Validé",T_Demandes[Du],"&lt;="&amp;DATE(2026,1,8),T_Demandes[Au],"&gt;="&amp;DATE(2026,1,8),T_Demandes[Type],"CP")&gt;0,"CP",IF(COUNTIFS(T_Demandes[Collaborateur],$A15,T_Demandes[Statut],"Validé",T_Demandes[Du],"&lt;="&amp;DATE(2026,1,8),T_Demandes[Au],"&gt;="&amp;DATE(2026,1,8),T_Demandes[Type],"RTT")&gt;0,"RTT",IF(COUNTIFS(T_Demandes[Collaborateur],$A15,T_Demandes[Statut],"Validé",T_Demandes[Du],"&lt;="&amp;DATE(2026,1,8),T_Demandes[Au],"&gt;="&amp;DATE(2026,1,8),T_Demandes[Type],"MAL")&gt;0,"MAL",IF(COUNTIFS(T_Demandes[Collaborateur],$A15,T_Demandes[Statut],"Validé",T_Demandes[Du],"&lt;="&amp;DATE(2026,1,8),T_Demandes[Au],"&gt;="&amp;DATE(2026,1,8),T_Demandes[Type],"ABS")&gt;0,"ABS",IF(COUNTIFS(T_Demandes[Collaborateur],$A15,T_Demandes[Statut],"Validé",T_Demandes[Du],"&lt;="&amp;DATE(2026,1,8),T_Demandes[Au],"&gt;="&amp;DATE(2026,1,8),T_Demandes[Type],"MAT")&gt;0,"MAT","")))))</f>
        <v/>
      </c>
      <c r="L15" s="8">
        <f>IF(COUNTIFS(T_Demandes[Collaborateur],$A15,T_Demandes[Statut],"Validé",T_Demandes[Du],"&lt;="&amp;DATE(2026,1,9),T_Demandes[Au],"&gt;="&amp;DATE(2026,1,9),T_Demandes[Type],"CP")&gt;0,"CP",IF(COUNTIFS(T_Demandes[Collaborateur],$A15,T_Demandes[Statut],"Validé",T_Demandes[Du],"&lt;="&amp;DATE(2026,1,9),T_Demandes[Au],"&gt;="&amp;DATE(2026,1,9),T_Demandes[Type],"RTT")&gt;0,"RTT",IF(COUNTIFS(T_Demandes[Collaborateur],$A15,T_Demandes[Statut],"Validé",T_Demandes[Du],"&lt;="&amp;DATE(2026,1,9),T_Demandes[Au],"&gt;="&amp;DATE(2026,1,9),T_Demandes[Type],"MAL")&gt;0,"MAL",IF(COUNTIFS(T_Demandes[Collaborateur],$A15,T_Demandes[Statut],"Validé",T_Demandes[Du],"&lt;="&amp;DATE(2026,1,9),T_Demandes[Au],"&gt;="&amp;DATE(2026,1,9),T_Demandes[Type],"ABS")&gt;0,"ABS",IF(COUNTIFS(T_Demandes[Collaborateur],$A15,T_Demandes[Statut],"Validé",T_Demandes[Du],"&lt;="&amp;DATE(2026,1,9),T_Demandes[Au],"&gt;="&amp;DATE(2026,1,9),T_Demandes[Type],"MAT")&gt;0,"MAT","")))))</f>
        <v/>
      </c>
      <c r="M15" s="8">
        <f>IF(COUNTIFS(T_Demandes[Collaborateur],$A15,T_Demandes[Statut],"Validé",T_Demandes[Du],"&lt;="&amp;DATE(2026,1,10),T_Demandes[Au],"&gt;="&amp;DATE(2026,1,10),T_Demandes[Type],"CP")&gt;0,"CP",IF(COUNTIFS(T_Demandes[Collaborateur],$A15,T_Demandes[Statut],"Validé",T_Demandes[Du],"&lt;="&amp;DATE(2026,1,10),T_Demandes[Au],"&gt;="&amp;DATE(2026,1,10),T_Demandes[Type],"RTT")&gt;0,"RTT",IF(COUNTIFS(T_Demandes[Collaborateur],$A15,T_Demandes[Statut],"Validé",T_Demandes[Du],"&lt;="&amp;DATE(2026,1,10),T_Demandes[Au],"&gt;="&amp;DATE(2026,1,10),T_Demandes[Type],"MAL")&gt;0,"MAL",IF(COUNTIFS(T_Demandes[Collaborateur],$A15,T_Demandes[Statut],"Validé",T_Demandes[Du],"&lt;="&amp;DATE(2026,1,10),T_Demandes[Au],"&gt;="&amp;DATE(2026,1,10),T_Demandes[Type],"ABS")&gt;0,"ABS",IF(COUNTIFS(T_Demandes[Collaborateur],$A15,T_Demandes[Statut],"Validé",T_Demandes[Du],"&lt;="&amp;DATE(2026,1,10),T_Demandes[Au],"&gt;="&amp;DATE(2026,1,10),T_Demandes[Type],"MAT")&gt;0,"MAT","")))))</f>
        <v/>
      </c>
      <c r="N15" s="8">
        <f>IF(COUNTIFS(T_Demandes[Collaborateur],$A15,T_Demandes[Statut],"Validé",T_Demandes[Du],"&lt;="&amp;DATE(2026,1,11),T_Demandes[Au],"&gt;="&amp;DATE(2026,1,11),T_Demandes[Type],"CP")&gt;0,"CP",IF(COUNTIFS(T_Demandes[Collaborateur],$A15,T_Demandes[Statut],"Validé",T_Demandes[Du],"&lt;="&amp;DATE(2026,1,11),T_Demandes[Au],"&gt;="&amp;DATE(2026,1,11),T_Demandes[Type],"RTT")&gt;0,"RTT",IF(COUNTIFS(T_Demandes[Collaborateur],$A15,T_Demandes[Statut],"Validé",T_Demandes[Du],"&lt;="&amp;DATE(2026,1,11),T_Demandes[Au],"&gt;="&amp;DATE(2026,1,11),T_Demandes[Type],"MAL")&gt;0,"MAL",IF(COUNTIFS(T_Demandes[Collaborateur],$A15,T_Demandes[Statut],"Validé",T_Demandes[Du],"&lt;="&amp;DATE(2026,1,11),T_Demandes[Au],"&gt;="&amp;DATE(2026,1,11),T_Demandes[Type],"ABS")&gt;0,"ABS",IF(COUNTIFS(T_Demandes[Collaborateur],$A15,T_Demandes[Statut],"Validé",T_Demandes[Du],"&lt;="&amp;DATE(2026,1,11),T_Demandes[Au],"&gt;="&amp;DATE(2026,1,11),T_Demandes[Type],"MAT")&gt;0,"MAT","")))))</f>
        <v/>
      </c>
      <c r="O15" s="8">
        <f>IF(COUNTIFS(T_Demandes[Collaborateur],$A15,T_Demandes[Statut],"Validé",T_Demandes[Du],"&lt;="&amp;DATE(2026,1,12),T_Demandes[Au],"&gt;="&amp;DATE(2026,1,12),T_Demandes[Type],"CP")&gt;0,"CP",IF(COUNTIFS(T_Demandes[Collaborateur],$A15,T_Demandes[Statut],"Validé",T_Demandes[Du],"&lt;="&amp;DATE(2026,1,12),T_Demandes[Au],"&gt;="&amp;DATE(2026,1,12),T_Demandes[Type],"RTT")&gt;0,"RTT",IF(COUNTIFS(T_Demandes[Collaborateur],$A15,T_Demandes[Statut],"Validé",T_Demandes[Du],"&lt;="&amp;DATE(2026,1,12),T_Demandes[Au],"&gt;="&amp;DATE(2026,1,12),T_Demandes[Type],"MAL")&gt;0,"MAL",IF(COUNTIFS(T_Demandes[Collaborateur],$A15,T_Demandes[Statut],"Validé",T_Demandes[Du],"&lt;="&amp;DATE(2026,1,12),T_Demandes[Au],"&gt;="&amp;DATE(2026,1,12),T_Demandes[Type],"ABS")&gt;0,"ABS",IF(COUNTIFS(T_Demandes[Collaborateur],$A15,T_Demandes[Statut],"Validé",T_Demandes[Du],"&lt;="&amp;DATE(2026,1,12),T_Demandes[Au],"&gt;="&amp;DATE(2026,1,12),T_Demandes[Type],"MAT")&gt;0,"MAT","")))))</f>
        <v/>
      </c>
      <c r="P15" s="8">
        <f>IF(COUNTIFS(T_Demandes[Collaborateur],$A15,T_Demandes[Statut],"Validé",T_Demandes[Du],"&lt;="&amp;DATE(2026,1,13),T_Demandes[Au],"&gt;="&amp;DATE(2026,1,13),T_Demandes[Type],"CP")&gt;0,"CP",IF(COUNTIFS(T_Demandes[Collaborateur],$A15,T_Demandes[Statut],"Validé",T_Demandes[Du],"&lt;="&amp;DATE(2026,1,13),T_Demandes[Au],"&gt;="&amp;DATE(2026,1,13),T_Demandes[Type],"RTT")&gt;0,"RTT",IF(COUNTIFS(T_Demandes[Collaborateur],$A15,T_Demandes[Statut],"Validé",T_Demandes[Du],"&lt;="&amp;DATE(2026,1,13),T_Demandes[Au],"&gt;="&amp;DATE(2026,1,13),T_Demandes[Type],"MAL")&gt;0,"MAL",IF(COUNTIFS(T_Demandes[Collaborateur],$A15,T_Demandes[Statut],"Validé",T_Demandes[Du],"&lt;="&amp;DATE(2026,1,13),T_Demandes[Au],"&gt;="&amp;DATE(2026,1,13),T_Demandes[Type],"ABS")&gt;0,"ABS",IF(COUNTIFS(T_Demandes[Collaborateur],$A15,T_Demandes[Statut],"Validé",T_Demandes[Du],"&lt;="&amp;DATE(2026,1,13),T_Demandes[Au],"&gt;="&amp;DATE(2026,1,13),T_Demandes[Type],"MAT")&gt;0,"MAT","")))))</f>
        <v/>
      </c>
      <c r="Q15" s="8">
        <f>IF(COUNTIFS(T_Demandes[Collaborateur],$A15,T_Demandes[Statut],"Validé",T_Demandes[Du],"&lt;="&amp;DATE(2026,1,14),T_Demandes[Au],"&gt;="&amp;DATE(2026,1,14),T_Demandes[Type],"CP")&gt;0,"CP",IF(COUNTIFS(T_Demandes[Collaborateur],$A15,T_Demandes[Statut],"Validé",T_Demandes[Du],"&lt;="&amp;DATE(2026,1,14),T_Demandes[Au],"&gt;="&amp;DATE(2026,1,14),T_Demandes[Type],"RTT")&gt;0,"RTT",IF(COUNTIFS(T_Demandes[Collaborateur],$A15,T_Demandes[Statut],"Validé",T_Demandes[Du],"&lt;="&amp;DATE(2026,1,14),T_Demandes[Au],"&gt;="&amp;DATE(2026,1,14),T_Demandes[Type],"MAL")&gt;0,"MAL",IF(COUNTIFS(T_Demandes[Collaborateur],$A15,T_Demandes[Statut],"Validé",T_Demandes[Du],"&lt;="&amp;DATE(2026,1,14),T_Demandes[Au],"&gt;="&amp;DATE(2026,1,14),T_Demandes[Type],"ABS")&gt;0,"ABS",IF(COUNTIFS(T_Demandes[Collaborateur],$A15,T_Demandes[Statut],"Validé",T_Demandes[Du],"&lt;="&amp;DATE(2026,1,14),T_Demandes[Au],"&gt;="&amp;DATE(2026,1,14),T_Demandes[Type],"MAT")&gt;0,"MAT","")))))</f>
        <v/>
      </c>
      <c r="R15" s="8">
        <f>IF(COUNTIFS(T_Demandes[Collaborateur],$A15,T_Demandes[Statut],"Validé",T_Demandes[Du],"&lt;="&amp;DATE(2026,1,15),T_Demandes[Au],"&gt;="&amp;DATE(2026,1,15),T_Demandes[Type],"CP")&gt;0,"CP",IF(COUNTIFS(T_Demandes[Collaborateur],$A15,T_Demandes[Statut],"Validé",T_Demandes[Du],"&lt;="&amp;DATE(2026,1,15),T_Demandes[Au],"&gt;="&amp;DATE(2026,1,15),T_Demandes[Type],"RTT")&gt;0,"RTT",IF(COUNTIFS(T_Demandes[Collaborateur],$A15,T_Demandes[Statut],"Validé",T_Demandes[Du],"&lt;="&amp;DATE(2026,1,15),T_Demandes[Au],"&gt;="&amp;DATE(2026,1,15),T_Demandes[Type],"MAL")&gt;0,"MAL",IF(COUNTIFS(T_Demandes[Collaborateur],$A15,T_Demandes[Statut],"Validé",T_Demandes[Du],"&lt;="&amp;DATE(2026,1,15),T_Demandes[Au],"&gt;="&amp;DATE(2026,1,15),T_Demandes[Type],"ABS")&gt;0,"ABS",IF(COUNTIFS(T_Demandes[Collaborateur],$A15,T_Demandes[Statut],"Validé",T_Demandes[Du],"&lt;="&amp;DATE(2026,1,15),T_Demandes[Au],"&gt;="&amp;DATE(2026,1,15),T_Demandes[Type],"MAT")&gt;0,"MAT","")))))</f>
        <v/>
      </c>
      <c r="S15" s="8">
        <f>IF(COUNTIFS(T_Demandes[Collaborateur],$A15,T_Demandes[Statut],"Validé",T_Demandes[Du],"&lt;="&amp;DATE(2026,1,16),T_Demandes[Au],"&gt;="&amp;DATE(2026,1,16),T_Demandes[Type],"CP")&gt;0,"CP",IF(COUNTIFS(T_Demandes[Collaborateur],$A15,T_Demandes[Statut],"Validé",T_Demandes[Du],"&lt;="&amp;DATE(2026,1,16),T_Demandes[Au],"&gt;="&amp;DATE(2026,1,16),T_Demandes[Type],"RTT")&gt;0,"RTT",IF(COUNTIFS(T_Demandes[Collaborateur],$A15,T_Demandes[Statut],"Validé",T_Demandes[Du],"&lt;="&amp;DATE(2026,1,16),T_Demandes[Au],"&gt;="&amp;DATE(2026,1,16),T_Demandes[Type],"MAL")&gt;0,"MAL",IF(COUNTIFS(T_Demandes[Collaborateur],$A15,T_Demandes[Statut],"Validé",T_Demandes[Du],"&lt;="&amp;DATE(2026,1,16),T_Demandes[Au],"&gt;="&amp;DATE(2026,1,16),T_Demandes[Type],"ABS")&gt;0,"ABS",IF(COUNTIFS(T_Demandes[Collaborateur],$A15,T_Demandes[Statut],"Validé",T_Demandes[Du],"&lt;="&amp;DATE(2026,1,16),T_Demandes[Au],"&gt;="&amp;DATE(2026,1,16),T_Demandes[Type],"MAT")&gt;0,"MAT","")))))</f>
        <v/>
      </c>
      <c r="T15" s="8">
        <f>IF(COUNTIFS(T_Demandes[Collaborateur],$A15,T_Demandes[Statut],"Validé",T_Demandes[Du],"&lt;="&amp;DATE(2026,1,17),T_Demandes[Au],"&gt;="&amp;DATE(2026,1,17),T_Demandes[Type],"CP")&gt;0,"CP",IF(COUNTIFS(T_Demandes[Collaborateur],$A15,T_Demandes[Statut],"Validé",T_Demandes[Du],"&lt;="&amp;DATE(2026,1,17),T_Demandes[Au],"&gt;="&amp;DATE(2026,1,17),T_Demandes[Type],"RTT")&gt;0,"RTT",IF(COUNTIFS(T_Demandes[Collaborateur],$A15,T_Demandes[Statut],"Validé",T_Demandes[Du],"&lt;="&amp;DATE(2026,1,17),T_Demandes[Au],"&gt;="&amp;DATE(2026,1,17),T_Demandes[Type],"MAL")&gt;0,"MAL",IF(COUNTIFS(T_Demandes[Collaborateur],$A15,T_Demandes[Statut],"Validé",T_Demandes[Du],"&lt;="&amp;DATE(2026,1,17),T_Demandes[Au],"&gt;="&amp;DATE(2026,1,17),T_Demandes[Type],"ABS")&gt;0,"ABS",IF(COUNTIFS(T_Demandes[Collaborateur],$A15,T_Demandes[Statut],"Validé",T_Demandes[Du],"&lt;="&amp;DATE(2026,1,17),T_Demandes[Au],"&gt;="&amp;DATE(2026,1,17),T_Demandes[Type],"MAT")&gt;0,"MAT","")))))</f>
        <v/>
      </c>
      <c r="U15" s="8">
        <f>IF(COUNTIFS(T_Demandes[Collaborateur],$A15,T_Demandes[Statut],"Validé",T_Demandes[Du],"&lt;="&amp;DATE(2026,1,18),T_Demandes[Au],"&gt;="&amp;DATE(2026,1,18),T_Demandes[Type],"CP")&gt;0,"CP",IF(COUNTIFS(T_Demandes[Collaborateur],$A15,T_Demandes[Statut],"Validé",T_Demandes[Du],"&lt;="&amp;DATE(2026,1,18),T_Demandes[Au],"&gt;="&amp;DATE(2026,1,18),T_Demandes[Type],"RTT")&gt;0,"RTT",IF(COUNTIFS(T_Demandes[Collaborateur],$A15,T_Demandes[Statut],"Validé",T_Demandes[Du],"&lt;="&amp;DATE(2026,1,18),T_Demandes[Au],"&gt;="&amp;DATE(2026,1,18),T_Demandes[Type],"MAL")&gt;0,"MAL",IF(COUNTIFS(T_Demandes[Collaborateur],$A15,T_Demandes[Statut],"Validé",T_Demandes[Du],"&lt;="&amp;DATE(2026,1,18),T_Demandes[Au],"&gt;="&amp;DATE(2026,1,18),T_Demandes[Type],"ABS")&gt;0,"ABS",IF(COUNTIFS(T_Demandes[Collaborateur],$A15,T_Demandes[Statut],"Validé",T_Demandes[Du],"&lt;="&amp;DATE(2026,1,18),T_Demandes[Au],"&gt;="&amp;DATE(2026,1,18),T_Demandes[Type],"MAT")&gt;0,"MAT","")))))</f>
        <v/>
      </c>
      <c r="V15" s="8">
        <f>IF(COUNTIFS(T_Demandes[Collaborateur],$A15,T_Demandes[Statut],"Validé",T_Demandes[Du],"&lt;="&amp;DATE(2026,1,19),T_Demandes[Au],"&gt;="&amp;DATE(2026,1,19),T_Demandes[Type],"CP")&gt;0,"CP",IF(COUNTIFS(T_Demandes[Collaborateur],$A15,T_Demandes[Statut],"Validé",T_Demandes[Du],"&lt;="&amp;DATE(2026,1,19),T_Demandes[Au],"&gt;="&amp;DATE(2026,1,19),T_Demandes[Type],"RTT")&gt;0,"RTT",IF(COUNTIFS(T_Demandes[Collaborateur],$A15,T_Demandes[Statut],"Validé",T_Demandes[Du],"&lt;="&amp;DATE(2026,1,19),T_Demandes[Au],"&gt;="&amp;DATE(2026,1,19),T_Demandes[Type],"MAL")&gt;0,"MAL",IF(COUNTIFS(T_Demandes[Collaborateur],$A15,T_Demandes[Statut],"Validé",T_Demandes[Du],"&lt;="&amp;DATE(2026,1,19),T_Demandes[Au],"&gt;="&amp;DATE(2026,1,19),T_Demandes[Type],"ABS")&gt;0,"ABS",IF(COUNTIFS(T_Demandes[Collaborateur],$A15,T_Demandes[Statut],"Validé",T_Demandes[Du],"&lt;="&amp;DATE(2026,1,19),T_Demandes[Au],"&gt;="&amp;DATE(2026,1,19),T_Demandes[Type],"MAT")&gt;0,"MAT","")))))</f>
        <v/>
      </c>
      <c r="W15" s="8">
        <f>IF(COUNTIFS(T_Demandes[Collaborateur],$A15,T_Demandes[Statut],"Validé",T_Demandes[Du],"&lt;="&amp;DATE(2026,1,20),T_Demandes[Au],"&gt;="&amp;DATE(2026,1,20),T_Demandes[Type],"CP")&gt;0,"CP",IF(COUNTIFS(T_Demandes[Collaborateur],$A15,T_Demandes[Statut],"Validé",T_Demandes[Du],"&lt;="&amp;DATE(2026,1,20),T_Demandes[Au],"&gt;="&amp;DATE(2026,1,20),T_Demandes[Type],"RTT")&gt;0,"RTT",IF(COUNTIFS(T_Demandes[Collaborateur],$A15,T_Demandes[Statut],"Validé",T_Demandes[Du],"&lt;="&amp;DATE(2026,1,20),T_Demandes[Au],"&gt;="&amp;DATE(2026,1,20),T_Demandes[Type],"MAL")&gt;0,"MAL",IF(COUNTIFS(T_Demandes[Collaborateur],$A15,T_Demandes[Statut],"Validé",T_Demandes[Du],"&lt;="&amp;DATE(2026,1,20),T_Demandes[Au],"&gt;="&amp;DATE(2026,1,20),T_Demandes[Type],"ABS")&gt;0,"ABS",IF(COUNTIFS(T_Demandes[Collaborateur],$A15,T_Demandes[Statut],"Validé",T_Demandes[Du],"&lt;="&amp;DATE(2026,1,20),T_Demandes[Au],"&gt;="&amp;DATE(2026,1,20),T_Demandes[Type],"MAT")&gt;0,"MAT","")))))</f>
        <v/>
      </c>
      <c r="X15" s="8">
        <f>IF(COUNTIFS(T_Demandes[Collaborateur],$A15,T_Demandes[Statut],"Validé",T_Demandes[Du],"&lt;="&amp;DATE(2026,1,21),T_Demandes[Au],"&gt;="&amp;DATE(2026,1,21),T_Demandes[Type],"CP")&gt;0,"CP",IF(COUNTIFS(T_Demandes[Collaborateur],$A15,T_Demandes[Statut],"Validé",T_Demandes[Du],"&lt;="&amp;DATE(2026,1,21),T_Demandes[Au],"&gt;="&amp;DATE(2026,1,21),T_Demandes[Type],"RTT")&gt;0,"RTT",IF(COUNTIFS(T_Demandes[Collaborateur],$A15,T_Demandes[Statut],"Validé",T_Demandes[Du],"&lt;="&amp;DATE(2026,1,21),T_Demandes[Au],"&gt;="&amp;DATE(2026,1,21),T_Demandes[Type],"MAL")&gt;0,"MAL",IF(COUNTIFS(T_Demandes[Collaborateur],$A15,T_Demandes[Statut],"Validé",T_Demandes[Du],"&lt;="&amp;DATE(2026,1,21),T_Demandes[Au],"&gt;="&amp;DATE(2026,1,21),T_Demandes[Type],"ABS")&gt;0,"ABS",IF(COUNTIFS(T_Demandes[Collaborateur],$A15,T_Demandes[Statut],"Validé",T_Demandes[Du],"&lt;="&amp;DATE(2026,1,21),T_Demandes[Au],"&gt;="&amp;DATE(2026,1,21),T_Demandes[Type],"MAT")&gt;0,"MAT","")))))</f>
        <v/>
      </c>
      <c r="Y15" s="8">
        <f>IF(COUNTIFS(T_Demandes[Collaborateur],$A15,T_Demandes[Statut],"Validé",T_Demandes[Du],"&lt;="&amp;DATE(2026,1,22),T_Demandes[Au],"&gt;="&amp;DATE(2026,1,22),T_Demandes[Type],"CP")&gt;0,"CP",IF(COUNTIFS(T_Demandes[Collaborateur],$A15,T_Demandes[Statut],"Validé",T_Demandes[Du],"&lt;="&amp;DATE(2026,1,22),T_Demandes[Au],"&gt;="&amp;DATE(2026,1,22),T_Demandes[Type],"RTT")&gt;0,"RTT",IF(COUNTIFS(T_Demandes[Collaborateur],$A15,T_Demandes[Statut],"Validé",T_Demandes[Du],"&lt;="&amp;DATE(2026,1,22),T_Demandes[Au],"&gt;="&amp;DATE(2026,1,22),T_Demandes[Type],"MAL")&gt;0,"MAL",IF(COUNTIFS(T_Demandes[Collaborateur],$A15,T_Demandes[Statut],"Validé",T_Demandes[Du],"&lt;="&amp;DATE(2026,1,22),T_Demandes[Au],"&gt;="&amp;DATE(2026,1,22),T_Demandes[Type],"ABS")&gt;0,"ABS",IF(COUNTIFS(T_Demandes[Collaborateur],$A15,T_Demandes[Statut],"Validé",T_Demandes[Du],"&lt;="&amp;DATE(2026,1,22),T_Demandes[Au],"&gt;="&amp;DATE(2026,1,22),T_Demandes[Type],"MAT")&gt;0,"MAT","")))))</f>
        <v/>
      </c>
      <c r="Z15" s="8">
        <f>IF(COUNTIFS(T_Demandes[Collaborateur],$A15,T_Demandes[Statut],"Validé",T_Demandes[Du],"&lt;="&amp;DATE(2026,1,23),T_Demandes[Au],"&gt;="&amp;DATE(2026,1,23),T_Demandes[Type],"CP")&gt;0,"CP",IF(COUNTIFS(T_Demandes[Collaborateur],$A15,T_Demandes[Statut],"Validé",T_Demandes[Du],"&lt;="&amp;DATE(2026,1,23),T_Demandes[Au],"&gt;="&amp;DATE(2026,1,23),T_Demandes[Type],"RTT")&gt;0,"RTT",IF(COUNTIFS(T_Demandes[Collaborateur],$A15,T_Demandes[Statut],"Validé",T_Demandes[Du],"&lt;="&amp;DATE(2026,1,23),T_Demandes[Au],"&gt;="&amp;DATE(2026,1,23),T_Demandes[Type],"MAL")&gt;0,"MAL",IF(COUNTIFS(T_Demandes[Collaborateur],$A15,T_Demandes[Statut],"Validé",T_Demandes[Du],"&lt;="&amp;DATE(2026,1,23),T_Demandes[Au],"&gt;="&amp;DATE(2026,1,23),T_Demandes[Type],"ABS")&gt;0,"ABS",IF(COUNTIFS(T_Demandes[Collaborateur],$A15,T_Demandes[Statut],"Validé",T_Demandes[Du],"&lt;="&amp;DATE(2026,1,23),T_Demandes[Au],"&gt;="&amp;DATE(2026,1,23),T_Demandes[Type],"MAT")&gt;0,"MAT","")))))</f>
        <v/>
      </c>
      <c r="AA15" s="8">
        <f>IF(COUNTIFS(T_Demandes[Collaborateur],$A15,T_Demandes[Statut],"Validé",T_Demandes[Du],"&lt;="&amp;DATE(2026,1,24),T_Demandes[Au],"&gt;="&amp;DATE(2026,1,24),T_Demandes[Type],"CP")&gt;0,"CP",IF(COUNTIFS(T_Demandes[Collaborateur],$A15,T_Demandes[Statut],"Validé",T_Demandes[Du],"&lt;="&amp;DATE(2026,1,24),T_Demandes[Au],"&gt;="&amp;DATE(2026,1,24),T_Demandes[Type],"RTT")&gt;0,"RTT",IF(COUNTIFS(T_Demandes[Collaborateur],$A15,T_Demandes[Statut],"Validé",T_Demandes[Du],"&lt;="&amp;DATE(2026,1,24),T_Demandes[Au],"&gt;="&amp;DATE(2026,1,24),T_Demandes[Type],"MAL")&gt;0,"MAL",IF(COUNTIFS(T_Demandes[Collaborateur],$A15,T_Demandes[Statut],"Validé",T_Demandes[Du],"&lt;="&amp;DATE(2026,1,24),T_Demandes[Au],"&gt;="&amp;DATE(2026,1,24),T_Demandes[Type],"ABS")&gt;0,"ABS",IF(COUNTIFS(T_Demandes[Collaborateur],$A15,T_Demandes[Statut],"Validé",T_Demandes[Du],"&lt;="&amp;DATE(2026,1,24),T_Demandes[Au],"&gt;="&amp;DATE(2026,1,24),T_Demandes[Type],"MAT")&gt;0,"MAT","")))))</f>
        <v/>
      </c>
      <c r="AB15" s="8">
        <f>IF(COUNTIFS(T_Demandes[Collaborateur],$A15,T_Demandes[Statut],"Validé",T_Demandes[Du],"&lt;="&amp;DATE(2026,1,25),T_Demandes[Au],"&gt;="&amp;DATE(2026,1,25),T_Demandes[Type],"CP")&gt;0,"CP",IF(COUNTIFS(T_Demandes[Collaborateur],$A15,T_Demandes[Statut],"Validé",T_Demandes[Du],"&lt;="&amp;DATE(2026,1,25),T_Demandes[Au],"&gt;="&amp;DATE(2026,1,25),T_Demandes[Type],"RTT")&gt;0,"RTT",IF(COUNTIFS(T_Demandes[Collaborateur],$A15,T_Demandes[Statut],"Validé",T_Demandes[Du],"&lt;="&amp;DATE(2026,1,25),T_Demandes[Au],"&gt;="&amp;DATE(2026,1,25),T_Demandes[Type],"MAL")&gt;0,"MAL",IF(COUNTIFS(T_Demandes[Collaborateur],$A15,T_Demandes[Statut],"Validé",T_Demandes[Du],"&lt;="&amp;DATE(2026,1,25),T_Demandes[Au],"&gt;="&amp;DATE(2026,1,25),T_Demandes[Type],"ABS")&gt;0,"ABS",IF(COUNTIFS(T_Demandes[Collaborateur],$A15,T_Demandes[Statut],"Validé",T_Demandes[Du],"&lt;="&amp;DATE(2026,1,25),T_Demandes[Au],"&gt;="&amp;DATE(2026,1,25),T_Demandes[Type],"MAT")&gt;0,"MAT","")))))</f>
        <v/>
      </c>
      <c r="AC15" s="8">
        <f>IF(COUNTIFS(T_Demandes[Collaborateur],$A15,T_Demandes[Statut],"Validé",T_Demandes[Du],"&lt;="&amp;DATE(2026,1,26),T_Demandes[Au],"&gt;="&amp;DATE(2026,1,26),T_Demandes[Type],"CP")&gt;0,"CP",IF(COUNTIFS(T_Demandes[Collaborateur],$A15,T_Demandes[Statut],"Validé",T_Demandes[Du],"&lt;="&amp;DATE(2026,1,26),T_Demandes[Au],"&gt;="&amp;DATE(2026,1,26),T_Demandes[Type],"RTT")&gt;0,"RTT",IF(COUNTIFS(T_Demandes[Collaborateur],$A15,T_Demandes[Statut],"Validé",T_Demandes[Du],"&lt;="&amp;DATE(2026,1,26),T_Demandes[Au],"&gt;="&amp;DATE(2026,1,26),T_Demandes[Type],"MAL")&gt;0,"MAL",IF(COUNTIFS(T_Demandes[Collaborateur],$A15,T_Demandes[Statut],"Validé",T_Demandes[Du],"&lt;="&amp;DATE(2026,1,26),T_Demandes[Au],"&gt;="&amp;DATE(2026,1,26),T_Demandes[Type],"ABS")&gt;0,"ABS",IF(COUNTIFS(T_Demandes[Collaborateur],$A15,T_Demandes[Statut],"Validé",T_Demandes[Du],"&lt;="&amp;DATE(2026,1,26),T_Demandes[Au],"&gt;="&amp;DATE(2026,1,26),T_Demandes[Type],"MAT")&gt;0,"MAT","")))))</f>
        <v/>
      </c>
      <c r="AD15" s="8">
        <f>IF(COUNTIFS(T_Demandes[Collaborateur],$A15,T_Demandes[Statut],"Validé",T_Demandes[Du],"&lt;="&amp;DATE(2026,1,27),T_Demandes[Au],"&gt;="&amp;DATE(2026,1,27),T_Demandes[Type],"CP")&gt;0,"CP",IF(COUNTIFS(T_Demandes[Collaborateur],$A15,T_Demandes[Statut],"Validé",T_Demandes[Du],"&lt;="&amp;DATE(2026,1,27),T_Demandes[Au],"&gt;="&amp;DATE(2026,1,27),T_Demandes[Type],"RTT")&gt;0,"RTT",IF(COUNTIFS(T_Demandes[Collaborateur],$A15,T_Demandes[Statut],"Validé",T_Demandes[Du],"&lt;="&amp;DATE(2026,1,27),T_Demandes[Au],"&gt;="&amp;DATE(2026,1,27),T_Demandes[Type],"MAL")&gt;0,"MAL",IF(COUNTIFS(T_Demandes[Collaborateur],$A15,T_Demandes[Statut],"Validé",T_Demandes[Du],"&lt;="&amp;DATE(2026,1,27),T_Demandes[Au],"&gt;="&amp;DATE(2026,1,27),T_Demandes[Type],"ABS")&gt;0,"ABS",IF(COUNTIFS(T_Demandes[Collaborateur],$A15,T_Demandes[Statut],"Validé",T_Demandes[Du],"&lt;="&amp;DATE(2026,1,27),T_Demandes[Au],"&gt;="&amp;DATE(2026,1,27),T_Demandes[Type],"MAT")&gt;0,"MAT","")))))</f>
        <v/>
      </c>
      <c r="AE15" s="8">
        <f>IF(COUNTIFS(T_Demandes[Collaborateur],$A15,T_Demandes[Statut],"Validé",T_Demandes[Du],"&lt;="&amp;DATE(2026,1,28),T_Demandes[Au],"&gt;="&amp;DATE(2026,1,28),T_Demandes[Type],"CP")&gt;0,"CP",IF(COUNTIFS(T_Demandes[Collaborateur],$A15,T_Demandes[Statut],"Validé",T_Demandes[Du],"&lt;="&amp;DATE(2026,1,28),T_Demandes[Au],"&gt;="&amp;DATE(2026,1,28),T_Demandes[Type],"RTT")&gt;0,"RTT",IF(COUNTIFS(T_Demandes[Collaborateur],$A15,T_Demandes[Statut],"Validé",T_Demandes[Du],"&lt;="&amp;DATE(2026,1,28),T_Demandes[Au],"&gt;="&amp;DATE(2026,1,28),T_Demandes[Type],"MAL")&gt;0,"MAL",IF(COUNTIFS(T_Demandes[Collaborateur],$A15,T_Demandes[Statut],"Validé",T_Demandes[Du],"&lt;="&amp;DATE(2026,1,28),T_Demandes[Au],"&gt;="&amp;DATE(2026,1,28),T_Demandes[Type],"ABS")&gt;0,"ABS",IF(COUNTIFS(T_Demandes[Collaborateur],$A15,T_Demandes[Statut],"Validé",T_Demandes[Du],"&lt;="&amp;DATE(2026,1,28),T_Demandes[Au],"&gt;="&amp;DATE(2026,1,28),T_Demandes[Type],"MAT")&gt;0,"MAT","")))))</f>
        <v/>
      </c>
      <c r="AF15" s="8">
        <f>IF(COUNTIFS(T_Demandes[Collaborateur],$A15,T_Demandes[Statut],"Validé",T_Demandes[Du],"&lt;="&amp;DATE(2026,1,29),T_Demandes[Au],"&gt;="&amp;DATE(2026,1,29),T_Demandes[Type],"CP")&gt;0,"CP",IF(COUNTIFS(T_Demandes[Collaborateur],$A15,T_Demandes[Statut],"Validé",T_Demandes[Du],"&lt;="&amp;DATE(2026,1,29),T_Demandes[Au],"&gt;="&amp;DATE(2026,1,29),T_Demandes[Type],"RTT")&gt;0,"RTT",IF(COUNTIFS(T_Demandes[Collaborateur],$A15,T_Demandes[Statut],"Validé",T_Demandes[Du],"&lt;="&amp;DATE(2026,1,29),T_Demandes[Au],"&gt;="&amp;DATE(2026,1,29),T_Demandes[Type],"MAL")&gt;0,"MAL",IF(COUNTIFS(T_Demandes[Collaborateur],$A15,T_Demandes[Statut],"Validé",T_Demandes[Du],"&lt;="&amp;DATE(2026,1,29),T_Demandes[Au],"&gt;="&amp;DATE(2026,1,29),T_Demandes[Type],"ABS")&gt;0,"ABS",IF(COUNTIFS(T_Demandes[Collaborateur],$A15,T_Demandes[Statut],"Validé",T_Demandes[Du],"&lt;="&amp;DATE(2026,1,29),T_Demandes[Au],"&gt;="&amp;DATE(2026,1,29),T_Demandes[Type],"MAT")&gt;0,"MAT","")))))</f>
        <v/>
      </c>
      <c r="AG15" s="8">
        <f>IF(COUNTIFS(T_Demandes[Collaborateur],$A15,T_Demandes[Statut],"Validé",T_Demandes[Du],"&lt;="&amp;DATE(2026,1,30),T_Demandes[Au],"&gt;="&amp;DATE(2026,1,30),T_Demandes[Type],"CP")&gt;0,"CP",IF(COUNTIFS(T_Demandes[Collaborateur],$A15,T_Demandes[Statut],"Validé",T_Demandes[Du],"&lt;="&amp;DATE(2026,1,30),T_Demandes[Au],"&gt;="&amp;DATE(2026,1,30),T_Demandes[Type],"RTT")&gt;0,"RTT",IF(COUNTIFS(T_Demandes[Collaborateur],$A15,T_Demandes[Statut],"Validé",T_Demandes[Du],"&lt;="&amp;DATE(2026,1,30),T_Demandes[Au],"&gt;="&amp;DATE(2026,1,30),T_Demandes[Type],"MAL")&gt;0,"MAL",IF(COUNTIFS(T_Demandes[Collaborateur],$A15,T_Demandes[Statut],"Validé",T_Demandes[Du],"&lt;="&amp;DATE(2026,1,30),T_Demandes[Au],"&gt;="&amp;DATE(2026,1,30),T_Demandes[Type],"ABS")&gt;0,"ABS",IF(COUNTIFS(T_Demandes[Collaborateur],$A15,T_Demandes[Statut],"Validé",T_Demandes[Du],"&lt;="&amp;DATE(2026,1,30),T_Demandes[Au],"&gt;="&amp;DATE(2026,1,30),T_Demandes[Type],"MAT")&gt;0,"MAT","")))))</f>
        <v/>
      </c>
      <c r="AH15" s="8">
        <f>IF(COUNTIFS(T_Demandes[Collaborateur],$A15,T_Demandes[Statut],"Validé",T_Demandes[Du],"&lt;="&amp;DATE(2026,1,31),T_Demandes[Au],"&gt;="&amp;DATE(2026,1,31),T_Demandes[Type],"CP")&gt;0,"CP",IF(COUNTIFS(T_Demandes[Collaborateur],$A15,T_Demandes[Statut],"Validé",T_Demandes[Du],"&lt;="&amp;DATE(2026,1,31),T_Demandes[Au],"&gt;="&amp;DATE(2026,1,31),T_Demandes[Type],"RTT")&gt;0,"RTT",IF(COUNTIFS(T_Demandes[Collaborateur],$A15,T_Demandes[Statut],"Validé",T_Demandes[Du],"&lt;="&amp;DATE(2026,1,31),T_Demandes[Au],"&gt;="&amp;DATE(2026,1,31),T_Demandes[Type],"MAL")&gt;0,"MAL",IF(COUNTIFS(T_Demandes[Collaborateur],$A15,T_Demandes[Statut],"Validé",T_Demandes[Du],"&lt;="&amp;DATE(2026,1,31),T_Demandes[Au],"&gt;="&amp;DATE(2026,1,31),T_Demandes[Type],"ABS")&gt;0,"ABS",IF(COUNTIFS(T_Demandes[Collaborateur],$A15,T_Demandes[Statut],"Validé",T_Demandes[Du],"&lt;="&amp;DATE(2026,1,31),T_Demandes[Au],"&gt;="&amp;DATE(2026,1,31),T_Demandes[Type],"MAT")&gt;0,"MAT","")))))</f>
        <v/>
      </c>
    </row>
    <row r="16">
      <c r="A16" t="inlineStr">
        <is>
          <t>Élodie Martin</t>
        </is>
      </c>
      <c r="B16" t="inlineStr">
        <is>
          <t>C</t>
        </is>
      </c>
      <c r="C16" t="inlineStr">
        <is>
          <t>Karim Lahlou</t>
        </is>
      </c>
      <c r="D16" s="8">
        <f>IF(COUNTIFS(T_Demandes[Collaborateur],$A16,T_Demandes[Statut],"Validé",T_Demandes[Du],"&lt;="&amp;DATE(2026,1,1),T_Demandes[Au],"&gt;="&amp;DATE(2026,1,1),T_Demandes[Type],"CP")&gt;0,"CP",IF(COUNTIFS(T_Demandes[Collaborateur],$A16,T_Demandes[Statut],"Validé",T_Demandes[Du],"&lt;="&amp;DATE(2026,1,1),T_Demandes[Au],"&gt;="&amp;DATE(2026,1,1),T_Demandes[Type],"RTT")&gt;0,"RTT",IF(COUNTIFS(T_Demandes[Collaborateur],$A16,T_Demandes[Statut],"Validé",T_Demandes[Du],"&lt;="&amp;DATE(2026,1,1),T_Demandes[Au],"&gt;="&amp;DATE(2026,1,1),T_Demandes[Type],"MAL")&gt;0,"MAL",IF(COUNTIFS(T_Demandes[Collaborateur],$A16,T_Demandes[Statut],"Validé",T_Demandes[Du],"&lt;="&amp;DATE(2026,1,1),T_Demandes[Au],"&gt;="&amp;DATE(2026,1,1),T_Demandes[Type],"ABS")&gt;0,"ABS",IF(COUNTIFS(T_Demandes[Collaborateur],$A16,T_Demandes[Statut],"Validé",T_Demandes[Du],"&lt;="&amp;DATE(2026,1,1),T_Demandes[Au],"&gt;="&amp;DATE(2026,1,1),T_Demandes[Type],"MAT")&gt;0,"MAT","")))))</f>
        <v/>
      </c>
      <c r="E16" s="8">
        <f>IF(COUNTIFS(T_Demandes[Collaborateur],$A16,T_Demandes[Statut],"Validé",T_Demandes[Du],"&lt;="&amp;DATE(2026,1,2),T_Demandes[Au],"&gt;="&amp;DATE(2026,1,2),T_Demandes[Type],"CP")&gt;0,"CP",IF(COUNTIFS(T_Demandes[Collaborateur],$A16,T_Demandes[Statut],"Validé",T_Demandes[Du],"&lt;="&amp;DATE(2026,1,2),T_Demandes[Au],"&gt;="&amp;DATE(2026,1,2),T_Demandes[Type],"RTT")&gt;0,"RTT",IF(COUNTIFS(T_Demandes[Collaborateur],$A16,T_Demandes[Statut],"Validé",T_Demandes[Du],"&lt;="&amp;DATE(2026,1,2),T_Demandes[Au],"&gt;="&amp;DATE(2026,1,2),T_Demandes[Type],"MAL")&gt;0,"MAL",IF(COUNTIFS(T_Demandes[Collaborateur],$A16,T_Demandes[Statut],"Validé",T_Demandes[Du],"&lt;="&amp;DATE(2026,1,2),T_Demandes[Au],"&gt;="&amp;DATE(2026,1,2),T_Demandes[Type],"ABS")&gt;0,"ABS",IF(COUNTIFS(T_Demandes[Collaborateur],$A16,T_Demandes[Statut],"Validé",T_Demandes[Du],"&lt;="&amp;DATE(2026,1,2),T_Demandes[Au],"&gt;="&amp;DATE(2026,1,2),T_Demandes[Type],"MAT")&gt;0,"MAT","")))))</f>
        <v/>
      </c>
      <c r="F16" s="8">
        <f>IF(COUNTIFS(T_Demandes[Collaborateur],$A16,T_Demandes[Statut],"Validé",T_Demandes[Du],"&lt;="&amp;DATE(2026,1,3),T_Demandes[Au],"&gt;="&amp;DATE(2026,1,3),T_Demandes[Type],"CP")&gt;0,"CP",IF(COUNTIFS(T_Demandes[Collaborateur],$A16,T_Demandes[Statut],"Validé",T_Demandes[Du],"&lt;="&amp;DATE(2026,1,3),T_Demandes[Au],"&gt;="&amp;DATE(2026,1,3),T_Demandes[Type],"RTT")&gt;0,"RTT",IF(COUNTIFS(T_Demandes[Collaborateur],$A16,T_Demandes[Statut],"Validé",T_Demandes[Du],"&lt;="&amp;DATE(2026,1,3),T_Demandes[Au],"&gt;="&amp;DATE(2026,1,3),T_Demandes[Type],"MAL")&gt;0,"MAL",IF(COUNTIFS(T_Demandes[Collaborateur],$A16,T_Demandes[Statut],"Validé",T_Demandes[Du],"&lt;="&amp;DATE(2026,1,3),T_Demandes[Au],"&gt;="&amp;DATE(2026,1,3),T_Demandes[Type],"ABS")&gt;0,"ABS",IF(COUNTIFS(T_Demandes[Collaborateur],$A16,T_Demandes[Statut],"Validé",T_Demandes[Du],"&lt;="&amp;DATE(2026,1,3),T_Demandes[Au],"&gt;="&amp;DATE(2026,1,3),T_Demandes[Type],"MAT")&gt;0,"MAT","")))))</f>
        <v/>
      </c>
      <c r="G16" s="8">
        <f>IF(COUNTIFS(T_Demandes[Collaborateur],$A16,T_Demandes[Statut],"Validé",T_Demandes[Du],"&lt;="&amp;DATE(2026,1,4),T_Demandes[Au],"&gt;="&amp;DATE(2026,1,4),T_Demandes[Type],"CP")&gt;0,"CP",IF(COUNTIFS(T_Demandes[Collaborateur],$A16,T_Demandes[Statut],"Validé",T_Demandes[Du],"&lt;="&amp;DATE(2026,1,4),T_Demandes[Au],"&gt;="&amp;DATE(2026,1,4),T_Demandes[Type],"RTT")&gt;0,"RTT",IF(COUNTIFS(T_Demandes[Collaborateur],$A16,T_Demandes[Statut],"Validé",T_Demandes[Du],"&lt;="&amp;DATE(2026,1,4),T_Demandes[Au],"&gt;="&amp;DATE(2026,1,4),T_Demandes[Type],"MAL")&gt;0,"MAL",IF(COUNTIFS(T_Demandes[Collaborateur],$A16,T_Demandes[Statut],"Validé",T_Demandes[Du],"&lt;="&amp;DATE(2026,1,4),T_Demandes[Au],"&gt;="&amp;DATE(2026,1,4),T_Demandes[Type],"ABS")&gt;0,"ABS",IF(COUNTIFS(T_Demandes[Collaborateur],$A16,T_Demandes[Statut],"Validé",T_Demandes[Du],"&lt;="&amp;DATE(2026,1,4),T_Demandes[Au],"&gt;="&amp;DATE(2026,1,4),T_Demandes[Type],"MAT")&gt;0,"MAT","")))))</f>
        <v/>
      </c>
      <c r="H16" s="8">
        <f>IF(COUNTIFS(T_Demandes[Collaborateur],$A16,T_Demandes[Statut],"Validé",T_Demandes[Du],"&lt;="&amp;DATE(2026,1,5),T_Demandes[Au],"&gt;="&amp;DATE(2026,1,5),T_Demandes[Type],"CP")&gt;0,"CP",IF(COUNTIFS(T_Demandes[Collaborateur],$A16,T_Demandes[Statut],"Validé",T_Demandes[Du],"&lt;="&amp;DATE(2026,1,5),T_Demandes[Au],"&gt;="&amp;DATE(2026,1,5),T_Demandes[Type],"RTT")&gt;0,"RTT",IF(COUNTIFS(T_Demandes[Collaborateur],$A16,T_Demandes[Statut],"Validé",T_Demandes[Du],"&lt;="&amp;DATE(2026,1,5),T_Demandes[Au],"&gt;="&amp;DATE(2026,1,5),T_Demandes[Type],"MAL")&gt;0,"MAL",IF(COUNTIFS(T_Demandes[Collaborateur],$A16,T_Demandes[Statut],"Validé",T_Demandes[Du],"&lt;="&amp;DATE(2026,1,5),T_Demandes[Au],"&gt;="&amp;DATE(2026,1,5),T_Demandes[Type],"ABS")&gt;0,"ABS",IF(COUNTIFS(T_Demandes[Collaborateur],$A16,T_Demandes[Statut],"Validé",T_Demandes[Du],"&lt;="&amp;DATE(2026,1,5),T_Demandes[Au],"&gt;="&amp;DATE(2026,1,5),T_Demandes[Type],"MAT")&gt;0,"MAT","")))))</f>
        <v/>
      </c>
      <c r="I16" s="8">
        <f>IF(COUNTIFS(T_Demandes[Collaborateur],$A16,T_Demandes[Statut],"Validé",T_Demandes[Du],"&lt;="&amp;DATE(2026,1,6),T_Demandes[Au],"&gt;="&amp;DATE(2026,1,6),T_Demandes[Type],"CP")&gt;0,"CP",IF(COUNTIFS(T_Demandes[Collaborateur],$A16,T_Demandes[Statut],"Validé",T_Demandes[Du],"&lt;="&amp;DATE(2026,1,6),T_Demandes[Au],"&gt;="&amp;DATE(2026,1,6),T_Demandes[Type],"RTT")&gt;0,"RTT",IF(COUNTIFS(T_Demandes[Collaborateur],$A16,T_Demandes[Statut],"Validé",T_Demandes[Du],"&lt;="&amp;DATE(2026,1,6),T_Demandes[Au],"&gt;="&amp;DATE(2026,1,6),T_Demandes[Type],"MAL")&gt;0,"MAL",IF(COUNTIFS(T_Demandes[Collaborateur],$A16,T_Demandes[Statut],"Validé",T_Demandes[Du],"&lt;="&amp;DATE(2026,1,6),T_Demandes[Au],"&gt;="&amp;DATE(2026,1,6),T_Demandes[Type],"ABS")&gt;0,"ABS",IF(COUNTIFS(T_Demandes[Collaborateur],$A16,T_Demandes[Statut],"Validé",T_Demandes[Du],"&lt;="&amp;DATE(2026,1,6),T_Demandes[Au],"&gt;="&amp;DATE(2026,1,6),T_Demandes[Type],"MAT")&gt;0,"MAT","")))))</f>
        <v/>
      </c>
      <c r="J16" s="8">
        <f>IF(COUNTIFS(T_Demandes[Collaborateur],$A16,T_Demandes[Statut],"Validé",T_Demandes[Du],"&lt;="&amp;DATE(2026,1,7),T_Demandes[Au],"&gt;="&amp;DATE(2026,1,7),T_Demandes[Type],"CP")&gt;0,"CP",IF(COUNTIFS(T_Demandes[Collaborateur],$A16,T_Demandes[Statut],"Validé",T_Demandes[Du],"&lt;="&amp;DATE(2026,1,7),T_Demandes[Au],"&gt;="&amp;DATE(2026,1,7),T_Demandes[Type],"RTT")&gt;0,"RTT",IF(COUNTIFS(T_Demandes[Collaborateur],$A16,T_Demandes[Statut],"Validé",T_Demandes[Du],"&lt;="&amp;DATE(2026,1,7),T_Demandes[Au],"&gt;="&amp;DATE(2026,1,7),T_Demandes[Type],"MAL")&gt;0,"MAL",IF(COUNTIFS(T_Demandes[Collaborateur],$A16,T_Demandes[Statut],"Validé",T_Demandes[Du],"&lt;="&amp;DATE(2026,1,7),T_Demandes[Au],"&gt;="&amp;DATE(2026,1,7),T_Demandes[Type],"ABS")&gt;0,"ABS",IF(COUNTIFS(T_Demandes[Collaborateur],$A16,T_Demandes[Statut],"Validé",T_Demandes[Du],"&lt;="&amp;DATE(2026,1,7),T_Demandes[Au],"&gt;="&amp;DATE(2026,1,7),T_Demandes[Type],"MAT")&gt;0,"MAT","")))))</f>
        <v/>
      </c>
      <c r="K16" s="8">
        <f>IF(COUNTIFS(T_Demandes[Collaborateur],$A16,T_Demandes[Statut],"Validé",T_Demandes[Du],"&lt;="&amp;DATE(2026,1,8),T_Demandes[Au],"&gt;="&amp;DATE(2026,1,8),T_Demandes[Type],"CP")&gt;0,"CP",IF(COUNTIFS(T_Demandes[Collaborateur],$A16,T_Demandes[Statut],"Validé",T_Demandes[Du],"&lt;="&amp;DATE(2026,1,8),T_Demandes[Au],"&gt;="&amp;DATE(2026,1,8),T_Demandes[Type],"RTT")&gt;0,"RTT",IF(COUNTIFS(T_Demandes[Collaborateur],$A16,T_Demandes[Statut],"Validé",T_Demandes[Du],"&lt;="&amp;DATE(2026,1,8),T_Demandes[Au],"&gt;="&amp;DATE(2026,1,8),T_Demandes[Type],"MAL")&gt;0,"MAL",IF(COUNTIFS(T_Demandes[Collaborateur],$A16,T_Demandes[Statut],"Validé",T_Demandes[Du],"&lt;="&amp;DATE(2026,1,8),T_Demandes[Au],"&gt;="&amp;DATE(2026,1,8),T_Demandes[Type],"ABS")&gt;0,"ABS",IF(COUNTIFS(T_Demandes[Collaborateur],$A16,T_Demandes[Statut],"Validé",T_Demandes[Du],"&lt;="&amp;DATE(2026,1,8),T_Demandes[Au],"&gt;="&amp;DATE(2026,1,8),T_Demandes[Type],"MAT")&gt;0,"MAT","")))))</f>
        <v/>
      </c>
      <c r="L16" s="8">
        <f>IF(COUNTIFS(T_Demandes[Collaborateur],$A16,T_Demandes[Statut],"Validé",T_Demandes[Du],"&lt;="&amp;DATE(2026,1,9),T_Demandes[Au],"&gt;="&amp;DATE(2026,1,9),T_Demandes[Type],"CP")&gt;0,"CP",IF(COUNTIFS(T_Demandes[Collaborateur],$A16,T_Demandes[Statut],"Validé",T_Demandes[Du],"&lt;="&amp;DATE(2026,1,9),T_Demandes[Au],"&gt;="&amp;DATE(2026,1,9),T_Demandes[Type],"RTT")&gt;0,"RTT",IF(COUNTIFS(T_Demandes[Collaborateur],$A16,T_Demandes[Statut],"Validé",T_Demandes[Du],"&lt;="&amp;DATE(2026,1,9),T_Demandes[Au],"&gt;="&amp;DATE(2026,1,9),T_Demandes[Type],"MAL")&gt;0,"MAL",IF(COUNTIFS(T_Demandes[Collaborateur],$A16,T_Demandes[Statut],"Validé",T_Demandes[Du],"&lt;="&amp;DATE(2026,1,9),T_Demandes[Au],"&gt;="&amp;DATE(2026,1,9),T_Demandes[Type],"ABS")&gt;0,"ABS",IF(COUNTIFS(T_Demandes[Collaborateur],$A16,T_Demandes[Statut],"Validé",T_Demandes[Du],"&lt;="&amp;DATE(2026,1,9),T_Demandes[Au],"&gt;="&amp;DATE(2026,1,9),T_Demandes[Type],"MAT")&gt;0,"MAT","")))))</f>
        <v/>
      </c>
      <c r="M16" s="8">
        <f>IF(COUNTIFS(T_Demandes[Collaborateur],$A16,T_Demandes[Statut],"Validé",T_Demandes[Du],"&lt;="&amp;DATE(2026,1,10),T_Demandes[Au],"&gt;="&amp;DATE(2026,1,10),T_Demandes[Type],"CP")&gt;0,"CP",IF(COUNTIFS(T_Demandes[Collaborateur],$A16,T_Demandes[Statut],"Validé",T_Demandes[Du],"&lt;="&amp;DATE(2026,1,10),T_Demandes[Au],"&gt;="&amp;DATE(2026,1,10),T_Demandes[Type],"RTT")&gt;0,"RTT",IF(COUNTIFS(T_Demandes[Collaborateur],$A16,T_Demandes[Statut],"Validé",T_Demandes[Du],"&lt;="&amp;DATE(2026,1,10),T_Demandes[Au],"&gt;="&amp;DATE(2026,1,10),T_Demandes[Type],"MAL")&gt;0,"MAL",IF(COUNTIFS(T_Demandes[Collaborateur],$A16,T_Demandes[Statut],"Validé",T_Demandes[Du],"&lt;="&amp;DATE(2026,1,10),T_Demandes[Au],"&gt;="&amp;DATE(2026,1,10),T_Demandes[Type],"ABS")&gt;0,"ABS",IF(COUNTIFS(T_Demandes[Collaborateur],$A16,T_Demandes[Statut],"Validé",T_Demandes[Du],"&lt;="&amp;DATE(2026,1,10),T_Demandes[Au],"&gt;="&amp;DATE(2026,1,10),T_Demandes[Type],"MAT")&gt;0,"MAT","")))))</f>
        <v/>
      </c>
      <c r="N16" s="8">
        <f>IF(COUNTIFS(T_Demandes[Collaborateur],$A16,T_Demandes[Statut],"Validé",T_Demandes[Du],"&lt;="&amp;DATE(2026,1,11),T_Demandes[Au],"&gt;="&amp;DATE(2026,1,11),T_Demandes[Type],"CP")&gt;0,"CP",IF(COUNTIFS(T_Demandes[Collaborateur],$A16,T_Demandes[Statut],"Validé",T_Demandes[Du],"&lt;="&amp;DATE(2026,1,11),T_Demandes[Au],"&gt;="&amp;DATE(2026,1,11),T_Demandes[Type],"RTT")&gt;0,"RTT",IF(COUNTIFS(T_Demandes[Collaborateur],$A16,T_Demandes[Statut],"Validé",T_Demandes[Du],"&lt;="&amp;DATE(2026,1,11),T_Demandes[Au],"&gt;="&amp;DATE(2026,1,11),T_Demandes[Type],"MAL")&gt;0,"MAL",IF(COUNTIFS(T_Demandes[Collaborateur],$A16,T_Demandes[Statut],"Validé",T_Demandes[Du],"&lt;="&amp;DATE(2026,1,11),T_Demandes[Au],"&gt;="&amp;DATE(2026,1,11),T_Demandes[Type],"ABS")&gt;0,"ABS",IF(COUNTIFS(T_Demandes[Collaborateur],$A16,T_Demandes[Statut],"Validé",T_Demandes[Du],"&lt;="&amp;DATE(2026,1,11),T_Demandes[Au],"&gt;="&amp;DATE(2026,1,11),T_Demandes[Type],"MAT")&gt;0,"MAT","")))))</f>
        <v/>
      </c>
      <c r="O16" s="8">
        <f>IF(COUNTIFS(T_Demandes[Collaborateur],$A16,T_Demandes[Statut],"Validé",T_Demandes[Du],"&lt;="&amp;DATE(2026,1,12),T_Demandes[Au],"&gt;="&amp;DATE(2026,1,12),T_Demandes[Type],"CP")&gt;0,"CP",IF(COUNTIFS(T_Demandes[Collaborateur],$A16,T_Demandes[Statut],"Validé",T_Demandes[Du],"&lt;="&amp;DATE(2026,1,12),T_Demandes[Au],"&gt;="&amp;DATE(2026,1,12),T_Demandes[Type],"RTT")&gt;0,"RTT",IF(COUNTIFS(T_Demandes[Collaborateur],$A16,T_Demandes[Statut],"Validé",T_Demandes[Du],"&lt;="&amp;DATE(2026,1,12),T_Demandes[Au],"&gt;="&amp;DATE(2026,1,12),T_Demandes[Type],"MAL")&gt;0,"MAL",IF(COUNTIFS(T_Demandes[Collaborateur],$A16,T_Demandes[Statut],"Validé",T_Demandes[Du],"&lt;="&amp;DATE(2026,1,12),T_Demandes[Au],"&gt;="&amp;DATE(2026,1,12),T_Demandes[Type],"ABS")&gt;0,"ABS",IF(COUNTIFS(T_Demandes[Collaborateur],$A16,T_Demandes[Statut],"Validé",T_Demandes[Du],"&lt;="&amp;DATE(2026,1,12),T_Demandes[Au],"&gt;="&amp;DATE(2026,1,12),T_Demandes[Type],"MAT")&gt;0,"MAT","")))))</f>
        <v/>
      </c>
      <c r="P16" s="8">
        <f>IF(COUNTIFS(T_Demandes[Collaborateur],$A16,T_Demandes[Statut],"Validé",T_Demandes[Du],"&lt;="&amp;DATE(2026,1,13),T_Demandes[Au],"&gt;="&amp;DATE(2026,1,13),T_Demandes[Type],"CP")&gt;0,"CP",IF(COUNTIFS(T_Demandes[Collaborateur],$A16,T_Demandes[Statut],"Validé",T_Demandes[Du],"&lt;="&amp;DATE(2026,1,13),T_Demandes[Au],"&gt;="&amp;DATE(2026,1,13),T_Demandes[Type],"RTT")&gt;0,"RTT",IF(COUNTIFS(T_Demandes[Collaborateur],$A16,T_Demandes[Statut],"Validé",T_Demandes[Du],"&lt;="&amp;DATE(2026,1,13),T_Demandes[Au],"&gt;="&amp;DATE(2026,1,13),T_Demandes[Type],"MAL")&gt;0,"MAL",IF(COUNTIFS(T_Demandes[Collaborateur],$A16,T_Demandes[Statut],"Validé",T_Demandes[Du],"&lt;="&amp;DATE(2026,1,13),T_Demandes[Au],"&gt;="&amp;DATE(2026,1,13),T_Demandes[Type],"ABS")&gt;0,"ABS",IF(COUNTIFS(T_Demandes[Collaborateur],$A16,T_Demandes[Statut],"Validé",T_Demandes[Du],"&lt;="&amp;DATE(2026,1,13),T_Demandes[Au],"&gt;="&amp;DATE(2026,1,13),T_Demandes[Type],"MAT")&gt;0,"MAT","")))))</f>
        <v/>
      </c>
      <c r="Q16" s="8">
        <f>IF(COUNTIFS(T_Demandes[Collaborateur],$A16,T_Demandes[Statut],"Validé",T_Demandes[Du],"&lt;="&amp;DATE(2026,1,14),T_Demandes[Au],"&gt;="&amp;DATE(2026,1,14),T_Demandes[Type],"CP")&gt;0,"CP",IF(COUNTIFS(T_Demandes[Collaborateur],$A16,T_Demandes[Statut],"Validé",T_Demandes[Du],"&lt;="&amp;DATE(2026,1,14),T_Demandes[Au],"&gt;="&amp;DATE(2026,1,14),T_Demandes[Type],"RTT")&gt;0,"RTT",IF(COUNTIFS(T_Demandes[Collaborateur],$A16,T_Demandes[Statut],"Validé",T_Demandes[Du],"&lt;="&amp;DATE(2026,1,14),T_Demandes[Au],"&gt;="&amp;DATE(2026,1,14),T_Demandes[Type],"MAL")&gt;0,"MAL",IF(COUNTIFS(T_Demandes[Collaborateur],$A16,T_Demandes[Statut],"Validé",T_Demandes[Du],"&lt;="&amp;DATE(2026,1,14),T_Demandes[Au],"&gt;="&amp;DATE(2026,1,14),T_Demandes[Type],"ABS")&gt;0,"ABS",IF(COUNTIFS(T_Demandes[Collaborateur],$A16,T_Demandes[Statut],"Validé",T_Demandes[Du],"&lt;="&amp;DATE(2026,1,14),T_Demandes[Au],"&gt;="&amp;DATE(2026,1,14),T_Demandes[Type],"MAT")&gt;0,"MAT","")))))</f>
        <v/>
      </c>
      <c r="R16" s="8">
        <f>IF(COUNTIFS(T_Demandes[Collaborateur],$A16,T_Demandes[Statut],"Validé",T_Demandes[Du],"&lt;="&amp;DATE(2026,1,15),T_Demandes[Au],"&gt;="&amp;DATE(2026,1,15),T_Demandes[Type],"CP")&gt;0,"CP",IF(COUNTIFS(T_Demandes[Collaborateur],$A16,T_Demandes[Statut],"Validé",T_Demandes[Du],"&lt;="&amp;DATE(2026,1,15),T_Demandes[Au],"&gt;="&amp;DATE(2026,1,15),T_Demandes[Type],"RTT")&gt;0,"RTT",IF(COUNTIFS(T_Demandes[Collaborateur],$A16,T_Demandes[Statut],"Validé",T_Demandes[Du],"&lt;="&amp;DATE(2026,1,15),T_Demandes[Au],"&gt;="&amp;DATE(2026,1,15),T_Demandes[Type],"MAL")&gt;0,"MAL",IF(COUNTIFS(T_Demandes[Collaborateur],$A16,T_Demandes[Statut],"Validé",T_Demandes[Du],"&lt;="&amp;DATE(2026,1,15),T_Demandes[Au],"&gt;="&amp;DATE(2026,1,15),T_Demandes[Type],"ABS")&gt;0,"ABS",IF(COUNTIFS(T_Demandes[Collaborateur],$A16,T_Demandes[Statut],"Validé",T_Demandes[Du],"&lt;="&amp;DATE(2026,1,15),T_Demandes[Au],"&gt;="&amp;DATE(2026,1,15),T_Demandes[Type],"MAT")&gt;0,"MAT","")))))</f>
        <v/>
      </c>
      <c r="S16" s="8">
        <f>IF(COUNTIFS(T_Demandes[Collaborateur],$A16,T_Demandes[Statut],"Validé",T_Demandes[Du],"&lt;="&amp;DATE(2026,1,16),T_Demandes[Au],"&gt;="&amp;DATE(2026,1,16),T_Demandes[Type],"CP")&gt;0,"CP",IF(COUNTIFS(T_Demandes[Collaborateur],$A16,T_Demandes[Statut],"Validé",T_Demandes[Du],"&lt;="&amp;DATE(2026,1,16),T_Demandes[Au],"&gt;="&amp;DATE(2026,1,16),T_Demandes[Type],"RTT")&gt;0,"RTT",IF(COUNTIFS(T_Demandes[Collaborateur],$A16,T_Demandes[Statut],"Validé",T_Demandes[Du],"&lt;="&amp;DATE(2026,1,16),T_Demandes[Au],"&gt;="&amp;DATE(2026,1,16),T_Demandes[Type],"MAL")&gt;0,"MAL",IF(COUNTIFS(T_Demandes[Collaborateur],$A16,T_Demandes[Statut],"Validé",T_Demandes[Du],"&lt;="&amp;DATE(2026,1,16),T_Demandes[Au],"&gt;="&amp;DATE(2026,1,16),T_Demandes[Type],"ABS")&gt;0,"ABS",IF(COUNTIFS(T_Demandes[Collaborateur],$A16,T_Demandes[Statut],"Validé",T_Demandes[Du],"&lt;="&amp;DATE(2026,1,16),T_Demandes[Au],"&gt;="&amp;DATE(2026,1,16),T_Demandes[Type],"MAT")&gt;0,"MAT","")))))</f>
        <v/>
      </c>
      <c r="T16" s="8">
        <f>IF(COUNTIFS(T_Demandes[Collaborateur],$A16,T_Demandes[Statut],"Validé",T_Demandes[Du],"&lt;="&amp;DATE(2026,1,17),T_Demandes[Au],"&gt;="&amp;DATE(2026,1,17),T_Demandes[Type],"CP")&gt;0,"CP",IF(COUNTIFS(T_Demandes[Collaborateur],$A16,T_Demandes[Statut],"Validé",T_Demandes[Du],"&lt;="&amp;DATE(2026,1,17),T_Demandes[Au],"&gt;="&amp;DATE(2026,1,17),T_Demandes[Type],"RTT")&gt;0,"RTT",IF(COUNTIFS(T_Demandes[Collaborateur],$A16,T_Demandes[Statut],"Validé",T_Demandes[Du],"&lt;="&amp;DATE(2026,1,17),T_Demandes[Au],"&gt;="&amp;DATE(2026,1,17),T_Demandes[Type],"MAL")&gt;0,"MAL",IF(COUNTIFS(T_Demandes[Collaborateur],$A16,T_Demandes[Statut],"Validé",T_Demandes[Du],"&lt;="&amp;DATE(2026,1,17),T_Demandes[Au],"&gt;="&amp;DATE(2026,1,17),T_Demandes[Type],"ABS")&gt;0,"ABS",IF(COUNTIFS(T_Demandes[Collaborateur],$A16,T_Demandes[Statut],"Validé",T_Demandes[Du],"&lt;="&amp;DATE(2026,1,17),T_Demandes[Au],"&gt;="&amp;DATE(2026,1,17),T_Demandes[Type],"MAT")&gt;0,"MAT","")))))</f>
        <v/>
      </c>
      <c r="U16" s="8">
        <f>IF(COUNTIFS(T_Demandes[Collaborateur],$A16,T_Demandes[Statut],"Validé",T_Demandes[Du],"&lt;="&amp;DATE(2026,1,18),T_Demandes[Au],"&gt;="&amp;DATE(2026,1,18),T_Demandes[Type],"CP")&gt;0,"CP",IF(COUNTIFS(T_Demandes[Collaborateur],$A16,T_Demandes[Statut],"Validé",T_Demandes[Du],"&lt;="&amp;DATE(2026,1,18),T_Demandes[Au],"&gt;="&amp;DATE(2026,1,18),T_Demandes[Type],"RTT")&gt;0,"RTT",IF(COUNTIFS(T_Demandes[Collaborateur],$A16,T_Demandes[Statut],"Validé",T_Demandes[Du],"&lt;="&amp;DATE(2026,1,18),T_Demandes[Au],"&gt;="&amp;DATE(2026,1,18),T_Demandes[Type],"MAL")&gt;0,"MAL",IF(COUNTIFS(T_Demandes[Collaborateur],$A16,T_Demandes[Statut],"Validé",T_Demandes[Du],"&lt;="&amp;DATE(2026,1,18),T_Demandes[Au],"&gt;="&amp;DATE(2026,1,18),T_Demandes[Type],"ABS")&gt;0,"ABS",IF(COUNTIFS(T_Demandes[Collaborateur],$A16,T_Demandes[Statut],"Validé",T_Demandes[Du],"&lt;="&amp;DATE(2026,1,18),T_Demandes[Au],"&gt;="&amp;DATE(2026,1,18),T_Demandes[Type],"MAT")&gt;0,"MAT","")))))</f>
        <v/>
      </c>
      <c r="V16" s="8">
        <f>IF(COUNTIFS(T_Demandes[Collaborateur],$A16,T_Demandes[Statut],"Validé",T_Demandes[Du],"&lt;="&amp;DATE(2026,1,19),T_Demandes[Au],"&gt;="&amp;DATE(2026,1,19),T_Demandes[Type],"CP")&gt;0,"CP",IF(COUNTIFS(T_Demandes[Collaborateur],$A16,T_Demandes[Statut],"Validé",T_Demandes[Du],"&lt;="&amp;DATE(2026,1,19),T_Demandes[Au],"&gt;="&amp;DATE(2026,1,19),T_Demandes[Type],"RTT")&gt;0,"RTT",IF(COUNTIFS(T_Demandes[Collaborateur],$A16,T_Demandes[Statut],"Validé",T_Demandes[Du],"&lt;="&amp;DATE(2026,1,19),T_Demandes[Au],"&gt;="&amp;DATE(2026,1,19),T_Demandes[Type],"MAL")&gt;0,"MAL",IF(COUNTIFS(T_Demandes[Collaborateur],$A16,T_Demandes[Statut],"Validé",T_Demandes[Du],"&lt;="&amp;DATE(2026,1,19),T_Demandes[Au],"&gt;="&amp;DATE(2026,1,19),T_Demandes[Type],"ABS")&gt;0,"ABS",IF(COUNTIFS(T_Demandes[Collaborateur],$A16,T_Demandes[Statut],"Validé",T_Demandes[Du],"&lt;="&amp;DATE(2026,1,19),T_Demandes[Au],"&gt;="&amp;DATE(2026,1,19),T_Demandes[Type],"MAT")&gt;0,"MAT","")))))</f>
        <v/>
      </c>
      <c r="W16" s="8">
        <f>IF(COUNTIFS(T_Demandes[Collaborateur],$A16,T_Demandes[Statut],"Validé",T_Demandes[Du],"&lt;="&amp;DATE(2026,1,20),T_Demandes[Au],"&gt;="&amp;DATE(2026,1,20),T_Demandes[Type],"CP")&gt;0,"CP",IF(COUNTIFS(T_Demandes[Collaborateur],$A16,T_Demandes[Statut],"Validé",T_Demandes[Du],"&lt;="&amp;DATE(2026,1,20),T_Demandes[Au],"&gt;="&amp;DATE(2026,1,20),T_Demandes[Type],"RTT")&gt;0,"RTT",IF(COUNTIFS(T_Demandes[Collaborateur],$A16,T_Demandes[Statut],"Validé",T_Demandes[Du],"&lt;="&amp;DATE(2026,1,20),T_Demandes[Au],"&gt;="&amp;DATE(2026,1,20),T_Demandes[Type],"MAL")&gt;0,"MAL",IF(COUNTIFS(T_Demandes[Collaborateur],$A16,T_Demandes[Statut],"Validé",T_Demandes[Du],"&lt;="&amp;DATE(2026,1,20),T_Demandes[Au],"&gt;="&amp;DATE(2026,1,20),T_Demandes[Type],"ABS")&gt;0,"ABS",IF(COUNTIFS(T_Demandes[Collaborateur],$A16,T_Demandes[Statut],"Validé",T_Demandes[Du],"&lt;="&amp;DATE(2026,1,20),T_Demandes[Au],"&gt;="&amp;DATE(2026,1,20),T_Demandes[Type],"MAT")&gt;0,"MAT","")))))</f>
        <v/>
      </c>
      <c r="X16" s="8">
        <f>IF(COUNTIFS(T_Demandes[Collaborateur],$A16,T_Demandes[Statut],"Validé",T_Demandes[Du],"&lt;="&amp;DATE(2026,1,21),T_Demandes[Au],"&gt;="&amp;DATE(2026,1,21),T_Demandes[Type],"CP")&gt;0,"CP",IF(COUNTIFS(T_Demandes[Collaborateur],$A16,T_Demandes[Statut],"Validé",T_Demandes[Du],"&lt;="&amp;DATE(2026,1,21),T_Demandes[Au],"&gt;="&amp;DATE(2026,1,21),T_Demandes[Type],"RTT")&gt;0,"RTT",IF(COUNTIFS(T_Demandes[Collaborateur],$A16,T_Demandes[Statut],"Validé",T_Demandes[Du],"&lt;="&amp;DATE(2026,1,21),T_Demandes[Au],"&gt;="&amp;DATE(2026,1,21),T_Demandes[Type],"MAL")&gt;0,"MAL",IF(COUNTIFS(T_Demandes[Collaborateur],$A16,T_Demandes[Statut],"Validé",T_Demandes[Du],"&lt;="&amp;DATE(2026,1,21),T_Demandes[Au],"&gt;="&amp;DATE(2026,1,21),T_Demandes[Type],"ABS")&gt;0,"ABS",IF(COUNTIFS(T_Demandes[Collaborateur],$A16,T_Demandes[Statut],"Validé",T_Demandes[Du],"&lt;="&amp;DATE(2026,1,21),T_Demandes[Au],"&gt;="&amp;DATE(2026,1,21),T_Demandes[Type],"MAT")&gt;0,"MAT","")))))</f>
        <v/>
      </c>
      <c r="Y16" s="8">
        <f>IF(COUNTIFS(T_Demandes[Collaborateur],$A16,T_Demandes[Statut],"Validé",T_Demandes[Du],"&lt;="&amp;DATE(2026,1,22),T_Demandes[Au],"&gt;="&amp;DATE(2026,1,22),T_Demandes[Type],"CP")&gt;0,"CP",IF(COUNTIFS(T_Demandes[Collaborateur],$A16,T_Demandes[Statut],"Validé",T_Demandes[Du],"&lt;="&amp;DATE(2026,1,22),T_Demandes[Au],"&gt;="&amp;DATE(2026,1,22),T_Demandes[Type],"RTT")&gt;0,"RTT",IF(COUNTIFS(T_Demandes[Collaborateur],$A16,T_Demandes[Statut],"Validé",T_Demandes[Du],"&lt;="&amp;DATE(2026,1,22),T_Demandes[Au],"&gt;="&amp;DATE(2026,1,22),T_Demandes[Type],"MAL")&gt;0,"MAL",IF(COUNTIFS(T_Demandes[Collaborateur],$A16,T_Demandes[Statut],"Validé",T_Demandes[Du],"&lt;="&amp;DATE(2026,1,22),T_Demandes[Au],"&gt;="&amp;DATE(2026,1,22),T_Demandes[Type],"ABS")&gt;0,"ABS",IF(COUNTIFS(T_Demandes[Collaborateur],$A16,T_Demandes[Statut],"Validé",T_Demandes[Du],"&lt;="&amp;DATE(2026,1,22),T_Demandes[Au],"&gt;="&amp;DATE(2026,1,22),T_Demandes[Type],"MAT")&gt;0,"MAT","")))))</f>
        <v/>
      </c>
      <c r="Z16" s="8">
        <f>IF(COUNTIFS(T_Demandes[Collaborateur],$A16,T_Demandes[Statut],"Validé",T_Demandes[Du],"&lt;="&amp;DATE(2026,1,23),T_Demandes[Au],"&gt;="&amp;DATE(2026,1,23),T_Demandes[Type],"CP")&gt;0,"CP",IF(COUNTIFS(T_Demandes[Collaborateur],$A16,T_Demandes[Statut],"Validé",T_Demandes[Du],"&lt;="&amp;DATE(2026,1,23),T_Demandes[Au],"&gt;="&amp;DATE(2026,1,23),T_Demandes[Type],"RTT")&gt;0,"RTT",IF(COUNTIFS(T_Demandes[Collaborateur],$A16,T_Demandes[Statut],"Validé",T_Demandes[Du],"&lt;="&amp;DATE(2026,1,23),T_Demandes[Au],"&gt;="&amp;DATE(2026,1,23),T_Demandes[Type],"MAL")&gt;0,"MAL",IF(COUNTIFS(T_Demandes[Collaborateur],$A16,T_Demandes[Statut],"Validé",T_Demandes[Du],"&lt;="&amp;DATE(2026,1,23),T_Demandes[Au],"&gt;="&amp;DATE(2026,1,23),T_Demandes[Type],"ABS")&gt;0,"ABS",IF(COUNTIFS(T_Demandes[Collaborateur],$A16,T_Demandes[Statut],"Validé",T_Demandes[Du],"&lt;="&amp;DATE(2026,1,23),T_Demandes[Au],"&gt;="&amp;DATE(2026,1,23),T_Demandes[Type],"MAT")&gt;0,"MAT","")))))</f>
        <v/>
      </c>
      <c r="AA16" s="8">
        <f>IF(COUNTIFS(T_Demandes[Collaborateur],$A16,T_Demandes[Statut],"Validé",T_Demandes[Du],"&lt;="&amp;DATE(2026,1,24),T_Demandes[Au],"&gt;="&amp;DATE(2026,1,24),T_Demandes[Type],"CP")&gt;0,"CP",IF(COUNTIFS(T_Demandes[Collaborateur],$A16,T_Demandes[Statut],"Validé",T_Demandes[Du],"&lt;="&amp;DATE(2026,1,24),T_Demandes[Au],"&gt;="&amp;DATE(2026,1,24),T_Demandes[Type],"RTT")&gt;0,"RTT",IF(COUNTIFS(T_Demandes[Collaborateur],$A16,T_Demandes[Statut],"Validé",T_Demandes[Du],"&lt;="&amp;DATE(2026,1,24),T_Demandes[Au],"&gt;="&amp;DATE(2026,1,24),T_Demandes[Type],"MAL")&gt;0,"MAL",IF(COUNTIFS(T_Demandes[Collaborateur],$A16,T_Demandes[Statut],"Validé",T_Demandes[Du],"&lt;="&amp;DATE(2026,1,24),T_Demandes[Au],"&gt;="&amp;DATE(2026,1,24),T_Demandes[Type],"ABS")&gt;0,"ABS",IF(COUNTIFS(T_Demandes[Collaborateur],$A16,T_Demandes[Statut],"Validé",T_Demandes[Du],"&lt;="&amp;DATE(2026,1,24),T_Demandes[Au],"&gt;="&amp;DATE(2026,1,24),T_Demandes[Type],"MAT")&gt;0,"MAT","")))))</f>
        <v/>
      </c>
      <c r="AB16" s="8">
        <f>IF(COUNTIFS(T_Demandes[Collaborateur],$A16,T_Demandes[Statut],"Validé",T_Demandes[Du],"&lt;="&amp;DATE(2026,1,25),T_Demandes[Au],"&gt;="&amp;DATE(2026,1,25),T_Demandes[Type],"CP")&gt;0,"CP",IF(COUNTIFS(T_Demandes[Collaborateur],$A16,T_Demandes[Statut],"Validé",T_Demandes[Du],"&lt;="&amp;DATE(2026,1,25),T_Demandes[Au],"&gt;="&amp;DATE(2026,1,25),T_Demandes[Type],"RTT")&gt;0,"RTT",IF(COUNTIFS(T_Demandes[Collaborateur],$A16,T_Demandes[Statut],"Validé",T_Demandes[Du],"&lt;="&amp;DATE(2026,1,25),T_Demandes[Au],"&gt;="&amp;DATE(2026,1,25),T_Demandes[Type],"MAL")&gt;0,"MAL",IF(COUNTIFS(T_Demandes[Collaborateur],$A16,T_Demandes[Statut],"Validé",T_Demandes[Du],"&lt;="&amp;DATE(2026,1,25),T_Demandes[Au],"&gt;="&amp;DATE(2026,1,25),T_Demandes[Type],"ABS")&gt;0,"ABS",IF(COUNTIFS(T_Demandes[Collaborateur],$A16,T_Demandes[Statut],"Validé",T_Demandes[Du],"&lt;="&amp;DATE(2026,1,25),T_Demandes[Au],"&gt;="&amp;DATE(2026,1,25),T_Demandes[Type],"MAT")&gt;0,"MAT","")))))</f>
        <v/>
      </c>
      <c r="AC16" s="8">
        <f>IF(COUNTIFS(T_Demandes[Collaborateur],$A16,T_Demandes[Statut],"Validé",T_Demandes[Du],"&lt;="&amp;DATE(2026,1,26),T_Demandes[Au],"&gt;="&amp;DATE(2026,1,26),T_Demandes[Type],"CP")&gt;0,"CP",IF(COUNTIFS(T_Demandes[Collaborateur],$A16,T_Demandes[Statut],"Validé",T_Demandes[Du],"&lt;="&amp;DATE(2026,1,26),T_Demandes[Au],"&gt;="&amp;DATE(2026,1,26),T_Demandes[Type],"RTT")&gt;0,"RTT",IF(COUNTIFS(T_Demandes[Collaborateur],$A16,T_Demandes[Statut],"Validé",T_Demandes[Du],"&lt;="&amp;DATE(2026,1,26),T_Demandes[Au],"&gt;="&amp;DATE(2026,1,26),T_Demandes[Type],"MAL")&gt;0,"MAL",IF(COUNTIFS(T_Demandes[Collaborateur],$A16,T_Demandes[Statut],"Validé",T_Demandes[Du],"&lt;="&amp;DATE(2026,1,26),T_Demandes[Au],"&gt;="&amp;DATE(2026,1,26),T_Demandes[Type],"ABS")&gt;0,"ABS",IF(COUNTIFS(T_Demandes[Collaborateur],$A16,T_Demandes[Statut],"Validé",T_Demandes[Du],"&lt;="&amp;DATE(2026,1,26),T_Demandes[Au],"&gt;="&amp;DATE(2026,1,26),T_Demandes[Type],"MAT")&gt;0,"MAT","")))))</f>
        <v/>
      </c>
      <c r="AD16" s="8">
        <f>IF(COUNTIFS(T_Demandes[Collaborateur],$A16,T_Demandes[Statut],"Validé",T_Demandes[Du],"&lt;="&amp;DATE(2026,1,27),T_Demandes[Au],"&gt;="&amp;DATE(2026,1,27),T_Demandes[Type],"CP")&gt;0,"CP",IF(COUNTIFS(T_Demandes[Collaborateur],$A16,T_Demandes[Statut],"Validé",T_Demandes[Du],"&lt;="&amp;DATE(2026,1,27),T_Demandes[Au],"&gt;="&amp;DATE(2026,1,27),T_Demandes[Type],"RTT")&gt;0,"RTT",IF(COUNTIFS(T_Demandes[Collaborateur],$A16,T_Demandes[Statut],"Validé",T_Demandes[Du],"&lt;="&amp;DATE(2026,1,27),T_Demandes[Au],"&gt;="&amp;DATE(2026,1,27),T_Demandes[Type],"MAL")&gt;0,"MAL",IF(COUNTIFS(T_Demandes[Collaborateur],$A16,T_Demandes[Statut],"Validé",T_Demandes[Du],"&lt;="&amp;DATE(2026,1,27),T_Demandes[Au],"&gt;="&amp;DATE(2026,1,27),T_Demandes[Type],"ABS")&gt;0,"ABS",IF(COUNTIFS(T_Demandes[Collaborateur],$A16,T_Demandes[Statut],"Validé",T_Demandes[Du],"&lt;="&amp;DATE(2026,1,27),T_Demandes[Au],"&gt;="&amp;DATE(2026,1,27),T_Demandes[Type],"MAT")&gt;0,"MAT","")))))</f>
        <v/>
      </c>
      <c r="AE16" s="8">
        <f>IF(COUNTIFS(T_Demandes[Collaborateur],$A16,T_Demandes[Statut],"Validé",T_Demandes[Du],"&lt;="&amp;DATE(2026,1,28),T_Demandes[Au],"&gt;="&amp;DATE(2026,1,28),T_Demandes[Type],"CP")&gt;0,"CP",IF(COUNTIFS(T_Demandes[Collaborateur],$A16,T_Demandes[Statut],"Validé",T_Demandes[Du],"&lt;="&amp;DATE(2026,1,28),T_Demandes[Au],"&gt;="&amp;DATE(2026,1,28),T_Demandes[Type],"RTT")&gt;0,"RTT",IF(COUNTIFS(T_Demandes[Collaborateur],$A16,T_Demandes[Statut],"Validé",T_Demandes[Du],"&lt;="&amp;DATE(2026,1,28),T_Demandes[Au],"&gt;="&amp;DATE(2026,1,28),T_Demandes[Type],"MAL")&gt;0,"MAL",IF(COUNTIFS(T_Demandes[Collaborateur],$A16,T_Demandes[Statut],"Validé",T_Demandes[Du],"&lt;="&amp;DATE(2026,1,28),T_Demandes[Au],"&gt;="&amp;DATE(2026,1,28),T_Demandes[Type],"ABS")&gt;0,"ABS",IF(COUNTIFS(T_Demandes[Collaborateur],$A16,T_Demandes[Statut],"Validé",T_Demandes[Du],"&lt;="&amp;DATE(2026,1,28),T_Demandes[Au],"&gt;="&amp;DATE(2026,1,28),T_Demandes[Type],"MAT")&gt;0,"MAT","")))))</f>
        <v/>
      </c>
      <c r="AF16" s="8">
        <f>IF(COUNTIFS(T_Demandes[Collaborateur],$A16,T_Demandes[Statut],"Validé",T_Demandes[Du],"&lt;="&amp;DATE(2026,1,29),T_Demandes[Au],"&gt;="&amp;DATE(2026,1,29),T_Demandes[Type],"CP")&gt;0,"CP",IF(COUNTIFS(T_Demandes[Collaborateur],$A16,T_Demandes[Statut],"Validé",T_Demandes[Du],"&lt;="&amp;DATE(2026,1,29),T_Demandes[Au],"&gt;="&amp;DATE(2026,1,29),T_Demandes[Type],"RTT")&gt;0,"RTT",IF(COUNTIFS(T_Demandes[Collaborateur],$A16,T_Demandes[Statut],"Validé",T_Demandes[Du],"&lt;="&amp;DATE(2026,1,29),T_Demandes[Au],"&gt;="&amp;DATE(2026,1,29),T_Demandes[Type],"MAL")&gt;0,"MAL",IF(COUNTIFS(T_Demandes[Collaborateur],$A16,T_Demandes[Statut],"Validé",T_Demandes[Du],"&lt;="&amp;DATE(2026,1,29),T_Demandes[Au],"&gt;="&amp;DATE(2026,1,29),T_Demandes[Type],"ABS")&gt;0,"ABS",IF(COUNTIFS(T_Demandes[Collaborateur],$A16,T_Demandes[Statut],"Validé",T_Demandes[Du],"&lt;="&amp;DATE(2026,1,29),T_Demandes[Au],"&gt;="&amp;DATE(2026,1,29),T_Demandes[Type],"MAT")&gt;0,"MAT","")))))</f>
        <v/>
      </c>
      <c r="AG16" s="8">
        <f>IF(COUNTIFS(T_Demandes[Collaborateur],$A16,T_Demandes[Statut],"Validé",T_Demandes[Du],"&lt;="&amp;DATE(2026,1,30),T_Demandes[Au],"&gt;="&amp;DATE(2026,1,30),T_Demandes[Type],"CP")&gt;0,"CP",IF(COUNTIFS(T_Demandes[Collaborateur],$A16,T_Demandes[Statut],"Validé",T_Demandes[Du],"&lt;="&amp;DATE(2026,1,30),T_Demandes[Au],"&gt;="&amp;DATE(2026,1,30),T_Demandes[Type],"RTT")&gt;0,"RTT",IF(COUNTIFS(T_Demandes[Collaborateur],$A16,T_Demandes[Statut],"Validé",T_Demandes[Du],"&lt;="&amp;DATE(2026,1,30),T_Demandes[Au],"&gt;="&amp;DATE(2026,1,30),T_Demandes[Type],"MAL")&gt;0,"MAL",IF(COUNTIFS(T_Demandes[Collaborateur],$A16,T_Demandes[Statut],"Validé",T_Demandes[Du],"&lt;="&amp;DATE(2026,1,30),T_Demandes[Au],"&gt;="&amp;DATE(2026,1,30),T_Demandes[Type],"ABS")&gt;0,"ABS",IF(COUNTIFS(T_Demandes[Collaborateur],$A16,T_Demandes[Statut],"Validé",T_Demandes[Du],"&lt;="&amp;DATE(2026,1,30),T_Demandes[Au],"&gt;="&amp;DATE(2026,1,30),T_Demandes[Type],"MAT")&gt;0,"MAT","")))))</f>
        <v/>
      </c>
      <c r="AH16" s="8">
        <f>IF(COUNTIFS(T_Demandes[Collaborateur],$A16,T_Demandes[Statut],"Validé",T_Demandes[Du],"&lt;="&amp;DATE(2026,1,31),T_Demandes[Au],"&gt;="&amp;DATE(2026,1,31),T_Demandes[Type],"CP")&gt;0,"CP",IF(COUNTIFS(T_Demandes[Collaborateur],$A16,T_Demandes[Statut],"Validé",T_Demandes[Du],"&lt;="&amp;DATE(2026,1,31),T_Demandes[Au],"&gt;="&amp;DATE(2026,1,31),T_Demandes[Type],"RTT")&gt;0,"RTT",IF(COUNTIFS(T_Demandes[Collaborateur],$A16,T_Demandes[Statut],"Validé",T_Demandes[Du],"&lt;="&amp;DATE(2026,1,31),T_Demandes[Au],"&gt;="&amp;DATE(2026,1,31),T_Demandes[Type],"MAL")&gt;0,"MAL",IF(COUNTIFS(T_Demandes[Collaborateur],$A16,T_Demandes[Statut],"Validé",T_Demandes[Du],"&lt;="&amp;DATE(2026,1,31),T_Demandes[Au],"&gt;="&amp;DATE(2026,1,31),T_Demandes[Type],"ABS")&gt;0,"ABS",IF(COUNTIFS(T_Demandes[Collaborateur],$A16,T_Demandes[Statut],"Validé",T_Demandes[Du],"&lt;="&amp;DATE(2026,1,31),T_Demandes[Au],"&gt;="&amp;DATE(2026,1,31),T_Demandes[Type],"MAT")&gt;0,"MAT","")))))</f>
        <v/>
      </c>
    </row>
    <row r="17">
      <c r="A17" t="inlineStr">
        <is>
          <t>Hicham El Yazidi</t>
        </is>
      </c>
      <c r="B17" t="inlineStr">
        <is>
          <t>C</t>
        </is>
      </c>
      <c r="C17" t="inlineStr">
        <is>
          <t>Karim Lahlou</t>
        </is>
      </c>
      <c r="D17" s="8">
        <f>IF(COUNTIFS(T_Demandes[Collaborateur],$A17,T_Demandes[Statut],"Validé",T_Demandes[Du],"&lt;="&amp;DATE(2026,1,1),T_Demandes[Au],"&gt;="&amp;DATE(2026,1,1),T_Demandes[Type],"CP")&gt;0,"CP",IF(COUNTIFS(T_Demandes[Collaborateur],$A17,T_Demandes[Statut],"Validé",T_Demandes[Du],"&lt;="&amp;DATE(2026,1,1),T_Demandes[Au],"&gt;="&amp;DATE(2026,1,1),T_Demandes[Type],"RTT")&gt;0,"RTT",IF(COUNTIFS(T_Demandes[Collaborateur],$A17,T_Demandes[Statut],"Validé",T_Demandes[Du],"&lt;="&amp;DATE(2026,1,1),T_Demandes[Au],"&gt;="&amp;DATE(2026,1,1),T_Demandes[Type],"MAL")&gt;0,"MAL",IF(COUNTIFS(T_Demandes[Collaborateur],$A17,T_Demandes[Statut],"Validé",T_Demandes[Du],"&lt;="&amp;DATE(2026,1,1),T_Demandes[Au],"&gt;="&amp;DATE(2026,1,1),T_Demandes[Type],"ABS")&gt;0,"ABS",IF(COUNTIFS(T_Demandes[Collaborateur],$A17,T_Demandes[Statut],"Validé",T_Demandes[Du],"&lt;="&amp;DATE(2026,1,1),T_Demandes[Au],"&gt;="&amp;DATE(2026,1,1),T_Demandes[Type],"MAT")&gt;0,"MAT","")))))</f>
        <v/>
      </c>
      <c r="E17" s="8">
        <f>IF(COUNTIFS(T_Demandes[Collaborateur],$A17,T_Demandes[Statut],"Validé",T_Demandes[Du],"&lt;="&amp;DATE(2026,1,2),T_Demandes[Au],"&gt;="&amp;DATE(2026,1,2),T_Demandes[Type],"CP")&gt;0,"CP",IF(COUNTIFS(T_Demandes[Collaborateur],$A17,T_Demandes[Statut],"Validé",T_Demandes[Du],"&lt;="&amp;DATE(2026,1,2),T_Demandes[Au],"&gt;="&amp;DATE(2026,1,2),T_Demandes[Type],"RTT")&gt;0,"RTT",IF(COUNTIFS(T_Demandes[Collaborateur],$A17,T_Demandes[Statut],"Validé",T_Demandes[Du],"&lt;="&amp;DATE(2026,1,2),T_Demandes[Au],"&gt;="&amp;DATE(2026,1,2),T_Demandes[Type],"MAL")&gt;0,"MAL",IF(COUNTIFS(T_Demandes[Collaborateur],$A17,T_Demandes[Statut],"Validé",T_Demandes[Du],"&lt;="&amp;DATE(2026,1,2),T_Demandes[Au],"&gt;="&amp;DATE(2026,1,2),T_Demandes[Type],"ABS")&gt;0,"ABS",IF(COUNTIFS(T_Demandes[Collaborateur],$A17,T_Demandes[Statut],"Validé",T_Demandes[Du],"&lt;="&amp;DATE(2026,1,2),T_Demandes[Au],"&gt;="&amp;DATE(2026,1,2),T_Demandes[Type],"MAT")&gt;0,"MAT","")))))</f>
        <v/>
      </c>
      <c r="F17" s="8">
        <f>IF(COUNTIFS(T_Demandes[Collaborateur],$A17,T_Demandes[Statut],"Validé",T_Demandes[Du],"&lt;="&amp;DATE(2026,1,3),T_Demandes[Au],"&gt;="&amp;DATE(2026,1,3),T_Demandes[Type],"CP")&gt;0,"CP",IF(COUNTIFS(T_Demandes[Collaborateur],$A17,T_Demandes[Statut],"Validé",T_Demandes[Du],"&lt;="&amp;DATE(2026,1,3),T_Demandes[Au],"&gt;="&amp;DATE(2026,1,3),T_Demandes[Type],"RTT")&gt;0,"RTT",IF(COUNTIFS(T_Demandes[Collaborateur],$A17,T_Demandes[Statut],"Validé",T_Demandes[Du],"&lt;="&amp;DATE(2026,1,3),T_Demandes[Au],"&gt;="&amp;DATE(2026,1,3),T_Demandes[Type],"MAL")&gt;0,"MAL",IF(COUNTIFS(T_Demandes[Collaborateur],$A17,T_Demandes[Statut],"Validé",T_Demandes[Du],"&lt;="&amp;DATE(2026,1,3),T_Demandes[Au],"&gt;="&amp;DATE(2026,1,3),T_Demandes[Type],"ABS")&gt;0,"ABS",IF(COUNTIFS(T_Demandes[Collaborateur],$A17,T_Demandes[Statut],"Validé",T_Demandes[Du],"&lt;="&amp;DATE(2026,1,3),T_Demandes[Au],"&gt;="&amp;DATE(2026,1,3),T_Demandes[Type],"MAT")&gt;0,"MAT","")))))</f>
        <v/>
      </c>
      <c r="G17" s="8">
        <f>IF(COUNTIFS(T_Demandes[Collaborateur],$A17,T_Demandes[Statut],"Validé",T_Demandes[Du],"&lt;="&amp;DATE(2026,1,4),T_Demandes[Au],"&gt;="&amp;DATE(2026,1,4),T_Demandes[Type],"CP")&gt;0,"CP",IF(COUNTIFS(T_Demandes[Collaborateur],$A17,T_Demandes[Statut],"Validé",T_Demandes[Du],"&lt;="&amp;DATE(2026,1,4),T_Demandes[Au],"&gt;="&amp;DATE(2026,1,4),T_Demandes[Type],"RTT")&gt;0,"RTT",IF(COUNTIFS(T_Demandes[Collaborateur],$A17,T_Demandes[Statut],"Validé",T_Demandes[Du],"&lt;="&amp;DATE(2026,1,4),T_Demandes[Au],"&gt;="&amp;DATE(2026,1,4),T_Demandes[Type],"MAL")&gt;0,"MAL",IF(COUNTIFS(T_Demandes[Collaborateur],$A17,T_Demandes[Statut],"Validé",T_Demandes[Du],"&lt;="&amp;DATE(2026,1,4),T_Demandes[Au],"&gt;="&amp;DATE(2026,1,4),T_Demandes[Type],"ABS")&gt;0,"ABS",IF(COUNTIFS(T_Demandes[Collaborateur],$A17,T_Demandes[Statut],"Validé",T_Demandes[Du],"&lt;="&amp;DATE(2026,1,4),T_Demandes[Au],"&gt;="&amp;DATE(2026,1,4),T_Demandes[Type],"MAT")&gt;0,"MAT","")))))</f>
        <v/>
      </c>
      <c r="H17" s="8">
        <f>IF(COUNTIFS(T_Demandes[Collaborateur],$A17,T_Demandes[Statut],"Validé",T_Demandes[Du],"&lt;="&amp;DATE(2026,1,5),T_Demandes[Au],"&gt;="&amp;DATE(2026,1,5),T_Demandes[Type],"CP")&gt;0,"CP",IF(COUNTIFS(T_Demandes[Collaborateur],$A17,T_Demandes[Statut],"Validé",T_Demandes[Du],"&lt;="&amp;DATE(2026,1,5),T_Demandes[Au],"&gt;="&amp;DATE(2026,1,5),T_Demandes[Type],"RTT")&gt;0,"RTT",IF(COUNTIFS(T_Demandes[Collaborateur],$A17,T_Demandes[Statut],"Validé",T_Demandes[Du],"&lt;="&amp;DATE(2026,1,5),T_Demandes[Au],"&gt;="&amp;DATE(2026,1,5),T_Demandes[Type],"MAL")&gt;0,"MAL",IF(COUNTIFS(T_Demandes[Collaborateur],$A17,T_Demandes[Statut],"Validé",T_Demandes[Du],"&lt;="&amp;DATE(2026,1,5),T_Demandes[Au],"&gt;="&amp;DATE(2026,1,5),T_Demandes[Type],"ABS")&gt;0,"ABS",IF(COUNTIFS(T_Demandes[Collaborateur],$A17,T_Demandes[Statut],"Validé",T_Demandes[Du],"&lt;="&amp;DATE(2026,1,5),T_Demandes[Au],"&gt;="&amp;DATE(2026,1,5),T_Demandes[Type],"MAT")&gt;0,"MAT","")))))</f>
        <v/>
      </c>
      <c r="I17" s="8">
        <f>IF(COUNTIFS(T_Demandes[Collaborateur],$A17,T_Demandes[Statut],"Validé",T_Demandes[Du],"&lt;="&amp;DATE(2026,1,6),T_Demandes[Au],"&gt;="&amp;DATE(2026,1,6),T_Demandes[Type],"CP")&gt;0,"CP",IF(COUNTIFS(T_Demandes[Collaborateur],$A17,T_Demandes[Statut],"Validé",T_Demandes[Du],"&lt;="&amp;DATE(2026,1,6),T_Demandes[Au],"&gt;="&amp;DATE(2026,1,6),T_Demandes[Type],"RTT")&gt;0,"RTT",IF(COUNTIFS(T_Demandes[Collaborateur],$A17,T_Demandes[Statut],"Validé",T_Demandes[Du],"&lt;="&amp;DATE(2026,1,6),T_Demandes[Au],"&gt;="&amp;DATE(2026,1,6),T_Demandes[Type],"MAL")&gt;0,"MAL",IF(COUNTIFS(T_Demandes[Collaborateur],$A17,T_Demandes[Statut],"Validé",T_Demandes[Du],"&lt;="&amp;DATE(2026,1,6),T_Demandes[Au],"&gt;="&amp;DATE(2026,1,6),T_Demandes[Type],"ABS")&gt;0,"ABS",IF(COUNTIFS(T_Demandes[Collaborateur],$A17,T_Demandes[Statut],"Validé",T_Demandes[Du],"&lt;="&amp;DATE(2026,1,6),T_Demandes[Au],"&gt;="&amp;DATE(2026,1,6),T_Demandes[Type],"MAT")&gt;0,"MAT","")))))</f>
        <v/>
      </c>
      <c r="J17" s="8">
        <f>IF(COUNTIFS(T_Demandes[Collaborateur],$A17,T_Demandes[Statut],"Validé",T_Demandes[Du],"&lt;="&amp;DATE(2026,1,7),T_Demandes[Au],"&gt;="&amp;DATE(2026,1,7),T_Demandes[Type],"CP")&gt;0,"CP",IF(COUNTIFS(T_Demandes[Collaborateur],$A17,T_Demandes[Statut],"Validé",T_Demandes[Du],"&lt;="&amp;DATE(2026,1,7),T_Demandes[Au],"&gt;="&amp;DATE(2026,1,7),T_Demandes[Type],"RTT")&gt;0,"RTT",IF(COUNTIFS(T_Demandes[Collaborateur],$A17,T_Demandes[Statut],"Validé",T_Demandes[Du],"&lt;="&amp;DATE(2026,1,7),T_Demandes[Au],"&gt;="&amp;DATE(2026,1,7),T_Demandes[Type],"MAL")&gt;0,"MAL",IF(COUNTIFS(T_Demandes[Collaborateur],$A17,T_Demandes[Statut],"Validé",T_Demandes[Du],"&lt;="&amp;DATE(2026,1,7),T_Demandes[Au],"&gt;="&amp;DATE(2026,1,7),T_Demandes[Type],"ABS")&gt;0,"ABS",IF(COUNTIFS(T_Demandes[Collaborateur],$A17,T_Demandes[Statut],"Validé",T_Demandes[Du],"&lt;="&amp;DATE(2026,1,7),T_Demandes[Au],"&gt;="&amp;DATE(2026,1,7),T_Demandes[Type],"MAT")&gt;0,"MAT","")))))</f>
        <v/>
      </c>
      <c r="K17" s="8">
        <f>IF(COUNTIFS(T_Demandes[Collaborateur],$A17,T_Demandes[Statut],"Validé",T_Demandes[Du],"&lt;="&amp;DATE(2026,1,8),T_Demandes[Au],"&gt;="&amp;DATE(2026,1,8),T_Demandes[Type],"CP")&gt;0,"CP",IF(COUNTIFS(T_Demandes[Collaborateur],$A17,T_Demandes[Statut],"Validé",T_Demandes[Du],"&lt;="&amp;DATE(2026,1,8),T_Demandes[Au],"&gt;="&amp;DATE(2026,1,8),T_Demandes[Type],"RTT")&gt;0,"RTT",IF(COUNTIFS(T_Demandes[Collaborateur],$A17,T_Demandes[Statut],"Validé",T_Demandes[Du],"&lt;="&amp;DATE(2026,1,8),T_Demandes[Au],"&gt;="&amp;DATE(2026,1,8),T_Demandes[Type],"MAL")&gt;0,"MAL",IF(COUNTIFS(T_Demandes[Collaborateur],$A17,T_Demandes[Statut],"Validé",T_Demandes[Du],"&lt;="&amp;DATE(2026,1,8),T_Demandes[Au],"&gt;="&amp;DATE(2026,1,8),T_Demandes[Type],"ABS")&gt;0,"ABS",IF(COUNTIFS(T_Demandes[Collaborateur],$A17,T_Demandes[Statut],"Validé",T_Demandes[Du],"&lt;="&amp;DATE(2026,1,8),T_Demandes[Au],"&gt;="&amp;DATE(2026,1,8),T_Demandes[Type],"MAT")&gt;0,"MAT","")))))</f>
        <v/>
      </c>
      <c r="L17" s="8">
        <f>IF(COUNTIFS(T_Demandes[Collaborateur],$A17,T_Demandes[Statut],"Validé",T_Demandes[Du],"&lt;="&amp;DATE(2026,1,9),T_Demandes[Au],"&gt;="&amp;DATE(2026,1,9),T_Demandes[Type],"CP")&gt;0,"CP",IF(COUNTIFS(T_Demandes[Collaborateur],$A17,T_Demandes[Statut],"Validé",T_Demandes[Du],"&lt;="&amp;DATE(2026,1,9),T_Demandes[Au],"&gt;="&amp;DATE(2026,1,9),T_Demandes[Type],"RTT")&gt;0,"RTT",IF(COUNTIFS(T_Demandes[Collaborateur],$A17,T_Demandes[Statut],"Validé",T_Demandes[Du],"&lt;="&amp;DATE(2026,1,9),T_Demandes[Au],"&gt;="&amp;DATE(2026,1,9),T_Demandes[Type],"MAL")&gt;0,"MAL",IF(COUNTIFS(T_Demandes[Collaborateur],$A17,T_Demandes[Statut],"Validé",T_Demandes[Du],"&lt;="&amp;DATE(2026,1,9),T_Demandes[Au],"&gt;="&amp;DATE(2026,1,9),T_Demandes[Type],"ABS")&gt;0,"ABS",IF(COUNTIFS(T_Demandes[Collaborateur],$A17,T_Demandes[Statut],"Validé",T_Demandes[Du],"&lt;="&amp;DATE(2026,1,9),T_Demandes[Au],"&gt;="&amp;DATE(2026,1,9),T_Demandes[Type],"MAT")&gt;0,"MAT","")))))</f>
        <v/>
      </c>
      <c r="M17" s="8">
        <f>IF(COUNTIFS(T_Demandes[Collaborateur],$A17,T_Demandes[Statut],"Validé",T_Demandes[Du],"&lt;="&amp;DATE(2026,1,10),T_Demandes[Au],"&gt;="&amp;DATE(2026,1,10),T_Demandes[Type],"CP")&gt;0,"CP",IF(COUNTIFS(T_Demandes[Collaborateur],$A17,T_Demandes[Statut],"Validé",T_Demandes[Du],"&lt;="&amp;DATE(2026,1,10),T_Demandes[Au],"&gt;="&amp;DATE(2026,1,10),T_Demandes[Type],"RTT")&gt;0,"RTT",IF(COUNTIFS(T_Demandes[Collaborateur],$A17,T_Demandes[Statut],"Validé",T_Demandes[Du],"&lt;="&amp;DATE(2026,1,10),T_Demandes[Au],"&gt;="&amp;DATE(2026,1,10),T_Demandes[Type],"MAL")&gt;0,"MAL",IF(COUNTIFS(T_Demandes[Collaborateur],$A17,T_Demandes[Statut],"Validé",T_Demandes[Du],"&lt;="&amp;DATE(2026,1,10),T_Demandes[Au],"&gt;="&amp;DATE(2026,1,10),T_Demandes[Type],"ABS")&gt;0,"ABS",IF(COUNTIFS(T_Demandes[Collaborateur],$A17,T_Demandes[Statut],"Validé",T_Demandes[Du],"&lt;="&amp;DATE(2026,1,10),T_Demandes[Au],"&gt;="&amp;DATE(2026,1,10),T_Demandes[Type],"MAT")&gt;0,"MAT","")))))</f>
        <v/>
      </c>
      <c r="N17" s="8">
        <f>IF(COUNTIFS(T_Demandes[Collaborateur],$A17,T_Demandes[Statut],"Validé",T_Demandes[Du],"&lt;="&amp;DATE(2026,1,11),T_Demandes[Au],"&gt;="&amp;DATE(2026,1,11),T_Demandes[Type],"CP")&gt;0,"CP",IF(COUNTIFS(T_Demandes[Collaborateur],$A17,T_Demandes[Statut],"Validé",T_Demandes[Du],"&lt;="&amp;DATE(2026,1,11),T_Demandes[Au],"&gt;="&amp;DATE(2026,1,11),T_Demandes[Type],"RTT")&gt;0,"RTT",IF(COUNTIFS(T_Demandes[Collaborateur],$A17,T_Demandes[Statut],"Validé",T_Demandes[Du],"&lt;="&amp;DATE(2026,1,11),T_Demandes[Au],"&gt;="&amp;DATE(2026,1,11),T_Demandes[Type],"MAL")&gt;0,"MAL",IF(COUNTIFS(T_Demandes[Collaborateur],$A17,T_Demandes[Statut],"Validé",T_Demandes[Du],"&lt;="&amp;DATE(2026,1,11),T_Demandes[Au],"&gt;="&amp;DATE(2026,1,11),T_Demandes[Type],"ABS")&gt;0,"ABS",IF(COUNTIFS(T_Demandes[Collaborateur],$A17,T_Demandes[Statut],"Validé",T_Demandes[Du],"&lt;="&amp;DATE(2026,1,11),T_Demandes[Au],"&gt;="&amp;DATE(2026,1,11),T_Demandes[Type],"MAT")&gt;0,"MAT","")))))</f>
        <v/>
      </c>
      <c r="O17" s="8">
        <f>IF(COUNTIFS(T_Demandes[Collaborateur],$A17,T_Demandes[Statut],"Validé",T_Demandes[Du],"&lt;="&amp;DATE(2026,1,12),T_Demandes[Au],"&gt;="&amp;DATE(2026,1,12),T_Demandes[Type],"CP")&gt;0,"CP",IF(COUNTIFS(T_Demandes[Collaborateur],$A17,T_Demandes[Statut],"Validé",T_Demandes[Du],"&lt;="&amp;DATE(2026,1,12),T_Demandes[Au],"&gt;="&amp;DATE(2026,1,12),T_Demandes[Type],"RTT")&gt;0,"RTT",IF(COUNTIFS(T_Demandes[Collaborateur],$A17,T_Demandes[Statut],"Validé",T_Demandes[Du],"&lt;="&amp;DATE(2026,1,12),T_Demandes[Au],"&gt;="&amp;DATE(2026,1,12),T_Demandes[Type],"MAL")&gt;0,"MAL",IF(COUNTIFS(T_Demandes[Collaborateur],$A17,T_Demandes[Statut],"Validé",T_Demandes[Du],"&lt;="&amp;DATE(2026,1,12),T_Demandes[Au],"&gt;="&amp;DATE(2026,1,12),T_Demandes[Type],"ABS")&gt;0,"ABS",IF(COUNTIFS(T_Demandes[Collaborateur],$A17,T_Demandes[Statut],"Validé",T_Demandes[Du],"&lt;="&amp;DATE(2026,1,12),T_Demandes[Au],"&gt;="&amp;DATE(2026,1,12),T_Demandes[Type],"MAT")&gt;0,"MAT","")))))</f>
        <v/>
      </c>
      <c r="P17" s="8">
        <f>IF(COUNTIFS(T_Demandes[Collaborateur],$A17,T_Demandes[Statut],"Validé",T_Demandes[Du],"&lt;="&amp;DATE(2026,1,13),T_Demandes[Au],"&gt;="&amp;DATE(2026,1,13),T_Demandes[Type],"CP")&gt;0,"CP",IF(COUNTIFS(T_Demandes[Collaborateur],$A17,T_Demandes[Statut],"Validé",T_Demandes[Du],"&lt;="&amp;DATE(2026,1,13),T_Demandes[Au],"&gt;="&amp;DATE(2026,1,13),T_Demandes[Type],"RTT")&gt;0,"RTT",IF(COUNTIFS(T_Demandes[Collaborateur],$A17,T_Demandes[Statut],"Validé",T_Demandes[Du],"&lt;="&amp;DATE(2026,1,13),T_Demandes[Au],"&gt;="&amp;DATE(2026,1,13),T_Demandes[Type],"MAL")&gt;0,"MAL",IF(COUNTIFS(T_Demandes[Collaborateur],$A17,T_Demandes[Statut],"Validé",T_Demandes[Du],"&lt;="&amp;DATE(2026,1,13),T_Demandes[Au],"&gt;="&amp;DATE(2026,1,13),T_Demandes[Type],"ABS")&gt;0,"ABS",IF(COUNTIFS(T_Demandes[Collaborateur],$A17,T_Demandes[Statut],"Validé",T_Demandes[Du],"&lt;="&amp;DATE(2026,1,13),T_Demandes[Au],"&gt;="&amp;DATE(2026,1,13),T_Demandes[Type],"MAT")&gt;0,"MAT","")))))</f>
        <v/>
      </c>
      <c r="Q17" s="8">
        <f>IF(COUNTIFS(T_Demandes[Collaborateur],$A17,T_Demandes[Statut],"Validé",T_Demandes[Du],"&lt;="&amp;DATE(2026,1,14),T_Demandes[Au],"&gt;="&amp;DATE(2026,1,14),T_Demandes[Type],"CP")&gt;0,"CP",IF(COUNTIFS(T_Demandes[Collaborateur],$A17,T_Demandes[Statut],"Validé",T_Demandes[Du],"&lt;="&amp;DATE(2026,1,14),T_Demandes[Au],"&gt;="&amp;DATE(2026,1,14),T_Demandes[Type],"RTT")&gt;0,"RTT",IF(COUNTIFS(T_Demandes[Collaborateur],$A17,T_Demandes[Statut],"Validé",T_Demandes[Du],"&lt;="&amp;DATE(2026,1,14),T_Demandes[Au],"&gt;="&amp;DATE(2026,1,14),T_Demandes[Type],"MAL")&gt;0,"MAL",IF(COUNTIFS(T_Demandes[Collaborateur],$A17,T_Demandes[Statut],"Validé",T_Demandes[Du],"&lt;="&amp;DATE(2026,1,14),T_Demandes[Au],"&gt;="&amp;DATE(2026,1,14),T_Demandes[Type],"ABS")&gt;0,"ABS",IF(COUNTIFS(T_Demandes[Collaborateur],$A17,T_Demandes[Statut],"Validé",T_Demandes[Du],"&lt;="&amp;DATE(2026,1,14),T_Demandes[Au],"&gt;="&amp;DATE(2026,1,14),T_Demandes[Type],"MAT")&gt;0,"MAT","")))))</f>
        <v/>
      </c>
      <c r="R17" s="8">
        <f>IF(COUNTIFS(T_Demandes[Collaborateur],$A17,T_Demandes[Statut],"Validé",T_Demandes[Du],"&lt;="&amp;DATE(2026,1,15),T_Demandes[Au],"&gt;="&amp;DATE(2026,1,15),T_Demandes[Type],"CP")&gt;0,"CP",IF(COUNTIFS(T_Demandes[Collaborateur],$A17,T_Demandes[Statut],"Validé",T_Demandes[Du],"&lt;="&amp;DATE(2026,1,15),T_Demandes[Au],"&gt;="&amp;DATE(2026,1,15),T_Demandes[Type],"RTT")&gt;0,"RTT",IF(COUNTIFS(T_Demandes[Collaborateur],$A17,T_Demandes[Statut],"Validé",T_Demandes[Du],"&lt;="&amp;DATE(2026,1,15),T_Demandes[Au],"&gt;="&amp;DATE(2026,1,15),T_Demandes[Type],"MAL")&gt;0,"MAL",IF(COUNTIFS(T_Demandes[Collaborateur],$A17,T_Demandes[Statut],"Validé",T_Demandes[Du],"&lt;="&amp;DATE(2026,1,15),T_Demandes[Au],"&gt;="&amp;DATE(2026,1,15),T_Demandes[Type],"ABS")&gt;0,"ABS",IF(COUNTIFS(T_Demandes[Collaborateur],$A17,T_Demandes[Statut],"Validé",T_Demandes[Du],"&lt;="&amp;DATE(2026,1,15),T_Demandes[Au],"&gt;="&amp;DATE(2026,1,15),T_Demandes[Type],"MAT")&gt;0,"MAT","")))))</f>
        <v/>
      </c>
      <c r="S17" s="8">
        <f>IF(COUNTIFS(T_Demandes[Collaborateur],$A17,T_Demandes[Statut],"Validé",T_Demandes[Du],"&lt;="&amp;DATE(2026,1,16),T_Demandes[Au],"&gt;="&amp;DATE(2026,1,16),T_Demandes[Type],"CP")&gt;0,"CP",IF(COUNTIFS(T_Demandes[Collaborateur],$A17,T_Demandes[Statut],"Validé",T_Demandes[Du],"&lt;="&amp;DATE(2026,1,16),T_Demandes[Au],"&gt;="&amp;DATE(2026,1,16),T_Demandes[Type],"RTT")&gt;0,"RTT",IF(COUNTIFS(T_Demandes[Collaborateur],$A17,T_Demandes[Statut],"Validé",T_Demandes[Du],"&lt;="&amp;DATE(2026,1,16),T_Demandes[Au],"&gt;="&amp;DATE(2026,1,16),T_Demandes[Type],"MAL")&gt;0,"MAL",IF(COUNTIFS(T_Demandes[Collaborateur],$A17,T_Demandes[Statut],"Validé",T_Demandes[Du],"&lt;="&amp;DATE(2026,1,16),T_Demandes[Au],"&gt;="&amp;DATE(2026,1,16),T_Demandes[Type],"ABS")&gt;0,"ABS",IF(COUNTIFS(T_Demandes[Collaborateur],$A17,T_Demandes[Statut],"Validé",T_Demandes[Du],"&lt;="&amp;DATE(2026,1,16),T_Demandes[Au],"&gt;="&amp;DATE(2026,1,16),T_Demandes[Type],"MAT")&gt;0,"MAT","")))))</f>
        <v/>
      </c>
      <c r="T17" s="8">
        <f>IF(COUNTIFS(T_Demandes[Collaborateur],$A17,T_Demandes[Statut],"Validé",T_Demandes[Du],"&lt;="&amp;DATE(2026,1,17),T_Demandes[Au],"&gt;="&amp;DATE(2026,1,17),T_Demandes[Type],"CP")&gt;0,"CP",IF(COUNTIFS(T_Demandes[Collaborateur],$A17,T_Demandes[Statut],"Validé",T_Demandes[Du],"&lt;="&amp;DATE(2026,1,17),T_Demandes[Au],"&gt;="&amp;DATE(2026,1,17),T_Demandes[Type],"RTT")&gt;0,"RTT",IF(COUNTIFS(T_Demandes[Collaborateur],$A17,T_Demandes[Statut],"Validé",T_Demandes[Du],"&lt;="&amp;DATE(2026,1,17),T_Demandes[Au],"&gt;="&amp;DATE(2026,1,17),T_Demandes[Type],"MAL")&gt;0,"MAL",IF(COUNTIFS(T_Demandes[Collaborateur],$A17,T_Demandes[Statut],"Validé",T_Demandes[Du],"&lt;="&amp;DATE(2026,1,17),T_Demandes[Au],"&gt;="&amp;DATE(2026,1,17),T_Demandes[Type],"ABS")&gt;0,"ABS",IF(COUNTIFS(T_Demandes[Collaborateur],$A17,T_Demandes[Statut],"Validé",T_Demandes[Du],"&lt;="&amp;DATE(2026,1,17),T_Demandes[Au],"&gt;="&amp;DATE(2026,1,17),T_Demandes[Type],"MAT")&gt;0,"MAT","")))))</f>
        <v/>
      </c>
      <c r="U17" s="8">
        <f>IF(COUNTIFS(T_Demandes[Collaborateur],$A17,T_Demandes[Statut],"Validé",T_Demandes[Du],"&lt;="&amp;DATE(2026,1,18),T_Demandes[Au],"&gt;="&amp;DATE(2026,1,18),T_Demandes[Type],"CP")&gt;0,"CP",IF(COUNTIFS(T_Demandes[Collaborateur],$A17,T_Demandes[Statut],"Validé",T_Demandes[Du],"&lt;="&amp;DATE(2026,1,18),T_Demandes[Au],"&gt;="&amp;DATE(2026,1,18),T_Demandes[Type],"RTT")&gt;0,"RTT",IF(COUNTIFS(T_Demandes[Collaborateur],$A17,T_Demandes[Statut],"Validé",T_Demandes[Du],"&lt;="&amp;DATE(2026,1,18),T_Demandes[Au],"&gt;="&amp;DATE(2026,1,18),T_Demandes[Type],"MAL")&gt;0,"MAL",IF(COUNTIFS(T_Demandes[Collaborateur],$A17,T_Demandes[Statut],"Validé",T_Demandes[Du],"&lt;="&amp;DATE(2026,1,18),T_Demandes[Au],"&gt;="&amp;DATE(2026,1,18),T_Demandes[Type],"ABS")&gt;0,"ABS",IF(COUNTIFS(T_Demandes[Collaborateur],$A17,T_Demandes[Statut],"Validé",T_Demandes[Du],"&lt;="&amp;DATE(2026,1,18),T_Demandes[Au],"&gt;="&amp;DATE(2026,1,18),T_Demandes[Type],"MAT")&gt;0,"MAT","")))))</f>
        <v/>
      </c>
      <c r="V17" s="8">
        <f>IF(COUNTIFS(T_Demandes[Collaborateur],$A17,T_Demandes[Statut],"Validé",T_Demandes[Du],"&lt;="&amp;DATE(2026,1,19),T_Demandes[Au],"&gt;="&amp;DATE(2026,1,19),T_Demandes[Type],"CP")&gt;0,"CP",IF(COUNTIFS(T_Demandes[Collaborateur],$A17,T_Demandes[Statut],"Validé",T_Demandes[Du],"&lt;="&amp;DATE(2026,1,19),T_Demandes[Au],"&gt;="&amp;DATE(2026,1,19),T_Demandes[Type],"RTT")&gt;0,"RTT",IF(COUNTIFS(T_Demandes[Collaborateur],$A17,T_Demandes[Statut],"Validé",T_Demandes[Du],"&lt;="&amp;DATE(2026,1,19),T_Demandes[Au],"&gt;="&amp;DATE(2026,1,19),T_Demandes[Type],"MAL")&gt;0,"MAL",IF(COUNTIFS(T_Demandes[Collaborateur],$A17,T_Demandes[Statut],"Validé",T_Demandes[Du],"&lt;="&amp;DATE(2026,1,19),T_Demandes[Au],"&gt;="&amp;DATE(2026,1,19),T_Demandes[Type],"ABS")&gt;0,"ABS",IF(COUNTIFS(T_Demandes[Collaborateur],$A17,T_Demandes[Statut],"Validé",T_Demandes[Du],"&lt;="&amp;DATE(2026,1,19),T_Demandes[Au],"&gt;="&amp;DATE(2026,1,19),T_Demandes[Type],"MAT")&gt;0,"MAT","")))))</f>
        <v/>
      </c>
      <c r="W17" s="8">
        <f>IF(COUNTIFS(T_Demandes[Collaborateur],$A17,T_Demandes[Statut],"Validé",T_Demandes[Du],"&lt;="&amp;DATE(2026,1,20),T_Demandes[Au],"&gt;="&amp;DATE(2026,1,20),T_Demandes[Type],"CP")&gt;0,"CP",IF(COUNTIFS(T_Demandes[Collaborateur],$A17,T_Demandes[Statut],"Validé",T_Demandes[Du],"&lt;="&amp;DATE(2026,1,20),T_Demandes[Au],"&gt;="&amp;DATE(2026,1,20),T_Demandes[Type],"RTT")&gt;0,"RTT",IF(COUNTIFS(T_Demandes[Collaborateur],$A17,T_Demandes[Statut],"Validé",T_Demandes[Du],"&lt;="&amp;DATE(2026,1,20),T_Demandes[Au],"&gt;="&amp;DATE(2026,1,20),T_Demandes[Type],"MAL")&gt;0,"MAL",IF(COUNTIFS(T_Demandes[Collaborateur],$A17,T_Demandes[Statut],"Validé",T_Demandes[Du],"&lt;="&amp;DATE(2026,1,20),T_Demandes[Au],"&gt;="&amp;DATE(2026,1,20),T_Demandes[Type],"ABS")&gt;0,"ABS",IF(COUNTIFS(T_Demandes[Collaborateur],$A17,T_Demandes[Statut],"Validé",T_Demandes[Du],"&lt;="&amp;DATE(2026,1,20),T_Demandes[Au],"&gt;="&amp;DATE(2026,1,20),T_Demandes[Type],"MAT")&gt;0,"MAT","")))))</f>
        <v/>
      </c>
      <c r="X17" s="8">
        <f>IF(COUNTIFS(T_Demandes[Collaborateur],$A17,T_Demandes[Statut],"Validé",T_Demandes[Du],"&lt;="&amp;DATE(2026,1,21),T_Demandes[Au],"&gt;="&amp;DATE(2026,1,21),T_Demandes[Type],"CP")&gt;0,"CP",IF(COUNTIFS(T_Demandes[Collaborateur],$A17,T_Demandes[Statut],"Validé",T_Demandes[Du],"&lt;="&amp;DATE(2026,1,21),T_Demandes[Au],"&gt;="&amp;DATE(2026,1,21),T_Demandes[Type],"RTT")&gt;0,"RTT",IF(COUNTIFS(T_Demandes[Collaborateur],$A17,T_Demandes[Statut],"Validé",T_Demandes[Du],"&lt;="&amp;DATE(2026,1,21),T_Demandes[Au],"&gt;="&amp;DATE(2026,1,21),T_Demandes[Type],"MAL")&gt;0,"MAL",IF(COUNTIFS(T_Demandes[Collaborateur],$A17,T_Demandes[Statut],"Validé",T_Demandes[Du],"&lt;="&amp;DATE(2026,1,21),T_Demandes[Au],"&gt;="&amp;DATE(2026,1,21),T_Demandes[Type],"ABS")&gt;0,"ABS",IF(COUNTIFS(T_Demandes[Collaborateur],$A17,T_Demandes[Statut],"Validé",T_Demandes[Du],"&lt;="&amp;DATE(2026,1,21),T_Demandes[Au],"&gt;="&amp;DATE(2026,1,21),T_Demandes[Type],"MAT")&gt;0,"MAT","")))))</f>
        <v/>
      </c>
      <c r="Y17" s="8">
        <f>IF(COUNTIFS(T_Demandes[Collaborateur],$A17,T_Demandes[Statut],"Validé",T_Demandes[Du],"&lt;="&amp;DATE(2026,1,22),T_Demandes[Au],"&gt;="&amp;DATE(2026,1,22),T_Demandes[Type],"CP")&gt;0,"CP",IF(COUNTIFS(T_Demandes[Collaborateur],$A17,T_Demandes[Statut],"Validé",T_Demandes[Du],"&lt;="&amp;DATE(2026,1,22),T_Demandes[Au],"&gt;="&amp;DATE(2026,1,22),T_Demandes[Type],"RTT")&gt;0,"RTT",IF(COUNTIFS(T_Demandes[Collaborateur],$A17,T_Demandes[Statut],"Validé",T_Demandes[Du],"&lt;="&amp;DATE(2026,1,22),T_Demandes[Au],"&gt;="&amp;DATE(2026,1,22),T_Demandes[Type],"MAL")&gt;0,"MAL",IF(COUNTIFS(T_Demandes[Collaborateur],$A17,T_Demandes[Statut],"Validé",T_Demandes[Du],"&lt;="&amp;DATE(2026,1,22),T_Demandes[Au],"&gt;="&amp;DATE(2026,1,22),T_Demandes[Type],"ABS")&gt;0,"ABS",IF(COUNTIFS(T_Demandes[Collaborateur],$A17,T_Demandes[Statut],"Validé",T_Demandes[Du],"&lt;="&amp;DATE(2026,1,22),T_Demandes[Au],"&gt;="&amp;DATE(2026,1,22),T_Demandes[Type],"MAT")&gt;0,"MAT","")))))</f>
        <v/>
      </c>
      <c r="Z17" s="8">
        <f>IF(COUNTIFS(T_Demandes[Collaborateur],$A17,T_Demandes[Statut],"Validé",T_Demandes[Du],"&lt;="&amp;DATE(2026,1,23),T_Demandes[Au],"&gt;="&amp;DATE(2026,1,23),T_Demandes[Type],"CP")&gt;0,"CP",IF(COUNTIFS(T_Demandes[Collaborateur],$A17,T_Demandes[Statut],"Validé",T_Demandes[Du],"&lt;="&amp;DATE(2026,1,23),T_Demandes[Au],"&gt;="&amp;DATE(2026,1,23),T_Demandes[Type],"RTT")&gt;0,"RTT",IF(COUNTIFS(T_Demandes[Collaborateur],$A17,T_Demandes[Statut],"Validé",T_Demandes[Du],"&lt;="&amp;DATE(2026,1,23),T_Demandes[Au],"&gt;="&amp;DATE(2026,1,23),T_Demandes[Type],"MAL")&gt;0,"MAL",IF(COUNTIFS(T_Demandes[Collaborateur],$A17,T_Demandes[Statut],"Validé",T_Demandes[Du],"&lt;="&amp;DATE(2026,1,23),T_Demandes[Au],"&gt;="&amp;DATE(2026,1,23),T_Demandes[Type],"ABS")&gt;0,"ABS",IF(COUNTIFS(T_Demandes[Collaborateur],$A17,T_Demandes[Statut],"Validé",T_Demandes[Du],"&lt;="&amp;DATE(2026,1,23),T_Demandes[Au],"&gt;="&amp;DATE(2026,1,23),T_Demandes[Type],"MAT")&gt;0,"MAT","")))))</f>
        <v/>
      </c>
      <c r="AA17" s="8">
        <f>IF(COUNTIFS(T_Demandes[Collaborateur],$A17,T_Demandes[Statut],"Validé",T_Demandes[Du],"&lt;="&amp;DATE(2026,1,24),T_Demandes[Au],"&gt;="&amp;DATE(2026,1,24),T_Demandes[Type],"CP")&gt;0,"CP",IF(COUNTIFS(T_Demandes[Collaborateur],$A17,T_Demandes[Statut],"Validé",T_Demandes[Du],"&lt;="&amp;DATE(2026,1,24),T_Demandes[Au],"&gt;="&amp;DATE(2026,1,24),T_Demandes[Type],"RTT")&gt;0,"RTT",IF(COUNTIFS(T_Demandes[Collaborateur],$A17,T_Demandes[Statut],"Validé",T_Demandes[Du],"&lt;="&amp;DATE(2026,1,24),T_Demandes[Au],"&gt;="&amp;DATE(2026,1,24),T_Demandes[Type],"MAL")&gt;0,"MAL",IF(COUNTIFS(T_Demandes[Collaborateur],$A17,T_Demandes[Statut],"Validé",T_Demandes[Du],"&lt;="&amp;DATE(2026,1,24),T_Demandes[Au],"&gt;="&amp;DATE(2026,1,24),T_Demandes[Type],"ABS")&gt;0,"ABS",IF(COUNTIFS(T_Demandes[Collaborateur],$A17,T_Demandes[Statut],"Validé",T_Demandes[Du],"&lt;="&amp;DATE(2026,1,24),T_Demandes[Au],"&gt;="&amp;DATE(2026,1,24),T_Demandes[Type],"MAT")&gt;0,"MAT","")))))</f>
        <v/>
      </c>
      <c r="AB17" s="8">
        <f>IF(COUNTIFS(T_Demandes[Collaborateur],$A17,T_Demandes[Statut],"Validé",T_Demandes[Du],"&lt;="&amp;DATE(2026,1,25),T_Demandes[Au],"&gt;="&amp;DATE(2026,1,25),T_Demandes[Type],"CP")&gt;0,"CP",IF(COUNTIFS(T_Demandes[Collaborateur],$A17,T_Demandes[Statut],"Validé",T_Demandes[Du],"&lt;="&amp;DATE(2026,1,25),T_Demandes[Au],"&gt;="&amp;DATE(2026,1,25),T_Demandes[Type],"RTT")&gt;0,"RTT",IF(COUNTIFS(T_Demandes[Collaborateur],$A17,T_Demandes[Statut],"Validé",T_Demandes[Du],"&lt;="&amp;DATE(2026,1,25),T_Demandes[Au],"&gt;="&amp;DATE(2026,1,25),T_Demandes[Type],"MAL")&gt;0,"MAL",IF(COUNTIFS(T_Demandes[Collaborateur],$A17,T_Demandes[Statut],"Validé",T_Demandes[Du],"&lt;="&amp;DATE(2026,1,25),T_Demandes[Au],"&gt;="&amp;DATE(2026,1,25),T_Demandes[Type],"ABS")&gt;0,"ABS",IF(COUNTIFS(T_Demandes[Collaborateur],$A17,T_Demandes[Statut],"Validé",T_Demandes[Du],"&lt;="&amp;DATE(2026,1,25),T_Demandes[Au],"&gt;="&amp;DATE(2026,1,25),T_Demandes[Type],"MAT")&gt;0,"MAT","")))))</f>
        <v/>
      </c>
      <c r="AC17" s="8">
        <f>IF(COUNTIFS(T_Demandes[Collaborateur],$A17,T_Demandes[Statut],"Validé",T_Demandes[Du],"&lt;="&amp;DATE(2026,1,26),T_Demandes[Au],"&gt;="&amp;DATE(2026,1,26),T_Demandes[Type],"CP")&gt;0,"CP",IF(COUNTIFS(T_Demandes[Collaborateur],$A17,T_Demandes[Statut],"Validé",T_Demandes[Du],"&lt;="&amp;DATE(2026,1,26),T_Demandes[Au],"&gt;="&amp;DATE(2026,1,26),T_Demandes[Type],"RTT")&gt;0,"RTT",IF(COUNTIFS(T_Demandes[Collaborateur],$A17,T_Demandes[Statut],"Validé",T_Demandes[Du],"&lt;="&amp;DATE(2026,1,26),T_Demandes[Au],"&gt;="&amp;DATE(2026,1,26),T_Demandes[Type],"MAL")&gt;0,"MAL",IF(COUNTIFS(T_Demandes[Collaborateur],$A17,T_Demandes[Statut],"Validé",T_Demandes[Du],"&lt;="&amp;DATE(2026,1,26),T_Demandes[Au],"&gt;="&amp;DATE(2026,1,26),T_Demandes[Type],"ABS")&gt;0,"ABS",IF(COUNTIFS(T_Demandes[Collaborateur],$A17,T_Demandes[Statut],"Validé",T_Demandes[Du],"&lt;="&amp;DATE(2026,1,26),T_Demandes[Au],"&gt;="&amp;DATE(2026,1,26),T_Demandes[Type],"MAT")&gt;0,"MAT","")))))</f>
        <v/>
      </c>
      <c r="AD17" s="8">
        <f>IF(COUNTIFS(T_Demandes[Collaborateur],$A17,T_Demandes[Statut],"Validé",T_Demandes[Du],"&lt;="&amp;DATE(2026,1,27),T_Demandes[Au],"&gt;="&amp;DATE(2026,1,27),T_Demandes[Type],"CP")&gt;0,"CP",IF(COUNTIFS(T_Demandes[Collaborateur],$A17,T_Demandes[Statut],"Validé",T_Demandes[Du],"&lt;="&amp;DATE(2026,1,27),T_Demandes[Au],"&gt;="&amp;DATE(2026,1,27),T_Demandes[Type],"RTT")&gt;0,"RTT",IF(COUNTIFS(T_Demandes[Collaborateur],$A17,T_Demandes[Statut],"Validé",T_Demandes[Du],"&lt;="&amp;DATE(2026,1,27),T_Demandes[Au],"&gt;="&amp;DATE(2026,1,27),T_Demandes[Type],"MAL")&gt;0,"MAL",IF(COUNTIFS(T_Demandes[Collaborateur],$A17,T_Demandes[Statut],"Validé",T_Demandes[Du],"&lt;="&amp;DATE(2026,1,27),T_Demandes[Au],"&gt;="&amp;DATE(2026,1,27),T_Demandes[Type],"ABS")&gt;0,"ABS",IF(COUNTIFS(T_Demandes[Collaborateur],$A17,T_Demandes[Statut],"Validé",T_Demandes[Du],"&lt;="&amp;DATE(2026,1,27),T_Demandes[Au],"&gt;="&amp;DATE(2026,1,27),T_Demandes[Type],"MAT")&gt;0,"MAT","")))))</f>
        <v/>
      </c>
      <c r="AE17" s="8">
        <f>IF(COUNTIFS(T_Demandes[Collaborateur],$A17,T_Demandes[Statut],"Validé",T_Demandes[Du],"&lt;="&amp;DATE(2026,1,28),T_Demandes[Au],"&gt;="&amp;DATE(2026,1,28),T_Demandes[Type],"CP")&gt;0,"CP",IF(COUNTIFS(T_Demandes[Collaborateur],$A17,T_Demandes[Statut],"Validé",T_Demandes[Du],"&lt;="&amp;DATE(2026,1,28),T_Demandes[Au],"&gt;="&amp;DATE(2026,1,28),T_Demandes[Type],"RTT")&gt;0,"RTT",IF(COUNTIFS(T_Demandes[Collaborateur],$A17,T_Demandes[Statut],"Validé",T_Demandes[Du],"&lt;="&amp;DATE(2026,1,28),T_Demandes[Au],"&gt;="&amp;DATE(2026,1,28),T_Demandes[Type],"MAL")&gt;0,"MAL",IF(COUNTIFS(T_Demandes[Collaborateur],$A17,T_Demandes[Statut],"Validé",T_Demandes[Du],"&lt;="&amp;DATE(2026,1,28),T_Demandes[Au],"&gt;="&amp;DATE(2026,1,28),T_Demandes[Type],"ABS")&gt;0,"ABS",IF(COUNTIFS(T_Demandes[Collaborateur],$A17,T_Demandes[Statut],"Validé",T_Demandes[Du],"&lt;="&amp;DATE(2026,1,28),T_Demandes[Au],"&gt;="&amp;DATE(2026,1,28),T_Demandes[Type],"MAT")&gt;0,"MAT","")))))</f>
        <v/>
      </c>
      <c r="AF17" s="8">
        <f>IF(COUNTIFS(T_Demandes[Collaborateur],$A17,T_Demandes[Statut],"Validé",T_Demandes[Du],"&lt;="&amp;DATE(2026,1,29),T_Demandes[Au],"&gt;="&amp;DATE(2026,1,29),T_Demandes[Type],"CP")&gt;0,"CP",IF(COUNTIFS(T_Demandes[Collaborateur],$A17,T_Demandes[Statut],"Validé",T_Demandes[Du],"&lt;="&amp;DATE(2026,1,29),T_Demandes[Au],"&gt;="&amp;DATE(2026,1,29),T_Demandes[Type],"RTT")&gt;0,"RTT",IF(COUNTIFS(T_Demandes[Collaborateur],$A17,T_Demandes[Statut],"Validé",T_Demandes[Du],"&lt;="&amp;DATE(2026,1,29),T_Demandes[Au],"&gt;="&amp;DATE(2026,1,29),T_Demandes[Type],"MAL")&gt;0,"MAL",IF(COUNTIFS(T_Demandes[Collaborateur],$A17,T_Demandes[Statut],"Validé",T_Demandes[Du],"&lt;="&amp;DATE(2026,1,29),T_Demandes[Au],"&gt;="&amp;DATE(2026,1,29),T_Demandes[Type],"ABS")&gt;0,"ABS",IF(COUNTIFS(T_Demandes[Collaborateur],$A17,T_Demandes[Statut],"Validé",T_Demandes[Du],"&lt;="&amp;DATE(2026,1,29),T_Demandes[Au],"&gt;="&amp;DATE(2026,1,29),T_Demandes[Type],"MAT")&gt;0,"MAT","")))))</f>
        <v/>
      </c>
      <c r="AG17" s="8">
        <f>IF(COUNTIFS(T_Demandes[Collaborateur],$A17,T_Demandes[Statut],"Validé",T_Demandes[Du],"&lt;="&amp;DATE(2026,1,30),T_Demandes[Au],"&gt;="&amp;DATE(2026,1,30),T_Demandes[Type],"CP")&gt;0,"CP",IF(COUNTIFS(T_Demandes[Collaborateur],$A17,T_Demandes[Statut],"Validé",T_Demandes[Du],"&lt;="&amp;DATE(2026,1,30),T_Demandes[Au],"&gt;="&amp;DATE(2026,1,30),T_Demandes[Type],"RTT")&gt;0,"RTT",IF(COUNTIFS(T_Demandes[Collaborateur],$A17,T_Demandes[Statut],"Validé",T_Demandes[Du],"&lt;="&amp;DATE(2026,1,30),T_Demandes[Au],"&gt;="&amp;DATE(2026,1,30),T_Demandes[Type],"MAL")&gt;0,"MAL",IF(COUNTIFS(T_Demandes[Collaborateur],$A17,T_Demandes[Statut],"Validé",T_Demandes[Du],"&lt;="&amp;DATE(2026,1,30),T_Demandes[Au],"&gt;="&amp;DATE(2026,1,30),T_Demandes[Type],"ABS")&gt;0,"ABS",IF(COUNTIFS(T_Demandes[Collaborateur],$A17,T_Demandes[Statut],"Validé",T_Demandes[Du],"&lt;="&amp;DATE(2026,1,30),T_Demandes[Au],"&gt;="&amp;DATE(2026,1,30),T_Demandes[Type],"MAT")&gt;0,"MAT","")))))</f>
        <v/>
      </c>
      <c r="AH17" s="8">
        <f>IF(COUNTIFS(T_Demandes[Collaborateur],$A17,T_Demandes[Statut],"Validé",T_Demandes[Du],"&lt;="&amp;DATE(2026,1,31),T_Demandes[Au],"&gt;="&amp;DATE(2026,1,31),T_Demandes[Type],"CP")&gt;0,"CP",IF(COUNTIFS(T_Demandes[Collaborateur],$A17,T_Demandes[Statut],"Validé",T_Demandes[Du],"&lt;="&amp;DATE(2026,1,31),T_Demandes[Au],"&gt;="&amp;DATE(2026,1,31),T_Demandes[Type],"RTT")&gt;0,"RTT",IF(COUNTIFS(T_Demandes[Collaborateur],$A17,T_Demandes[Statut],"Validé",T_Demandes[Du],"&lt;="&amp;DATE(2026,1,31),T_Demandes[Au],"&gt;="&amp;DATE(2026,1,31),T_Demandes[Type],"MAL")&gt;0,"MAL",IF(COUNTIFS(T_Demandes[Collaborateur],$A17,T_Demandes[Statut],"Validé",T_Demandes[Du],"&lt;="&amp;DATE(2026,1,31),T_Demandes[Au],"&gt;="&amp;DATE(2026,1,31),T_Demandes[Type],"ABS")&gt;0,"ABS",IF(COUNTIFS(T_Demandes[Collaborateur],$A17,T_Demandes[Statut],"Validé",T_Demandes[Du],"&lt;="&amp;DATE(2026,1,31),T_Demandes[Au],"&gt;="&amp;DATE(2026,1,31),T_Demandes[Type],"MAT")&gt;0,"MAT","")))))</f>
        <v/>
      </c>
    </row>
    <row r="18">
      <c r="A18" t="inlineStr">
        <is>
          <t>Sofia Benyahia</t>
        </is>
      </c>
      <c r="B18" t="inlineStr">
        <is>
          <t>C</t>
        </is>
      </c>
      <c r="C18" t="inlineStr">
        <is>
          <t>Karim Lahlou</t>
        </is>
      </c>
      <c r="D18" s="8">
        <f>IF(COUNTIFS(T_Demandes[Collaborateur],$A18,T_Demandes[Statut],"Validé",T_Demandes[Du],"&lt;="&amp;DATE(2026,1,1),T_Demandes[Au],"&gt;="&amp;DATE(2026,1,1),T_Demandes[Type],"CP")&gt;0,"CP",IF(COUNTIFS(T_Demandes[Collaborateur],$A18,T_Demandes[Statut],"Validé",T_Demandes[Du],"&lt;="&amp;DATE(2026,1,1),T_Demandes[Au],"&gt;="&amp;DATE(2026,1,1),T_Demandes[Type],"RTT")&gt;0,"RTT",IF(COUNTIFS(T_Demandes[Collaborateur],$A18,T_Demandes[Statut],"Validé",T_Demandes[Du],"&lt;="&amp;DATE(2026,1,1),T_Demandes[Au],"&gt;="&amp;DATE(2026,1,1),T_Demandes[Type],"MAL")&gt;0,"MAL",IF(COUNTIFS(T_Demandes[Collaborateur],$A18,T_Demandes[Statut],"Validé",T_Demandes[Du],"&lt;="&amp;DATE(2026,1,1),T_Demandes[Au],"&gt;="&amp;DATE(2026,1,1),T_Demandes[Type],"ABS")&gt;0,"ABS",IF(COUNTIFS(T_Demandes[Collaborateur],$A18,T_Demandes[Statut],"Validé",T_Demandes[Du],"&lt;="&amp;DATE(2026,1,1),T_Demandes[Au],"&gt;="&amp;DATE(2026,1,1),T_Demandes[Type],"MAT")&gt;0,"MAT","")))))</f>
        <v/>
      </c>
      <c r="E18" s="8">
        <f>IF(COUNTIFS(T_Demandes[Collaborateur],$A18,T_Demandes[Statut],"Validé",T_Demandes[Du],"&lt;="&amp;DATE(2026,1,2),T_Demandes[Au],"&gt;="&amp;DATE(2026,1,2),T_Demandes[Type],"CP")&gt;0,"CP",IF(COUNTIFS(T_Demandes[Collaborateur],$A18,T_Demandes[Statut],"Validé",T_Demandes[Du],"&lt;="&amp;DATE(2026,1,2),T_Demandes[Au],"&gt;="&amp;DATE(2026,1,2),T_Demandes[Type],"RTT")&gt;0,"RTT",IF(COUNTIFS(T_Demandes[Collaborateur],$A18,T_Demandes[Statut],"Validé",T_Demandes[Du],"&lt;="&amp;DATE(2026,1,2),T_Demandes[Au],"&gt;="&amp;DATE(2026,1,2),T_Demandes[Type],"MAL")&gt;0,"MAL",IF(COUNTIFS(T_Demandes[Collaborateur],$A18,T_Demandes[Statut],"Validé",T_Demandes[Du],"&lt;="&amp;DATE(2026,1,2),T_Demandes[Au],"&gt;="&amp;DATE(2026,1,2),T_Demandes[Type],"ABS")&gt;0,"ABS",IF(COUNTIFS(T_Demandes[Collaborateur],$A18,T_Demandes[Statut],"Validé",T_Demandes[Du],"&lt;="&amp;DATE(2026,1,2),T_Demandes[Au],"&gt;="&amp;DATE(2026,1,2),T_Demandes[Type],"MAT")&gt;0,"MAT","")))))</f>
        <v/>
      </c>
      <c r="F18" s="8">
        <f>IF(COUNTIFS(T_Demandes[Collaborateur],$A18,T_Demandes[Statut],"Validé",T_Demandes[Du],"&lt;="&amp;DATE(2026,1,3),T_Demandes[Au],"&gt;="&amp;DATE(2026,1,3),T_Demandes[Type],"CP")&gt;0,"CP",IF(COUNTIFS(T_Demandes[Collaborateur],$A18,T_Demandes[Statut],"Validé",T_Demandes[Du],"&lt;="&amp;DATE(2026,1,3),T_Demandes[Au],"&gt;="&amp;DATE(2026,1,3),T_Demandes[Type],"RTT")&gt;0,"RTT",IF(COUNTIFS(T_Demandes[Collaborateur],$A18,T_Demandes[Statut],"Validé",T_Demandes[Du],"&lt;="&amp;DATE(2026,1,3),T_Demandes[Au],"&gt;="&amp;DATE(2026,1,3),T_Demandes[Type],"MAL")&gt;0,"MAL",IF(COUNTIFS(T_Demandes[Collaborateur],$A18,T_Demandes[Statut],"Validé",T_Demandes[Du],"&lt;="&amp;DATE(2026,1,3),T_Demandes[Au],"&gt;="&amp;DATE(2026,1,3),T_Demandes[Type],"ABS")&gt;0,"ABS",IF(COUNTIFS(T_Demandes[Collaborateur],$A18,T_Demandes[Statut],"Validé",T_Demandes[Du],"&lt;="&amp;DATE(2026,1,3),T_Demandes[Au],"&gt;="&amp;DATE(2026,1,3),T_Demandes[Type],"MAT")&gt;0,"MAT","")))))</f>
        <v/>
      </c>
      <c r="G18" s="8">
        <f>IF(COUNTIFS(T_Demandes[Collaborateur],$A18,T_Demandes[Statut],"Validé",T_Demandes[Du],"&lt;="&amp;DATE(2026,1,4),T_Demandes[Au],"&gt;="&amp;DATE(2026,1,4),T_Demandes[Type],"CP")&gt;0,"CP",IF(COUNTIFS(T_Demandes[Collaborateur],$A18,T_Demandes[Statut],"Validé",T_Demandes[Du],"&lt;="&amp;DATE(2026,1,4),T_Demandes[Au],"&gt;="&amp;DATE(2026,1,4),T_Demandes[Type],"RTT")&gt;0,"RTT",IF(COUNTIFS(T_Demandes[Collaborateur],$A18,T_Demandes[Statut],"Validé",T_Demandes[Du],"&lt;="&amp;DATE(2026,1,4),T_Demandes[Au],"&gt;="&amp;DATE(2026,1,4),T_Demandes[Type],"MAL")&gt;0,"MAL",IF(COUNTIFS(T_Demandes[Collaborateur],$A18,T_Demandes[Statut],"Validé",T_Demandes[Du],"&lt;="&amp;DATE(2026,1,4),T_Demandes[Au],"&gt;="&amp;DATE(2026,1,4),T_Demandes[Type],"ABS")&gt;0,"ABS",IF(COUNTIFS(T_Demandes[Collaborateur],$A18,T_Demandes[Statut],"Validé",T_Demandes[Du],"&lt;="&amp;DATE(2026,1,4),T_Demandes[Au],"&gt;="&amp;DATE(2026,1,4),T_Demandes[Type],"MAT")&gt;0,"MAT","")))))</f>
        <v/>
      </c>
      <c r="H18" s="8">
        <f>IF(COUNTIFS(T_Demandes[Collaborateur],$A18,T_Demandes[Statut],"Validé",T_Demandes[Du],"&lt;="&amp;DATE(2026,1,5),T_Demandes[Au],"&gt;="&amp;DATE(2026,1,5),T_Demandes[Type],"CP")&gt;0,"CP",IF(COUNTIFS(T_Demandes[Collaborateur],$A18,T_Demandes[Statut],"Validé",T_Demandes[Du],"&lt;="&amp;DATE(2026,1,5),T_Demandes[Au],"&gt;="&amp;DATE(2026,1,5),T_Demandes[Type],"RTT")&gt;0,"RTT",IF(COUNTIFS(T_Demandes[Collaborateur],$A18,T_Demandes[Statut],"Validé",T_Demandes[Du],"&lt;="&amp;DATE(2026,1,5),T_Demandes[Au],"&gt;="&amp;DATE(2026,1,5),T_Demandes[Type],"MAL")&gt;0,"MAL",IF(COUNTIFS(T_Demandes[Collaborateur],$A18,T_Demandes[Statut],"Validé",T_Demandes[Du],"&lt;="&amp;DATE(2026,1,5),T_Demandes[Au],"&gt;="&amp;DATE(2026,1,5),T_Demandes[Type],"ABS")&gt;0,"ABS",IF(COUNTIFS(T_Demandes[Collaborateur],$A18,T_Demandes[Statut],"Validé",T_Demandes[Du],"&lt;="&amp;DATE(2026,1,5),T_Demandes[Au],"&gt;="&amp;DATE(2026,1,5),T_Demandes[Type],"MAT")&gt;0,"MAT","")))))</f>
        <v/>
      </c>
      <c r="I18" s="8">
        <f>IF(COUNTIFS(T_Demandes[Collaborateur],$A18,T_Demandes[Statut],"Validé",T_Demandes[Du],"&lt;="&amp;DATE(2026,1,6),T_Demandes[Au],"&gt;="&amp;DATE(2026,1,6),T_Demandes[Type],"CP")&gt;0,"CP",IF(COUNTIFS(T_Demandes[Collaborateur],$A18,T_Demandes[Statut],"Validé",T_Demandes[Du],"&lt;="&amp;DATE(2026,1,6),T_Demandes[Au],"&gt;="&amp;DATE(2026,1,6),T_Demandes[Type],"RTT")&gt;0,"RTT",IF(COUNTIFS(T_Demandes[Collaborateur],$A18,T_Demandes[Statut],"Validé",T_Demandes[Du],"&lt;="&amp;DATE(2026,1,6),T_Demandes[Au],"&gt;="&amp;DATE(2026,1,6),T_Demandes[Type],"MAL")&gt;0,"MAL",IF(COUNTIFS(T_Demandes[Collaborateur],$A18,T_Demandes[Statut],"Validé",T_Demandes[Du],"&lt;="&amp;DATE(2026,1,6),T_Demandes[Au],"&gt;="&amp;DATE(2026,1,6),T_Demandes[Type],"ABS")&gt;0,"ABS",IF(COUNTIFS(T_Demandes[Collaborateur],$A18,T_Demandes[Statut],"Validé",T_Demandes[Du],"&lt;="&amp;DATE(2026,1,6),T_Demandes[Au],"&gt;="&amp;DATE(2026,1,6),T_Demandes[Type],"MAT")&gt;0,"MAT","")))))</f>
        <v/>
      </c>
      <c r="J18" s="8">
        <f>IF(COUNTIFS(T_Demandes[Collaborateur],$A18,T_Demandes[Statut],"Validé",T_Demandes[Du],"&lt;="&amp;DATE(2026,1,7),T_Demandes[Au],"&gt;="&amp;DATE(2026,1,7),T_Demandes[Type],"CP")&gt;0,"CP",IF(COUNTIFS(T_Demandes[Collaborateur],$A18,T_Demandes[Statut],"Validé",T_Demandes[Du],"&lt;="&amp;DATE(2026,1,7),T_Demandes[Au],"&gt;="&amp;DATE(2026,1,7),T_Demandes[Type],"RTT")&gt;0,"RTT",IF(COUNTIFS(T_Demandes[Collaborateur],$A18,T_Demandes[Statut],"Validé",T_Demandes[Du],"&lt;="&amp;DATE(2026,1,7),T_Demandes[Au],"&gt;="&amp;DATE(2026,1,7),T_Demandes[Type],"MAL")&gt;0,"MAL",IF(COUNTIFS(T_Demandes[Collaborateur],$A18,T_Demandes[Statut],"Validé",T_Demandes[Du],"&lt;="&amp;DATE(2026,1,7),T_Demandes[Au],"&gt;="&amp;DATE(2026,1,7),T_Demandes[Type],"ABS")&gt;0,"ABS",IF(COUNTIFS(T_Demandes[Collaborateur],$A18,T_Demandes[Statut],"Validé",T_Demandes[Du],"&lt;="&amp;DATE(2026,1,7),T_Demandes[Au],"&gt;="&amp;DATE(2026,1,7),T_Demandes[Type],"MAT")&gt;0,"MAT","")))))</f>
        <v/>
      </c>
      <c r="K18" s="8">
        <f>IF(COUNTIFS(T_Demandes[Collaborateur],$A18,T_Demandes[Statut],"Validé",T_Demandes[Du],"&lt;="&amp;DATE(2026,1,8),T_Demandes[Au],"&gt;="&amp;DATE(2026,1,8),T_Demandes[Type],"CP")&gt;0,"CP",IF(COUNTIFS(T_Demandes[Collaborateur],$A18,T_Demandes[Statut],"Validé",T_Demandes[Du],"&lt;="&amp;DATE(2026,1,8),T_Demandes[Au],"&gt;="&amp;DATE(2026,1,8),T_Demandes[Type],"RTT")&gt;0,"RTT",IF(COUNTIFS(T_Demandes[Collaborateur],$A18,T_Demandes[Statut],"Validé",T_Demandes[Du],"&lt;="&amp;DATE(2026,1,8),T_Demandes[Au],"&gt;="&amp;DATE(2026,1,8),T_Demandes[Type],"MAL")&gt;0,"MAL",IF(COUNTIFS(T_Demandes[Collaborateur],$A18,T_Demandes[Statut],"Validé",T_Demandes[Du],"&lt;="&amp;DATE(2026,1,8),T_Demandes[Au],"&gt;="&amp;DATE(2026,1,8),T_Demandes[Type],"ABS")&gt;0,"ABS",IF(COUNTIFS(T_Demandes[Collaborateur],$A18,T_Demandes[Statut],"Validé",T_Demandes[Du],"&lt;="&amp;DATE(2026,1,8),T_Demandes[Au],"&gt;="&amp;DATE(2026,1,8),T_Demandes[Type],"MAT")&gt;0,"MAT","")))))</f>
        <v/>
      </c>
      <c r="L18" s="8">
        <f>IF(COUNTIFS(T_Demandes[Collaborateur],$A18,T_Demandes[Statut],"Validé",T_Demandes[Du],"&lt;="&amp;DATE(2026,1,9),T_Demandes[Au],"&gt;="&amp;DATE(2026,1,9),T_Demandes[Type],"CP")&gt;0,"CP",IF(COUNTIFS(T_Demandes[Collaborateur],$A18,T_Demandes[Statut],"Validé",T_Demandes[Du],"&lt;="&amp;DATE(2026,1,9),T_Demandes[Au],"&gt;="&amp;DATE(2026,1,9),T_Demandes[Type],"RTT")&gt;0,"RTT",IF(COUNTIFS(T_Demandes[Collaborateur],$A18,T_Demandes[Statut],"Validé",T_Demandes[Du],"&lt;="&amp;DATE(2026,1,9),T_Demandes[Au],"&gt;="&amp;DATE(2026,1,9),T_Demandes[Type],"MAL")&gt;0,"MAL",IF(COUNTIFS(T_Demandes[Collaborateur],$A18,T_Demandes[Statut],"Validé",T_Demandes[Du],"&lt;="&amp;DATE(2026,1,9),T_Demandes[Au],"&gt;="&amp;DATE(2026,1,9),T_Demandes[Type],"ABS")&gt;0,"ABS",IF(COUNTIFS(T_Demandes[Collaborateur],$A18,T_Demandes[Statut],"Validé",T_Demandes[Du],"&lt;="&amp;DATE(2026,1,9),T_Demandes[Au],"&gt;="&amp;DATE(2026,1,9),T_Demandes[Type],"MAT")&gt;0,"MAT","")))))</f>
        <v/>
      </c>
      <c r="M18" s="8">
        <f>IF(COUNTIFS(T_Demandes[Collaborateur],$A18,T_Demandes[Statut],"Validé",T_Demandes[Du],"&lt;="&amp;DATE(2026,1,10),T_Demandes[Au],"&gt;="&amp;DATE(2026,1,10),T_Demandes[Type],"CP")&gt;0,"CP",IF(COUNTIFS(T_Demandes[Collaborateur],$A18,T_Demandes[Statut],"Validé",T_Demandes[Du],"&lt;="&amp;DATE(2026,1,10),T_Demandes[Au],"&gt;="&amp;DATE(2026,1,10),T_Demandes[Type],"RTT")&gt;0,"RTT",IF(COUNTIFS(T_Demandes[Collaborateur],$A18,T_Demandes[Statut],"Validé",T_Demandes[Du],"&lt;="&amp;DATE(2026,1,10),T_Demandes[Au],"&gt;="&amp;DATE(2026,1,10),T_Demandes[Type],"MAL")&gt;0,"MAL",IF(COUNTIFS(T_Demandes[Collaborateur],$A18,T_Demandes[Statut],"Validé",T_Demandes[Du],"&lt;="&amp;DATE(2026,1,10),T_Demandes[Au],"&gt;="&amp;DATE(2026,1,10),T_Demandes[Type],"ABS")&gt;0,"ABS",IF(COUNTIFS(T_Demandes[Collaborateur],$A18,T_Demandes[Statut],"Validé",T_Demandes[Du],"&lt;="&amp;DATE(2026,1,10),T_Demandes[Au],"&gt;="&amp;DATE(2026,1,10),T_Demandes[Type],"MAT")&gt;0,"MAT","")))))</f>
        <v/>
      </c>
      <c r="N18" s="8">
        <f>IF(COUNTIFS(T_Demandes[Collaborateur],$A18,T_Demandes[Statut],"Validé",T_Demandes[Du],"&lt;="&amp;DATE(2026,1,11),T_Demandes[Au],"&gt;="&amp;DATE(2026,1,11),T_Demandes[Type],"CP")&gt;0,"CP",IF(COUNTIFS(T_Demandes[Collaborateur],$A18,T_Demandes[Statut],"Validé",T_Demandes[Du],"&lt;="&amp;DATE(2026,1,11),T_Demandes[Au],"&gt;="&amp;DATE(2026,1,11),T_Demandes[Type],"RTT")&gt;0,"RTT",IF(COUNTIFS(T_Demandes[Collaborateur],$A18,T_Demandes[Statut],"Validé",T_Demandes[Du],"&lt;="&amp;DATE(2026,1,11),T_Demandes[Au],"&gt;="&amp;DATE(2026,1,11),T_Demandes[Type],"MAL")&gt;0,"MAL",IF(COUNTIFS(T_Demandes[Collaborateur],$A18,T_Demandes[Statut],"Validé",T_Demandes[Du],"&lt;="&amp;DATE(2026,1,11),T_Demandes[Au],"&gt;="&amp;DATE(2026,1,11),T_Demandes[Type],"ABS")&gt;0,"ABS",IF(COUNTIFS(T_Demandes[Collaborateur],$A18,T_Demandes[Statut],"Validé",T_Demandes[Du],"&lt;="&amp;DATE(2026,1,11),T_Demandes[Au],"&gt;="&amp;DATE(2026,1,11),T_Demandes[Type],"MAT")&gt;0,"MAT","")))))</f>
        <v/>
      </c>
      <c r="O18" s="8">
        <f>IF(COUNTIFS(T_Demandes[Collaborateur],$A18,T_Demandes[Statut],"Validé",T_Demandes[Du],"&lt;="&amp;DATE(2026,1,12),T_Demandes[Au],"&gt;="&amp;DATE(2026,1,12),T_Demandes[Type],"CP")&gt;0,"CP",IF(COUNTIFS(T_Demandes[Collaborateur],$A18,T_Demandes[Statut],"Validé",T_Demandes[Du],"&lt;="&amp;DATE(2026,1,12),T_Demandes[Au],"&gt;="&amp;DATE(2026,1,12),T_Demandes[Type],"RTT")&gt;0,"RTT",IF(COUNTIFS(T_Demandes[Collaborateur],$A18,T_Demandes[Statut],"Validé",T_Demandes[Du],"&lt;="&amp;DATE(2026,1,12),T_Demandes[Au],"&gt;="&amp;DATE(2026,1,12),T_Demandes[Type],"MAL")&gt;0,"MAL",IF(COUNTIFS(T_Demandes[Collaborateur],$A18,T_Demandes[Statut],"Validé",T_Demandes[Du],"&lt;="&amp;DATE(2026,1,12),T_Demandes[Au],"&gt;="&amp;DATE(2026,1,12),T_Demandes[Type],"ABS")&gt;0,"ABS",IF(COUNTIFS(T_Demandes[Collaborateur],$A18,T_Demandes[Statut],"Validé",T_Demandes[Du],"&lt;="&amp;DATE(2026,1,12),T_Demandes[Au],"&gt;="&amp;DATE(2026,1,12),T_Demandes[Type],"MAT")&gt;0,"MAT","")))))</f>
        <v/>
      </c>
      <c r="P18" s="8">
        <f>IF(COUNTIFS(T_Demandes[Collaborateur],$A18,T_Demandes[Statut],"Validé",T_Demandes[Du],"&lt;="&amp;DATE(2026,1,13),T_Demandes[Au],"&gt;="&amp;DATE(2026,1,13),T_Demandes[Type],"CP")&gt;0,"CP",IF(COUNTIFS(T_Demandes[Collaborateur],$A18,T_Demandes[Statut],"Validé",T_Demandes[Du],"&lt;="&amp;DATE(2026,1,13),T_Demandes[Au],"&gt;="&amp;DATE(2026,1,13),T_Demandes[Type],"RTT")&gt;0,"RTT",IF(COUNTIFS(T_Demandes[Collaborateur],$A18,T_Demandes[Statut],"Validé",T_Demandes[Du],"&lt;="&amp;DATE(2026,1,13),T_Demandes[Au],"&gt;="&amp;DATE(2026,1,13),T_Demandes[Type],"MAL")&gt;0,"MAL",IF(COUNTIFS(T_Demandes[Collaborateur],$A18,T_Demandes[Statut],"Validé",T_Demandes[Du],"&lt;="&amp;DATE(2026,1,13),T_Demandes[Au],"&gt;="&amp;DATE(2026,1,13),T_Demandes[Type],"ABS")&gt;0,"ABS",IF(COUNTIFS(T_Demandes[Collaborateur],$A18,T_Demandes[Statut],"Validé",T_Demandes[Du],"&lt;="&amp;DATE(2026,1,13),T_Demandes[Au],"&gt;="&amp;DATE(2026,1,13),T_Demandes[Type],"MAT")&gt;0,"MAT","")))))</f>
        <v/>
      </c>
      <c r="Q18" s="8">
        <f>IF(COUNTIFS(T_Demandes[Collaborateur],$A18,T_Demandes[Statut],"Validé",T_Demandes[Du],"&lt;="&amp;DATE(2026,1,14),T_Demandes[Au],"&gt;="&amp;DATE(2026,1,14),T_Demandes[Type],"CP")&gt;0,"CP",IF(COUNTIFS(T_Demandes[Collaborateur],$A18,T_Demandes[Statut],"Validé",T_Demandes[Du],"&lt;="&amp;DATE(2026,1,14),T_Demandes[Au],"&gt;="&amp;DATE(2026,1,14),T_Demandes[Type],"RTT")&gt;0,"RTT",IF(COUNTIFS(T_Demandes[Collaborateur],$A18,T_Demandes[Statut],"Validé",T_Demandes[Du],"&lt;="&amp;DATE(2026,1,14),T_Demandes[Au],"&gt;="&amp;DATE(2026,1,14),T_Demandes[Type],"MAL")&gt;0,"MAL",IF(COUNTIFS(T_Demandes[Collaborateur],$A18,T_Demandes[Statut],"Validé",T_Demandes[Du],"&lt;="&amp;DATE(2026,1,14),T_Demandes[Au],"&gt;="&amp;DATE(2026,1,14),T_Demandes[Type],"ABS")&gt;0,"ABS",IF(COUNTIFS(T_Demandes[Collaborateur],$A18,T_Demandes[Statut],"Validé",T_Demandes[Du],"&lt;="&amp;DATE(2026,1,14),T_Demandes[Au],"&gt;="&amp;DATE(2026,1,14),T_Demandes[Type],"MAT")&gt;0,"MAT","")))))</f>
        <v/>
      </c>
      <c r="R18" s="8">
        <f>IF(COUNTIFS(T_Demandes[Collaborateur],$A18,T_Demandes[Statut],"Validé",T_Demandes[Du],"&lt;="&amp;DATE(2026,1,15),T_Demandes[Au],"&gt;="&amp;DATE(2026,1,15),T_Demandes[Type],"CP")&gt;0,"CP",IF(COUNTIFS(T_Demandes[Collaborateur],$A18,T_Demandes[Statut],"Validé",T_Demandes[Du],"&lt;="&amp;DATE(2026,1,15),T_Demandes[Au],"&gt;="&amp;DATE(2026,1,15),T_Demandes[Type],"RTT")&gt;0,"RTT",IF(COUNTIFS(T_Demandes[Collaborateur],$A18,T_Demandes[Statut],"Validé",T_Demandes[Du],"&lt;="&amp;DATE(2026,1,15),T_Demandes[Au],"&gt;="&amp;DATE(2026,1,15),T_Demandes[Type],"MAL")&gt;0,"MAL",IF(COUNTIFS(T_Demandes[Collaborateur],$A18,T_Demandes[Statut],"Validé",T_Demandes[Du],"&lt;="&amp;DATE(2026,1,15),T_Demandes[Au],"&gt;="&amp;DATE(2026,1,15),T_Demandes[Type],"ABS")&gt;0,"ABS",IF(COUNTIFS(T_Demandes[Collaborateur],$A18,T_Demandes[Statut],"Validé",T_Demandes[Du],"&lt;="&amp;DATE(2026,1,15),T_Demandes[Au],"&gt;="&amp;DATE(2026,1,15),T_Demandes[Type],"MAT")&gt;0,"MAT","")))))</f>
        <v/>
      </c>
      <c r="S18" s="8">
        <f>IF(COUNTIFS(T_Demandes[Collaborateur],$A18,T_Demandes[Statut],"Validé",T_Demandes[Du],"&lt;="&amp;DATE(2026,1,16),T_Demandes[Au],"&gt;="&amp;DATE(2026,1,16),T_Demandes[Type],"CP")&gt;0,"CP",IF(COUNTIFS(T_Demandes[Collaborateur],$A18,T_Demandes[Statut],"Validé",T_Demandes[Du],"&lt;="&amp;DATE(2026,1,16),T_Demandes[Au],"&gt;="&amp;DATE(2026,1,16),T_Demandes[Type],"RTT")&gt;0,"RTT",IF(COUNTIFS(T_Demandes[Collaborateur],$A18,T_Demandes[Statut],"Validé",T_Demandes[Du],"&lt;="&amp;DATE(2026,1,16),T_Demandes[Au],"&gt;="&amp;DATE(2026,1,16),T_Demandes[Type],"MAL")&gt;0,"MAL",IF(COUNTIFS(T_Demandes[Collaborateur],$A18,T_Demandes[Statut],"Validé",T_Demandes[Du],"&lt;="&amp;DATE(2026,1,16),T_Demandes[Au],"&gt;="&amp;DATE(2026,1,16),T_Demandes[Type],"ABS")&gt;0,"ABS",IF(COUNTIFS(T_Demandes[Collaborateur],$A18,T_Demandes[Statut],"Validé",T_Demandes[Du],"&lt;="&amp;DATE(2026,1,16),T_Demandes[Au],"&gt;="&amp;DATE(2026,1,16),T_Demandes[Type],"MAT")&gt;0,"MAT","")))))</f>
        <v/>
      </c>
      <c r="T18" s="8">
        <f>IF(COUNTIFS(T_Demandes[Collaborateur],$A18,T_Demandes[Statut],"Validé",T_Demandes[Du],"&lt;="&amp;DATE(2026,1,17),T_Demandes[Au],"&gt;="&amp;DATE(2026,1,17),T_Demandes[Type],"CP")&gt;0,"CP",IF(COUNTIFS(T_Demandes[Collaborateur],$A18,T_Demandes[Statut],"Validé",T_Demandes[Du],"&lt;="&amp;DATE(2026,1,17),T_Demandes[Au],"&gt;="&amp;DATE(2026,1,17),T_Demandes[Type],"RTT")&gt;0,"RTT",IF(COUNTIFS(T_Demandes[Collaborateur],$A18,T_Demandes[Statut],"Validé",T_Demandes[Du],"&lt;="&amp;DATE(2026,1,17),T_Demandes[Au],"&gt;="&amp;DATE(2026,1,17),T_Demandes[Type],"MAL")&gt;0,"MAL",IF(COUNTIFS(T_Demandes[Collaborateur],$A18,T_Demandes[Statut],"Validé",T_Demandes[Du],"&lt;="&amp;DATE(2026,1,17),T_Demandes[Au],"&gt;="&amp;DATE(2026,1,17),T_Demandes[Type],"ABS")&gt;0,"ABS",IF(COUNTIFS(T_Demandes[Collaborateur],$A18,T_Demandes[Statut],"Validé",T_Demandes[Du],"&lt;="&amp;DATE(2026,1,17),T_Demandes[Au],"&gt;="&amp;DATE(2026,1,17),T_Demandes[Type],"MAT")&gt;0,"MAT","")))))</f>
        <v/>
      </c>
      <c r="U18" s="8">
        <f>IF(COUNTIFS(T_Demandes[Collaborateur],$A18,T_Demandes[Statut],"Validé",T_Demandes[Du],"&lt;="&amp;DATE(2026,1,18),T_Demandes[Au],"&gt;="&amp;DATE(2026,1,18),T_Demandes[Type],"CP")&gt;0,"CP",IF(COUNTIFS(T_Demandes[Collaborateur],$A18,T_Demandes[Statut],"Validé",T_Demandes[Du],"&lt;="&amp;DATE(2026,1,18),T_Demandes[Au],"&gt;="&amp;DATE(2026,1,18),T_Demandes[Type],"RTT")&gt;0,"RTT",IF(COUNTIFS(T_Demandes[Collaborateur],$A18,T_Demandes[Statut],"Validé",T_Demandes[Du],"&lt;="&amp;DATE(2026,1,18),T_Demandes[Au],"&gt;="&amp;DATE(2026,1,18),T_Demandes[Type],"MAL")&gt;0,"MAL",IF(COUNTIFS(T_Demandes[Collaborateur],$A18,T_Demandes[Statut],"Validé",T_Demandes[Du],"&lt;="&amp;DATE(2026,1,18),T_Demandes[Au],"&gt;="&amp;DATE(2026,1,18),T_Demandes[Type],"ABS")&gt;0,"ABS",IF(COUNTIFS(T_Demandes[Collaborateur],$A18,T_Demandes[Statut],"Validé",T_Demandes[Du],"&lt;="&amp;DATE(2026,1,18),T_Demandes[Au],"&gt;="&amp;DATE(2026,1,18),T_Demandes[Type],"MAT")&gt;0,"MAT","")))))</f>
        <v/>
      </c>
      <c r="V18" s="8">
        <f>IF(COUNTIFS(T_Demandes[Collaborateur],$A18,T_Demandes[Statut],"Validé",T_Demandes[Du],"&lt;="&amp;DATE(2026,1,19),T_Demandes[Au],"&gt;="&amp;DATE(2026,1,19),T_Demandes[Type],"CP")&gt;0,"CP",IF(COUNTIFS(T_Demandes[Collaborateur],$A18,T_Demandes[Statut],"Validé",T_Demandes[Du],"&lt;="&amp;DATE(2026,1,19),T_Demandes[Au],"&gt;="&amp;DATE(2026,1,19),T_Demandes[Type],"RTT")&gt;0,"RTT",IF(COUNTIFS(T_Demandes[Collaborateur],$A18,T_Demandes[Statut],"Validé",T_Demandes[Du],"&lt;="&amp;DATE(2026,1,19),T_Demandes[Au],"&gt;="&amp;DATE(2026,1,19),T_Demandes[Type],"MAL")&gt;0,"MAL",IF(COUNTIFS(T_Demandes[Collaborateur],$A18,T_Demandes[Statut],"Validé",T_Demandes[Du],"&lt;="&amp;DATE(2026,1,19),T_Demandes[Au],"&gt;="&amp;DATE(2026,1,19),T_Demandes[Type],"ABS")&gt;0,"ABS",IF(COUNTIFS(T_Demandes[Collaborateur],$A18,T_Demandes[Statut],"Validé",T_Demandes[Du],"&lt;="&amp;DATE(2026,1,19),T_Demandes[Au],"&gt;="&amp;DATE(2026,1,19),T_Demandes[Type],"MAT")&gt;0,"MAT","")))))</f>
        <v/>
      </c>
      <c r="W18" s="8">
        <f>IF(COUNTIFS(T_Demandes[Collaborateur],$A18,T_Demandes[Statut],"Validé",T_Demandes[Du],"&lt;="&amp;DATE(2026,1,20),T_Demandes[Au],"&gt;="&amp;DATE(2026,1,20),T_Demandes[Type],"CP")&gt;0,"CP",IF(COUNTIFS(T_Demandes[Collaborateur],$A18,T_Demandes[Statut],"Validé",T_Demandes[Du],"&lt;="&amp;DATE(2026,1,20),T_Demandes[Au],"&gt;="&amp;DATE(2026,1,20),T_Demandes[Type],"RTT")&gt;0,"RTT",IF(COUNTIFS(T_Demandes[Collaborateur],$A18,T_Demandes[Statut],"Validé",T_Demandes[Du],"&lt;="&amp;DATE(2026,1,20),T_Demandes[Au],"&gt;="&amp;DATE(2026,1,20),T_Demandes[Type],"MAL")&gt;0,"MAL",IF(COUNTIFS(T_Demandes[Collaborateur],$A18,T_Demandes[Statut],"Validé",T_Demandes[Du],"&lt;="&amp;DATE(2026,1,20),T_Demandes[Au],"&gt;="&amp;DATE(2026,1,20),T_Demandes[Type],"ABS")&gt;0,"ABS",IF(COUNTIFS(T_Demandes[Collaborateur],$A18,T_Demandes[Statut],"Validé",T_Demandes[Du],"&lt;="&amp;DATE(2026,1,20),T_Demandes[Au],"&gt;="&amp;DATE(2026,1,20),T_Demandes[Type],"MAT")&gt;0,"MAT","")))))</f>
        <v/>
      </c>
      <c r="X18" s="8">
        <f>IF(COUNTIFS(T_Demandes[Collaborateur],$A18,T_Demandes[Statut],"Validé",T_Demandes[Du],"&lt;="&amp;DATE(2026,1,21),T_Demandes[Au],"&gt;="&amp;DATE(2026,1,21),T_Demandes[Type],"CP")&gt;0,"CP",IF(COUNTIFS(T_Demandes[Collaborateur],$A18,T_Demandes[Statut],"Validé",T_Demandes[Du],"&lt;="&amp;DATE(2026,1,21),T_Demandes[Au],"&gt;="&amp;DATE(2026,1,21),T_Demandes[Type],"RTT")&gt;0,"RTT",IF(COUNTIFS(T_Demandes[Collaborateur],$A18,T_Demandes[Statut],"Validé",T_Demandes[Du],"&lt;="&amp;DATE(2026,1,21),T_Demandes[Au],"&gt;="&amp;DATE(2026,1,21),T_Demandes[Type],"MAL")&gt;0,"MAL",IF(COUNTIFS(T_Demandes[Collaborateur],$A18,T_Demandes[Statut],"Validé",T_Demandes[Du],"&lt;="&amp;DATE(2026,1,21),T_Demandes[Au],"&gt;="&amp;DATE(2026,1,21),T_Demandes[Type],"ABS")&gt;0,"ABS",IF(COUNTIFS(T_Demandes[Collaborateur],$A18,T_Demandes[Statut],"Validé",T_Demandes[Du],"&lt;="&amp;DATE(2026,1,21),T_Demandes[Au],"&gt;="&amp;DATE(2026,1,21),T_Demandes[Type],"MAT")&gt;0,"MAT","")))))</f>
        <v/>
      </c>
      <c r="Y18" s="8">
        <f>IF(COUNTIFS(T_Demandes[Collaborateur],$A18,T_Demandes[Statut],"Validé",T_Demandes[Du],"&lt;="&amp;DATE(2026,1,22),T_Demandes[Au],"&gt;="&amp;DATE(2026,1,22),T_Demandes[Type],"CP")&gt;0,"CP",IF(COUNTIFS(T_Demandes[Collaborateur],$A18,T_Demandes[Statut],"Validé",T_Demandes[Du],"&lt;="&amp;DATE(2026,1,22),T_Demandes[Au],"&gt;="&amp;DATE(2026,1,22),T_Demandes[Type],"RTT")&gt;0,"RTT",IF(COUNTIFS(T_Demandes[Collaborateur],$A18,T_Demandes[Statut],"Validé",T_Demandes[Du],"&lt;="&amp;DATE(2026,1,22),T_Demandes[Au],"&gt;="&amp;DATE(2026,1,22),T_Demandes[Type],"MAL")&gt;0,"MAL",IF(COUNTIFS(T_Demandes[Collaborateur],$A18,T_Demandes[Statut],"Validé",T_Demandes[Du],"&lt;="&amp;DATE(2026,1,22),T_Demandes[Au],"&gt;="&amp;DATE(2026,1,22),T_Demandes[Type],"ABS")&gt;0,"ABS",IF(COUNTIFS(T_Demandes[Collaborateur],$A18,T_Demandes[Statut],"Validé",T_Demandes[Du],"&lt;="&amp;DATE(2026,1,22),T_Demandes[Au],"&gt;="&amp;DATE(2026,1,22),T_Demandes[Type],"MAT")&gt;0,"MAT","")))))</f>
        <v/>
      </c>
      <c r="Z18" s="8">
        <f>IF(COUNTIFS(T_Demandes[Collaborateur],$A18,T_Demandes[Statut],"Validé",T_Demandes[Du],"&lt;="&amp;DATE(2026,1,23),T_Demandes[Au],"&gt;="&amp;DATE(2026,1,23),T_Demandes[Type],"CP")&gt;0,"CP",IF(COUNTIFS(T_Demandes[Collaborateur],$A18,T_Demandes[Statut],"Validé",T_Demandes[Du],"&lt;="&amp;DATE(2026,1,23),T_Demandes[Au],"&gt;="&amp;DATE(2026,1,23),T_Demandes[Type],"RTT")&gt;0,"RTT",IF(COUNTIFS(T_Demandes[Collaborateur],$A18,T_Demandes[Statut],"Validé",T_Demandes[Du],"&lt;="&amp;DATE(2026,1,23),T_Demandes[Au],"&gt;="&amp;DATE(2026,1,23),T_Demandes[Type],"MAL")&gt;0,"MAL",IF(COUNTIFS(T_Demandes[Collaborateur],$A18,T_Demandes[Statut],"Validé",T_Demandes[Du],"&lt;="&amp;DATE(2026,1,23),T_Demandes[Au],"&gt;="&amp;DATE(2026,1,23),T_Demandes[Type],"ABS")&gt;0,"ABS",IF(COUNTIFS(T_Demandes[Collaborateur],$A18,T_Demandes[Statut],"Validé",T_Demandes[Du],"&lt;="&amp;DATE(2026,1,23),T_Demandes[Au],"&gt;="&amp;DATE(2026,1,23),T_Demandes[Type],"MAT")&gt;0,"MAT","")))))</f>
        <v/>
      </c>
      <c r="AA18" s="8">
        <f>IF(COUNTIFS(T_Demandes[Collaborateur],$A18,T_Demandes[Statut],"Validé",T_Demandes[Du],"&lt;="&amp;DATE(2026,1,24),T_Demandes[Au],"&gt;="&amp;DATE(2026,1,24),T_Demandes[Type],"CP")&gt;0,"CP",IF(COUNTIFS(T_Demandes[Collaborateur],$A18,T_Demandes[Statut],"Validé",T_Demandes[Du],"&lt;="&amp;DATE(2026,1,24),T_Demandes[Au],"&gt;="&amp;DATE(2026,1,24),T_Demandes[Type],"RTT")&gt;0,"RTT",IF(COUNTIFS(T_Demandes[Collaborateur],$A18,T_Demandes[Statut],"Validé",T_Demandes[Du],"&lt;="&amp;DATE(2026,1,24),T_Demandes[Au],"&gt;="&amp;DATE(2026,1,24),T_Demandes[Type],"MAL")&gt;0,"MAL",IF(COUNTIFS(T_Demandes[Collaborateur],$A18,T_Demandes[Statut],"Validé",T_Demandes[Du],"&lt;="&amp;DATE(2026,1,24),T_Demandes[Au],"&gt;="&amp;DATE(2026,1,24),T_Demandes[Type],"ABS")&gt;0,"ABS",IF(COUNTIFS(T_Demandes[Collaborateur],$A18,T_Demandes[Statut],"Validé",T_Demandes[Du],"&lt;="&amp;DATE(2026,1,24),T_Demandes[Au],"&gt;="&amp;DATE(2026,1,24),T_Demandes[Type],"MAT")&gt;0,"MAT","")))))</f>
        <v/>
      </c>
      <c r="AB18" s="8">
        <f>IF(COUNTIFS(T_Demandes[Collaborateur],$A18,T_Demandes[Statut],"Validé",T_Demandes[Du],"&lt;="&amp;DATE(2026,1,25),T_Demandes[Au],"&gt;="&amp;DATE(2026,1,25),T_Demandes[Type],"CP")&gt;0,"CP",IF(COUNTIFS(T_Demandes[Collaborateur],$A18,T_Demandes[Statut],"Validé",T_Demandes[Du],"&lt;="&amp;DATE(2026,1,25),T_Demandes[Au],"&gt;="&amp;DATE(2026,1,25),T_Demandes[Type],"RTT")&gt;0,"RTT",IF(COUNTIFS(T_Demandes[Collaborateur],$A18,T_Demandes[Statut],"Validé",T_Demandes[Du],"&lt;="&amp;DATE(2026,1,25),T_Demandes[Au],"&gt;="&amp;DATE(2026,1,25),T_Demandes[Type],"MAL")&gt;0,"MAL",IF(COUNTIFS(T_Demandes[Collaborateur],$A18,T_Demandes[Statut],"Validé",T_Demandes[Du],"&lt;="&amp;DATE(2026,1,25),T_Demandes[Au],"&gt;="&amp;DATE(2026,1,25),T_Demandes[Type],"ABS")&gt;0,"ABS",IF(COUNTIFS(T_Demandes[Collaborateur],$A18,T_Demandes[Statut],"Validé",T_Demandes[Du],"&lt;="&amp;DATE(2026,1,25),T_Demandes[Au],"&gt;="&amp;DATE(2026,1,25),T_Demandes[Type],"MAT")&gt;0,"MAT","")))))</f>
        <v/>
      </c>
      <c r="AC18" s="8">
        <f>IF(COUNTIFS(T_Demandes[Collaborateur],$A18,T_Demandes[Statut],"Validé",T_Demandes[Du],"&lt;="&amp;DATE(2026,1,26),T_Demandes[Au],"&gt;="&amp;DATE(2026,1,26),T_Demandes[Type],"CP")&gt;0,"CP",IF(COUNTIFS(T_Demandes[Collaborateur],$A18,T_Demandes[Statut],"Validé",T_Demandes[Du],"&lt;="&amp;DATE(2026,1,26),T_Demandes[Au],"&gt;="&amp;DATE(2026,1,26),T_Demandes[Type],"RTT")&gt;0,"RTT",IF(COUNTIFS(T_Demandes[Collaborateur],$A18,T_Demandes[Statut],"Validé",T_Demandes[Du],"&lt;="&amp;DATE(2026,1,26),T_Demandes[Au],"&gt;="&amp;DATE(2026,1,26),T_Demandes[Type],"MAL")&gt;0,"MAL",IF(COUNTIFS(T_Demandes[Collaborateur],$A18,T_Demandes[Statut],"Validé",T_Demandes[Du],"&lt;="&amp;DATE(2026,1,26),T_Demandes[Au],"&gt;="&amp;DATE(2026,1,26),T_Demandes[Type],"ABS")&gt;0,"ABS",IF(COUNTIFS(T_Demandes[Collaborateur],$A18,T_Demandes[Statut],"Validé",T_Demandes[Du],"&lt;="&amp;DATE(2026,1,26),T_Demandes[Au],"&gt;="&amp;DATE(2026,1,26),T_Demandes[Type],"MAT")&gt;0,"MAT","")))))</f>
        <v/>
      </c>
      <c r="AD18" s="8">
        <f>IF(COUNTIFS(T_Demandes[Collaborateur],$A18,T_Demandes[Statut],"Validé",T_Demandes[Du],"&lt;="&amp;DATE(2026,1,27),T_Demandes[Au],"&gt;="&amp;DATE(2026,1,27),T_Demandes[Type],"CP")&gt;0,"CP",IF(COUNTIFS(T_Demandes[Collaborateur],$A18,T_Demandes[Statut],"Validé",T_Demandes[Du],"&lt;="&amp;DATE(2026,1,27),T_Demandes[Au],"&gt;="&amp;DATE(2026,1,27),T_Demandes[Type],"RTT")&gt;0,"RTT",IF(COUNTIFS(T_Demandes[Collaborateur],$A18,T_Demandes[Statut],"Validé",T_Demandes[Du],"&lt;="&amp;DATE(2026,1,27),T_Demandes[Au],"&gt;="&amp;DATE(2026,1,27),T_Demandes[Type],"MAL")&gt;0,"MAL",IF(COUNTIFS(T_Demandes[Collaborateur],$A18,T_Demandes[Statut],"Validé",T_Demandes[Du],"&lt;="&amp;DATE(2026,1,27),T_Demandes[Au],"&gt;="&amp;DATE(2026,1,27),T_Demandes[Type],"ABS")&gt;0,"ABS",IF(COUNTIFS(T_Demandes[Collaborateur],$A18,T_Demandes[Statut],"Validé",T_Demandes[Du],"&lt;="&amp;DATE(2026,1,27),T_Demandes[Au],"&gt;="&amp;DATE(2026,1,27),T_Demandes[Type],"MAT")&gt;0,"MAT","")))))</f>
        <v/>
      </c>
      <c r="AE18" s="8">
        <f>IF(COUNTIFS(T_Demandes[Collaborateur],$A18,T_Demandes[Statut],"Validé",T_Demandes[Du],"&lt;="&amp;DATE(2026,1,28),T_Demandes[Au],"&gt;="&amp;DATE(2026,1,28),T_Demandes[Type],"CP")&gt;0,"CP",IF(COUNTIFS(T_Demandes[Collaborateur],$A18,T_Demandes[Statut],"Validé",T_Demandes[Du],"&lt;="&amp;DATE(2026,1,28),T_Demandes[Au],"&gt;="&amp;DATE(2026,1,28),T_Demandes[Type],"RTT")&gt;0,"RTT",IF(COUNTIFS(T_Demandes[Collaborateur],$A18,T_Demandes[Statut],"Validé",T_Demandes[Du],"&lt;="&amp;DATE(2026,1,28),T_Demandes[Au],"&gt;="&amp;DATE(2026,1,28),T_Demandes[Type],"MAL")&gt;0,"MAL",IF(COUNTIFS(T_Demandes[Collaborateur],$A18,T_Demandes[Statut],"Validé",T_Demandes[Du],"&lt;="&amp;DATE(2026,1,28),T_Demandes[Au],"&gt;="&amp;DATE(2026,1,28),T_Demandes[Type],"ABS")&gt;0,"ABS",IF(COUNTIFS(T_Demandes[Collaborateur],$A18,T_Demandes[Statut],"Validé",T_Demandes[Du],"&lt;="&amp;DATE(2026,1,28),T_Demandes[Au],"&gt;="&amp;DATE(2026,1,28),T_Demandes[Type],"MAT")&gt;0,"MAT","")))))</f>
        <v/>
      </c>
      <c r="AF18" s="8">
        <f>IF(COUNTIFS(T_Demandes[Collaborateur],$A18,T_Demandes[Statut],"Validé",T_Demandes[Du],"&lt;="&amp;DATE(2026,1,29),T_Demandes[Au],"&gt;="&amp;DATE(2026,1,29),T_Demandes[Type],"CP")&gt;0,"CP",IF(COUNTIFS(T_Demandes[Collaborateur],$A18,T_Demandes[Statut],"Validé",T_Demandes[Du],"&lt;="&amp;DATE(2026,1,29),T_Demandes[Au],"&gt;="&amp;DATE(2026,1,29),T_Demandes[Type],"RTT")&gt;0,"RTT",IF(COUNTIFS(T_Demandes[Collaborateur],$A18,T_Demandes[Statut],"Validé",T_Demandes[Du],"&lt;="&amp;DATE(2026,1,29),T_Demandes[Au],"&gt;="&amp;DATE(2026,1,29),T_Demandes[Type],"MAL")&gt;0,"MAL",IF(COUNTIFS(T_Demandes[Collaborateur],$A18,T_Demandes[Statut],"Validé",T_Demandes[Du],"&lt;="&amp;DATE(2026,1,29),T_Demandes[Au],"&gt;="&amp;DATE(2026,1,29),T_Demandes[Type],"ABS")&gt;0,"ABS",IF(COUNTIFS(T_Demandes[Collaborateur],$A18,T_Demandes[Statut],"Validé",T_Demandes[Du],"&lt;="&amp;DATE(2026,1,29),T_Demandes[Au],"&gt;="&amp;DATE(2026,1,29),T_Demandes[Type],"MAT")&gt;0,"MAT","")))))</f>
        <v/>
      </c>
      <c r="AG18" s="8">
        <f>IF(COUNTIFS(T_Demandes[Collaborateur],$A18,T_Demandes[Statut],"Validé",T_Demandes[Du],"&lt;="&amp;DATE(2026,1,30),T_Demandes[Au],"&gt;="&amp;DATE(2026,1,30),T_Demandes[Type],"CP")&gt;0,"CP",IF(COUNTIFS(T_Demandes[Collaborateur],$A18,T_Demandes[Statut],"Validé",T_Demandes[Du],"&lt;="&amp;DATE(2026,1,30),T_Demandes[Au],"&gt;="&amp;DATE(2026,1,30),T_Demandes[Type],"RTT")&gt;0,"RTT",IF(COUNTIFS(T_Demandes[Collaborateur],$A18,T_Demandes[Statut],"Validé",T_Demandes[Du],"&lt;="&amp;DATE(2026,1,30),T_Demandes[Au],"&gt;="&amp;DATE(2026,1,30),T_Demandes[Type],"MAL")&gt;0,"MAL",IF(COUNTIFS(T_Demandes[Collaborateur],$A18,T_Demandes[Statut],"Validé",T_Demandes[Du],"&lt;="&amp;DATE(2026,1,30),T_Demandes[Au],"&gt;="&amp;DATE(2026,1,30),T_Demandes[Type],"ABS")&gt;0,"ABS",IF(COUNTIFS(T_Demandes[Collaborateur],$A18,T_Demandes[Statut],"Validé",T_Demandes[Du],"&lt;="&amp;DATE(2026,1,30),T_Demandes[Au],"&gt;="&amp;DATE(2026,1,30),T_Demandes[Type],"MAT")&gt;0,"MAT","")))))</f>
        <v/>
      </c>
      <c r="AH18" s="8">
        <f>IF(COUNTIFS(T_Demandes[Collaborateur],$A18,T_Demandes[Statut],"Validé",T_Demandes[Du],"&lt;="&amp;DATE(2026,1,31),T_Demandes[Au],"&gt;="&amp;DATE(2026,1,31),T_Demandes[Type],"CP")&gt;0,"CP",IF(COUNTIFS(T_Demandes[Collaborateur],$A18,T_Demandes[Statut],"Validé",T_Demandes[Du],"&lt;="&amp;DATE(2026,1,31),T_Demandes[Au],"&gt;="&amp;DATE(2026,1,31),T_Demandes[Type],"RTT")&gt;0,"RTT",IF(COUNTIFS(T_Demandes[Collaborateur],$A18,T_Demandes[Statut],"Validé",T_Demandes[Du],"&lt;="&amp;DATE(2026,1,31),T_Demandes[Au],"&gt;="&amp;DATE(2026,1,31),T_Demandes[Type],"MAL")&gt;0,"MAL",IF(COUNTIFS(T_Demandes[Collaborateur],$A18,T_Demandes[Statut],"Validé",T_Demandes[Du],"&lt;="&amp;DATE(2026,1,31),T_Demandes[Au],"&gt;="&amp;DATE(2026,1,31),T_Demandes[Type],"ABS")&gt;0,"ABS",IF(COUNTIFS(T_Demandes[Collaborateur],$A18,T_Demandes[Statut],"Validé",T_Demandes[Du],"&lt;="&amp;DATE(2026,1,31),T_Demandes[Au],"&gt;="&amp;DATE(2026,1,31),T_Demandes[Type],"MAT")&gt;0,"MAT","")))))</f>
        <v/>
      </c>
    </row>
    <row r="19">
      <c r="A19" t="inlineStr">
        <is>
          <t>Léa Fontaine</t>
        </is>
      </c>
      <c r="B19" t="inlineStr">
        <is>
          <t>C</t>
        </is>
      </c>
      <c r="C19" t="inlineStr">
        <is>
          <t>Karim Lahlou</t>
        </is>
      </c>
      <c r="D19" s="8">
        <f>IF(COUNTIFS(T_Demandes[Collaborateur],$A19,T_Demandes[Statut],"Validé",T_Demandes[Du],"&lt;="&amp;DATE(2026,1,1),T_Demandes[Au],"&gt;="&amp;DATE(2026,1,1),T_Demandes[Type],"CP")&gt;0,"CP",IF(COUNTIFS(T_Demandes[Collaborateur],$A19,T_Demandes[Statut],"Validé",T_Demandes[Du],"&lt;="&amp;DATE(2026,1,1),T_Demandes[Au],"&gt;="&amp;DATE(2026,1,1),T_Demandes[Type],"RTT")&gt;0,"RTT",IF(COUNTIFS(T_Demandes[Collaborateur],$A19,T_Demandes[Statut],"Validé",T_Demandes[Du],"&lt;="&amp;DATE(2026,1,1),T_Demandes[Au],"&gt;="&amp;DATE(2026,1,1),T_Demandes[Type],"MAL")&gt;0,"MAL",IF(COUNTIFS(T_Demandes[Collaborateur],$A19,T_Demandes[Statut],"Validé",T_Demandes[Du],"&lt;="&amp;DATE(2026,1,1),T_Demandes[Au],"&gt;="&amp;DATE(2026,1,1),T_Demandes[Type],"ABS")&gt;0,"ABS",IF(COUNTIFS(T_Demandes[Collaborateur],$A19,T_Demandes[Statut],"Validé",T_Demandes[Du],"&lt;="&amp;DATE(2026,1,1),T_Demandes[Au],"&gt;="&amp;DATE(2026,1,1),T_Demandes[Type],"MAT")&gt;0,"MAT","")))))</f>
        <v/>
      </c>
      <c r="E19" s="8">
        <f>IF(COUNTIFS(T_Demandes[Collaborateur],$A19,T_Demandes[Statut],"Validé",T_Demandes[Du],"&lt;="&amp;DATE(2026,1,2),T_Demandes[Au],"&gt;="&amp;DATE(2026,1,2),T_Demandes[Type],"CP")&gt;0,"CP",IF(COUNTIFS(T_Demandes[Collaborateur],$A19,T_Demandes[Statut],"Validé",T_Demandes[Du],"&lt;="&amp;DATE(2026,1,2),T_Demandes[Au],"&gt;="&amp;DATE(2026,1,2),T_Demandes[Type],"RTT")&gt;0,"RTT",IF(COUNTIFS(T_Demandes[Collaborateur],$A19,T_Demandes[Statut],"Validé",T_Demandes[Du],"&lt;="&amp;DATE(2026,1,2),T_Demandes[Au],"&gt;="&amp;DATE(2026,1,2),T_Demandes[Type],"MAL")&gt;0,"MAL",IF(COUNTIFS(T_Demandes[Collaborateur],$A19,T_Demandes[Statut],"Validé",T_Demandes[Du],"&lt;="&amp;DATE(2026,1,2),T_Demandes[Au],"&gt;="&amp;DATE(2026,1,2),T_Demandes[Type],"ABS")&gt;0,"ABS",IF(COUNTIFS(T_Demandes[Collaborateur],$A19,T_Demandes[Statut],"Validé",T_Demandes[Du],"&lt;="&amp;DATE(2026,1,2),T_Demandes[Au],"&gt;="&amp;DATE(2026,1,2),T_Demandes[Type],"MAT")&gt;0,"MAT","")))))</f>
        <v/>
      </c>
      <c r="F19" s="8">
        <f>IF(COUNTIFS(T_Demandes[Collaborateur],$A19,T_Demandes[Statut],"Validé",T_Demandes[Du],"&lt;="&amp;DATE(2026,1,3),T_Demandes[Au],"&gt;="&amp;DATE(2026,1,3),T_Demandes[Type],"CP")&gt;0,"CP",IF(COUNTIFS(T_Demandes[Collaborateur],$A19,T_Demandes[Statut],"Validé",T_Demandes[Du],"&lt;="&amp;DATE(2026,1,3),T_Demandes[Au],"&gt;="&amp;DATE(2026,1,3),T_Demandes[Type],"RTT")&gt;0,"RTT",IF(COUNTIFS(T_Demandes[Collaborateur],$A19,T_Demandes[Statut],"Validé",T_Demandes[Du],"&lt;="&amp;DATE(2026,1,3),T_Demandes[Au],"&gt;="&amp;DATE(2026,1,3),T_Demandes[Type],"MAL")&gt;0,"MAL",IF(COUNTIFS(T_Demandes[Collaborateur],$A19,T_Demandes[Statut],"Validé",T_Demandes[Du],"&lt;="&amp;DATE(2026,1,3),T_Demandes[Au],"&gt;="&amp;DATE(2026,1,3),T_Demandes[Type],"ABS")&gt;0,"ABS",IF(COUNTIFS(T_Demandes[Collaborateur],$A19,T_Demandes[Statut],"Validé",T_Demandes[Du],"&lt;="&amp;DATE(2026,1,3),T_Demandes[Au],"&gt;="&amp;DATE(2026,1,3),T_Demandes[Type],"MAT")&gt;0,"MAT","")))))</f>
        <v/>
      </c>
      <c r="G19" s="8">
        <f>IF(COUNTIFS(T_Demandes[Collaborateur],$A19,T_Demandes[Statut],"Validé",T_Demandes[Du],"&lt;="&amp;DATE(2026,1,4),T_Demandes[Au],"&gt;="&amp;DATE(2026,1,4),T_Demandes[Type],"CP")&gt;0,"CP",IF(COUNTIFS(T_Demandes[Collaborateur],$A19,T_Demandes[Statut],"Validé",T_Demandes[Du],"&lt;="&amp;DATE(2026,1,4),T_Demandes[Au],"&gt;="&amp;DATE(2026,1,4),T_Demandes[Type],"RTT")&gt;0,"RTT",IF(COUNTIFS(T_Demandes[Collaborateur],$A19,T_Demandes[Statut],"Validé",T_Demandes[Du],"&lt;="&amp;DATE(2026,1,4),T_Demandes[Au],"&gt;="&amp;DATE(2026,1,4),T_Demandes[Type],"MAL")&gt;0,"MAL",IF(COUNTIFS(T_Demandes[Collaborateur],$A19,T_Demandes[Statut],"Validé",T_Demandes[Du],"&lt;="&amp;DATE(2026,1,4),T_Demandes[Au],"&gt;="&amp;DATE(2026,1,4),T_Demandes[Type],"ABS")&gt;0,"ABS",IF(COUNTIFS(T_Demandes[Collaborateur],$A19,T_Demandes[Statut],"Validé",T_Demandes[Du],"&lt;="&amp;DATE(2026,1,4),T_Demandes[Au],"&gt;="&amp;DATE(2026,1,4),T_Demandes[Type],"MAT")&gt;0,"MAT","")))))</f>
        <v/>
      </c>
      <c r="H19" s="8">
        <f>IF(COUNTIFS(T_Demandes[Collaborateur],$A19,T_Demandes[Statut],"Validé",T_Demandes[Du],"&lt;="&amp;DATE(2026,1,5),T_Demandes[Au],"&gt;="&amp;DATE(2026,1,5),T_Demandes[Type],"CP")&gt;0,"CP",IF(COUNTIFS(T_Demandes[Collaborateur],$A19,T_Demandes[Statut],"Validé",T_Demandes[Du],"&lt;="&amp;DATE(2026,1,5),T_Demandes[Au],"&gt;="&amp;DATE(2026,1,5),T_Demandes[Type],"RTT")&gt;0,"RTT",IF(COUNTIFS(T_Demandes[Collaborateur],$A19,T_Demandes[Statut],"Validé",T_Demandes[Du],"&lt;="&amp;DATE(2026,1,5),T_Demandes[Au],"&gt;="&amp;DATE(2026,1,5),T_Demandes[Type],"MAL")&gt;0,"MAL",IF(COUNTIFS(T_Demandes[Collaborateur],$A19,T_Demandes[Statut],"Validé",T_Demandes[Du],"&lt;="&amp;DATE(2026,1,5),T_Demandes[Au],"&gt;="&amp;DATE(2026,1,5),T_Demandes[Type],"ABS")&gt;0,"ABS",IF(COUNTIFS(T_Demandes[Collaborateur],$A19,T_Demandes[Statut],"Validé",T_Demandes[Du],"&lt;="&amp;DATE(2026,1,5),T_Demandes[Au],"&gt;="&amp;DATE(2026,1,5),T_Demandes[Type],"MAT")&gt;0,"MAT","")))))</f>
        <v/>
      </c>
      <c r="I19" s="8">
        <f>IF(COUNTIFS(T_Demandes[Collaborateur],$A19,T_Demandes[Statut],"Validé",T_Demandes[Du],"&lt;="&amp;DATE(2026,1,6),T_Demandes[Au],"&gt;="&amp;DATE(2026,1,6),T_Demandes[Type],"CP")&gt;0,"CP",IF(COUNTIFS(T_Demandes[Collaborateur],$A19,T_Demandes[Statut],"Validé",T_Demandes[Du],"&lt;="&amp;DATE(2026,1,6),T_Demandes[Au],"&gt;="&amp;DATE(2026,1,6),T_Demandes[Type],"RTT")&gt;0,"RTT",IF(COUNTIFS(T_Demandes[Collaborateur],$A19,T_Demandes[Statut],"Validé",T_Demandes[Du],"&lt;="&amp;DATE(2026,1,6),T_Demandes[Au],"&gt;="&amp;DATE(2026,1,6),T_Demandes[Type],"MAL")&gt;0,"MAL",IF(COUNTIFS(T_Demandes[Collaborateur],$A19,T_Demandes[Statut],"Validé",T_Demandes[Du],"&lt;="&amp;DATE(2026,1,6),T_Demandes[Au],"&gt;="&amp;DATE(2026,1,6),T_Demandes[Type],"ABS")&gt;0,"ABS",IF(COUNTIFS(T_Demandes[Collaborateur],$A19,T_Demandes[Statut],"Validé",T_Demandes[Du],"&lt;="&amp;DATE(2026,1,6),T_Demandes[Au],"&gt;="&amp;DATE(2026,1,6),T_Demandes[Type],"MAT")&gt;0,"MAT","")))))</f>
        <v/>
      </c>
      <c r="J19" s="8">
        <f>IF(COUNTIFS(T_Demandes[Collaborateur],$A19,T_Demandes[Statut],"Validé",T_Demandes[Du],"&lt;="&amp;DATE(2026,1,7),T_Demandes[Au],"&gt;="&amp;DATE(2026,1,7),T_Demandes[Type],"CP")&gt;0,"CP",IF(COUNTIFS(T_Demandes[Collaborateur],$A19,T_Demandes[Statut],"Validé",T_Demandes[Du],"&lt;="&amp;DATE(2026,1,7),T_Demandes[Au],"&gt;="&amp;DATE(2026,1,7),T_Demandes[Type],"RTT")&gt;0,"RTT",IF(COUNTIFS(T_Demandes[Collaborateur],$A19,T_Demandes[Statut],"Validé",T_Demandes[Du],"&lt;="&amp;DATE(2026,1,7),T_Demandes[Au],"&gt;="&amp;DATE(2026,1,7),T_Demandes[Type],"MAL")&gt;0,"MAL",IF(COUNTIFS(T_Demandes[Collaborateur],$A19,T_Demandes[Statut],"Validé",T_Demandes[Du],"&lt;="&amp;DATE(2026,1,7),T_Demandes[Au],"&gt;="&amp;DATE(2026,1,7),T_Demandes[Type],"ABS")&gt;0,"ABS",IF(COUNTIFS(T_Demandes[Collaborateur],$A19,T_Demandes[Statut],"Validé",T_Demandes[Du],"&lt;="&amp;DATE(2026,1,7),T_Demandes[Au],"&gt;="&amp;DATE(2026,1,7),T_Demandes[Type],"MAT")&gt;0,"MAT","")))))</f>
        <v/>
      </c>
      <c r="K19" s="8">
        <f>IF(COUNTIFS(T_Demandes[Collaborateur],$A19,T_Demandes[Statut],"Validé",T_Demandes[Du],"&lt;="&amp;DATE(2026,1,8),T_Demandes[Au],"&gt;="&amp;DATE(2026,1,8),T_Demandes[Type],"CP")&gt;0,"CP",IF(COUNTIFS(T_Demandes[Collaborateur],$A19,T_Demandes[Statut],"Validé",T_Demandes[Du],"&lt;="&amp;DATE(2026,1,8),T_Demandes[Au],"&gt;="&amp;DATE(2026,1,8),T_Demandes[Type],"RTT")&gt;0,"RTT",IF(COUNTIFS(T_Demandes[Collaborateur],$A19,T_Demandes[Statut],"Validé",T_Demandes[Du],"&lt;="&amp;DATE(2026,1,8),T_Demandes[Au],"&gt;="&amp;DATE(2026,1,8),T_Demandes[Type],"MAL")&gt;0,"MAL",IF(COUNTIFS(T_Demandes[Collaborateur],$A19,T_Demandes[Statut],"Validé",T_Demandes[Du],"&lt;="&amp;DATE(2026,1,8),T_Demandes[Au],"&gt;="&amp;DATE(2026,1,8),T_Demandes[Type],"ABS")&gt;0,"ABS",IF(COUNTIFS(T_Demandes[Collaborateur],$A19,T_Demandes[Statut],"Validé",T_Demandes[Du],"&lt;="&amp;DATE(2026,1,8),T_Demandes[Au],"&gt;="&amp;DATE(2026,1,8),T_Demandes[Type],"MAT")&gt;0,"MAT","")))))</f>
        <v/>
      </c>
      <c r="L19" s="8">
        <f>IF(COUNTIFS(T_Demandes[Collaborateur],$A19,T_Demandes[Statut],"Validé",T_Demandes[Du],"&lt;="&amp;DATE(2026,1,9),T_Demandes[Au],"&gt;="&amp;DATE(2026,1,9),T_Demandes[Type],"CP")&gt;0,"CP",IF(COUNTIFS(T_Demandes[Collaborateur],$A19,T_Demandes[Statut],"Validé",T_Demandes[Du],"&lt;="&amp;DATE(2026,1,9),T_Demandes[Au],"&gt;="&amp;DATE(2026,1,9),T_Demandes[Type],"RTT")&gt;0,"RTT",IF(COUNTIFS(T_Demandes[Collaborateur],$A19,T_Demandes[Statut],"Validé",T_Demandes[Du],"&lt;="&amp;DATE(2026,1,9),T_Demandes[Au],"&gt;="&amp;DATE(2026,1,9),T_Demandes[Type],"MAL")&gt;0,"MAL",IF(COUNTIFS(T_Demandes[Collaborateur],$A19,T_Demandes[Statut],"Validé",T_Demandes[Du],"&lt;="&amp;DATE(2026,1,9),T_Demandes[Au],"&gt;="&amp;DATE(2026,1,9),T_Demandes[Type],"ABS")&gt;0,"ABS",IF(COUNTIFS(T_Demandes[Collaborateur],$A19,T_Demandes[Statut],"Validé",T_Demandes[Du],"&lt;="&amp;DATE(2026,1,9),T_Demandes[Au],"&gt;="&amp;DATE(2026,1,9),T_Demandes[Type],"MAT")&gt;0,"MAT","")))))</f>
        <v/>
      </c>
      <c r="M19" s="8">
        <f>IF(COUNTIFS(T_Demandes[Collaborateur],$A19,T_Demandes[Statut],"Validé",T_Demandes[Du],"&lt;="&amp;DATE(2026,1,10),T_Demandes[Au],"&gt;="&amp;DATE(2026,1,10),T_Demandes[Type],"CP")&gt;0,"CP",IF(COUNTIFS(T_Demandes[Collaborateur],$A19,T_Demandes[Statut],"Validé",T_Demandes[Du],"&lt;="&amp;DATE(2026,1,10),T_Demandes[Au],"&gt;="&amp;DATE(2026,1,10),T_Demandes[Type],"RTT")&gt;0,"RTT",IF(COUNTIFS(T_Demandes[Collaborateur],$A19,T_Demandes[Statut],"Validé",T_Demandes[Du],"&lt;="&amp;DATE(2026,1,10),T_Demandes[Au],"&gt;="&amp;DATE(2026,1,10),T_Demandes[Type],"MAL")&gt;0,"MAL",IF(COUNTIFS(T_Demandes[Collaborateur],$A19,T_Demandes[Statut],"Validé",T_Demandes[Du],"&lt;="&amp;DATE(2026,1,10),T_Demandes[Au],"&gt;="&amp;DATE(2026,1,10),T_Demandes[Type],"ABS")&gt;0,"ABS",IF(COUNTIFS(T_Demandes[Collaborateur],$A19,T_Demandes[Statut],"Validé",T_Demandes[Du],"&lt;="&amp;DATE(2026,1,10),T_Demandes[Au],"&gt;="&amp;DATE(2026,1,10),T_Demandes[Type],"MAT")&gt;0,"MAT","")))))</f>
        <v/>
      </c>
      <c r="N19" s="8">
        <f>IF(COUNTIFS(T_Demandes[Collaborateur],$A19,T_Demandes[Statut],"Validé",T_Demandes[Du],"&lt;="&amp;DATE(2026,1,11),T_Demandes[Au],"&gt;="&amp;DATE(2026,1,11),T_Demandes[Type],"CP")&gt;0,"CP",IF(COUNTIFS(T_Demandes[Collaborateur],$A19,T_Demandes[Statut],"Validé",T_Demandes[Du],"&lt;="&amp;DATE(2026,1,11),T_Demandes[Au],"&gt;="&amp;DATE(2026,1,11),T_Demandes[Type],"RTT")&gt;0,"RTT",IF(COUNTIFS(T_Demandes[Collaborateur],$A19,T_Demandes[Statut],"Validé",T_Demandes[Du],"&lt;="&amp;DATE(2026,1,11),T_Demandes[Au],"&gt;="&amp;DATE(2026,1,11),T_Demandes[Type],"MAL")&gt;0,"MAL",IF(COUNTIFS(T_Demandes[Collaborateur],$A19,T_Demandes[Statut],"Validé",T_Demandes[Du],"&lt;="&amp;DATE(2026,1,11),T_Demandes[Au],"&gt;="&amp;DATE(2026,1,11),T_Demandes[Type],"ABS")&gt;0,"ABS",IF(COUNTIFS(T_Demandes[Collaborateur],$A19,T_Demandes[Statut],"Validé",T_Demandes[Du],"&lt;="&amp;DATE(2026,1,11),T_Demandes[Au],"&gt;="&amp;DATE(2026,1,11),T_Demandes[Type],"MAT")&gt;0,"MAT","")))))</f>
        <v/>
      </c>
      <c r="O19" s="8">
        <f>IF(COUNTIFS(T_Demandes[Collaborateur],$A19,T_Demandes[Statut],"Validé",T_Demandes[Du],"&lt;="&amp;DATE(2026,1,12),T_Demandes[Au],"&gt;="&amp;DATE(2026,1,12),T_Demandes[Type],"CP")&gt;0,"CP",IF(COUNTIFS(T_Demandes[Collaborateur],$A19,T_Demandes[Statut],"Validé",T_Demandes[Du],"&lt;="&amp;DATE(2026,1,12),T_Demandes[Au],"&gt;="&amp;DATE(2026,1,12),T_Demandes[Type],"RTT")&gt;0,"RTT",IF(COUNTIFS(T_Demandes[Collaborateur],$A19,T_Demandes[Statut],"Validé",T_Demandes[Du],"&lt;="&amp;DATE(2026,1,12),T_Demandes[Au],"&gt;="&amp;DATE(2026,1,12),T_Demandes[Type],"MAL")&gt;0,"MAL",IF(COUNTIFS(T_Demandes[Collaborateur],$A19,T_Demandes[Statut],"Validé",T_Demandes[Du],"&lt;="&amp;DATE(2026,1,12),T_Demandes[Au],"&gt;="&amp;DATE(2026,1,12),T_Demandes[Type],"ABS")&gt;0,"ABS",IF(COUNTIFS(T_Demandes[Collaborateur],$A19,T_Demandes[Statut],"Validé",T_Demandes[Du],"&lt;="&amp;DATE(2026,1,12),T_Demandes[Au],"&gt;="&amp;DATE(2026,1,12),T_Demandes[Type],"MAT")&gt;0,"MAT","")))))</f>
        <v/>
      </c>
      <c r="P19" s="8">
        <f>IF(COUNTIFS(T_Demandes[Collaborateur],$A19,T_Demandes[Statut],"Validé",T_Demandes[Du],"&lt;="&amp;DATE(2026,1,13),T_Demandes[Au],"&gt;="&amp;DATE(2026,1,13),T_Demandes[Type],"CP")&gt;0,"CP",IF(COUNTIFS(T_Demandes[Collaborateur],$A19,T_Demandes[Statut],"Validé",T_Demandes[Du],"&lt;="&amp;DATE(2026,1,13),T_Demandes[Au],"&gt;="&amp;DATE(2026,1,13),T_Demandes[Type],"RTT")&gt;0,"RTT",IF(COUNTIFS(T_Demandes[Collaborateur],$A19,T_Demandes[Statut],"Validé",T_Demandes[Du],"&lt;="&amp;DATE(2026,1,13),T_Demandes[Au],"&gt;="&amp;DATE(2026,1,13),T_Demandes[Type],"MAL")&gt;0,"MAL",IF(COUNTIFS(T_Demandes[Collaborateur],$A19,T_Demandes[Statut],"Validé",T_Demandes[Du],"&lt;="&amp;DATE(2026,1,13),T_Demandes[Au],"&gt;="&amp;DATE(2026,1,13),T_Demandes[Type],"ABS")&gt;0,"ABS",IF(COUNTIFS(T_Demandes[Collaborateur],$A19,T_Demandes[Statut],"Validé",T_Demandes[Du],"&lt;="&amp;DATE(2026,1,13),T_Demandes[Au],"&gt;="&amp;DATE(2026,1,13),T_Demandes[Type],"MAT")&gt;0,"MAT","")))))</f>
        <v/>
      </c>
      <c r="Q19" s="8">
        <f>IF(COUNTIFS(T_Demandes[Collaborateur],$A19,T_Demandes[Statut],"Validé",T_Demandes[Du],"&lt;="&amp;DATE(2026,1,14),T_Demandes[Au],"&gt;="&amp;DATE(2026,1,14),T_Demandes[Type],"CP")&gt;0,"CP",IF(COUNTIFS(T_Demandes[Collaborateur],$A19,T_Demandes[Statut],"Validé",T_Demandes[Du],"&lt;="&amp;DATE(2026,1,14),T_Demandes[Au],"&gt;="&amp;DATE(2026,1,14),T_Demandes[Type],"RTT")&gt;0,"RTT",IF(COUNTIFS(T_Demandes[Collaborateur],$A19,T_Demandes[Statut],"Validé",T_Demandes[Du],"&lt;="&amp;DATE(2026,1,14),T_Demandes[Au],"&gt;="&amp;DATE(2026,1,14),T_Demandes[Type],"MAL")&gt;0,"MAL",IF(COUNTIFS(T_Demandes[Collaborateur],$A19,T_Demandes[Statut],"Validé",T_Demandes[Du],"&lt;="&amp;DATE(2026,1,14),T_Demandes[Au],"&gt;="&amp;DATE(2026,1,14),T_Demandes[Type],"ABS")&gt;0,"ABS",IF(COUNTIFS(T_Demandes[Collaborateur],$A19,T_Demandes[Statut],"Validé",T_Demandes[Du],"&lt;="&amp;DATE(2026,1,14),T_Demandes[Au],"&gt;="&amp;DATE(2026,1,14),T_Demandes[Type],"MAT")&gt;0,"MAT","")))))</f>
        <v/>
      </c>
      <c r="R19" s="8">
        <f>IF(COUNTIFS(T_Demandes[Collaborateur],$A19,T_Demandes[Statut],"Validé",T_Demandes[Du],"&lt;="&amp;DATE(2026,1,15),T_Demandes[Au],"&gt;="&amp;DATE(2026,1,15),T_Demandes[Type],"CP")&gt;0,"CP",IF(COUNTIFS(T_Demandes[Collaborateur],$A19,T_Demandes[Statut],"Validé",T_Demandes[Du],"&lt;="&amp;DATE(2026,1,15),T_Demandes[Au],"&gt;="&amp;DATE(2026,1,15),T_Demandes[Type],"RTT")&gt;0,"RTT",IF(COUNTIFS(T_Demandes[Collaborateur],$A19,T_Demandes[Statut],"Validé",T_Demandes[Du],"&lt;="&amp;DATE(2026,1,15),T_Demandes[Au],"&gt;="&amp;DATE(2026,1,15),T_Demandes[Type],"MAL")&gt;0,"MAL",IF(COUNTIFS(T_Demandes[Collaborateur],$A19,T_Demandes[Statut],"Validé",T_Demandes[Du],"&lt;="&amp;DATE(2026,1,15),T_Demandes[Au],"&gt;="&amp;DATE(2026,1,15),T_Demandes[Type],"ABS")&gt;0,"ABS",IF(COUNTIFS(T_Demandes[Collaborateur],$A19,T_Demandes[Statut],"Validé",T_Demandes[Du],"&lt;="&amp;DATE(2026,1,15),T_Demandes[Au],"&gt;="&amp;DATE(2026,1,15),T_Demandes[Type],"MAT")&gt;0,"MAT","")))))</f>
        <v/>
      </c>
      <c r="S19" s="8">
        <f>IF(COUNTIFS(T_Demandes[Collaborateur],$A19,T_Demandes[Statut],"Validé",T_Demandes[Du],"&lt;="&amp;DATE(2026,1,16),T_Demandes[Au],"&gt;="&amp;DATE(2026,1,16),T_Demandes[Type],"CP")&gt;0,"CP",IF(COUNTIFS(T_Demandes[Collaborateur],$A19,T_Demandes[Statut],"Validé",T_Demandes[Du],"&lt;="&amp;DATE(2026,1,16),T_Demandes[Au],"&gt;="&amp;DATE(2026,1,16),T_Demandes[Type],"RTT")&gt;0,"RTT",IF(COUNTIFS(T_Demandes[Collaborateur],$A19,T_Demandes[Statut],"Validé",T_Demandes[Du],"&lt;="&amp;DATE(2026,1,16),T_Demandes[Au],"&gt;="&amp;DATE(2026,1,16),T_Demandes[Type],"MAL")&gt;0,"MAL",IF(COUNTIFS(T_Demandes[Collaborateur],$A19,T_Demandes[Statut],"Validé",T_Demandes[Du],"&lt;="&amp;DATE(2026,1,16),T_Demandes[Au],"&gt;="&amp;DATE(2026,1,16),T_Demandes[Type],"ABS")&gt;0,"ABS",IF(COUNTIFS(T_Demandes[Collaborateur],$A19,T_Demandes[Statut],"Validé",T_Demandes[Du],"&lt;="&amp;DATE(2026,1,16),T_Demandes[Au],"&gt;="&amp;DATE(2026,1,16),T_Demandes[Type],"MAT")&gt;0,"MAT","")))))</f>
        <v/>
      </c>
      <c r="T19" s="8">
        <f>IF(COUNTIFS(T_Demandes[Collaborateur],$A19,T_Demandes[Statut],"Validé",T_Demandes[Du],"&lt;="&amp;DATE(2026,1,17),T_Demandes[Au],"&gt;="&amp;DATE(2026,1,17),T_Demandes[Type],"CP")&gt;0,"CP",IF(COUNTIFS(T_Demandes[Collaborateur],$A19,T_Demandes[Statut],"Validé",T_Demandes[Du],"&lt;="&amp;DATE(2026,1,17),T_Demandes[Au],"&gt;="&amp;DATE(2026,1,17),T_Demandes[Type],"RTT")&gt;0,"RTT",IF(COUNTIFS(T_Demandes[Collaborateur],$A19,T_Demandes[Statut],"Validé",T_Demandes[Du],"&lt;="&amp;DATE(2026,1,17),T_Demandes[Au],"&gt;="&amp;DATE(2026,1,17),T_Demandes[Type],"MAL")&gt;0,"MAL",IF(COUNTIFS(T_Demandes[Collaborateur],$A19,T_Demandes[Statut],"Validé",T_Demandes[Du],"&lt;="&amp;DATE(2026,1,17),T_Demandes[Au],"&gt;="&amp;DATE(2026,1,17),T_Demandes[Type],"ABS")&gt;0,"ABS",IF(COUNTIFS(T_Demandes[Collaborateur],$A19,T_Demandes[Statut],"Validé",T_Demandes[Du],"&lt;="&amp;DATE(2026,1,17),T_Demandes[Au],"&gt;="&amp;DATE(2026,1,17),T_Demandes[Type],"MAT")&gt;0,"MAT","")))))</f>
        <v/>
      </c>
      <c r="U19" s="8">
        <f>IF(COUNTIFS(T_Demandes[Collaborateur],$A19,T_Demandes[Statut],"Validé",T_Demandes[Du],"&lt;="&amp;DATE(2026,1,18),T_Demandes[Au],"&gt;="&amp;DATE(2026,1,18),T_Demandes[Type],"CP")&gt;0,"CP",IF(COUNTIFS(T_Demandes[Collaborateur],$A19,T_Demandes[Statut],"Validé",T_Demandes[Du],"&lt;="&amp;DATE(2026,1,18),T_Demandes[Au],"&gt;="&amp;DATE(2026,1,18),T_Demandes[Type],"RTT")&gt;0,"RTT",IF(COUNTIFS(T_Demandes[Collaborateur],$A19,T_Demandes[Statut],"Validé",T_Demandes[Du],"&lt;="&amp;DATE(2026,1,18),T_Demandes[Au],"&gt;="&amp;DATE(2026,1,18),T_Demandes[Type],"MAL")&gt;0,"MAL",IF(COUNTIFS(T_Demandes[Collaborateur],$A19,T_Demandes[Statut],"Validé",T_Demandes[Du],"&lt;="&amp;DATE(2026,1,18),T_Demandes[Au],"&gt;="&amp;DATE(2026,1,18),T_Demandes[Type],"ABS")&gt;0,"ABS",IF(COUNTIFS(T_Demandes[Collaborateur],$A19,T_Demandes[Statut],"Validé",T_Demandes[Du],"&lt;="&amp;DATE(2026,1,18),T_Demandes[Au],"&gt;="&amp;DATE(2026,1,18),T_Demandes[Type],"MAT")&gt;0,"MAT","")))))</f>
        <v/>
      </c>
      <c r="V19" s="8">
        <f>IF(COUNTIFS(T_Demandes[Collaborateur],$A19,T_Demandes[Statut],"Validé",T_Demandes[Du],"&lt;="&amp;DATE(2026,1,19),T_Demandes[Au],"&gt;="&amp;DATE(2026,1,19),T_Demandes[Type],"CP")&gt;0,"CP",IF(COUNTIFS(T_Demandes[Collaborateur],$A19,T_Demandes[Statut],"Validé",T_Demandes[Du],"&lt;="&amp;DATE(2026,1,19),T_Demandes[Au],"&gt;="&amp;DATE(2026,1,19),T_Demandes[Type],"RTT")&gt;0,"RTT",IF(COUNTIFS(T_Demandes[Collaborateur],$A19,T_Demandes[Statut],"Validé",T_Demandes[Du],"&lt;="&amp;DATE(2026,1,19),T_Demandes[Au],"&gt;="&amp;DATE(2026,1,19),T_Demandes[Type],"MAL")&gt;0,"MAL",IF(COUNTIFS(T_Demandes[Collaborateur],$A19,T_Demandes[Statut],"Validé",T_Demandes[Du],"&lt;="&amp;DATE(2026,1,19),T_Demandes[Au],"&gt;="&amp;DATE(2026,1,19),T_Demandes[Type],"ABS")&gt;0,"ABS",IF(COUNTIFS(T_Demandes[Collaborateur],$A19,T_Demandes[Statut],"Validé",T_Demandes[Du],"&lt;="&amp;DATE(2026,1,19),T_Demandes[Au],"&gt;="&amp;DATE(2026,1,19),T_Demandes[Type],"MAT")&gt;0,"MAT","")))))</f>
        <v/>
      </c>
      <c r="W19" s="8">
        <f>IF(COUNTIFS(T_Demandes[Collaborateur],$A19,T_Demandes[Statut],"Validé",T_Demandes[Du],"&lt;="&amp;DATE(2026,1,20),T_Demandes[Au],"&gt;="&amp;DATE(2026,1,20),T_Demandes[Type],"CP")&gt;0,"CP",IF(COUNTIFS(T_Demandes[Collaborateur],$A19,T_Demandes[Statut],"Validé",T_Demandes[Du],"&lt;="&amp;DATE(2026,1,20),T_Demandes[Au],"&gt;="&amp;DATE(2026,1,20),T_Demandes[Type],"RTT")&gt;0,"RTT",IF(COUNTIFS(T_Demandes[Collaborateur],$A19,T_Demandes[Statut],"Validé",T_Demandes[Du],"&lt;="&amp;DATE(2026,1,20),T_Demandes[Au],"&gt;="&amp;DATE(2026,1,20),T_Demandes[Type],"MAL")&gt;0,"MAL",IF(COUNTIFS(T_Demandes[Collaborateur],$A19,T_Demandes[Statut],"Validé",T_Demandes[Du],"&lt;="&amp;DATE(2026,1,20),T_Demandes[Au],"&gt;="&amp;DATE(2026,1,20),T_Demandes[Type],"ABS")&gt;0,"ABS",IF(COUNTIFS(T_Demandes[Collaborateur],$A19,T_Demandes[Statut],"Validé",T_Demandes[Du],"&lt;="&amp;DATE(2026,1,20),T_Demandes[Au],"&gt;="&amp;DATE(2026,1,20),T_Demandes[Type],"MAT")&gt;0,"MAT","")))))</f>
        <v/>
      </c>
      <c r="X19" s="8">
        <f>IF(COUNTIFS(T_Demandes[Collaborateur],$A19,T_Demandes[Statut],"Validé",T_Demandes[Du],"&lt;="&amp;DATE(2026,1,21),T_Demandes[Au],"&gt;="&amp;DATE(2026,1,21),T_Demandes[Type],"CP")&gt;0,"CP",IF(COUNTIFS(T_Demandes[Collaborateur],$A19,T_Demandes[Statut],"Validé",T_Demandes[Du],"&lt;="&amp;DATE(2026,1,21),T_Demandes[Au],"&gt;="&amp;DATE(2026,1,21),T_Demandes[Type],"RTT")&gt;0,"RTT",IF(COUNTIFS(T_Demandes[Collaborateur],$A19,T_Demandes[Statut],"Validé",T_Demandes[Du],"&lt;="&amp;DATE(2026,1,21),T_Demandes[Au],"&gt;="&amp;DATE(2026,1,21),T_Demandes[Type],"MAL")&gt;0,"MAL",IF(COUNTIFS(T_Demandes[Collaborateur],$A19,T_Demandes[Statut],"Validé",T_Demandes[Du],"&lt;="&amp;DATE(2026,1,21),T_Demandes[Au],"&gt;="&amp;DATE(2026,1,21),T_Demandes[Type],"ABS")&gt;0,"ABS",IF(COUNTIFS(T_Demandes[Collaborateur],$A19,T_Demandes[Statut],"Validé",T_Demandes[Du],"&lt;="&amp;DATE(2026,1,21),T_Demandes[Au],"&gt;="&amp;DATE(2026,1,21),T_Demandes[Type],"MAT")&gt;0,"MAT","")))))</f>
        <v/>
      </c>
      <c r="Y19" s="8">
        <f>IF(COUNTIFS(T_Demandes[Collaborateur],$A19,T_Demandes[Statut],"Validé",T_Demandes[Du],"&lt;="&amp;DATE(2026,1,22),T_Demandes[Au],"&gt;="&amp;DATE(2026,1,22),T_Demandes[Type],"CP")&gt;0,"CP",IF(COUNTIFS(T_Demandes[Collaborateur],$A19,T_Demandes[Statut],"Validé",T_Demandes[Du],"&lt;="&amp;DATE(2026,1,22),T_Demandes[Au],"&gt;="&amp;DATE(2026,1,22),T_Demandes[Type],"RTT")&gt;0,"RTT",IF(COUNTIFS(T_Demandes[Collaborateur],$A19,T_Demandes[Statut],"Validé",T_Demandes[Du],"&lt;="&amp;DATE(2026,1,22),T_Demandes[Au],"&gt;="&amp;DATE(2026,1,22),T_Demandes[Type],"MAL")&gt;0,"MAL",IF(COUNTIFS(T_Demandes[Collaborateur],$A19,T_Demandes[Statut],"Validé",T_Demandes[Du],"&lt;="&amp;DATE(2026,1,22),T_Demandes[Au],"&gt;="&amp;DATE(2026,1,22),T_Demandes[Type],"ABS")&gt;0,"ABS",IF(COUNTIFS(T_Demandes[Collaborateur],$A19,T_Demandes[Statut],"Validé",T_Demandes[Du],"&lt;="&amp;DATE(2026,1,22),T_Demandes[Au],"&gt;="&amp;DATE(2026,1,22),T_Demandes[Type],"MAT")&gt;0,"MAT","")))))</f>
        <v/>
      </c>
      <c r="Z19" s="8">
        <f>IF(COUNTIFS(T_Demandes[Collaborateur],$A19,T_Demandes[Statut],"Validé",T_Demandes[Du],"&lt;="&amp;DATE(2026,1,23),T_Demandes[Au],"&gt;="&amp;DATE(2026,1,23),T_Demandes[Type],"CP")&gt;0,"CP",IF(COUNTIFS(T_Demandes[Collaborateur],$A19,T_Demandes[Statut],"Validé",T_Demandes[Du],"&lt;="&amp;DATE(2026,1,23),T_Demandes[Au],"&gt;="&amp;DATE(2026,1,23),T_Demandes[Type],"RTT")&gt;0,"RTT",IF(COUNTIFS(T_Demandes[Collaborateur],$A19,T_Demandes[Statut],"Validé",T_Demandes[Du],"&lt;="&amp;DATE(2026,1,23),T_Demandes[Au],"&gt;="&amp;DATE(2026,1,23),T_Demandes[Type],"MAL")&gt;0,"MAL",IF(COUNTIFS(T_Demandes[Collaborateur],$A19,T_Demandes[Statut],"Validé",T_Demandes[Du],"&lt;="&amp;DATE(2026,1,23),T_Demandes[Au],"&gt;="&amp;DATE(2026,1,23),T_Demandes[Type],"ABS")&gt;0,"ABS",IF(COUNTIFS(T_Demandes[Collaborateur],$A19,T_Demandes[Statut],"Validé",T_Demandes[Du],"&lt;="&amp;DATE(2026,1,23),T_Demandes[Au],"&gt;="&amp;DATE(2026,1,23),T_Demandes[Type],"MAT")&gt;0,"MAT","")))))</f>
        <v/>
      </c>
      <c r="AA19" s="8">
        <f>IF(COUNTIFS(T_Demandes[Collaborateur],$A19,T_Demandes[Statut],"Validé",T_Demandes[Du],"&lt;="&amp;DATE(2026,1,24),T_Demandes[Au],"&gt;="&amp;DATE(2026,1,24),T_Demandes[Type],"CP")&gt;0,"CP",IF(COUNTIFS(T_Demandes[Collaborateur],$A19,T_Demandes[Statut],"Validé",T_Demandes[Du],"&lt;="&amp;DATE(2026,1,24),T_Demandes[Au],"&gt;="&amp;DATE(2026,1,24),T_Demandes[Type],"RTT")&gt;0,"RTT",IF(COUNTIFS(T_Demandes[Collaborateur],$A19,T_Demandes[Statut],"Validé",T_Demandes[Du],"&lt;="&amp;DATE(2026,1,24),T_Demandes[Au],"&gt;="&amp;DATE(2026,1,24),T_Demandes[Type],"MAL")&gt;0,"MAL",IF(COUNTIFS(T_Demandes[Collaborateur],$A19,T_Demandes[Statut],"Validé",T_Demandes[Du],"&lt;="&amp;DATE(2026,1,24),T_Demandes[Au],"&gt;="&amp;DATE(2026,1,24),T_Demandes[Type],"ABS")&gt;0,"ABS",IF(COUNTIFS(T_Demandes[Collaborateur],$A19,T_Demandes[Statut],"Validé",T_Demandes[Du],"&lt;="&amp;DATE(2026,1,24),T_Demandes[Au],"&gt;="&amp;DATE(2026,1,24),T_Demandes[Type],"MAT")&gt;0,"MAT","")))))</f>
        <v/>
      </c>
      <c r="AB19" s="8">
        <f>IF(COUNTIFS(T_Demandes[Collaborateur],$A19,T_Demandes[Statut],"Validé",T_Demandes[Du],"&lt;="&amp;DATE(2026,1,25),T_Demandes[Au],"&gt;="&amp;DATE(2026,1,25),T_Demandes[Type],"CP")&gt;0,"CP",IF(COUNTIFS(T_Demandes[Collaborateur],$A19,T_Demandes[Statut],"Validé",T_Demandes[Du],"&lt;="&amp;DATE(2026,1,25),T_Demandes[Au],"&gt;="&amp;DATE(2026,1,25),T_Demandes[Type],"RTT")&gt;0,"RTT",IF(COUNTIFS(T_Demandes[Collaborateur],$A19,T_Demandes[Statut],"Validé",T_Demandes[Du],"&lt;="&amp;DATE(2026,1,25),T_Demandes[Au],"&gt;="&amp;DATE(2026,1,25),T_Demandes[Type],"MAL")&gt;0,"MAL",IF(COUNTIFS(T_Demandes[Collaborateur],$A19,T_Demandes[Statut],"Validé",T_Demandes[Du],"&lt;="&amp;DATE(2026,1,25),T_Demandes[Au],"&gt;="&amp;DATE(2026,1,25),T_Demandes[Type],"ABS")&gt;0,"ABS",IF(COUNTIFS(T_Demandes[Collaborateur],$A19,T_Demandes[Statut],"Validé",T_Demandes[Du],"&lt;="&amp;DATE(2026,1,25),T_Demandes[Au],"&gt;="&amp;DATE(2026,1,25),T_Demandes[Type],"MAT")&gt;0,"MAT","")))))</f>
        <v/>
      </c>
      <c r="AC19" s="8">
        <f>IF(COUNTIFS(T_Demandes[Collaborateur],$A19,T_Demandes[Statut],"Validé",T_Demandes[Du],"&lt;="&amp;DATE(2026,1,26),T_Demandes[Au],"&gt;="&amp;DATE(2026,1,26),T_Demandes[Type],"CP")&gt;0,"CP",IF(COUNTIFS(T_Demandes[Collaborateur],$A19,T_Demandes[Statut],"Validé",T_Demandes[Du],"&lt;="&amp;DATE(2026,1,26),T_Demandes[Au],"&gt;="&amp;DATE(2026,1,26),T_Demandes[Type],"RTT")&gt;0,"RTT",IF(COUNTIFS(T_Demandes[Collaborateur],$A19,T_Demandes[Statut],"Validé",T_Demandes[Du],"&lt;="&amp;DATE(2026,1,26),T_Demandes[Au],"&gt;="&amp;DATE(2026,1,26),T_Demandes[Type],"MAL")&gt;0,"MAL",IF(COUNTIFS(T_Demandes[Collaborateur],$A19,T_Demandes[Statut],"Validé",T_Demandes[Du],"&lt;="&amp;DATE(2026,1,26),T_Demandes[Au],"&gt;="&amp;DATE(2026,1,26),T_Demandes[Type],"ABS")&gt;0,"ABS",IF(COUNTIFS(T_Demandes[Collaborateur],$A19,T_Demandes[Statut],"Validé",T_Demandes[Du],"&lt;="&amp;DATE(2026,1,26),T_Demandes[Au],"&gt;="&amp;DATE(2026,1,26),T_Demandes[Type],"MAT")&gt;0,"MAT","")))))</f>
        <v/>
      </c>
      <c r="AD19" s="8">
        <f>IF(COUNTIFS(T_Demandes[Collaborateur],$A19,T_Demandes[Statut],"Validé",T_Demandes[Du],"&lt;="&amp;DATE(2026,1,27),T_Demandes[Au],"&gt;="&amp;DATE(2026,1,27),T_Demandes[Type],"CP")&gt;0,"CP",IF(COUNTIFS(T_Demandes[Collaborateur],$A19,T_Demandes[Statut],"Validé",T_Demandes[Du],"&lt;="&amp;DATE(2026,1,27),T_Demandes[Au],"&gt;="&amp;DATE(2026,1,27),T_Demandes[Type],"RTT")&gt;0,"RTT",IF(COUNTIFS(T_Demandes[Collaborateur],$A19,T_Demandes[Statut],"Validé",T_Demandes[Du],"&lt;="&amp;DATE(2026,1,27),T_Demandes[Au],"&gt;="&amp;DATE(2026,1,27),T_Demandes[Type],"MAL")&gt;0,"MAL",IF(COUNTIFS(T_Demandes[Collaborateur],$A19,T_Demandes[Statut],"Validé",T_Demandes[Du],"&lt;="&amp;DATE(2026,1,27),T_Demandes[Au],"&gt;="&amp;DATE(2026,1,27),T_Demandes[Type],"ABS")&gt;0,"ABS",IF(COUNTIFS(T_Demandes[Collaborateur],$A19,T_Demandes[Statut],"Validé",T_Demandes[Du],"&lt;="&amp;DATE(2026,1,27),T_Demandes[Au],"&gt;="&amp;DATE(2026,1,27),T_Demandes[Type],"MAT")&gt;0,"MAT","")))))</f>
        <v/>
      </c>
      <c r="AE19" s="8">
        <f>IF(COUNTIFS(T_Demandes[Collaborateur],$A19,T_Demandes[Statut],"Validé",T_Demandes[Du],"&lt;="&amp;DATE(2026,1,28),T_Demandes[Au],"&gt;="&amp;DATE(2026,1,28),T_Demandes[Type],"CP")&gt;0,"CP",IF(COUNTIFS(T_Demandes[Collaborateur],$A19,T_Demandes[Statut],"Validé",T_Demandes[Du],"&lt;="&amp;DATE(2026,1,28),T_Demandes[Au],"&gt;="&amp;DATE(2026,1,28),T_Demandes[Type],"RTT")&gt;0,"RTT",IF(COUNTIFS(T_Demandes[Collaborateur],$A19,T_Demandes[Statut],"Validé",T_Demandes[Du],"&lt;="&amp;DATE(2026,1,28),T_Demandes[Au],"&gt;="&amp;DATE(2026,1,28),T_Demandes[Type],"MAL")&gt;0,"MAL",IF(COUNTIFS(T_Demandes[Collaborateur],$A19,T_Demandes[Statut],"Validé",T_Demandes[Du],"&lt;="&amp;DATE(2026,1,28),T_Demandes[Au],"&gt;="&amp;DATE(2026,1,28),T_Demandes[Type],"ABS")&gt;0,"ABS",IF(COUNTIFS(T_Demandes[Collaborateur],$A19,T_Demandes[Statut],"Validé",T_Demandes[Du],"&lt;="&amp;DATE(2026,1,28),T_Demandes[Au],"&gt;="&amp;DATE(2026,1,28),T_Demandes[Type],"MAT")&gt;0,"MAT","")))))</f>
        <v/>
      </c>
      <c r="AF19" s="8">
        <f>IF(COUNTIFS(T_Demandes[Collaborateur],$A19,T_Demandes[Statut],"Validé",T_Demandes[Du],"&lt;="&amp;DATE(2026,1,29),T_Demandes[Au],"&gt;="&amp;DATE(2026,1,29),T_Demandes[Type],"CP")&gt;0,"CP",IF(COUNTIFS(T_Demandes[Collaborateur],$A19,T_Demandes[Statut],"Validé",T_Demandes[Du],"&lt;="&amp;DATE(2026,1,29),T_Demandes[Au],"&gt;="&amp;DATE(2026,1,29),T_Demandes[Type],"RTT")&gt;0,"RTT",IF(COUNTIFS(T_Demandes[Collaborateur],$A19,T_Demandes[Statut],"Validé",T_Demandes[Du],"&lt;="&amp;DATE(2026,1,29),T_Demandes[Au],"&gt;="&amp;DATE(2026,1,29),T_Demandes[Type],"MAL")&gt;0,"MAL",IF(COUNTIFS(T_Demandes[Collaborateur],$A19,T_Demandes[Statut],"Validé",T_Demandes[Du],"&lt;="&amp;DATE(2026,1,29),T_Demandes[Au],"&gt;="&amp;DATE(2026,1,29),T_Demandes[Type],"ABS")&gt;0,"ABS",IF(COUNTIFS(T_Demandes[Collaborateur],$A19,T_Demandes[Statut],"Validé",T_Demandes[Du],"&lt;="&amp;DATE(2026,1,29),T_Demandes[Au],"&gt;="&amp;DATE(2026,1,29),T_Demandes[Type],"MAT")&gt;0,"MAT","")))))</f>
        <v/>
      </c>
      <c r="AG19" s="8">
        <f>IF(COUNTIFS(T_Demandes[Collaborateur],$A19,T_Demandes[Statut],"Validé",T_Demandes[Du],"&lt;="&amp;DATE(2026,1,30),T_Demandes[Au],"&gt;="&amp;DATE(2026,1,30),T_Demandes[Type],"CP")&gt;0,"CP",IF(COUNTIFS(T_Demandes[Collaborateur],$A19,T_Demandes[Statut],"Validé",T_Demandes[Du],"&lt;="&amp;DATE(2026,1,30),T_Demandes[Au],"&gt;="&amp;DATE(2026,1,30),T_Demandes[Type],"RTT")&gt;0,"RTT",IF(COUNTIFS(T_Demandes[Collaborateur],$A19,T_Demandes[Statut],"Validé",T_Demandes[Du],"&lt;="&amp;DATE(2026,1,30),T_Demandes[Au],"&gt;="&amp;DATE(2026,1,30),T_Demandes[Type],"MAL")&gt;0,"MAL",IF(COUNTIFS(T_Demandes[Collaborateur],$A19,T_Demandes[Statut],"Validé",T_Demandes[Du],"&lt;="&amp;DATE(2026,1,30),T_Demandes[Au],"&gt;="&amp;DATE(2026,1,30),T_Demandes[Type],"ABS")&gt;0,"ABS",IF(COUNTIFS(T_Demandes[Collaborateur],$A19,T_Demandes[Statut],"Validé",T_Demandes[Du],"&lt;="&amp;DATE(2026,1,30),T_Demandes[Au],"&gt;="&amp;DATE(2026,1,30),T_Demandes[Type],"MAT")&gt;0,"MAT","")))))</f>
        <v/>
      </c>
      <c r="AH19" s="8">
        <f>IF(COUNTIFS(T_Demandes[Collaborateur],$A19,T_Demandes[Statut],"Validé",T_Demandes[Du],"&lt;="&amp;DATE(2026,1,31),T_Demandes[Au],"&gt;="&amp;DATE(2026,1,31),T_Demandes[Type],"CP")&gt;0,"CP",IF(COUNTIFS(T_Demandes[Collaborateur],$A19,T_Demandes[Statut],"Validé",T_Demandes[Du],"&lt;="&amp;DATE(2026,1,31),T_Demandes[Au],"&gt;="&amp;DATE(2026,1,31),T_Demandes[Type],"RTT")&gt;0,"RTT",IF(COUNTIFS(T_Demandes[Collaborateur],$A19,T_Demandes[Statut],"Validé",T_Demandes[Du],"&lt;="&amp;DATE(2026,1,31),T_Demandes[Au],"&gt;="&amp;DATE(2026,1,31),T_Demandes[Type],"MAL")&gt;0,"MAL",IF(COUNTIFS(T_Demandes[Collaborateur],$A19,T_Demandes[Statut],"Validé",T_Demandes[Du],"&lt;="&amp;DATE(2026,1,31),T_Demandes[Au],"&gt;="&amp;DATE(2026,1,31),T_Demandes[Type],"ABS")&gt;0,"ABS",IF(COUNTIFS(T_Demandes[Collaborateur],$A19,T_Demandes[Statut],"Validé",T_Demandes[Du],"&lt;="&amp;DATE(2026,1,31),T_Demandes[Au],"&gt;="&amp;DATE(2026,1,31),T_Demandes[Type],"MAT")&gt;0,"MAT","")))))</f>
        <v/>
      </c>
    </row>
    <row r="20">
      <c r="A20" t="inlineStr">
        <is>
          <t>Thomas Garnier</t>
        </is>
      </c>
      <c r="B20" t="inlineStr">
        <is>
          <t>C</t>
        </is>
      </c>
      <c r="C20" t="inlineStr">
        <is>
          <t>Karim Lahlou</t>
        </is>
      </c>
      <c r="D20" s="8">
        <f>IF(COUNTIFS(T_Demandes[Collaborateur],$A20,T_Demandes[Statut],"Validé",T_Demandes[Du],"&lt;="&amp;DATE(2026,1,1),T_Demandes[Au],"&gt;="&amp;DATE(2026,1,1),T_Demandes[Type],"CP")&gt;0,"CP",IF(COUNTIFS(T_Demandes[Collaborateur],$A20,T_Demandes[Statut],"Validé",T_Demandes[Du],"&lt;="&amp;DATE(2026,1,1),T_Demandes[Au],"&gt;="&amp;DATE(2026,1,1),T_Demandes[Type],"RTT")&gt;0,"RTT",IF(COUNTIFS(T_Demandes[Collaborateur],$A20,T_Demandes[Statut],"Validé",T_Demandes[Du],"&lt;="&amp;DATE(2026,1,1),T_Demandes[Au],"&gt;="&amp;DATE(2026,1,1),T_Demandes[Type],"MAL")&gt;0,"MAL",IF(COUNTIFS(T_Demandes[Collaborateur],$A20,T_Demandes[Statut],"Validé",T_Demandes[Du],"&lt;="&amp;DATE(2026,1,1),T_Demandes[Au],"&gt;="&amp;DATE(2026,1,1),T_Demandes[Type],"ABS")&gt;0,"ABS",IF(COUNTIFS(T_Demandes[Collaborateur],$A20,T_Demandes[Statut],"Validé",T_Demandes[Du],"&lt;="&amp;DATE(2026,1,1),T_Demandes[Au],"&gt;="&amp;DATE(2026,1,1),T_Demandes[Type],"MAT")&gt;0,"MAT","")))))</f>
        <v/>
      </c>
      <c r="E20" s="8">
        <f>IF(COUNTIFS(T_Demandes[Collaborateur],$A20,T_Demandes[Statut],"Validé",T_Demandes[Du],"&lt;="&amp;DATE(2026,1,2),T_Demandes[Au],"&gt;="&amp;DATE(2026,1,2),T_Demandes[Type],"CP")&gt;0,"CP",IF(COUNTIFS(T_Demandes[Collaborateur],$A20,T_Demandes[Statut],"Validé",T_Demandes[Du],"&lt;="&amp;DATE(2026,1,2),T_Demandes[Au],"&gt;="&amp;DATE(2026,1,2),T_Demandes[Type],"RTT")&gt;0,"RTT",IF(COUNTIFS(T_Demandes[Collaborateur],$A20,T_Demandes[Statut],"Validé",T_Demandes[Du],"&lt;="&amp;DATE(2026,1,2),T_Demandes[Au],"&gt;="&amp;DATE(2026,1,2),T_Demandes[Type],"MAL")&gt;0,"MAL",IF(COUNTIFS(T_Demandes[Collaborateur],$A20,T_Demandes[Statut],"Validé",T_Demandes[Du],"&lt;="&amp;DATE(2026,1,2),T_Demandes[Au],"&gt;="&amp;DATE(2026,1,2),T_Demandes[Type],"ABS")&gt;0,"ABS",IF(COUNTIFS(T_Demandes[Collaborateur],$A20,T_Demandes[Statut],"Validé",T_Demandes[Du],"&lt;="&amp;DATE(2026,1,2),T_Demandes[Au],"&gt;="&amp;DATE(2026,1,2),T_Demandes[Type],"MAT")&gt;0,"MAT","")))))</f>
        <v/>
      </c>
      <c r="F20" s="8">
        <f>IF(COUNTIFS(T_Demandes[Collaborateur],$A20,T_Demandes[Statut],"Validé",T_Demandes[Du],"&lt;="&amp;DATE(2026,1,3),T_Demandes[Au],"&gt;="&amp;DATE(2026,1,3),T_Demandes[Type],"CP")&gt;0,"CP",IF(COUNTIFS(T_Demandes[Collaborateur],$A20,T_Demandes[Statut],"Validé",T_Demandes[Du],"&lt;="&amp;DATE(2026,1,3),T_Demandes[Au],"&gt;="&amp;DATE(2026,1,3),T_Demandes[Type],"RTT")&gt;0,"RTT",IF(COUNTIFS(T_Demandes[Collaborateur],$A20,T_Demandes[Statut],"Validé",T_Demandes[Du],"&lt;="&amp;DATE(2026,1,3),T_Demandes[Au],"&gt;="&amp;DATE(2026,1,3),T_Demandes[Type],"MAL")&gt;0,"MAL",IF(COUNTIFS(T_Demandes[Collaborateur],$A20,T_Demandes[Statut],"Validé",T_Demandes[Du],"&lt;="&amp;DATE(2026,1,3),T_Demandes[Au],"&gt;="&amp;DATE(2026,1,3),T_Demandes[Type],"ABS")&gt;0,"ABS",IF(COUNTIFS(T_Demandes[Collaborateur],$A20,T_Demandes[Statut],"Validé",T_Demandes[Du],"&lt;="&amp;DATE(2026,1,3),T_Demandes[Au],"&gt;="&amp;DATE(2026,1,3),T_Demandes[Type],"MAT")&gt;0,"MAT","")))))</f>
        <v/>
      </c>
      <c r="G20" s="8">
        <f>IF(COUNTIFS(T_Demandes[Collaborateur],$A20,T_Demandes[Statut],"Validé",T_Demandes[Du],"&lt;="&amp;DATE(2026,1,4),T_Demandes[Au],"&gt;="&amp;DATE(2026,1,4),T_Demandes[Type],"CP")&gt;0,"CP",IF(COUNTIFS(T_Demandes[Collaborateur],$A20,T_Demandes[Statut],"Validé",T_Demandes[Du],"&lt;="&amp;DATE(2026,1,4),T_Demandes[Au],"&gt;="&amp;DATE(2026,1,4),T_Demandes[Type],"RTT")&gt;0,"RTT",IF(COUNTIFS(T_Demandes[Collaborateur],$A20,T_Demandes[Statut],"Validé",T_Demandes[Du],"&lt;="&amp;DATE(2026,1,4),T_Demandes[Au],"&gt;="&amp;DATE(2026,1,4),T_Demandes[Type],"MAL")&gt;0,"MAL",IF(COUNTIFS(T_Demandes[Collaborateur],$A20,T_Demandes[Statut],"Validé",T_Demandes[Du],"&lt;="&amp;DATE(2026,1,4),T_Demandes[Au],"&gt;="&amp;DATE(2026,1,4),T_Demandes[Type],"ABS")&gt;0,"ABS",IF(COUNTIFS(T_Demandes[Collaborateur],$A20,T_Demandes[Statut],"Validé",T_Demandes[Du],"&lt;="&amp;DATE(2026,1,4),T_Demandes[Au],"&gt;="&amp;DATE(2026,1,4),T_Demandes[Type],"MAT")&gt;0,"MAT","")))))</f>
        <v/>
      </c>
      <c r="H20" s="8">
        <f>IF(COUNTIFS(T_Demandes[Collaborateur],$A20,T_Demandes[Statut],"Validé",T_Demandes[Du],"&lt;="&amp;DATE(2026,1,5),T_Demandes[Au],"&gt;="&amp;DATE(2026,1,5),T_Demandes[Type],"CP")&gt;0,"CP",IF(COUNTIFS(T_Demandes[Collaborateur],$A20,T_Demandes[Statut],"Validé",T_Demandes[Du],"&lt;="&amp;DATE(2026,1,5),T_Demandes[Au],"&gt;="&amp;DATE(2026,1,5),T_Demandes[Type],"RTT")&gt;0,"RTT",IF(COUNTIFS(T_Demandes[Collaborateur],$A20,T_Demandes[Statut],"Validé",T_Demandes[Du],"&lt;="&amp;DATE(2026,1,5),T_Demandes[Au],"&gt;="&amp;DATE(2026,1,5),T_Demandes[Type],"MAL")&gt;0,"MAL",IF(COUNTIFS(T_Demandes[Collaborateur],$A20,T_Demandes[Statut],"Validé",T_Demandes[Du],"&lt;="&amp;DATE(2026,1,5),T_Demandes[Au],"&gt;="&amp;DATE(2026,1,5),T_Demandes[Type],"ABS")&gt;0,"ABS",IF(COUNTIFS(T_Demandes[Collaborateur],$A20,T_Demandes[Statut],"Validé",T_Demandes[Du],"&lt;="&amp;DATE(2026,1,5),T_Demandes[Au],"&gt;="&amp;DATE(2026,1,5),T_Demandes[Type],"MAT")&gt;0,"MAT","")))))</f>
        <v/>
      </c>
      <c r="I20" s="8">
        <f>IF(COUNTIFS(T_Demandes[Collaborateur],$A20,T_Demandes[Statut],"Validé",T_Demandes[Du],"&lt;="&amp;DATE(2026,1,6),T_Demandes[Au],"&gt;="&amp;DATE(2026,1,6),T_Demandes[Type],"CP")&gt;0,"CP",IF(COUNTIFS(T_Demandes[Collaborateur],$A20,T_Demandes[Statut],"Validé",T_Demandes[Du],"&lt;="&amp;DATE(2026,1,6),T_Demandes[Au],"&gt;="&amp;DATE(2026,1,6),T_Demandes[Type],"RTT")&gt;0,"RTT",IF(COUNTIFS(T_Demandes[Collaborateur],$A20,T_Demandes[Statut],"Validé",T_Demandes[Du],"&lt;="&amp;DATE(2026,1,6),T_Demandes[Au],"&gt;="&amp;DATE(2026,1,6),T_Demandes[Type],"MAL")&gt;0,"MAL",IF(COUNTIFS(T_Demandes[Collaborateur],$A20,T_Demandes[Statut],"Validé",T_Demandes[Du],"&lt;="&amp;DATE(2026,1,6),T_Demandes[Au],"&gt;="&amp;DATE(2026,1,6),T_Demandes[Type],"ABS")&gt;0,"ABS",IF(COUNTIFS(T_Demandes[Collaborateur],$A20,T_Demandes[Statut],"Validé",T_Demandes[Du],"&lt;="&amp;DATE(2026,1,6),T_Demandes[Au],"&gt;="&amp;DATE(2026,1,6),T_Demandes[Type],"MAT")&gt;0,"MAT","")))))</f>
        <v/>
      </c>
      <c r="J20" s="8">
        <f>IF(COUNTIFS(T_Demandes[Collaborateur],$A20,T_Demandes[Statut],"Validé",T_Demandes[Du],"&lt;="&amp;DATE(2026,1,7),T_Demandes[Au],"&gt;="&amp;DATE(2026,1,7),T_Demandes[Type],"CP")&gt;0,"CP",IF(COUNTIFS(T_Demandes[Collaborateur],$A20,T_Demandes[Statut],"Validé",T_Demandes[Du],"&lt;="&amp;DATE(2026,1,7),T_Demandes[Au],"&gt;="&amp;DATE(2026,1,7),T_Demandes[Type],"RTT")&gt;0,"RTT",IF(COUNTIFS(T_Demandes[Collaborateur],$A20,T_Demandes[Statut],"Validé",T_Demandes[Du],"&lt;="&amp;DATE(2026,1,7),T_Demandes[Au],"&gt;="&amp;DATE(2026,1,7),T_Demandes[Type],"MAL")&gt;0,"MAL",IF(COUNTIFS(T_Demandes[Collaborateur],$A20,T_Demandes[Statut],"Validé",T_Demandes[Du],"&lt;="&amp;DATE(2026,1,7),T_Demandes[Au],"&gt;="&amp;DATE(2026,1,7),T_Demandes[Type],"ABS")&gt;0,"ABS",IF(COUNTIFS(T_Demandes[Collaborateur],$A20,T_Demandes[Statut],"Validé",T_Demandes[Du],"&lt;="&amp;DATE(2026,1,7),T_Demandes[Au],"&gt;="&amp;DATE(2026,1,7),T_Demandes[Type],"MAT")&gt;0,"MAT","")))))</f>
        <v/>
      </c>
      <c r="K20" s="8">
        <f>IF(COUNTIFS(T_Demandes[Collaborateur],$A20,T_Demandes[Statut],"Validé",T_Demandes[Du],"&lt;="&amp;DATE(2026,1,8),T_Demandes[Au],"&gt;="&amp;DATE(2026,1,8),T_Demandes[Type],"CP")&gt;0,"CP",IF(COUNTIFS(T_Demandes[Collaborateur],$A20,T_Demandes[Statut],"Validé",T_Demandes[Du],"&lt;="&amp;DATE(2026,1,8),T_Demandes[Au],"&gt;="&amp;DATE(2026,1,8),T_Demandes[Type],"RTT")&gt;0,"RTT",IF(COUNTIFS(T_Demandes[Collaborateur],$A20,T_Demandes[Statut],"Validé",T_Demandes[Du],"&lt;="&amp;DATE(2026,1,8),T_Demandes[Au],"&gt;="&amp;DATE(2026,1,8),T_Demandes[Type],"MAL")&gt;0,"MAL",IF(COUNTIFS(T_Demandes[Collaborateur],$A20,T_Demandes[Statut],"Validé",T_Demandes[Du],"&lt;="&amp;DATE(2026,1,8),T_Demandes[Au],"&gt;="&amp;DATE(2026,1,8),T_Demandes[Type],"ABS")&gt;0,"ABS",IF(COUNTIFS(T_Demandes[Collaborateur],$A20,T_Demandes[Statut],"Validé",T_Demandes[Du],"&lt;="&amp;DATE(2026,1,8),T_Demandes[Au],"&gt;="&amp;DATE(2026,1,8),T_Demandes[Type],"MAT")&gt;0,"MAT","")))))</f>
        <v/>
      </c>
      <c r="L20" s="8">
        <f>IF(COUNTIFS(T_Demandes[Collaborateur],$A20,T_Demandes[Statut],"Validé",T_Demandes[Du],"&lt;="&amp;DATE(2026,1,9),T_Demandes[Au],"&gt;="&amp;DATE(2026,1,9),T_Demandes[Type],"CP")&gt;0,"CP",IF(COUNTIFS(T_Demandes[Collaborateur],$A20,T_Demandes[Statut],"Validé",T_Demandes[Du],"&lt;="&amp;DATE(2026,1,9),T_Demandes[Au],"&gt;="&amp;DATE(2026,1,9),T_Demandes[Type],"RTT")&gt;0,"RTT",IF(COUNTIFS(T_Demandes[Collaborateur],$A20,T_Demandes[Statut],"Validé",T_Demandes[Du],"&lt;="&amp;DATE(2026,1,9),T_Demandes[Au],"&gt;="&amp;DATE(2026,1,9),T_Demandes[Type],"MAL")&gt;0,"MAL",IF(COUNTIFS(T_Demandes[Collaborateur],$A20,T_Demandes[Statut],"Validé",T_Demandes[Du],"&lt;="&amp;DATE(2026,1,9),T_Demandes[Au],"&gt;="&amp;DATE(2026,1,9),T_Demandes[Type],"ABS")&gt;0,"ABS",IF(COUNTIFS(T_Demandes[Collaborateur],$A20,T_Demandes[Statut],"Validé",T_Demandes[Du],"&lt;="&amp;DATE(2026,1,9),T_Demandes[Au],"&gt;="&amp;DATE(2026,1,9),T_Demandes[Type],"MAT")&gt;0,"MAT","")))))</f>
        <v/>
      </c>
      <c r="M20" s="8">
        <f>IF(COUNTIFS(T_Demandes[Collaborateur],$A20,T_Demandes[Statut],"Validé",T_Demandes[Du],"&lt;="&amp;DATE(2026,1,10),T_Demandes[Au],"&gt;="&amp;DATE(2026,1,10),T_Demandes[Type],"CP")&gt;0,"CP",IF(COUNTIFS(T_Demandes[Collaborateur],$A20,T_Demandes[Statut],"Validé",T_Demandes[Du],"&lt;="&amp;DATE(2026,1,10),T_Demandes[Au],"&gt;="&amp;DATE(2026,1,10),T_Demandes[Type],"RTT")&gt;0,"RTT",IF(COUNTIFS(T_Demandes[Collaborateur],$A20,T_Demandes[Statut],"Validé",T_Demandes[Du],"&lt;="&amp;DATE(2026,1,10),T_Demandes[Au],"&gt;="&amp;DATE(2026,1,10),T_Demandes[Type],"MAL")&gt;0,"MAL",IF(COUNTIFS(T_Demandes[Collaborateur],$A20,T_Demandes[Statut],"Validé",T_Demandes[Du],"&lt;="&amp;DATE(2026,1,10),T_Demandes[Au],"&gt;="&amp;DATE(2026,1,10),T_Demandes[Type],"ABS")&gt;0,"ABS",IF(COUNTIFS(T_Demandes[Collaborateur],$A20,T_Demandes[Statut],"Validé",T_Demandes[Du],"&lt;="&amp;DATE(2026,1,10),T_Demandes[Au],"&gt;="&amp;DATE(2026,1,10),T_Demandes[Type],"MAT")&gt;0,"MAT","")))))</f>
        <v/>
      </c>
      <c r="N20" s="8">
        <f>IF(COUNTIFS(T_Demandes[Collaborateur],$A20,T_Demandes[Statut],"Validé",T_Demandes[Du],"&lt;="&amp;DATE(2026,1,11),T_Demandes[Au],"&gt;="&amp;DATE(2026,1,11),T_Demandes[Type],"CP")&gt;0,"CP",IF(COUNTIFS(T_Demandes[Collaborateur],$A20,T_Demandes[Statut],"Validé",T_Demandes[Du],"&lt;="&amp;DATE(2026,1,11),T_Demandes[Au],"&gt;="&amp;DATE(2026,1,11),T_Demandes[Type],"RTT")&gt;0,"RTT",IF(COUNTIFS(T_Demandes[Collaborateur],$A20,T_Demandes[Statut],"Validé",T_Demandes[Du],"&lt;="&amp;DATE(2026,1,11),T_Demandes[Au],"&gt;="&amp;DATE(2026,1,11),T_Demandes[Type],"MAL")&gt;0,"MAL",IF(COUNTIFS(T_Demandes[Collaborateur],$A20,T_Demandes[Statut],"Validé",T_Demandes[Du],"&lt;="&amp;DATE(2026,1,11),T_Demandes[Au],"&gt;="&amp;DATE(2026,1,11),T_Demandes[Type],"ABS")&gt;0,"ABS",IF(COUNTIFS(T_Demandes[Collaborateur],$A20,T_Demandes[Statut],"Validé",T_Demandes[Du],"&lt;="&amp;DATE(2026,1,11),T_Demandes[Au],"&gt;="&amp;DATE(2026,1,11),T_Demandes[Type],"MAT")&gt;0,"MAT","")))))</f>
        <v/>
      </c>
      <c r="O20" s="8">
        <f>IF(COUNTIFS(T_Demandes[Collaborateur],$A20,T_Demandes[Statut],"Validé",T_Demandes[Du],"&lt;="&amp;DATE(2026,1,12),T_Demandes[Au],"&gt;="&amp;DATE(2026,1,12),T_Demandes[Type],"CP")&gt;0,"CP",IF(COUNTIFS(T_Demandes[Collaborateur],$A20,T_Demandes[Statut],"Validé",T_Demandes[Du],"&lt;="&amp;DATE(2026,1,12),T_Demandes[Au],"&gt;="&amp;DATE(2026,1,12),T_Demandes[Type],"RTT")&gt;0,"RTT",IF(COUNTIFS(T_Demandes[Collaborateur],$A20,T_Demandes[Statut],"Validé",T_Demandes[Du],"&lt;="&amp;DATE(2026,1,12),T_Demandes[Au],"&gt;="&amp;DATE(2026,1,12),T_Demandes[Type],"MAL")&gt;0,"MAL",IF(COUNTIFS(T_Demandes[Collaborateur],$A20,T_Demandes[Statut],"Validé",T_Demandes[Du],"&lt;="&amp;DATE(2026,1,12),T_Demandes[Au],"&gt;="&amp;DATE(2026,1,12),T_Demandes[Type],"ABS")&gt;0,"ABS",IF(COUNTIFS(T_Demandes[Collaborateur],$A20,T_Demandes[Statut],"Validé",T_Demandes[Du],"&lt;="&amp;DATE(2026,1,12),T_Demandes[Au],"&gt;="&amp;DATE(2026,1,12),T_Demandes[Type],"MAT")&gt;0,"MAT","")))))</f>
        <v/>
      </c>
      <c r="P20" s="8">
        <f>IF(COUNTIFS(T_Demandes[Collaborateur],$A20,T_Demandes[Statut],"Validé",T_Demandes[Du],"&lt;="&amp;DATE(2026,1,13),T_Demandes[Au],"&gt;="&amp;DATE(2026,1,13),T_Demandes[Type],"CP")&gt;0,"CP",IF(COUNTIFS(T_Demandes[Collaborateur],$A20,T_Demandes[Statut],"Validé",T_Demandes[Du],"&lt;="&amp;DATE(2026,1,13),T_Demandes[Au],"&gt;="&amp;DATE(2026,1,13),T_Demandes[Type],"RTT")&gt;0,"RTT",IF(COUNTIFS(T_Demandes[Collaborateur],$A20,T_Demandes[Statut],"Validé",T_Demandes[Du],"&lt;="&amp;DATE(2026,1,13),T_Demandes[Au],"&gt;="&amp;DATE(2026,1,13),T_Demandes[Type],"MAL")&gt;0,"MAL",IF(COUNTIFS(T_Demandes[Collaborateur],$A20,T_Demandes[Statut],"Validé",T_Demandes[Du],"&lt;="&amp;DATE(2026,1,13),T_Demandes[Au],"&gt;="&amp;DATE(2026,1,13),T_Demandes[Type],"ABS")&gt;0,"ABS",IF(COUNTIFS(T_Demandes[Collaborateur],$A20,T_Demandes[Statut],"Validé",T_Demandes[Du],"&lt;="&amp;DATE(2026,1,13),T_Demandes[Au],"&gt;="&amp;DATE(2026,1,13),T_Demandes[Type],"MAT")&gt;0,"MAT","")))))</f>
        <v/>
      </c>
      <c r="Q20" s="8">
        <f>IF(COUNTIFS(T_Demandes[Collaborateur],$A20,T_Demandes[Statut],"Validé",T_Demandes[Du],"&lt;="&amp;DATE(2026,1,14),T_Demandes[Au],"&gt;="&amp;DATE(2026,1,14),T_Demandes[Type],"CP")&gt;0,"CP",IF(COUNTIFS(T_Demandes[Collaborateur],$A20,T_Demandes[Statut],"Validé",T_Demandes[Du],"&lt;="&amp;DATE(2026,1,14),T_Demandes[Au],"&gt;="&amp;DATE(2026,1,14),T_Demandes[Type],"RTT")&gt;0,"RTT",IF(COUNTIFS(T_Demandes[Collaborateur],$A20,T_Demandes[Statut],"Validé",T_Demandes[Du],"&lt;="&amp;DATE(2026,1,14),T_Demandes[Au],"&gt;="&amp;DATE(2026,1,14),T_Demandes[Type],"MAL")&gt;0,"MAL",IF(COUNTIFS(T_Demandes[Collaborateur],$A20,T_Demandes[Statut],"Validé",T_Demandes[Du],"&lt;="&amp;DATE(2026,1,14),T_Demandes[Au],"&gt;="&amp;DATE(2026,1,14),T_Demandes[Type],"ABS")&gt;0,"ABS",IF(COUNTIFS(T_Demandes[Collaborateur],$A20,T_Demandes[Statut],"Validé",T_Demandes[Du],"&lt;="&amp;DATE(2026,1,14),T_Demandes[Au],"&gt;="&amp;DATE(2026,1,14),T_Demandes[Type],"MAT")&gt;0,"MAT","")))))</f>
        <v/>
      </c>
      <c r="R20" s="8">
        <f>IF(COUNTIFS(T_Demandes[Collaborateur],$A20,T_Demandes[Statut],"Validé",T_Demandes[Du],"&lt;="&amp;DATE(2026,1,15),T_Demandes[Au],"&gt;="&amp;DATE(2026,1,15),T_Demandes[Type],"CP")&gt;0,"CP",IF(COUNTIFS(T_Demandes[Collaborateur],$A20,T_Demandes[Statut],"Validé",T_Demandes[Du],"&lt;="&amp;DATE(2026,1,15),T_Demandes[Au],"&gt;="&amp;DATE(2026,1,15),T_Demandes[Type],"RTT")&gt;0,"RTT",IF(COUNTIFS(T_Demandes[Collaborateur],$A20,T_Demandes[Statut],"Validé",T_Demandes[Du],"&lt;="&amp;DATE(2026,1,15),T_Demandes[Au],"&gt;="&amp;DATE(2026,1,15),T_Demandes[Type],"MAL")&gt;0,"MAL",IF(COUNTIFS(T_Demandes[Collaborateur],$A20,T_Demandes[Statut],"Validé",T_Demandes[Du],"&lt;="&amp;DATE(2026,1,15),T_Demandes[Au],"&gt;="&amp;DATE(2026,1,15),T_Demandes[Type],"ABS")&gt;0,"ABS",IF(COUNTIFS(T_Demandes[Collaborateur],$A20,T_Demandes[Statut],"Validé",T_Demandes[Du],"&lt;="&amp;DATE(2026,1,15),T_Demandes[Au],"&gt;="&amp;DATE(2026,1,15),T_Demandes[Type],"MAT")&gt;0,"MAT","")))))</f>
        <v/>
      </c>
      <c r="S20" s="8">
        <f>IF(COUNTIFS(T_Demandes[Collaborateur],$A20,T_Demandes[Statut],"Validé",T_Demandes[Du],"&lt;="&amp;DATE(2026,1,16),T_Demandes[Au],"&gt;="&amp;DATE(2026,1,16),T_Demandes[Type],"CP")&gt;0,"CP",IF(COUNTIFS(T_Demandes[Collaborateur],$A20,T_Demandes[Statut],"Validé",T_Demandes[Du],"&lt;="&amp;DATE(2026,1,16),T_Demandes[Au],"&gt;="&amp;DATE(2026,1,16),T_Demandes[Type],"RTT")&gt;0,"RTT",IF(COUNTIFS(T_Demandes[Collaborateur],$A20,T_Demandes[Statut],"Validé",T_Demandes[Du],"&lt;="&amp;DATE(2026,1,16),T_Demandes[Au],"&gt;="&amp;DATE(2026,1,16),T_Demandes[Type],"MAL")&gt;0,"MAL",IF(COUNTIFS(T_Demandes[Collaborateur],$A20,T_Demandes[Statut],"Validé",T_Demandes[Du],"&lt;="&amp;DATE(2026,1,16),T_Demandes[Au],"&gt;="&amp;DATE(2026,1,16),T_Demandes[Type],"ABS")&gt;0,"ABS",IF(COUNTIFS(T_Demandes[Collaborateur],$A20,T_Demandes[Statut],"Validé",T_Demandes[Du],"&lt;="&amp;DATE(2026,1,16),T_Demandes[Au],"&gt;="&amp;DATE(2026,1,16),T_Demandes[Type],"MAT")&gt;0,"MAT","")))))</f>
        <v/>
      </c>
      <c r="T20" s="8">
        <f>IF(COUNTIFS(T_Demandes[Collaborateur],$A20,T_Demandes[Statut],"Validé",T_Demandes[Du],"&lt;="&amp;DATE(2026,1,17),T_Demandes[Au],"&gt;="&amp;DATE(2026,1,17),T_Demandes[Type],"CP")&gt;0,"CP",IF(COUNTIFS(T_Demandes[Collaborateur],$A20,T_Demandes[Statut],"Validé",T_Demandes[Du],"&lt;="&amp;DATE(2026,1,17),T_Demandes[Au],"&gt;="&amp;DATE(2026,1,17),T_Demandes[Type],"RTT")&gt;0,"RTT",IF(COUNTIFS(T_Demandes[Collaborateur],$A20,T_Demandes[Statut],"Validé",T_Demandes[Du],"&lt;="&amp;DATE(2026,1,17),T_Demandes[Au],"&gt;="&amp;DATE(2026,1,17),T_Demandes[Type],"MAL")&gt;0,"MAL",IF(COUNTIFS(T_Demandes[Collaborateur],$A20,T_Demandes[Statut],"Validé",T_Demandes[Du],"&lt;="&amp;DATE(2026,1,17),T_Demandes[Au],"&gt;="&amp;DATE(2026,1,17),T_Demandes[Type],"ABS")&gt;0,"ABS",IF(COUNTIFS(T_Demandes[Collaborateur],$A20,T_Demandes[Statut],"Validé",T_Demandes[Du],"&lt;="&amp;DATE(2026,1,17),T_Demandes[Au],"&gt;="&amp;DATE(2026,1,17),T_Demandes[Type],"MAT")&gt;0,"MAT","")))))</f>
        <v/>
      </c>
      <c r="U20" s="8">
        <f>IF(COUNTIFS(T_Demandes[Collaborateur],$A20,T_Demandes[Statut],"Validé",T_Demandes[Du],"&lt;="&amp;DATE(2026,1,18),T_Demandes[Au],"&gt;="&amp;DATE(2026,1,18),T_Demandes[Type],"CP")&gt;0,"CP",IF(COUNTIFS(T_Demandes[Collaborateur],$A20,T_Demandes[Statut],"Validé",T_Demandes[Du],"&lt;="&amp;DATE(2026,1,18),T_Demandes[Au],"&gt;="&amp;DATE(2026,1,18),T_Demandes[Type],"RTT")&gt;0,"RTT",IF(COUNTIFS(T_Demandes[Collaborateur],$A20,T_Demandes[Statut],"Validé",T_Demandes[Du],"&lt;="&amp;DATE(2026,1,18),T_Demandes[Au],"&gt;="&amp;DATE(2026,1,18),T_Demandes[Type],"MAL")&gt;0,"MAL",IF(COUNTIFS(T_Demandes[Collaborateur],$A20,T_Demandes[Statut],"Validé",T_Demandes[Du],"&lt;="&amp;DATE(2026,1,18),T_Demandes[Au],"&gt;="&amp;DATE(2026,1,18),T_Demandes[Type],"ABS")&gt;0,"ABS",IF(COUNTIFS(T_Demandes[Collaborateur],$A20,T_Demandes[Statut],"Validé",T_Demandes[Du],"&lt;="&amp;DATE(2026,1,18),T_Demandes[Au],"&gt;="&amp;DATE(2026,1,18),T_Demandes[Type],"MAT")&gt;0,"MAT","")))))</f>
        <v/>
      </c>
      <c r="V20" s="8">
        <f>IF(COUNTIFS(T_Demandes[Collaborateur],$A20,T_Demandes[Statut],"Validé",T_Demandes[Du],"&lt;="&amp;DATE(2026,1,19),T_Demandes[Au],"&gt;="&amp;DATE(2026,1,19),T_Demandes[Type],"CP")&gt;0,"CP",IF(COUNTIFS(T_Demandes[Collaborateur],$A20,T_Demandes[Statut],"Validé",T_Demandes[Du],"&lt;="&amp;DATE(2026,1,19),T_Demandes[Au],"&gt;="&amp;DATE(2026,1,19),T_Demandes[Type],"RTT")&gt;0,"RTT",IF(COUNTIFS(T_Demandes[Collaborateur],$A20,T_Demandes[Statut],"Validé",T_Demandes[Du],"&lt;="&amp;DATE(2026,1,19),T_Demandes[Au],"&gt;="&amp;DATE(2026,1,19),T_Demandes[Type],"MAL")&gt;0,"MAL",IF(COUNTIFS(T_Demandes[Collaborateur],$A20,T_Demandes[Statut],"Validé",T_Demandes[Du],"&lt;="&amp;DATE(2026,1,19),T_Demandes[Au],"&gt;="&amp;DATE(2026,1,19),T_Demandes[Type],"ABS")&gt;0,"ABS",IF(COUNTIFS(T_Demandes[Collaborateur],$A20,T_Demandes[Statut],"Validé",T_Demandes[Du],"&lt;="&amp;DATE(2026,1,19),T_Demandes[Au],"&gt;="&amp;DATE(2026,1,19),T_Demandes[Type],"MAT")&gt;0,"MAT","")))))</f>
        <v/>
      </c>
      <c r="W20" s="8">
        <f>IF(COUNTIFS(T_Demandes[Collaborateur],$A20,T_Demandes[Statut],"Validé",T_Demandes[Du],"&lt;="&amp;DATE(2026,1,20),T_Demandes[Au],"&gt;="&amp;DATE(2026,1,20),T_Demandes[Type],"CP")&gt;0,"CP",IF(COUNTIFS(T_Demandes[Collaborateur],$A20,T_Demandes[Statut],"Validé",T_Demandes[Du],"&lt;="&amp;DATE(2026,1,20),T_Demandes[Au],"&gt;="&amp;DATE(2026,1,20),T_Demandes[Type],"RTT")&gt;0,"RTT",IF(COUNTIFS(T_Demandes[Collaborateur],$A20,T_Demandes[Statut],"Validé",T_Demandes[Du],"&lt;="&amp;DATE(2026,1,20),T_Demandes[Au],"&gt;="&amp;DATE(2026,1,20),T_Demandes[Type],"MAL")&gt;0,"MAL",IF(COUNTIFS(T_Demandes[Collaborateur],$A20,T_Demandes[Statut],"Validé",T_Demandes[Du],"&lt;="&amp;DATE(2026,1,20),T_Demandes[Au],"&gt;="&amp;DATE(2026,1,20),T_Demandes[Type],"ABS")&gt;0,"ABS",IF(COUNTIFS(T_Demandes[Collaborateur],$A20,T_Demandes[Statut],"Validé",T_Demandes[Du],"&lt;="&amp;DATE(2026,1,20),T_Demandes[Au],"&gt;="&amp;DATE(2026,1,20),T_Demandes[Type],"MAT")&gt;0,"MAT","")))))</f>
        <v/>
      </c>
      <c r="X20" s="8">
        <f>IF(COUNTIFS(T_Demandes[Collaborateur],$A20,T_Demandes[Statut],"Validé",T_Demandes[Du],"&lt;="&amp;DATE(2026,1,21),T_Demandes[Au],"&gt;="&amp;DATE(2026,1,21),T_Demandes[Type],"CP")&gt;0,"CP",IF(COUNTIFS(T_Demandes[Collaborateur],$A20,T_Demandes[Statut],"Validé",T_Demandes[Du],"&lt;="&amp;DATE(2026,1,21),T_Demandes[Au],"&gt;="&amp;DATE(2026,1,21),T_Demandes[Type],"RTT")&gt;0,"RTT",IF(COUNTIFS(T_Demandes[Collaborateur],$A20,T_Demandes[Statut],"Validé",T_Demandes[Du],"&lt;="&amp;DATE(2026,1,21),T_Demandes[Au],"&gt;="&amp;DATE(2026,1,21),T_Demandes[Type],"MAL")&gt;0,"MAL",IF(COUNTIFS(T_Demandes[Collaborateur],$A20,T_Demandes[Statut],"Validé",T_Demandes[Du],"&lt;="&amp;DATE(2026,1,21),T_Demandes[Au],"&gt;="&amp;DATE(2026,1,21),T_Demandes[Type],"ABS")&gt;0,"ABS",IF(COUNTIFS(T_Demandes[Collaborateur],$A20,T_Demandes[Statut],"Validé",T_Demandes[Du],"&lt;="&amp;DATE(2026,1,21),T_Demandes[Au],"&gt;="&amp;DATE(2026,1,21),T_Demandes[Type],"MAT")&gt;0,"MAT","")))))</f>
        <v/>
      </c>
      <c r="Y20" s="8">
        <f>IF(COUNTIFS(T_Demandes[Collaborateur],$A20,T_Demandes[Statut],"Validé",T_Demandes[Du],"&lt;="&amp;DATE(2026,1,22),T_Demandes[Au],"&gt;="&amp;DATE(2026,1,22),T_Demandes[Type],"CP")&gt;0,"CP",IF(COUNTIFS(T_Demandes[Collaborateur],$A20,T_Demandes[Statut],"Validé",T_Demandes[Du],"&lt;="&amp;DATE(2026,1,22),T_Demandes[Au],"&gt;="&amp;DATE(2026,1,22),T_Demandes[Type],"RTT")&gt;0,"RTT",IF(COUNTIFS(T_Demandes[Collaborateur],$A20,T_Demandes[Statut],"Validé",T_Demandes[Du],"&lt;="&amp;DATE(2026,1,22),T_Demandes[Au],"&gt;="&amp;DATE(2026,1,22),T_Demandes[Type],"MAL")&gt;0,"MAL",IF(COUNTIFS(T_Demandes[Collaborateur],$A20,T_Demandes[Statut],"Validé",T_Demandes[Du],"&lt;="&amp;DATE(2026,1,22),T_Demandes[Au],"&gt;="&amp;DATE(2026,1,22),T_Demandes[Type],"ABS")&gt;0,"ABS",IF(COUNTIFS(T_Demandes[Collaborateur],$A20,T_Demandes[Statut],"Validé",T_Demandes[Du],"&lt;="&amp;DATE(2026,1,22),T_Demandes[Au],"&gt;="&amp;DATE(2026,1,22),T_Demandes[Type],"MAT")&gt;0,"MAT","")))))</f>
        <v/>
      </c>
      <c r="Z20" s="8">
        <f>IF(COUNTIFS(T_Demandes[Collaborateur],$A20,T_Demandes[Statut],"Validé",T_Demandes[Du],"&lt;="&amp;DATE(2026,1,23),T_Demandes[Au],"&gt;="&amp;DATE(2026,1,23),T_Demandes[Type],"CP")&gt;0,"CP",IF(COUNTIFS(T_Demandes[Collaborateur],$A20,T_Demandes[Statut],"Validé",T_Demandes[Du],"&lt;="&amp;DATE(2026,1,23),T_Demandes[Au],"&gt;="&amp;DATE(2026,1,23),T_Demandes[Type],"RTT")&gt;0,"RTT",IF(COUNTIFS(T_Demandes[Collaborateur],$A20,T_Demandes[Statut],"Validé",T_Demandes[Du],"&lt;="&amp;DATE(2026,1,23),T_Demandes[Au],"&gt;="&amp;DATE(2026,1,23),T_Demandes[Type],"MAL")&gt;0,"MAL",IF(COUNTIFS(T_Demandes[Collaborateur],$A20,T_Demandes[Statut],"Validé",T_Demandes[Du],"&lt;="&amp;DATE(2026,1,23),T_Demandes[Au],"&gt;="&amp;DATE(2026,1,23),T_Demandes[Type],"ABS")&gt;0,"ABS",IF(COUNTIFS(T_Demandes[Collaborateur],$A20,T_Demandes[Statut],"Validé",T_Demandes[Du],"&lt;="&amp;DATE(2026,1,23),T_Demandes[Au],"&gt;="&amp;DATE(2026,1,23),T_Demandes[Type],"MAT")&gt;0,"MAT","")))))</f>
        <v/>
      </c>
      <c r="AA20" s="8">
        <f>IF(COUNTIFS(T_Demandes[Collaborateur],$A20,T_Demandes[Statut],"Validé",T_Demandes[Du],"&lt;="&amp;DATE(2026,1,24),T_Demandes[Au],"&gt;="&amp;DATE(2026,1,24),T_Demandes[Type],"CP")&gt;0,"CP",IF(COUNTIFS(T_Demandes[Collaborateur],$A20,T_Demandes[Statut],"Validé",T_Demandes[Du],"&lt;="&amp;DATE(2026,1,24),T_Demandes[Au],"&gt;="&amp;DATE(2026,1,24),T_Demandes[Type],"RTT")&gt;0,"RTT",IF(COUNTIFS(T_Demandes[Collaborateur],$A20,T_Demandes[Statut],"Validé",T_Demandes[Du],"&lt;="&amp;DATE(2026,1,24),T_Demandes[Au],"&gt;="&amp;DATE(2026,1,24),T_Demandes[Type],"MAL")&gt;0,"MAL",IF(COUNTIFS(T_Demandes[Collaborateur],$A20,T_Demandes[Statut],"Validé",T_Demandes[Du],"&lt;="&amp;DATE(2026,1,24),T_Demandes[Au],"&gt;="&amp;DATE(2026,1,24),T_Demandes[Type],"ABS")&gt;0,"ABS",IF(COUNTIFS(T_Demandes[Collaborateur],$A20,T_Demandes[Statut],"Validé",T_Demandes[Du],"&lt;="&amp;DATE(2026,1,24),T_Demandes[Au],"&gt;="&amp;DATE(2026,1,24),T_Demandes[Type],"MAT")&gt;0,"MAT","")))))</f>
        <v/>
      </c>
      <c r="AB20" s="8">
        <f>IF(COUNTIFS(T_Demandes[Collaborateur],$A20,T_Demandes[Statut],"Validé",T_Demandes[Du],"&lt;="&amp;DATE(2026,1,25),T_Demandes[Au],"&gt;="&amp;DATE(2026,1,25),T_Demandes[Type],"CP")&gt;0,"CP",IF(COUNTIFS(T_Demandes[Collaborateur],$A20,T_Demandes[Statut],"Validé",T_Demandes[Du],"&lt;="&amp;DATE(2026,1,25),T_Demandes[Au],"&gt;="&amp;DATE(2026,1,25),T_Demandes[Type],"RTT")&gt;0,"RTT",IF(COUNTIFS(T_Demandes[Collaborateur],$A20,T_Demandes[Statut],"Validé",T_Demandes[Du],"&lt;="&amp;DATE(2026,1,25),T_Demandes[Au],"&gt;="&amp;DATE(2026,1,25),T_Demandes[Type],"MAL")&gt;0,"MAL",IF(COUNTIFS(T_Demandes[Collaborateur],$A20,T_Demandes[Statut],"Validé",T_Demandes[Du],"&lt;="&amp;DATE(2026,1,25),T_Demandes[Au],"&gt;="&amp;DATE(2026,1,25),T_Demandes[Type],"ABS")&gt;0,"ABS",IF(COUNTIFS(T_Demandes[Collaborateur],$A20,T_Demandes[Statut],"Validé",T_Demandes[Du],"&lt;="&amp;DATE(2026,1,25),T_Demandes[Au],"&gt;="&amp;DATE(2026,1,25),T_Demandes[Type],"MAT")&gt;0,"MAT","")))))</f>
        <v/>
      </c>
      <c r="AC20" s="8">
        <f>IF(COUNTIFS(T_Demandes[Collaborateur],$A20,T_Demandes[Statut],"Validé",T_Demandes[Du],"&lt;="&amp;DATE(2026,1,26),T_Demandes[Au],"&gt;="&amp;DATE(2026,1,26),T_Demandes[Type],"CP")&gt;0,"CP",IF(COUNTIFS(T_Demandes[Collaborateur],$A20,T_Demandes[Statut],"Validé",T_Demandes[Du],"&lt;="&amp;DATE(2026,1,26),T_Demandes[Au],"&gt;="&amp;DATE(2026,1,26),T_Demandes[Type],"RTT")&gt;0,"RTT",IF(COUNTIFS(T_Demandes[Collaborateur],$A20,T_Demandes[Statut],"Validé",T_Demandes[Du],"&lt;="&amp;DATE(2026,1,26),T_Demandes[Au],"&gt;="&amp;DATE(2026,1,26),T_Demandes[Type],"MAL")&gt;0,"MAL",IF(COUNTIFS(T_Demandes[Collaborateur],$A20,T_Demandes[Statut],"Validé",T_Demandes[Du],"&lt;="&amp;DATE(2026,1,26),T_Demandes[Au],"&gt;="&amp;DATE(2026,1,26),T_Demandes[Type],"ABS")&gt;0,"ABS",IF(COUNTIFS(T_Demandes[Collaborateur],$A20,T_Demandes[Statut],"Validé",T_Demandes[Du],"&lt;="&amp;DATE(2026,1,26),T_Demandes[Au],"&gt;="&amp;DATE(2026,1,26),T_Demandes[Type],"MAT")&gt;0,"MAT","")))))</f>
        <v/>
      </c>
      <c r="AD20" s="8">
        <f>IF(COUNTIFS(T_Demandes[Collaborateur],$A20,T_Demandes[Statut],"Validé",T_Demandes[Du],"&lt;="&amp;DATE(2026,1,27),T_Demandes[Au],"&gt;="&amp;DATE(2026,1,27),T_Demandes[Type],"CP")&gt;0,"CP",IF(COUNTIFS(T_Demandes[Collaborateur],$A20,T_Demandes[Statut],"Validé",T_Demandes[Du],"&lt;="&amp;DATE(2026,1,27),T_Demandes[Au],"&gt;="&amp;DATE(2026,1,27),T_Demandes[Type],"RTT")&gt;0,"RTT",IF(COUNTIFS(T_Demandes[Collaborateur],$A20,T_Demandes[Statut],"Validé",T_Demandes[Du],"&lt;="&amp;DATE(2026,1,27),T_Demandes[Au],"&gt;="&amp;DATE(2026,1,27),T_Demandes[Type],"MAL")&gt;0,"MAL",IF(COUNTIFS(T_Demandes[Collaborateur],$A20,T_Demandes[Statut],"Validé",T_Demandes[Du],"&lt;="&amp;DATE(2026,1,27),T_Demandes[Au],"&gt;="&amp;DATE(2026,1,27),T_Demandes[Type],"ABS")&gt;0,"ABS",IF(COUNTIFS(T_Demandes[Collaborateur],$A20,T_Demandes[Statut],"Validé",T_Demandes[Du],"&lt;="&amp;DATE(2026,1,27),T_Demandes[Au],"&gt;="&amp;DATE(2026,1,27),T_Demandes[Type],"MAT")&gt;0,"MAT","")))))</f>
        <v/>
      </c>
      <c r="AE20" s="8">
        <f>IF(COUNTIFS(T_Demandes[Collaborateur],$A20,T_Demandes[Statut],"Validé",T_Demandes[Du],"&lt;="&amp;DATE(2026,1,28),T_Demandes[Au],"&gt;="&amp;DATE(2026,1,28),T_Demandes[Type],"CP")&gt;0,"CP",IF(COUNTIFS(T_Demandes[Collaborateur],$A20,T_Demandes[Statut],"Validé",T_Demandes[Du],"&lt;="&amp;DATE(2026,1,28),T_Demandes[Au],"&gt;="&amp;DATE(2026,1,28),T_Demandes[Type],"RTT")&gt;0,"RTT",IF(COUNTIFS(T_Demandes[Collaborateur],$A20,T_Demandes[Statut],"Validé",T_Demandes[Du],"&lt;="&amp;DATE(2026,1,28),T_Demandes[Au],"&gt;="&amp;DATE(2026,1,28),T_Demandes[Type],"MAL")&gt;0,"MAL",IF(COUNTIFS(T_Demandes[Collaborateur],$A20,T_Demandes[Statut],"Validé",T_Demandes[Du],"&lt;="&amp;DATE(2026,1,28),T_Demandes[Au],"&gt;="&amp;DATE(2026,1,28),T_Demandes[Type],"ABS")&gt;0,"ABS",IF(COUNTIFS(T_Demandes[Collaborateur],$A20,T_Demandes[Statut],"Validé",T_Demandes[Du],"&lt;="&amp;DATE(2026,1,28),T_Demandes[Au],"&gt;="&amp;DATE(2026,1,28),T_Demandes[Type],"MAT")&gt;0,"MAT","")))))</f>
        <v/>
      </c>
      <c r="AF20" s="8">
        <f>IF(COUNTIFS(T_Demandes[Collaborateur],$A20,T_Demandes[Statut],"Validé",T_Demandes[Du],"&lt;="&amp;DATE(2026,1,29),T_Demandes[Au],"&gt;="&amp;DATE(2026,1,29),T_Demandes[Type],"CP")&gt;0,"CP",IF(COUNTIFS(T_Demandes[Collaborateur],$A20,T_Demandes[Statut],"Validé",T_Demandes[Du],"&lt;="&amp;DATE(2026,1,29),T_Demandes[Au],"&gt;="&amp;DATE(2026,1,29),T_Demandes[Type],"RTT")&gt;0,"RTT",IF(COUNTIFS(T_Demandes[Collaborateur],$A20,T_Demandes[Statut],"Validé",T_Demandes[Du],"&lt;="&amp;DATE(2026,1,29),T_Demandes[Au],"&gt;="&amp;DATE(2026,1,29),T_Demandes[Type],"MAL")&gt;0,"MAL",IF(COUNTIFS(T_Demandes[Collaborateur],$A20,T_Demandes[Statut],"Validé",T_Demandes[Du],"&lt;="&amp;DATE(2026,1,29),T_Demandes[Au],"&gt;="&amp;DATE(2026,1,29),T_Demandes[Type],"ABS")&gt;0,"ABS",IF(COUNTIFS(T_Demandes[Collaborateur],$A20,T_Demandes[Statut],"Validé",T_Demandes[Du],"&lt;="&amp;DATE(2026,1,29),T_Demandes[Au],"&gt;="&amp;DATE(2026,1,29),T_Demandes[Type],"MAT")&gt;0,"MAT","")))))</f>
        <v/>
      </c>
      <c r="AG20" s="8">
        <f>IF(COUNTIFS(T_Demandes[Collaborateur],$A20,T_Demandes[Statut],"Validé",T_Demandes[Du],"&lt;="&amp;DATE(2026,1,30),T_Demandes[Au],"&gt;="&amp;DATE(2026,1,30),T_Demandes[Type],"CP")&gt;0,"CP",IF(COUNTIFS(T_Demandes[Collaborateur],$A20,T_Demandes[Statut],"Validé",T_Demandes[Du],"&lt;="&amp;DATE(2026,1,30),T_Demandes[Au],"&gt;="&amp;DATE(2026,1,30),T_Demandes[Type],"RTT")&gt;0,"RTT",IF(COUNTIFS(T_Demandes[Collaborateur],$A20,T_Demandes[Statut],"Validé",T_Demandes[Du],"&lt;="&amp;DATE(2026,1,30),T_Demandes[Au],"&gt;="&amp;DATE(2026,1,30),T_Demandes[Type],"MAL")&gt;0,"MAL",IF(COUNTIFS(T_Demandes[Collaborateur],$A20,T_Demandes[Statut],"Validé",T_Demandes[Du],"&lt;="&amp;DATE(2026,1,30),T_Demandes[Au],"&gt;="&amp;DATE(2026,1,30),T_Demandes[Type],"ABS")&gt;0,"ABS",IF(COUNTIFS(T_Demandes[Collaborateur],$A20,T_Demandes[Statut],"Validé",T_Demandes[Du],"&lt;="&amp;DATE(2026,1,30),T_Demandes[Au],"&gt;="&amp;DATE(2026,1,30),T_Demandes[Type],"MAT")&gt;0,"MAT","")))))</f>
        <v/>
      </c>
      <c r="AH20" s="8">
        <f>IF(COUNTIFS(T_Demandes[Collaborateur],$A20,T_Demandes[Statut],"Validé",T_Demandes[Du],"&lt;="&amp;DATE(2026,1,31),T_Demandes[Au],"&gt;="&amp;DATE(2026,1,31),T_Demandes[Type],"CP")&gt;0,"CP",IF(COUNTIFS(T_Demandes[Collaborateur],$A20,T_Demandes[Statut],"Validé",T_Demandes[Du],"&lt;="&amp;DATE(2026,1,31),T_Demandes[Au],"&gt;="&amp;DATE(2026,1,31),T_Demandes[Type],"RTT")&gt;0,"RTT",IF(COUNTIFS(T_Demandes[Collaborateur],$A20,T_Demandes[Statut],"Validé",T_Demandes[Du],"&lt;="&amp;DATE(2026,1,31),T_Demandes[Au],"&gt;="&amp;DATE(2026,1,31),T_Demandes[Type],"MAL")&gt;0,"MAL",IF(COUNTIFS(T_Demandes[Collaborateur],$A20,T_Demandes[Statut],"Validé",T_Demandes[Du],"&lt;="&amp;DATE(2026,1,31),T_Demandes[Au],"&gt;="&amp;DATE(2026,1,31),T_Demandes[Type],"ABS")&gt;0,"ABS",IF(COUNTIFS(T_Demandes[Collaborateur],$A20,T_Demandes[Statut],"Validé",T_Demandes[Du],"&lt;="&amp;DATE(2026,1,31),T_Demandes[Au],"&gt;="&amp;DATE(2026,1,31),T_Demandes[Type],"MAT")&gt;0,"MAT","")))))</f>
        <v/>
      </c>
    </row>
    <row r="23">
      <c r="A23" s="1" t="inlineStr">
        <is>
          <t>Légende :</t>
        </is>
      </c>
      <c r="B23" s="9" t="inlineStr">
        <is>
          <t>CP</t>
        </is>
      </c>
      <c r="C23" s="10" t="inlineStr">
        <is>
          <t>RTT</t>
        </is>
      </c>
      <c r="D23" s="11" t="inlineStr">
        <is>
          <t>MAL</t>
        </is>
      </c>
      <c r="E23" s="12" t="inlineStr">
        <is>
          <t>ABS</t>
        </is>
      </c>
      <c r="F23" s="13" t="inlineStr">
        <is>
          <t>MAT</t>
        </is>
      </c>
    </row>
  </sheetData>
  <mergeCells count="1">
    <mergeCell ref="A1:AH1"/>
  </mergeCells>
  <conditionalFormatting sqref="D5:AH61">
    <cfRule type="cellIs" priority="1" operator="equal" dxfId="0" stopIfTrue="0">
      <formula>"CP"</formula>
    </cfRule>
    <cfRule type="cellIs" priority="2" operator="equal" dxfId="1" stopIfTrue="0">
      <formula>"RTT"</formula>
    </cfRule>
    <cfRule type="cellIs" priority="3" operator="equal" dxfId="2" stopIfTrue="0">
      <formula>"MAL"</formula>
    </cfRule>
    <cfRule type="cellIs" priority="4" operator="equal" dxfId="3" stopIfTrue="0">
      <formula>"ABS"</formula>
    </cfRule>
    <cfRule type="cellIs" priority="5" operator="equal" dxfId="4" stopIfTrue="0">
      <formula>"MAT"</formula>
    </cfRule>
  </conditionalFormatting>
  <conditionalFormatting sqref="D5:D61">
    <cfRule type="expression" priority="6" dxfId="5">
      <formula>=WEEKDAY(DATE(2026,1,1),2)&gt;=6</formula>
    </cfRule>
    <cfRule type="expression" priority="7" dxfId="6">
      <formula>=COUNTIF(Feries,DATE(2026,1,1))&gt;0</formula>
    </cfRule>
  </conditionalFormatting>
  <conditionalFormatting sqref="E5:E61">
    <cfRule type="expression" priority="8" dxfId="5">
      <formula>=WEEKDAY(DATE(2026,1,2),2)&gt;=6</formula>
    </cfRule>
    <cfRule type="expression" priority="9" dxfId="6">
      <formula>=COUNTIF(Feries,DATE(2026,1,2))&gt;0</formula>
    </cfRule>
  </conditionalFormatting>
  <conditionalFormatting sqref="F5:F61">
    <cfRule type="expression" priority="10" dxfId="5">
      <formula>=WEEKDAY(DATE(2026,1,3),2)&gt;=6</formula>
    </cfRule>
    <cfRule type="expression" priority="11" dxfId="6">
      <formula>=COUNTIF(Feries,DATE(2026,1,3))&gt;0</formula>
    </cfRule>
  </conditionalFormatting>
  <conditionalFormatting sqref="G5:G61">
    <cfRule type="expression" priority="12" dxfId="5">
      <formula>=WEEKDAY(DATE(2026,1,4),2)&gt;=6</formula>
    </cfRule>
    <cfRule type="expression" priority="13" dxfId="6">
      <formula>=COUNTIF(Feries,DATE(2026,1,4))&gt;0</formula>
    </cfRule>
  </conditionalFormatting>
  <conditionalFormatting sqref="H5:H61">
    <cfRule type="expression" priority="14" dxfId="5">
      <formula>=WEEKDAY(DATE(2026,1,5),2)&gt;=6</formula>
    </cfRule>
    <cfRule type="expression" priority="15" dxfId="6">
      <formula>=COUNTIF(Feries,DATE(2026,1,5))&gt;0</formula>
    </cfRule>
  </conditionalFormatting>
  <conditionalFormatting sqref="I5:I61">
    <cfRule type="expression" priority="16" dxfId="5">
      <formula>=WEEKDAY(DATE(2026,1,6),2)&gt;=6</formula>
    </cfRule>
    <cfRule type="expression" priority="17" dxfId="6">
      <formula>=COUNTIF(Feries,DATE(2026,1,6))&gt;0</formula>
    </cfRule>
  </conditionalFormatting>
  <conditionalFormatting sqref="J5:J61">
    <cfRule type="expression" priority="18" dxfId="5">
      <formula>=WEEKDAY(DATE(2026,1,7),2)&gt;=6</formula>
    </cfRule>
    <cfRule type="expression" priority="19" dxfId="6">
      <formula>=COUNTIF(Feries,DATE(2026,1,7))&gt;0</formula>
    </cfRule>
  </conditionalFormatting>
  <conditionalFormatting sqref="K5:K61">
    <cfRule type="expression" priority="20" dxfId="5">
      <formula>=WEEKDAY(DATE(2026,1,8),2)&gt;=6</formula>
    </cfRule>
    <cfRule type="expression" priority="21" dxfId="6">
      <formula>=COUNTIF(Feries,DATE(2026,1,8))&gt;0</formula>
    </cfRule>
  </conditionalFormatting>
  <conditionalFormatting sqref="L5:L61">
    <cfRule type="expression" priority="22" dxfId="5">
      <formula>=WEEKDAY(DATE(2026,1,9),2)&gt;=6</formula>
    </cfRule>
    <cfRule type="expression" priority="23" dxfId="6">
      <formula>=COUNTIF(Feries,DATE(2026,1,9))&gt;0</formula>
    </cfRule>
  </conditionalFormatting>
  <conditionalFormatting sqref="M5:M61">
    <cfRule type="expression" priority="24" dxfId="5">
      <formula>=WEEKDAY(DATE(2026,1,10),2)&gt;=6</formula>
    </cfRule>
    <cfRule type="expression" priority="25" dxfId="6">
      <formula>=COUNTIF(Feries,DATE(2026,1,10))&gt;0</formula>
    </cfRule>
  </conditionalFormatting>
  <conditionalFormatting sqref="N5:N61">
    <cfRule type="expression" priority="26" dxfId="5">
      <formula>=WEEKDAY(DATE(2026,1,11),2)&gt;=6</formula>
    </cfRule>
    <cfRule type="expression" priority="27" dxfId="6">
      <formula>=COUNTIF(Feries,DATE(2026,1,11))&gt;0</formula>
    </cfRule>
  </conditionalFormatting>
  <conditionalFormatting sqref="O5:O61">
    <cfRule type="expression" priority="28" dxfId="5">
      <formula>=WEEKDAY(DATE(2026,1,12),2)&gt;=6</formula>
    </cfRule>
    <cfRule type="expression" priority="29" dxfId="6">
      <formula>=COUNTIF(Feries,DATE(2026,1,12))&gt;0</formula>
    </cfRule>
  </conditionalFormatting>
  <conditionalFormatting sqref="P5:P61">
    <cfRule type="expression" priority="30" dxfId="5">
      <formula>=WEEKDAY(DATE(2026,1,13),2)&gt;=6</formula>
    </cfRule>
    <cfRule type="expression" priority="31" dxfId="6">
      <formula>=COUNTIF(Feries,DATE(2026,1,13))&gt;0</formula>
    </cfRule>
  </conditionalFormatting>
  <conditionalFormatting sqref="Q5:Q61">
    <cfRule type="expression" priority="32" dxfId="5">
      <formula>=WEEKDAY(DATE(2026,1,14),2)&gt;=6</formula>
    </cfRule>
    <cfRule type="expression" priority="33" dxfId="6">
      <formula>=COUNTIF(Feries,DATE(2026,1,14))&gt;0</formula>
    </cfRule>
  </conditionalFormatting>
  <conditionalFormatting sqref="R5:R61">
    <cfRule type="expression" priority="34" dxfId="5">
      <formula>=WEEKDAY(DATE(2026,1,15),2)&gt;=6</formula>
    </cfRule>
    <cfRule type="expression" priority="35" dxfId="6">
      <formula>=COUNTIF(Feries,DATE(2026,1,15))&gt;0</formula>
    </cfRule>
  </conditionalFormatting>
  <conditionalFormatting sqref="S5:S61">
    <cfRule type="expression" priority="36" dxfId="5">
      <formula>=WEEKDAY(DATE(2026,1,16),2)&gt;=6</formula>
    </cfRule>
    <cfRule type="expression" priority="37" dxfId="6">
      <formula>=COUNTIF(Feries,DATE(2026,1,16))&gt;0</formula>
    </cfRule>
  </conditionalFormatting>
  <conditionalFormatting sqref="T5:T61">
    <cfRule type="expression" priority="38" dxfId="5">
      <formula>=WEEKDAY(DATE(2026,1,17),2)&gt;=6</formula>
    </cfRule>
    <cfRule type="expression" priority="39" dxfId="6">
      <formula>=COUNTIF(Feries,DATE(2026,1,17))&gt;0</formula>
    </cfRule>
  </conditionalFormatting>
  <conditionalFormatting sqref="U5:U61">
    <cfRule type="expression" priority="40" dxfId="5">
      <formula>=WEEKDAY(DATE(2026,1,18),2)&gt;=6</formula>
    </cfRule>
    <cfRule type="expression" priority="41" dxfId="6">
      <formula>=COUNTIF(Feries,DATE(2026,1,18))&gt;0</formula>
    </cfRule>
  </conditionalFormatting>
  <conditionalFormatting sqref="V5:V61">
    <cfRule type="expression" priority="42" dxfId="5">
      <formula>=WEEKDAY(DATE(2026,1,19),2)&gt;=6</formula>
    </cfRule>
    <cfRule type="expression" priority="43" dxfId="6">
      <formula>=COUNTIF(Feries,DATE(2026,1,19))&gt;0</formula>
    </cfRule>
  </conditionalFormatting>
  <conditionalFormatting sqref="W5:W61">
    <cfRule type="expression" priority="44" dxfId="5">
      <formula>=WEEKDAY(DATE(2026,1,20),2)&gt;=6</formula>
    </cfRule>
    <cfRule type="expression" priority="45" dxfId="6">
      <formula>=COUNTIF(Feries,DATE(2026,1,20))&gt;0</formula>
    </cfRule>
  </conditionalFormatting>
  <conditionalFormatting sqref="X5:X61">
    <cfRule type="expression" priority="46" dxfId="5">
      <formula>=WEEKDAY(DATE(2026,1,21),2)&gt;=6</formula>
    </cfRule>
    <cfRule type="expression" priority="47" dxfId="6">
      <formula>=COUNTIF(Feries,DATE(2026,1,21))&gt;0</formula>
    </cfRule>
  </conditionalFormatting>
  <conditionalFormatting sqref="Y5:Y61">
    <cfRule type="expression" priority="48" dxfId="5">
      <formula>=WEEKDAY(DATE(2026,1,22),2)&gt;=6</formula>
    </cfRule>
    <cfRule type="expression" priority="49" dxfId="6">
      <formula>=COUNTIF(Feries,DATE(2026,1,22))&gt;0</formula>
    </cfRule>
  </conditionalFormatting>
  <conditionalFormatting sqref="Z5:Z61">
    <cfRule type="expression" priority="50" dxfId="5">
      <formula>=WEEKDAY(DATE(2026,1,23),2)&gt;=6</formula>
    </cfRule>
    <cfRule type="expression" priority="51" dxfId="6">
      <formula>=COUNTIF(Feries,DATE(2026,1,23))&gt;0</formula>
    </cfRule>
  </conditionalFormatting>
  <conditionalFormatting sqref="AA5:AA61">
    <cfRule type="expression" priority="52" dxfId="5">
      <formula>=WEEKDAY(DATE(2026,1,24),2)&gt;=6</formula>
    </cfRule>
    <cfRule type="expression" priority="53" dxfId="6">
      <formula>=COUNTIF(Feries,DATE(2026,1,24))&gt;0</formula>
    </cfRule>
  </conditionalFormatting>
  <conditionalFormatting sqref="AB5:AB61">
    <cfRule type="expression" priority="54" dxfId="5">
      <formula>=WEEKDAY(DATE(2026,1,25),2)&gt;=6</formula>
    </cfRule>
    <cfRule type="expression" priority="55" dxfId="6">
      <formula>=COUNTIF(Feries,DATE(2026,1,25))&gt;0</formula>
    </cfRule>
  </conditionalFormatting>
  <conditionalFormatting sqref="AC5:AC61">
    <cfRule type="expression" priority="56" dxfId="5">
      <formula>=WEEKDAY(DATE(2026,1,26),2)&gt;=6</formula>
    </cfRule>
    <cfRule type="expression" priority="57" dxfId="6">
      <formula>=COUNTIF(Feries,DATE(2026,1,26))&gt;0</formula>
    </cfRule>
  </conditionalFormatting>
  <conditionalFormatting sqref="AD5:AD61">
    <cfRule type="expression" priority="58" dxfId="5">
      <formula>=WEEKDAY(DATE(2026,1,27),2)&gt;=6</formula>
    </cfRule>
    <cfRule type="expression" priority="59" dxfId="6">
      <formula>=COUNTIF(Feries,DATE(2026,1,27))&gt;0</formula>
    </cfRule>
  </conditionalFormatting>
  <conditionalFormatting sqref="AE5:AE61">
    <cfRule type="expression" priority="60" dxfId="5">
      <formula>=WEEKDAY(DATE(2026,1,28),2)&gt;=6</formula>
    </cfRule>
    <cfRule type="expression" priority="61" dxfId="6">
      <formula>=COUNTIF(Feries,DATE(2026,1,28))&gt;0</formula>
    </cfRule>
  </conditionalFormatting>
  <conditionalFormatting sqref="AF5:AF61">
    <cfRule type="expression" priority="62" dxfId="5">
      <formula>=WEEKDAY(DATE(2026,1,29),2)&gt;=6</formula>
    </cfRule>
    <cfRule type="expression" priority="63" dxfId="6">
      <formula>=COUNTIF(Feries,DATE(2026,1,29))&gt;0</formula>
    </cfRule>
  </conditionalFormatting>
  <conditionalFormatting sqref="AG5:AG61">
    <cfRule type="expression" priority="64" dxfId="5">
      <formula>=WEEKDAY(DATE(2026,1,30),2)&gt;=6</formula>
    </cfRule>
    <cfRule type="expression" priority="65" dxfId="6">
      <formula>=COUNTIF(Feries,DATE(2026,1,30))&gt;0</formula>
    </cfRule>
  </conditionalFormatting>
  <conditionalFormatting sqref="AH5:AH61">
    <cfRule type="expression" priority="66" dxfId="5">
      <formula>=WEEKDAY(DATE(2026,1,31),2)&gt;=6</formula>
    </cfRule>
    <cfRule type="expression" priority="67" dxfId="6">
      <formula>=COUNTIF(Feries,DATE(2026,1,31))&gt;0</formula>
    </cfRule>
  </conditionalFormatting>
  <pageMargins left="0.3" right="0.3" top="0.5" bottom="0.5" header="0.5" footer="0.5"/>
  <pageSetup orientation="landscape" paperSize="9" fitToHeight="0" fitToWidth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H23"/>
  <sheetViews>
    <sheetView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10" customWidth="1" min="2" max="2"/>
    <col width="8" customWidth="1" min="3" max="3"/>
    <col width="3" customWidth="1" min="4" max="4"/>
    <col width="3" customWidth="1" min="5" max="5"/>
    <col width="3" customWidth="1" min="6" max="6"/>
    <col width="3" customWidth="1" min="7" max="7"/>
    <col width="3" customWidth="1" min="8" max="8"/>
    <col width="3" customWidth="1" min="9" max="9"/>
    <col width="3" customWidth="1" min="10" max="10"/>
    <col width="3" customWidth="1" min="11" max="11"/>
    <col width="3" customWidth="1" min="12" max="12"/>
    <col width="3" customWidth="1" min="13" max="13"/>
    <col width="3" customWidth="1" min="14" max="14"/>
    <col width="3" customWidth="1" min="15" max="15"/>
    <col width="3" customWidth="1" min="16" max="16"/>
    <col width="3" customWidth="1" min="17" max="17"/>
    <col width="3" customWidth="1" min="18" max="18"/>
    <col width="3" customWidth="1" min="19" max="19"/>
    <col width="3" customWidth="1" min="20" max="20"/>
    <col width="3" customWidth="1" min="21" max="21"/>
    <col width="3" customWidth="1" min="22" max="22"/>
    <col width="3" customWidth="1" min="23" max="23"/>
    <col width="3" customWidth="1" min="24" max="24"/>
    <col width="3" customWidth="1" min="25" max="25"/>
    <col width="3" customWidth="1" min="26" max="26"/>
    <col width="3" customWidth="1" min="27" max="27"/>
    <col width="3" customWidth="1" min="28" max="28"/>
    <col width="3" customWidth="1" min="29" max="29"/>
    <col width="3" customWidth="1" min="30" max="30"/>
    <col width="3" customWidth="1" min="31" max="31"/>
    <col width="3" customWidth="1" min="32" max="32"/>
    <col width="3" customWidth="1" min="33" max="33"/>
    <col width="3" customWidth="1" min="34" max="34"/>
  </cols>
  <sheetData>
    <row r="1">
      <c r="A1" s="7" t="inlineStr">
        <is>
          <t>PLANNING CONGÉS — AUGUST 2026 (Affichage)</t>
        </is>
      </c>
    </row>
    <row r="2">
      <c r="A2" s="4" t="n"/>
      <c r="B2" s="5" t="n"/>
      <c r="C2" s="4" t="n"/>
      <c r="D2" s="5" t="n"/>
      <c r="E2" s="4" t="n"/>
      <c r="F2" s="5" t="n"/>
      <c r="G2" s="4" t="n"/>
      <c r="H2" s="5" t="n"/>
      <c r="I2" s="4" t="n"/>
      <c r="J2" s="5" t="n"/>
      <c r="K2" s="4" t="n"/>
      <c r="L2" s="5" t="n"/>
      <c r="M2" s="4" t="n"/>
      <c r="N2" s="5" t="n"/>
      <c r="O2" s="4" t="n"/>
      <c r="P2" s="5" t="n"/>
      <c r="Q2" s="4" t="n"/>
      <c r="R2" s="5" t="n"/>
      <c r="S2" s="4" t="n"/>
      <c r="T2" s="5" t="n"/>
      <c r="U2" s="4" t="n"/>
      <c r="V2" s="5" t="n"/>
      <c r="W2" s="4" t="n"/>
      <c r="X2" s="5" t="n"/>
      <c r="Y2" s="4" t="n"/>
      <c r="Z2" s="5" t="n"/>
      <c r="AA2" s="4" t="n"/>
      <c r="AB2" s="5" t="n"/>
      <c r="AC2" s="4" t="n"/>
      <c r="AD2" s="5" t="n"/>
      <c r="AE2" s="4" t="n"/>
      <c r="AF2" s="5" t="n"/>
      <c r="AG2" s="4" t="n"/>
      <c r="AH2" s="5" t="n"/>
    </row>
    <row r="3">
      <c r="A3" s="1" t="inlineStr">
        <is>
          <t>Collaborateur</t>
        </is>
      </c>
      <c r="B3" s="1" t="inlineStr">
        <is>
          <t>Équipe</t>
        </is>
      </c>
      <c r="C3" s="1" t="inlineStr">
        <is>
          <t>Mgr</t>
        </is>
      </c>
      <c r="D3" t="n">
        <v>1</v>
      </c>
      <c r="E3" t="n">
        <v>2</v>
      </c>
      <c r="F3" t="n">
        <v>3</v>
      </c>
      <c r="G3" t="n">
        <v>4</v>
      </c>
      <c r="H3" t="n">
        <v>5</v>
      </c>
      <c r="I3" t="n">
        <v>6</v>
      </c>
      <c r="J3" t="n">
        <v>7</v>
      </c>
      <c r="K3" t="n">
        <v>8</v>
      </c>
      <c r="L3" t="n">
        <v>9</v>
      </c>
      <c r="M3" t="n">
        <v>10</v>
      </c>
      <c r="N3" t="n">
        <v>11</v>
      </c>
      <c r="O3" t="n">
        <v>12</v>
      </c>
      <c r="P3" t="n">
        <v>13</v>
      </c>
      <c r="Q3" t="n">
        <v>14</v>
      </c>
      <c r="R3" t="n">
        <v>15</v>
      </c>
      <c r="S3" t="n">
        <v>16</v>
      </c>
      <c r="T3" t="n">
        <v>17</v>
      </c>
      <c r="U3" t="n">
        <v>18</v>
      </c>
      <c r="V3" t="n">
        <v>19</v>
      </c>
      <c r="W3" t="n">
        <v>20</v>
      </c>
      <c r="X3" t="n">
        <v>21</v>
      </c>
      <c r="Y3" t="n">
        <v>22</v>
      </c>
      <c r="Z3" t="n">
        <v>23</v>
      </c>
      <c r="AA3" t="n">
        <v>24</v>
      </c>
      <c r="AB3" t="n">
        <v>25</v>
      </c>
      <c r="AC3" t="n">
        <v>26</v>
      </c>
      <c r="AD3" t="n">
        <v>27</v>
      </c>
      <c r="AE3" t="n">
        <v>28</v>
      </c>
      <c r="AF3" t="n">
        <v>29</v>
      </c>
      <c r="AG3" t="n">
        <v>30</v>
      </c>
      <c r="AH3" t="n">
        <v>31</v>
      </c>
    </row>
    <row r="5">
      <c r="A5" t="inlineStr">
        <is>
          <t>Amélie Benali</t>
        </is>
      </c>
      <c r="B5" t="inlineStr">
        <is>
          <t>A</t>
        </is>
      </c>
      <c r="C5" t="inlineStr">
        <is>
          <t>Yassine Haddad</t>
        </is>
      </c>
      <c r="D5" s="8">
        <f>IF(COUNTIFS(T_Demandes[Collaborateur],$A5,T_Demandes[Statut],"Validé",T_Demandes[Du],"&lt;="&amp;DATE(2026,8,1),T_Demandes[Au],"&gt;="&amp;DATE(2026,8,1),T_Demandes[Type],"CP")&gt;0,"CP",IF(COUNTIFS(T_Demandes[Collaborateur],$A5,T_Demandes[Statut],"Validé",T_Demandes[Du],"&lt;="&amp;DATE(2026,8,1),T_Demandes[Au],"&gt;="&amp;DATE(2026,8,1),T_Demandes[Type],"RTT")&gt;0,"RTT",IF(COUNTIFS(T_Demandes[Collaborateur],$A5,T_Demandes[Statut],"Validé",T_Demandes[Du],"&lt;="&amp;DATE(2026,8,1),T_Demandes[Au],"&gt;="&amp;DATE(2026,8,1),T_Demandes[Type],"MAL")&gt;0,"MAL",IF(COUNTIFS(T_Demandes[Collaborateur],$A5,T_Demandes[Statut],"Validé",T_Demandes[Du],"&lt;="&amp;DATE(2026,8,1),T_Demandes[Au],"&gt;="&amp;DATE(2026,8,1),T_Demandes[Type],"ABS")&gt;0,"ABS",IF(COUNTIFS(T_Demandes[Collaborateur],$A5,T_Demandes[Statut],"Validé",T_Demandes[Du],"&lt;="&amp;DATE(2026,8,1),T_Demandes[Au],"&gt;="&amp;DATE(2026,8,1),T_Demandes[Type],"MAT")&gt;0,"MAT","")))))</f>
        <v/>
      </c>
      <c r="E5" s="8">
        <f>IF(COUNTIFS(T_Demandes[Collaborateur],$A5,T_Demandes[Statut],"Validé",T_Demandes[Du],"&lt;="&amp;DATE(2026,8,2),T_Demandes[Au],"&gt;="&amp;DATE(2026,8,2),T_Demandes[Type],"CP")&gt;0,"CP",IF(COUNTIFS(T_Demandes[Collaborateur],$A5,T_Demandes[Statut],"Validé",T_Demandes[Du],"&lt;="&amp;DATE(2026,8,2),T_Demandes[Au],"&gt;="&amp;DATE(2026,8,2),T_Demandes[Type],"RTT")&gt;0,"RTT",IF(COUNTIFS(T_Demandes[Collaborateur],$A5,T_Demandes[Statut],"Validé",T_Demandes[Du],"&lt;="&amp;DATE(2026,8,2),T_Demandes[Au],"&gt;="&amp;DATE(2026,8,2),T_Demandes[Type],"MAL")&gt;0,"MAL",IF(COUNTIFS(T_Demandes[Collaborateur],$A5,T_Demandes[Statut],"Validé",T_Demandes[Du],"&lt;="&amp;DATE(2026,8,2),T_Demandes[Au],"&gt;="&amp;DATE(2026,8,2),T_Demandes[Type],"ABS")&gt;0,"ABS",IF(COUNTIFS(T_Demandes[Collaborateur],$A5,T_Demandes[Statut],"Validé",T_Demandes[Du],"&lt;="&amp;DATE(2026,8,2),T_Demandes[Au],"&gt;="&amp;DATE(2026,8,2),T_Demandes[Type],"MAT")&gt;0,"MAT","")))))</f>
        <v/>
      </c>
      <c r="F5" s="8">
        <f>IF(COUNTIFS(T_Demandes[Collaborateur],$A5,T_Demandes[Statut],"Validé",T_Demandes[Du],"&lt;="&amp;DATE(2026,8,3),T_Demandes[Au],"&gt;="&amp;DATE(2026,8,3),T_Demandes[Type],"CP")&gt;0,"CP",IF(COUNTIFS(T_Demandes[Collaborateur],$A5,T_Demandes[Statut],"Validé",T_Demandes[Du],"&lt;="&amp;DATE(2026,8,3),T_Demandes[Au],"&gt;="&amp;DATE(2026,8,3),T_Demandes[Type],"RTT")&gt;0,"RTT",IF(COUNTIFS(T_Demandes[Collaborateur],$A5,T_Demandes[Statut],"Validé",T_Demandes[Du],"&lt;="&amp;DATE(2026,8,3),T_Demandes[Au],"&gt;="&amp;DATE(2026,8,3),T_Demandes[Type],"MAL")&gt;0,"MAL",IF(COUNTIFS(T_Demandes[Collaborateur],$A5,T_Demandes[Statut],"Validé",T_Demandes[Du],"&lt;="&amp;DATE(2026,8,3),T_Demandes[Au],"&gt;="&amp;DATE(2026,8,3),T_Demandes[Type],"ABS")&gt;0,"ABS",IF(COUNTIFS(T_Demandes[Collaborateur],$A5,T_Demandes[Statut],"Validé",T_Demandes[Du],"&lt;="&amp;DATE(2026,8,3),T_Demandes[Au],"&gt;="&amp;DATE(2026,8,3),T_Demandes[Type],"MAT")&gt;0,"MAT","")))))</f>
        <v/>
      </c>
      <c r="G5" s="8">
        <f>IF(COUNTIFS(T_Demandes[Collaborateur],$A5,T_Demandes[Statut],"Validé",T_Demandes[Du],"&lt;="&amp;DATE(2026,8,4),T_Demandes[Au],"&gt;="&amp;DATE(2026,8,4),T_Demandes[Type],"CP")&gt;0,"CP",IF(COUNTIFS(T_Demandes[Collaborateur],$A5,T_Demandes[Statut],"Validé",T_Demandes[Du],"&lt;="&amp;DATE(2026,8,4),T_Demandes[Au],"&gt;="&amp;DATE(2026,8,4),T_Demandes[Type],"RTT")&gt;0,"RTT",IF(COUNTIFS(T_Demandes[Collaborateur],$A5,T_Demandes[Statut],"Validé",T_Demandes[Du],"&lt;="&amp;DATE(2026,8,4),T_Demandes[Au],"&gt;="&amp;DATE(2026,8,4),T_Demandes[Type],"MAL")&gt;0,"MAL",IF(COUNTIFS(T_Demandes[Collaborateur],$A5,T_Demandes[Statut],"Validé",T_Demandes[Du],"&lt;="&amp;DATE(2026,8,4),T_Demandes[Au],"&gt;="&amp;DATE(2026,8,4),T_Demandes[Type],"ABS")&gt;0,"ABS",IF(COUNTIFS(T_Demandes[Collaborateur],$A5,T_Demandes[Statut],"Validé",T_Demandes[Du],"&lt;="&amp;DATE(2026,8,4),T_Demandes[Au],"&gt;="&amp;DATE(2026,8,4),T_Demandes[Type],"MAT")&gt;0,"MAT","")))))</f>
        <v/>
      </c>
      <c r="H5" s="8">
        <f>IF(COUNTIFS(T_Demandes[Collaborateur],$A5,T_Demandes[Statut],"Validé",T_Demandes[Du],"&lt;="&amp;DATE(2026,8,5),T_Demandes[Au],"&gt;="&amp;DATE(2026,8,5),T_Demandes[Type],"CP")&gt;0,"CP",IF(COUNTIFS(T_Demandes[Collaborateur],$A5,T_Demandes[Statut],"Validé",T_Demandes[Du],"&lt;="&amp;DATE(2026,8,5),T_Demandes[Au],"&gt;="&amp;DATE(2026,8,5),T_Demandes[Type],"RTT")&gt;0,"RTT",IF(COUNTIFS(T_Demandes[Collaborateur],$A5,T_Demandes[Statut],"Validé",T_Demandes[Du],"&lt;="&amp;DATE(2026,8,5),T_Demandes[Au],"&gt;="&amp;DATE(2026,8,5),T_Demandes[Type],"MAL")&gt;0,"MAL",IF(COUNTIFS(T_Demandes[Collaborateur],$A5,T_Demandes[Statut],"Validé",T_Demandes[Du],"&lt;="&amp;DATE(2026,8,5),T_Demandes[Au],"&gt;="&amp;DATE(2026,8,5),T_Demandes[Type],"ABS")&gt;0,"ABS",IF(COUNTIFS(T_Demandes[Collaborateur],$A5,T_Demandes[Statut],"Validé",T_Demandes[Du],"&lt;="&amp;DATE(2026,8,5),T_Demandes[Au],"&gt;="&amp;DATE(2026,8,5),T_Demandes[Type],"MAT")&gt;0,"MAT","")))))</f>
        <v/>
      </c>
      <c r="I5" s="8">
        <f>IF(COUNTIFS(T_Demandes[Collaborateur],$A5,T_Demandes[Statut],"Validé",T_Demandes[Du],"&lt;="&amp;DATE(2026,8,6),T_Demandes[Au],"&gt;="&amp;DATE(2026,8,6),T_Demandes[Type],"CP")&gt;0,"CP",IF(COUNTIFS(T_Demandes[Collaborateur],$A5,T_Demandes[Statut],"Validé",T_Demandes[Du],"&lt;="&amp;DATE(2026,8,6),T_Demandes[Au],"&gt;="&amp;DATE(2026,8,6),T_Demandes[Type],"RTT")&gt;0,"RTT",IF(COUNTIFS(T_Demandes[Collaborateur],$A5,T_Demandes[Statut],"Validé",T_Demandes[Du],"&lt;="&amp;DATE(2026,8,6),T_Demandes[Au],"&gt;="&amp;DATE(2026,8,6),T_Demandes[Type],"MAL")&gt;0,"MAL",IF(COUNTIFS(T_Demandes[Collaborateur],$A5,T_Demandes[Statut],"Validé",T_Demandes[Du],"&lt;="&amp;DATE(2026,8,6),T_Demandes[Au],"&gt;="&amp;DATE(2026,8,6),T_Demandes[Type],"ABS")&gt;0,"ABS",IF(COUNTIFS(T_Demandes[Collaborateur],$A5,T_Demandes[Statut],"Validé",T_Demandes[Du],"&lt;="&amp;DATE(2026,8,6),T_Demandes[Au],"&gt;="&amp;DATE(2026,8,6),T_Demandes[Type],"MAT")&gt;0,"MAT","")))))</f>
        <v/>
      </c>
      <c r="J5" s="8">
        <f>IF(COUNTIFS(T_Demandes[Collaborateur],$A5,T_Demandes[Statut],"Validé",T_Demandes[Du],"&lt;="&amp;DATE(2026,8,7),T_Demandes[Au],"&gt;="&amp;DATE(2026,8,7),T_Demandes[Type],"CP")&gt;0,"CP",IF(COUNTIFS(T_Demandes[Collaborateur],$A5,T_Demandes[Statut],"Validé",T_Demandes[Du],"&lt;="&amp;DATE(2026,8,7),T_Demandes[Au],"&gt;="&amp;DATE(2026,8,7),T_Demandes[Type],"RTT")&gt;0,"RTT",IF(COUNTIFS(T_Demandes[Collaborateur],$A5,T_Demandes[Statut],"Validé",T_Demandes[Du],"&lt;="&amp;DATE(2026,8,7),T_Demandes[Au],"&gt;="&amp;DATE(2026,8,7),T_Demandes[Type],"MAL")&gt;0,"MAL",IF(COUNTIFS(T_Demandes[Collaborateur],$A5,T_Demandes[Statut],"Validé",T_Demandes[Du],"&lt;="&amp;DATE(2026,8,7),T_Demandes[Au],"&gt;="&amp;DATE(2026,8,7),T_Demandes[Type],"ABS")&gt;0,"ABS",IF(COUNTIFS(T_Demandes[Collaborateur],$A5,T_Demandes[Statut],"Validé",T_Demandes[Du],"&lt;="&amp;DATE(2026,8,7),T_Demandes[Au],"&gt;="&amp;DATE(2026,8,7),T_Demandes[Type],"MAT")&gt;0,"MAT","")))))</f>
        <v/>
      </c>
      <c r="K5" s="8">
        <f>IF(COUNTIFS(T_Demandes[Collaborateur],$A5,T_Demandes[Statut],"Validé",T_Demandes[Du],"&lt;="&amp;DATE(2026,8,8),T_Demandes[Au],"&gt;="&amp;DATE(2026,8,8),T_Demandes[Type],"CP")&gt;0,"CP",IF(COUNTIFS(T_Demandes[Collaborateur],$A5,T_Demandes[Statut],"Validé",T_Demandes[Du],"&lt;="&amp;DATE(2026,8,8),T_Demandes[Au],"&gt;="&amp;DATE(2026,8,8),T_Demandes[Type],"RTT")&gt;0,"RTT",IF(COUNTIFS(T_Demandes[Collaborateur],$A5,T_Demandes[Statut],"Validé",T_Demandes[Du],"&lt;="&amp;DATE(2026,8,8),T_Demandes[Au],"&gt;="&amp;DATE(2026,8,8),T_Demandes[Type],"MAL")&gt;0,"MAL",IF(COUNTIFS(T_Demandes[Collaborateur],$A5,T_Demandes[Statut],"Validé",T_Demandes[Du],"&lt;="&amp;DATE(2026,8,8),T_Demandes[Au],"&gt;="&amp;DATE(2026,8,8),T_Demandes[Type],"ABS")&gt;0,"ABS",IF(COUNTIFS(T_Demandes[Collaborateur],$A5,T_Demandes[Statut],"Validé",T_Demandes[Du],"&lt;="&amp;DATE(2026,8,8),T_Demandes[Au],"&gt;="&amp;DATE(2026,8,8),T_Demandes[Type],"MAT")&gt;0,"MAT","")))))</f>
        <v/>
      </c>
      <c r="L5" s="8">
        <f>IF(COUNTIFS(T_Demandes[Collaborateur],$A5,T_Demandes[Statut],"Validé",T_Demandes[Du],"&lt;="&amp;DATE(2026,8,9),T_Demandes[Au],"&gt;="&amp;DATE(2026,8,9),T_Demandes[Type],"CP")&gt;0,"CP",IF(COUNTIFS(T_Demandes[Collaborateur],$A5,T_Demandes[Statut],"Validé",T_Demandes[Du],"&lt;="&amp;DATE(2026,8,9),T_Demandes[Au],"&gt;="&amp;DATE(2026,8,9),T_Demandes[Type],"RTT")&gt;0,"RTT",IF(COUNTIFS(T_Demandes[Collaborateur],$A5,T_Demandes[Statut],"Validé",T_Demandes[Du],"&lt;="&amp;DATE(2026,8,9),T_Demandes[Au],"&gt;="&amp;DATE(2026,8,9),T_Demandes[Type],"MAL")&gt;0,"MAL",IF(COUNTIFS(T_Demandes[Collaborateur],$A5,T_Demandes[Statut],"Validé",T_Demandes[Du],"&lt;="&amp;DATE(2026,8,9),T_Demandes[Au],"&gt;="&amp;DATE(2026,8,9),T_Demandes[Type],"ABS")&gt;0,"ABS",IF(COUNTIFS(T_Demandes[Collaborateur],$A5,T_Demandes[Statut],"Validé",T_Demandes[Du],"&lt;="&amp;DATE(2026,8,9),T_Demandes[Au],"&gt;="&amp;DATE(2026,8,9),T_Demandes[Type],"MAT")&gt;0,"MAT","")))))</f>
        <v/>
      </c>
      <c r="M5" s="8">
        <f>IF(COUNTIFS(T_Demandes[Collaborateur],$A5,T_Demandes[Statut],"Validé",T_Demandes[Du],"&lt;="&amp;DATE(2026,8,10),T_Demandes[Au],"&gt;="&amp;DATE(2026,8,10),T_Demandes[Type],"CP")&gt;0,"CP",IF(COUNTIFS(T_Demandes[Collaborateur],$A5,T_Demandes[Statut],"Validé",T_Demandes[Du],"&lt;="&amp;DATE(2026,8,10),T_Demandes[Au],"&gt;="&amp;DATE(2026,8,10),T_Demandes[Type],"RTT")&gt;0,"RTT",IF(COUNTIFS(T_Demandes[Collaborateur],$A5,T_Demandes[Statut],"Validé",T_Demandes[Du],"&lt;="&amp;DATE(2026,8,10),T_Demandes[Au],"&gt;="&amp;DATE(2026,8,10),T_Demandes[Type],"MAL")&gt;0,"MAL",IF(COUNTIFS(T_Demandes[Collaborateur],$A5,T_Demandes[Statut],"Validé",T_Demandes[Du],"&lt;="&amp;DATE(2026,8,10),T_Demandes[Au],"&gt;="&amp;DATE(2026,8,10),T_Demandes[Type],"ABS")&gt;0,"ABS",IF(COUNTIFS(T_Demandes[Collaborateur],$A5,T_Demandes[Statut],"Validé",T_Demandes[Du],"&lt;="&amp;DATE(2026,8,10),T_Demandes[Au],"&gt;="&amp;DATE(2026,8,10),T_Demandes[Type],"MAT")&gt;0,"MAT","")))))</f>
        <v/>
      </c>
      <c r="N5" s="8">
        <f>IF(COUNTIFS(T_Demandes[Collaborateur],$A5,T_Demandes[Statut],"Validé",T_Demandes[Du],"&lt;="&amp;DATE(2026,8,11),T_Demandes[Au],"&gt;="&amp;DATE(2026,8,11),T_Demandes[Type],"CP")&gt;0,"CP",IF(COUNTIFS(T_Demandes[Collaborateur],$A5,T_Demandes[Statut],"Validé",T_Demandes[Du],"&lt;="&amp;DATE(2026,8,11),T_Demandes[Au],"&gt;="&amp;DATE(2026,8,11),T_Demandes[Type],"RTT")&gt;0,"RTT",IF(COUNTIFS(T_Demandes[Collaborateur],$A5,T_Demandes[Statut],"Validé",T_Demandes[Du],"&lt;="&amp;DATE(2026,8,11),T_Demandes[Au],"&gt;="&amp;DATE(2026,8,11),T_Demandes[Type],"MAL")&gt;0,"MAL",IF(COUNTIFS(T_Demandes[Collaborateur],$A5,T_Demandes[Statut],"Validé",T_Demandes[Du],"&lt;="&amp;DATE(2026,8,11),T_Demandes[Au],"&gt;="&amp;DATE(2026,8,11),T_Demandes[Type],"ABS")&gt;0,"ABS",IF(COUNTIFS(T_Demandes[Collaborateur],$A5,T_Demandes[Statut],"Validé",T_Demandes[Du],"&lt;="&amp;DATE(2026,8,11),T_Demandes[Au],"&gt;="&amp;DATE(2026,8,11),T_Demandes[Type],"MAT")&gt;0,"MAT","")))))</f>
        <v/>
      </c>
      <c r="O5" s="8">
        <f>IF(COUNTIFS(T_Demandes[Collaborateur],$A5,T_Demandes[Statut],"Validé",T_Demandes[Du],"&lt;="&amp;DATE(2026,8,12),T_Demandes[Au],"&gt;="&amp;DATE(2026,8,12),T_Demandes[Type],"CP")&gt;0,"CP",IF(COUNTIFS(T_Demandes[Collaborateur],$A5,T_Demandes[Statut],"Validé",T_Demandes[Du],"&lt;="&amp;DATE(2026,8,12),T_Demandes[Au],"&gt;="&amp;DATE(2026,8,12),T_Demandes[Type],"RTT")&gt;0,"RTT",IF(COUNTIFS(T_Demandes[Collaborateur],$A5,T_Demandes[Statut],"Validé",T_Demandes[Du],"&lt;="&amp;DATE(2026,8,12),T_Demandes[Au],"&gt;="&amp;DATE(2026,8,12),T_Demandes[Type],"MAL")&gt;0,"MAL",IF(COUNTIFS(T_Demandes[Collaborateur],$A5,T_Demandes[Statut],"Validé",T_Demandes[Du],"&lt;="&amp;DATE(2026,8,12),T_Demandes[Au],"&gt;="&amp;DATE(2026,8,12),T_Demandes[Type],"ABS")&gt;0,"ABS",IF(COUNTIFS(T_Demandes[Collaborateur],$A5,T_Demandes[Statut],"Validé",T_Demandes[Du],"&lt;="&amp;DATE(2026,8,12),T_Demandes[Au],"&gt;="&amp;DATE(2026,8,12),T_Demandes[Type],"MAT")&gt;0,"MAT","")))))</f>
        <v/>
      </c>
      <c r="P5" s="8">
        <f>IF(COUNTIFS(T_Demandes[Collaborateur],$A5,T_Demandes[Statut],"Validé",T_Demandes[Du],"&lt;="&amp;DATE(2026,8,13),T_Demandes[Au],"&gt;="&amp;DATE(2026,8,13),T_Demandes[Type],"CP")&gt;0,"CP",IF(COUNTIFS(T_Demandes[Collaborateur],$A5,T_Demandes[Statut],"Validé",T_Demandes[Du],"&lt;="&amp;DATE(2026,8,13),T_Demandes[Au],"&gt;="&amp;DATE(2026,8,13),T_Demandes[Type],"RTT")&gt;0,"RTT",IF(COUNTIFS(T_Demandes[Collaborateur],$A5,T_Demandes[Statut],"Validé",T_Demandes[Du],"&lt;="&amp;DATE(2026,8,13),T_Demandes[Au],"&gt;="&amp;DATE(2026,8,13),T_Demandes[Type],"MAL")&gt;0,"MAL",IF(COUNTIFS(T_Demandes[Collaborateur],$A5,T_Demandes[Statut],"Validé",T_Demandes[Du],"&lt;="&amp;DATE(2026,8,13),T_Demandes[Au],"&gt;="&amp;DATE(2026,8,13),T_Demandes[Type],"ABS")&gt;0,"ABS",IF(COUNTIFS(T_Demandes[Collaborateur],$A5,T_Demandes[Statut],"Validé",T_Demandes[Du],"&lt;="&amp;DATE(2026,8,13),T_Demandes[Au],"&gt;="&amp;DATE(2026,8,13),T_Demandes[Type],"MAT")&gt;0,"MAT","")))))</f>
        <v/>
      </c>
      <c r="Q5" s="8">
        <f>IF(COUNTIFS(T_Demandes[Collaborateur],$A5,T_Demandes[Statut],"Validé",T_Demandes[Du],"&lt;="&amp;DATE(2026,8,14),T_Demandes[Au],"&gt;="&amp;DATE(2026,8,14),T_Demandes[Type],"CP")&gt;0,"CP",IF(COUNTIFS(T_Demandes[Collaborateur],$A5,T_Demandes[Statut],"Validé",T_Demandes[Du],"&lt;="&amp;DATE(2026,8,14),T_Demandes[Au],"&gt;="&amp;DATE(2026,8,14),T_Demandes[Type],"RTT")&gt;0,"RTT",IF(COUNTIFS(T_Demandes[Collaborateur],$A5,T_Demandes[Statut],"Validé",T_Demandes[Du],"&lt;="&amp;DATE(2026,8,14),T_Demandes[Au],"&gt;="&amp;DATE(2026,8,14),T_Demandes[Type],"MAL")&gt;0,"MAL",IF(COUNTIFS(T_Demandes[Collaborateur],$A5,T_Demandes[Statut],"Validé",T_Demandes[Du],"&lt;="&amp;DATE(2026,8,14),T_Demandes[Au],"&gt;="&amp;DATE(2026,8,14),T_Demandes[Type],"ABS")&gt;0,"ABS",IF(COUNTIFS(T_Demandes[Collaborateur],$A5,T_Demandes[Statut],"Validé",T_Demandes[Du],"&lt;="&amp;DATE(2026,8,14),T_Demandes[Au],"&gt;="&amp;DATE(2026,8,14),T_Demandes[Type],"MAT")&gt;0,"MAT","")))))</f>
        <v/>
      </c>
      <c r="R5" s="8">
        <f>IF(COUNTIFS(T_Demandes[Collaborateur],$A5,T_Demandes[Statut],"Validé",T_Demandes[Du],"&lt;="&amp;DATE(2026,8,15),T_Demandes[Au],"&gt;="&amp;DATE(2026,8,15),T_Demandes[Type],"CP")&gt;0,"CP",IF(COUNTIFS(T_Demandes[Collaborateur],$A5,T_Demandes[Statut],"Validé",T_Demandes[Du],"&lt;="&amp;DATE(2026,8,15),T_Demandes[Au],"&gt;="&amp;DATE(2026,8,15),T_Demandes[Type],"RTT")&gt;0,"RTT",IF(COUNTIFS(T_Demandes[Collaborateur],$A5,T_Demandes[Statut],"Validé",T_Demandes[Du],"&lt;="&amp;DATE(2026,8,15),T_Demandes[Au],"&gt;="&amp;DATE(2026,8,15),T_Demandes[Type],"MAL")&gt;0,"MAL",IF(COUNTIFS(T_Demandes[Collaborateur],$A5,T_Demandes[Statut],"Validé",T_Demandes[Du],"&lt;="&amp;DATE(2026,8,15),T_Demandes[Au],"&gt;="&amp;DATE(2026,8,15),T_Demandes[Type],"ABS")&gt;0,"ABS",IF(COUNTIFS(T_Demandes[Collaborateur],$A5,T_Demandes[Statut],"Validé",T_Demandes[Du],"&lt;="&amp;DATE(2026,8,15),T_Demandes[Au],"&gt;="&amp;DATE(2026,8,15),T_Demandes[Type],"MAT")&gt;0,"MAT","")))))</f>
        <v/>
      </c>
      <c r="S5" s="8">
        <f>IF(COUNTIFS(T_Demandes[Collaborateur],$A5,T_Demandes[Statut],"Validé",T_Demandes[Du],"&lt;="&amp;DATE(2026,8,16),T_Demandes[Au],"&gt;="&amp;DATE(2026,8,16),T_Demandes[Type],"CP")&gt;0,"CP",IF(COUNTIFS(T_Demandes[Collaborateur],$A5,T_Demandes[Statut],"Validé",T_Demandes[Du],"&lt;="&amp;DATE(2026,8,16),T_Demandes[Au],"&gt;="&amp;DATE(2026,8,16),T_Demandes[Type],"RTT")&gt;0,"RTT",IF(COUNTIFS(T_Demandes[Collaborateur],$A5,T_Demandes[Statut],"Validé",T_Demandes[Du],"&lt;="&amp;DATE(2026,8,16),T_Demandes[Au],"&gt;="&amp;DATE(2026,8,16),T_Demandes[Type],"MAL")&gt;0,"MAL",IF(COUNTIFS(T_Demandes[Collaborateur],$A5,T_Demandes[Statut],"Validé",T_Demandes[Du],"&lt;="&amp;DATE(2026,8,16),T_Demandes[Au],"&gt;="&amp;DATE(2026,8,16),T_Demandes[Type],"ABS")&gt;0,"ABS",IF(COUNTIFS(T_Demandes[Collaborateur],$A5,T_Demandes[Statut],"Validé",T_Demandes[Du],"&lt;="&amp;DATE(2026,8,16),T_Demandes[Au],"&gt;="&amp;DATE(2026,8,16),T_Demandes[Type],"MAT")&gt;0,"MAT","")))))</f>
        <v/>
      </c>
      <c r="T5" s="8">
        <f>IF(COUNTIFS(T_Demandes[Collaborateur],$A5,T_Demandes[Statut],"Validé",T_Demandes[Du],"&lt;="&amp;DATE(2026,8,17),T_Demandes[Au],"&gt;="&amp;DATE(2026,8,17),T_Demandes[Type],"CP")&gt;0,"CP",IF(COUNTIFS(T_Demandes[Collaborateur],$A5,T_Demandes[Statut],"Validé",T_Demandes[Du],"&lt;="&amp;DATE(2026,8,17),T_Demandes[Au],"&gt;="&amp;DATE(2026,8,17),T_Demandes[Type],"RTT")&gt;0,"RTT",IF(COUNTIFS(T_Demandes[Collaborateur],$A5,T_Demandes[Statut],"Validé",T_Demandes[Du],"&lt;="&amp;DATE(2026,8,17),T_Demandes[Au],"&gt;="&amp;DATE(2026,8,17),T_Demandes[Type],"MAL")&gt;0,"MAL",IF(COUNTIFS(T_Demandes[Collaborateur],$A5,T_Demandes[Statut],"Validé",T_Demandes[Du],"&lt;="&amp;DATE(2026,8,17),T_Demandes[Au],"&gt;="&amp;DATE(2026,8,17),T_Demandes[Type],"ABS")&gt;0,"ABS",IF(COUNTIFS(T_Demandes[Collaborateur],$A5,T_Demandes[Statut],"Validé",T_Demandes[Du],"&lt;="&amp;DATE(2026,8,17),T_Demandes[Au],"&gt;="&amp;DATE(2026,8,17),T_Demandes[Type],"MAT")&gt;0,"MAT","")))))</f>
        <v/>
      </c>
      <c r="U5" s="8">
        <f>IF(COUNTIFS(T_Demandes[Collaborateur],$A5,T_Demandes[Statut],"Validé",T_Demandes[Du],"&lt;="&amp;DATE(2026,8,18),T_Demandes[Au],"&gt;="&amp;DATE(2026,8,18),T_Demandes[Type],"CP")&gt;0,"CP",IF(COUNTIFS(T_Demandes[Collaborateur],$A5,T_Demandes[Statut],"Validé",T_Demandes[Du],"&lt;="&amp;DATE(2026,8,18),T_Demandes[Au],"&gt;="&amp;DATE(2026,8,18),T_Demandes[Type],"RTT")&gt;0,"RTT",IF(COUNTIFS(T_Demandes[Collaborateur],$A5,T_Demandes[Statut],"Validé",T_Demandes[Du],"&lt;="&amp;DATE(2026,8,18),T_Demandes[Au],"&gt;="&amp;DATE(2026,8,18),T_Demandes[Type],"MAL")&gt;0,"MAL",IF(COUNTIFS(T_Demandes[Collaborateur],$A5,T_Demandes[Statut],"Validé",T_Demandes[Du],"&lt;="&amp;DATE(2026,8,18),T_Demandes[Au],"&gt;="&amp;DATE(2026,8,18),T_Demandes[Type],"ABS")&gt;0,"ABS",IF(COUNTIFS(T_Demandes[Collaborateur],$A5,T_Demandes[Statut],"Validé",T_Demandes[Du],"&lt;="&amp;DATE(2026,8,18),T_Demandes[Au],"&gt;="&amp;DATE(2026,8,18),T_Demandes[Type],"MAT")&gt;0,"MAT","")))))</f>
        <v/>
      </c>
      <c r="V5" s="8">
        <f>IF(COUNTIFS(T_Demandes[Collaborateur],$A5,T_Demandes[Statut],"Validé",T_Demandes[Du],"&lt;="&amp;DATE(2026,8,19),T_Demandes[Au],"&gt;="&amp;DATE(2026,8,19),T_Demandes[Type],"CP")&gt;0,"CP",IF(COUNTIFS(T_Demandes[Collaborateur],$A5,T_Demandes[Statut],"Validé",T_Demandes[Du],"&lt;="&amp;DATE(2026,8,19),T_Demandes[Au],"&gt;="&amp;DATE(2026,8,19),T_Demandes[Type],"RTT")&gt;0,"RTT",IF(COUNTIFS(T_Demandes[Collaborateur],$A5,T_Demandes[Statut],"Validé",T_Demandes[Du],"&lt;="&amp;DATE(2026,8,19),T_Demandes[Au],"&gt;="&amp;DATE(2026,8,19),T_Demandes[Type],"MAL")&gt;0,"MAL",IF(COUNTIFS(T_Demandes[Collaborateur],$A5,T_Demandes[Statut],"Validé",T_Demandes[Du],"&lt;="&amp;DATE(2026,8,19),T_Demandes[Au],"&gt;="&amp;DATE(2026,8,19),T_Demandes[Type],"ABS")&gt;0,"ABS",IF(COUNTIFS(T_Demandes[Collaborateur],$A5,T_Demandes[Statut],"Validé",T_Demandes[Du],"&lt;="&amp;DATE(2026,8,19),T_Demandes[Au],"&gt;="&amp;DATE(2026,8,19),T_Demandes[Type],"MAT")&gt;0,"MAT","")))))</f>
        <v/>
      </c>
      <c r="W5" s="8">
        <f>IF(COUNTIFS(T_Demandes[Collaborateur],$A5,T_Demandes[Statut],"Validé",T_Demandes[Du],"&lt;="&amp;DATE(2026,8,20),T_Demandes[Au],"&gt;="&amp;DATE(2026,8,20),T_Demandes[Type],"CP")&gt;0,"CP",IF(COUNTIFS(T_Demandes[Collaborateur],$A5,T_Demandes[Statut],"Validé",T_Demandes[Du],"&lt;="&amp;DATE(2026,8,20),T_Demandes[Au],"&gt;="&amp;DATE(2026,8,20),T_Demandes[Type],"RTT")&gt;0,"RTT",IF(COUNTIFS(T_Demandes[Collaborateur],$A5,T_Demandes[Statut],"Validé",T_Demandes[Du],"&lt;="&amp;DATE(2026,8,20),T_Demandes[Au],"&gt;="&amp;DATE(2026,8,20),T_Demandes[Type],"MAL")&gt;0,"MAL",IF(COUNTIFS(T_Demandes[Collaborateur],$A5,T_Demandes[Statut],"Validé",T_Demandes[Du],"&lt;="&amp;DATE(2026,8,20),T_Demandes[Au],"&gt;="&amp;DATE(2026,8,20),T_Demandes[Type],"ABS")&gt;0,"ABS",IF(COUNTIFS(T_Demandes[Collaborateur],$A5,T_Demandes[Statut],"Validé",T_Demandes[Du],"&lt;="&amp;DATE(2026,8,20),T_Demandes[Au],"&gt;="&amp;DATE(2026,8,20),T_Demandes[Type],"MAT")&gt;0,"MAT","")))))</f>
        <v/>
      </c>
      <c r="X5" s="8">
        <f>IF(COUNTIFS(T_Demandes[Collaborateur],$A5,T_Demandes[Statut],"Validé",T_Demandes[Du],"&lt;="&amp;DATE(2026,8,21),T_Demandes[Au],"&gt;="&amp;DATE(2026,8,21),T_Demandes[Type],"CP")&gt;0,"CP",IF(COUNTIFS(T_Demandes[Collaborateur],$A5,T_Demandes[Statut],"Validé",T_Demandes[Du],"&lt;="&amp;DATE(2026,8,21),T_Demandes[Au],"&gt;="&amp;DATE(2026,8,21),T_Demandes[Type],"RTT")&gt;0,"RTT",IF(COUNTIFS(T_Demandes[Collaborateur],$A5,T_Demandes[Statut],"Validé",T_Demandes[Du],"&lt;="&amp;DATE(2026,8,21),T_Demandes[Au],"&gt;="&amp;DATE(2026,8,21),T_Demandes[Type],"MAL")&gt;0,"MAL",IF(COUNTIFS(T_Demandes[Collaborateur],$A5,T_Demandes[Statut],"Validé",T_Demandes[Du],"&lt;="&amp;DATE(2026,8,21),T_Demandes[Au],"&gt;="&amp;DATE(2026,8,21),T_Demandes[Type],"ABS")&gt;0,"ABS",IF(COUNTIFS(T_Demandes[Collaborateur],$A5,T_Demandes[Statut],"Validé",T_Demandes[Du],"&lt;="&amp;DATE(2026,8,21),T_Demandes[Au],"&gt;="&amp;DATE(2026,8,21),T_Demandes[Type],"MAT")&gt;0,"MAT","")))))</f>
        <v/>
      </c>
      <c r="Y5" s="8">
        <f>IF(COUNTIFS(T_Demandes[Collaborateur],$A5,T_Demandes[Statut],"Validé",T_Demandes[Du],"&lt;="&amp;DATE(2026,8,22),T_Demandes[Au],"&gt;="&amp;DATE(2026,8,22),T_Demandes[Type],"CP")&gt;0,"CP",IF(COUNTIFS(T_Demandes[Collaborateur],$A5,T_Demandes[Statut],"Validé",T_Demandes[Du],"&lt;="&amp;DATE(2026,8,22),T_Demandes[Au],"&gt;="&amp;DATE(2026,8,22),T_Demandes[Type],"RTT")&gt;0,"RTT",IF(COUNTIFS(T_Demandes[Collaborateur],$A5,T_Demandes[Statut],"Validé",T_Demandes[Du],"&lt;="&amp;DATE(2026,8,22),T_Demandes[Au],"&gt;="&amp;DATE(2026,8,22),T_Demandes[Type],"MAL")&gt;0,"MAL",IF(COUNTIFS(T_Demandes[Collaborateur],$A5,T_Demandes[Statut],"Validé",T_Demandes[Du],"&lt;="&amp;DATE(2026,8,22),T_Demandes[Au],"&gt;="&amp;DATE(2026,8,22),T_Demandes[Type],"ABS")&gt;0,"ABS",IF(COUNTIFS(T_Demandes[Collaborateur],$A5,T_Demandes[Statut],"Validé",T_Demandes[Du],"&lt;="&amp;DATE(2026,8,22),T_Demandes[Au],"&gt;="&amp;DATE(2026,8,22),T_Demandes[Type],"MAT")&gt;0,"MAT","")))))</f>
        <v/>
      </c>
      <c r="Z5" s="8">
        <f>IF(COUNTIFS(T_Demandes[Collaborateur],$A5,T_Demandes[Statut],"Validé",T_Demandes[Du],"&lt;="&amp;DATE(2026,8,23),T_Demandes[Au],"&gt;="&amp;DATE(2026,8,23),T_Demandes[Type],"CP")&gt;0,"CP",IF(COUNTIFS(T_Demandes[Collaborateur],$A5,T_Demandes[Statut],"Validé",T_Demandes[Du],"&lt;="&amp;DATE(2026,8,23),T_Demandes[Au],"&gt;="&amp;DATE(2026,8,23),T_Demandes[Type],"RTT")&gt;0,"RTT",IF(COUNTIFS(T_Demandes[Collaborateur],$A5,T_Demandes[Statut],"Validé",T_Demandes[Du],"&lt;="&amp;DATE(2026,8,23),T_Demandes[Au],"&gt;="&amp;DATE(2026,8,23),T_Demandes[Type],"MAL")&gt;0,"MAL",IF(COUNTIFS(T_Demandes[Collaborateur],$A5,T_Demandes[Statut],"Validé",T_Demandes[Du],"&lt;="&amp;DATE(2026,8,23),T_Demandes[Au],"&gt;="&amp;DATE(2026,8,23),T_Demandes[Type],"ABS")&gt;0,"ABS",IF(COUNTIFS(T_Demandes[Collaborateur],$A5,T_Demandes[Statut],"Validé",T_Demandes[Du],"&lt;="&amp;DATE(2026,8,23),T_Demandes[Au],"&gt;="&amp;DATE(2026,8,23),T_Demandes[Type],"MAT")&gt;0,"MAT","")))))</f>
        <v/>
      </c>
      <c r="AA5" s="8">
        <f>IF(COUNTIFS(T_Demandes[Collaborateur],$A5,T_Demandes[Statut],"Validé",T_Demandes[Du],"&lt;="&amp;DATE(2026,8,24),T_Demandes[Au],"&gt;="&amp;DATE(2026,8,24),T_Demandes[Type],"CP")&gt;0,"CP",IF(COUNTIFS(T_Demandes[Collaborateur],$A5,T_Demandes[Statut],"Validé",T_Demandes[Du],"&lt;="&amp;DATE(2026,8,24),T_Demandes[Au],"&gt;="&amp;DATE(2026,8,24),T_Demandes[Type],"RTT")&gt;0,"RTT",IF(COUNTIFS(T_Demandes[Collaborateur],$A5,T_Demandes[Statut],"Validé",T_Demandes[Du],"&lt;="&amp;DATE(2026,8,24),T_Demandes[Au],"&gt;="&amp;DATE(2026,8,24),T_Demandes[Type],"MAL")&gt;0,"MAL",IF(COUNTIFS(T_Demandes[Collaborateur],$A5,T_Demandes[Statut],"Validé",T_Demandes[Du],"&lt;="&amp;DATE(2026,8,24),T_Demandes[Au],"&gt;="&amp;DATE(2026,8,24),T_Demandes[Type],"ABS")&gt;0,"ABS",IF(COUNTIFS(T_Demandes[Collaborateur],$A5,T_Demandes[Statut],"Validé",T_Demandes[Du],"&lt;="&amp;DATE(2026,8,24),T_Demandes[Au],"&gt;="&amp;DATE(2026,8,24),T_Demandes[Type],"MAT")&gt;0,"MAT","")))))</f>
        <v/>
      </c>
      <c r="AB5" s="8">
        <f>IF(COUNTIFS(T_Demandes[Collaborateur],$A5,T_Demandes[Statut],"Validé",T_Demandes[Du],"&lt;="&amp;DATE(2026,8,25),T_Demandes[Au],"&gt;="&amp;DATE(2026,8,25),T_Demandes[Type],"CP")&gt;0,"CP",IF(COUNTIFS(T_Demandes[Collaborateur],$A5,T_Demandes[Statut],"Validé",T_Demandes[Du],"&lt;="&amp;DATE(2026,8,25),T_Demandes[Au],"&gt;="&amp;DATE(2026,8,25),T_Demandes[Type],"RTT")&gt;0,"RTT",IF(COUNTIFS(T_Demandes[Collaborateur],$A5,T_Demandes[Statut],"Validé",T_Demandes[Du],"&lt;="&amp;DATE(2026,8,25),T_Demandes[Au],"&gt;="&amp;DATE(2026,8,25),T_Demandes[Type],"MAL")&gt;0,"MAL",IF(COUNTIFS(T_Demandes[Collaborateur],$A5,T_Demandes[Statut],"Validé",T_Demandes[Du],"&lt;="&amp;DATE(2026,8,25),T_Demandes[Au],"&gt;="&amp;DATE(2026,8,25),T_Demandes[Type],"ABS")&gt;0,"ABS",IF(COUNTIFS(T_Demandes[Collaborateur],$A5,T_Demandes[Statut],"Validé",T_Demandes[Du],"&lt;="&amp;DATE(2026,8,25),T_Demandes[Au],"&gt;="&amp;DATE(2026,8,25),T_Demandes[Type],"MAT")&gt;0,"MAT","")))))</f>
        <v/>
      </c>
      <c r="AC5" s="8">
        <f>IF(COUNTIFS(T_Demandes[Collaborateur],$A5,T_Demandes[Statut],"Validé",T_Demandes[Du],"&lt;="&amp;DATE(2026,8,26),T_Demandes[Au],"&gt;="&amp;DATE(2026,8,26),T_Demandes[Type],"CP")&gt;0,"CP",IF(COUNTIFS(T_Demandes[Collaborateur],$A5,T_Demandes[Statut],"Validé",T_Demandes[Du],"&lt;="&amp;DATE(2026,8,26),T_Demandes[Au],"&gt;="&amp;DATE(2026,8,26),T_Demandes[Type],"RTT")&gt;0,"RTT",IF(COUNTIFS(T_Demandes[Collaborateur],$A5,T_Demandes[Statut],"Validé",T_Demandes[Du],"&lt;="&amp;DATE(2026,8,26),T_Demandes[Au],"&gt;="&amp;DATE(2026,8,26),T_Demandes[Type],"MAL")&gt;0,"MAL",IF(COUNTIFS(T_Demandes[Collaborateur],$A5,T_Demandes[Statut],"Validé",T_Demandes[Du],"&lt;="&amp;DATE(2026,8,26),T_Demandes[Au],"&gt;="&amp;DATE(2026,8,26),T_Demandes[Type],"ABS")&gt;0,"ABS",IF(COUNTIFS(T_Demandes[Collaborateur],$A5,T_Demandes[Statut],"Validé",T_Demandes[Du],"&lt;="&amp;DATE(2026,8,26),T_Demandes[Au],"&gt;="&amp;DATE(2026,8,26),T_Demandes[Type],"MAT")&gt;0,"MAT","")))))</f>
        <v/>
      </c>
      <c r="AD5" s="8">
        <f>IF(COUNTIFS(T_Demandes[Collaborateur],$A5,T_Demandes[Statut],"Validé",T_Demandes[Du],"&lt;="&amp;DATE(2026,8,27),T_Demandes[Au],"&gt;="&amp;DATE(2026,8,27),T_Demandes[Type],"CP")&gt;0,"CP",IF(COUNTIFS(T_Demandes[Collaborateur],$A5,T_Demandes[Statut],"Validé",T_Demandes[Du],"&lt;="&amp;DATE(2026,8,27),T_Demandes[Au],"&gt;="&amp;DATE(2026,8,27),T_Demandes[Type],"RTT")&gt;0,"RTT",IF(COUNTIFS(T_Demandes[Collaborateur],$A5,T_Demandes[Statut],"Validé",T_Demandes[Du],"&lt;="&amp;DATE(2026,8,27),T_Demandes[Au],"&gt;="&amp;DATE(2026,8,27),T_Demandes[Type],"MAL")&gt;0,"MAL",IF(COUNTIFS(T_Demandes[Collaborateur],$A5,T_Demandes[Statut],"Validé",T_Demandes[Du],"&lt;="&amp;DATE(2026,8,27),T_Demandes[Au],"&gt;="&amp;DATE(2026,8,27),T_Demandes[Type],"ABS")&gt;0,"ABS",IF(COUNTIFS(T_Demandes[Collaborateur],$A5,T_Demandes[Statut],"Validé",T_Demandes[Du],"&lt;="&amp;DATE(2026,8,27),T_Demandes[Au],"&gt;="&amp;DATE(2026,8,27),T_Demandes[Type],"MAT")&gt;0,"MAT","")))))</f>
        <v/>
      </c>
      <c r="AE5" s="8">
        <f>IF(COUNTIFS(T_Demandes[Collaborateur],$A5,T_Demandes[Statut],"Validé",T_Demandes[Du],"&lt;="&amp;DATE(2026,8,28),T_Demandes[Au],"&gt;="&amp;DATE(2026,8,28),T_Demandes[Type],"CP")&gt;0,"CP",IF(COUNTIFS(T_Demandes[Collaborateur],$A5,T_Demandes[Statut],"Validé",T_Demandes[Du],"&lt;="&amp;DATE(2026,8,28),T_Demandes[Au],"&gt;="&amp;DATE(2026,8,28),T_Demandes[Type],"RTT")&gt;0,"RTT",IF(COUNTIFS(T_Demandes[Collaborateur],$A5,T_Demandes[Statut],"Validé",T_Demandes[Du],"&lt;="&amp;DATE(2026,8,28),T_Demandes[Au],"&gt;="&amp;DATE(2026,8,28),T_Demandes[Type],"MAL")&gt;0,"MAL",IF(COUNTIFS(T_Demandes[Collaborateur],$A5,T_Demandes[Statut],"Validé",T_Demandes[Du],"&lt;="&amp;DATE(2026,8,28),T_Demandes[Au],"&gt;="&amp;DATE(2026,8,28),T_Demandes[Type],"ABS")&gt;0,"ABS",IF(COUNTIFS(T_Demandes[Collaborateur],$A5,T_Demandes[Statut],"Validé",T_Demandes[Du],"&lt;="&amp;DATE(2026,8,28),T_Demandes[Au],"&gt;="&amp;DATE(2026,8,28),T_Demandes[Type],"MAT")&gt;0,"MAT","")))))</f>
        <v/>
      </c>
      <c r="AF5" s="8">
        <f>IF(COUNTIFS(T_Demandes[Collaborateur],$A5,T_Demandes[Statut],"Validé",T_Demandes[Du],"&lt;="&amp;DATE(2026,8,29),T_Demandes[Au],"&gt;="&amp;DATE(2026,8,29),T_Demandes[Type],"CP")&gt;0,"CP",IF(COUNTIFS(T_Demandes[Collaborateur],$A5,T_Demandes[Statut],"Validé",T_Demandes[Du],"&lt;="&amp;DATE(2026,8,29),T_Demandes[Au],"&gt;="&amp;DATE(2026,8,29),T_Demandes[Type],"RTT")&gt;0,"RTT",IF(COUNTIFS(T_Demandes[Collaborateur],$A5,T_Demandes[Statut],"Validé",T_Demandes[Du],"&lt;="&amp;DATE(2026,8,29),T_Demandes[Au],"&gt;="&amp;DATE(2026,8,29),T_Demandes[Type],"MAL")&gt;0,"MAL",IF(COUNTIFS(T_Demandes[Collaborateur],$A5,T_Demandes[Statut],"Validé",T_Demandes[Du],"&lt;="&amp;DATE(2026,8,29),T_Demandes[Au],"&gt;="&amp;DATE(2026,8,29),T_Demandes[Type],"ABS")&gt;0,"ABS",IF(COUNTIFS(T_Demandes[Collaborateur],$A5,T_Demandes[Statut],"Validé",T_Demandes[Du],"&lt;="&amp;DATE(2026,8,29),T_Demandes[Au],"&gt;="&amp;DATE(2026,8,29),T_Demandes[Type],"MAT")&gt;0,"MAT","")))))</f>
        <v/>
      </c>
      <c r="AG5" s="8">
        <f>IF(COUNTIFS(T_Demandes[Collaborateur],$A5,T_Demandes[Statut],"Validé",T_Demandes[Du],"&lt;="&amp;DATE(2026,8,30),T_Demandes[Au],"&gt;="&amp;DATE(2026,8,30),T_Demandes[Type],"CP")&gt;0,"CP",IF(COUNTIFS(T_Demandes[Collaborateur],$A5,T_Demandes[Statut],"Validé",T_Demandes[Du],"&lt;="&amp;DATE(2026,8,30),T_Demandes[Au],"&gt;="&amp;DATE(2026,8,30),T_Demandes[Type],"RTT")&gt;0,"RTT",IF(COUNTIFS(T_Demandes[Collaborateur],$A5,T_Demandes[Statut],"Validé",T_Demandes[Du],"&lt;="&amp;DATE(2026,8,30),T_Demandes[Au],"&gt;="&amp;DATE(2026,8,30),T_Demandes[Type],"MAL")&gt;0,"MAL",IF(COUNTIFS(T_Demandes[Collaborateur],$A5,T_Demandes[Statut],"Validé",T_Demandes[Du],"&lt;="&amp;DATE(2026,8,30),T_Demandes[Au],"&gt;="&amp;DATE(2026,8,30),T_Demandes[Type],"ABS")&gt;0,"ABS",IF(COUNTIFS(T_Demandes[Collaborateur],$A5,T_Demandes[Statut],"Validé",T_Demandes[Du],"&lt;="&amp;DATE(2026,8,30),T_Demandes[Au],"&gt;="&amp;DATE(2026,8,30),T_Demandes[Type],"MAT")&gt;0,"MAT","")))))</f>
        <v/>
      </c>
      <c r="AH5" s="8">
        <f>IF(COUNTIFS(T_Demandes[Collaborateur],$A5,T_Demandes[Statut],"Validé",T_Demandes[Du],"&lt;="&amp;DATE(2026,8,31),T_Demandes[Au],"&gt;="&amp;DATE(2026,8,31),T_Demandes[Type],"CP")&gt;0,"CP",IF(COUNTIFS(T_Demandes[Collaborateur],$A5,T_Demandes[Statut],"Validé",T_Demandes[Du],"&lt;="&amp;DATE(2026,8,31),T_Demandes[Au],"&gt;="&amp;DATE(2026,8,31),T_Demandes[Type],"RTT")&gt;0,"RTT",IF(COUNTIFS(T_Demandes[Collaborateur],$A5,T_Demandes[Statut],"Validé",T_Demandes[Du],"&lt;="&amp;DATE(2026,8,31),T_Demandes[Au],"&gt;="&amp;DATE(2026,8,31),T_Demandes[Type],"MAL")&gt;0,"MAL",IF(COUNTIFS(T_Demandes[Collaborateur],$A5,T_Demandes[Statut],"Validé",T_Demandes[Du],"&lt;="&amp;DATE(2026,8,31),T_Demandes[Au],"&gt;="&amp;DATE(2026,8,31),T_Demandes[Type],"ABS")&gt;0,"ABS",IF(COUNTIFS(T_Demandes[Collaborateur],$A5,T_Demandes[Statut],"Validé",T_Demandes[Du],"&lt;="&amp;DATE(2026,8,31),T_Demandes[Au],"&gt;="&amp;DATE(2026,8,31),T_Demandes[Type],"MAT")&gt;0,"MAT","")))))</f>
        <v/>
      </c>
    </row>
    <row r="6">
      <c r="A6" t="inlineStr">
        <is>
          <t>Rachid Karim</t>
        </is>
      </c>
      <c r="B6" t="inlineStr">
        <is>
          <t>A</t>
        </is>
      </c>
      <c r="C6" t="inlineStr">
        <is>
          <t>Yassine Haddad</t>
        </is>
      </c>
      <c r="D6" s="8">
        <f>IF(COUNTIFS(T_Demandes[Collaborateur],$A6,T_Demandes[Statut],"Validé",T_Demandes[Du],"&lt;="&amp;DATE(2026,8,1),T_Demandes[Au],"&gt;="&amp;DATE(2026,8,1),T_Demandes[Type],"CP")&gt;0,"CP",IF(COUNTIFS(T_Demandes[Collaborateur],$A6,T_Demandes[Statut],"Validé",T_Demandes[Du],"&lt;="&amp;DATE(2026,8,1),T_Demandes[Au],"&gt;="&amp;DATE(2026,8,1),T_Demandes[Type],"RTT")&gt;0,"RTT",IF(COUNTIFS(T_Demandes[Collaborateur],$A6,T_Demandes[Statut],"Validé",T_Demandes[Du],"&lt;="&amp;DATE(2026,8,1),T_Demandes[Au],"&gt;="&amp;DATE(2026,8,1),T_Demandes[Type],"MAL")&gt;0,"MAL",IF(COUNTIFS(T_Demandes[Collaborateur],$A6,T_Demandes[Statut],"Validé",T_Demandes[Du],"&lt;="&amp;DATE(2026,8,1),T_Demandes[Au],"&gt;="&amp;DATE(2026,8,1),T_Demandes[Type],"ABS")&gt;0,"ABS",IF(COUNTIFS(T_Demandes[Collaborateur],$A6,T_Demandes[Statut],"Validé",T_Demandes[Du],"&lt;="&amp;DATE(2026,8,1),T_Demandes[Au],"&gt;="&amp;DATE(2026,8,1),T_Demandes[Type],"MAT")&gt;0,"MAT","")))))</f>
        <v/>
      </c>
      <c r="E6" s="8">
        <f>IF(COUNTIFS(T_Demandes[Collaborateur],$A6,T_Demandes[Statut],"Validé",T_Demandes[Du],"&lt;="&amp;DATE(2026,8,2),T_Demandes[Au],"&gt;="&amp;DATE(2026,8,2),T_Demandes[Type],"CP")&gt;0,"CP",IF(COUNTIFS(T_Demandes[Collaborateur],$A6,T_Demandes[Statut],"Validé",T_Demandes[Du],"&lt;="&amp;DATE(2026,8,2),T_Demandes[Au],"&gt;="&amp;DATE(2026,8,2),T_Demandes[Type],"RTT")&gt;0,"RTT",IF(COUNTIFS(T_Demandes[Collaborateur],$A6,T_Demandes[Statut],"Validé",T_Demandes[Du],"&lt;="&amp;DATE(2026,8,2),T_Demandes[Au],"&gt;="&amp;DATE(2026,8,2),T_Demandes[Type],"MAL")&gt;0,"MAL",IF(COUNTIFS(T_Demandes[Collaborateur],$A6,T_Demandes[Statut],"Validé",T_Demandes[Du],"&lt;="&amp;DATE(2026,8,2),T_Demandes[Au],"&gt;="&amp;DATE(2026,8,2),T_Demandes[Type],"ABS")&gt;0,"ABS",IF(COUNTIFS(T_Demandes[Collaborateur],$A6,T_Demandes[Statut],"Validé",T_Demandes[Du],"&lt;="&amp;DATE(2026,8,2),T_Demandes[Au],"&gt;="&amp;DATE(2026,8,2),T_Demandes[Type],"MAT")&gt;0,"MAT","")))))</f>
        <v/>
      </c>
      <c r="F6" s="8">
        <f>IF(COUNTIFS(T_Demandes[Collaborateur],$A6,T_Demandes[Statut],"Validé",T_Demandes[Du],"&lt;="&amp;DATE(2026,8,3),T_Demandes[Au],"&gt;="&amp;DATE(2026,8,3),T_Demandes[Type],"CP")&gt;0,"CP",IF(COUNTIFS(T_Demandes[Collaborateur],$A6,T_Demandes[Statut],"Validé",T_Demandes[Du],"&lt;="&amp;DATE(2026,8,3),T_Demandes[Au],"&gt;="&amp;DATE(2026,8,3),T_Demandes[Type],"RTT")&gt;0,"RTT",IF(COUNTIFS(T_Demandes[Collaborateur],$A6,T_Demandes[Statut],"Validé",T_Demandes[Du],"&lt;="&amp;DATE(2026,8,3),T_Demandes[Au],"&gt;="&amp;DATE(2026,8,3),T_Demandes[Type],"MAL")&gt;0,"MAL",IF(COUNTIFS(T_Demandes[Collaborateur],$A6,T_Demandes[Statut],"Validé",T_Demandes[Du],"&lt;="&amp;DATE(2026,8,3),T_Demandes[Au],"&gt;="&amp;DATE(2026,8,3),T_Demandes[Type],"ABS")&gt;0,"ABS",IF(COUNTIFS(T_Demandes[Collaborateur],$A6,T_Demandes[Statut],"Validé",T_Demandes[Du],"&lt;="&amp;DATE(2026,8,3),T_Demandes[Au],"&gt;="&amp;DATE(2026,8,3),T_Demandes[Type],"MAT")&gt;0,"MAT","")))))</f>
        <v/>
      </c>
      <c r="G6" s="8">
        <f>IF(COUNTIFS(T_Demandes[Collaborateur],$A6,T_Demandes[Statut],"Validé",T_Demandes[Du],"&lt;="&amp;DATE(2026,8,4),T_Demandes[Au],"&gt;="&amp;DATE(2026,8,4),T_Demandes[Type],"CP")&gt;0,"CP",IF(COUNTIFS(T_Demandes[Collaborateur],$A6,T_Demandes[Statut],"Validé",T_Demandes[Du],"&lt;="&amp;DATE(2026,8,4),T_Demandes[Au],"&gt;="&amp;DATE(2026,8,4),T_Demandes[Type],"RTT")&gt;0,"RTT",IF(COUNTIFS(T_Demandes[Collaborateur],$A6,T_Demandes[Statut],"Validé",T_Demandes[Du],"&lt;="&amp;DATE(2026,8,4),T_Demandes[Au],"&gt;="&amp;DATE(2026,8,4),T_Demandes[Type],"MAL")&gt;0,"MAL",IF(COUNTIFS(T_Demandes[Collaborateur],$A6,T_Demandes[Statut],"Validé",T_Demandes[Du],"&lt;="&amp;DATE(2026,8,4),T_Demandes[Au],"&gt;="&amp;DATE(2026,8,4),T_Demandes[Type],"ABS")&gt;0,"ABS",IF(COUNTIFS(T_Demandes[Collaborateur],$A6,T_Demandes[Statut],"Validé",T_Demandes[Du],"&lt;="&amp;DATE(2026,8,4),T_Demandes[Au],"&gt;="&amp;DATE(2026,8,4),T_Demandes[Type],"MAT")&gt;0,"MAT","")))))</f>
        <v/>
      </c>
      <c r="H6" s="8">
        <f>IF(COUNTIFS(T_Demandes[Collaborateur],$A6,T_Demandes[Statut],"Validé",T_Demandes[Du],"&lt;="&amp;DATE(2026,8,5),T_Demandes[Au],"&gt;="&amp;DATE(2026,8,5),T_Demandes[Type],"CP")&gt;0,"CP",IF(COUNTIFS(T_Demandes[Collaborateur],$A6,T_Demandes[Statut],"Validé",T_Demandes[Du],"&lt;="&amp;DATE(2026,8,5),T_Demandes[Au],"&gt;="&amp;DATE(2026,8,5),T_Demandes[Type],"RTT")&gt;0,"RTT",IF(COUNTIFS(T_Demandes[Collaborateur],$A6,T_Demandes[Statut],"Validé",T_Demandes[Du],"&lt;="&amp;DATE(2026,8,5),T_Demandes[Au],"&gt;="&amp;DATE(2026,8,5),T_Demandes[Type],"MAL")&gt;0,"MAL",IF(COUNTIFS(T_Demandes[Collaborateur],$A6,T_Demandes[Statut],"Validé",T_Demandes[Du],"&lt;="&amp;DATE(2026,8,5),T_Demandes[Au],"&gt;="&amp;DATE(2026,8,5),T_Demandes[Type],"ABS")&gt;0,"ABS",IF(COUNTIFS(T_Demandes[Collaborateur],$A6,T_Demandes[Statut],"Validé",T_Demandes[Du],"&lt;="&amp;DATE(2026,8,5),T_Demandes[Au],"&gt;="&amp;DATE(2026,8,5),T_Demandes[Type],"MAT")&gt;0,"MAT","")))))</f>
        <v/>
      </c>
      <c r="I6" s="8">
        <f>IF(COUNTIFS(T_Demandes[Collaborateur],$A6,T_Demandes[Statut],"Validé",T_Demandes[Du],"&lt;="&amp;DATE(2026,8,6),T_Demandes[Au],"&gt;="&amp;DATE(2026,8,6),T_Demandes[Type],"CP")&gt;0,"CP",IF(COUNTIFS(T_Demandes[Collaborateur],$A6,T_Demandes[Statut],"Validé",T_Demandes[Du],"&lt;="&amp;DATE(2026,8,6),T_Demandes[Au],"&gt;="&amp;DATE(2026,8,6),T_Demandes[Type],"RTT")&gt;0,"RTT",IF(COUNTIFS(T_Demandes[Collaborateur],$A6,T_Demandes[Statut],"Validé",T_Demandes[Du],"&lt;="&amp;DATE(2026,8,6),T_Demandes[Au],"&gt;="&amp;DATE(2026,8,6),T_Demandes[Type],"MAL")&gt;0,"MAL",IF(COUNTIFS(T_Demandes[Collaborateur],$A6,T_Demandes[Statut],"Validé",T_Demandes[Du],"&lt;="&amp;DATE(2026,8,6),T_Demandes[Au],"&gt;="&amp;DATE(2026,8,6),T_Demandes[Type],"ABS")&gt;0,"ABS",IF(COUNTIFS(T_Demandes[Collaborateur],$A6,T_Demandes[Statut],"Validé",T_Demandes[Du],"&lt;="&amp;DATE(2026,8,6),T_Demandes[Au],"&gt;="&amp;DATE(2026,8,6),T_Demandes[Type],"MAT")&gt;0,"MAT","")))))</f>
        <v/>
      </c>
      <c r="J6" s="8">
        <f>IF(COUNTIFS(T_Demandes[Collaborateur],$A6,T_Demandes[Statut],"Validé",T_Demandes[Du],"&lt;="&amp;DATE(2026,8,7),T_Demandes[Au],"&gt;="&amp;DATE(2026,8,7),T_Demandes[Type],"CP")&gt;0,"CP",IF(COUNTIFS(T_Demandes[Collaborateur],$A6,T_Demandes[Statut],"Validé",T_Demandes[Du],"&lt;="&amp;DATE(2026,8,7),T_Demandes[Au],"&gt;="&amp;DATE(2026,8,7),T_Demandes[Type],"RTT")&gt;0,"RTT",IF(COUNTIFS(T_Demandes[Collaborateur],$A6,T_Demandes[Statut],"Validé",T_Demandes[Du],"&lt;="&amp;DATE(2026,8,7),T_Demandes[Au],"&gt;="&amp;DATE(2026,8,7),T_Demandes[Type],"MAL")&gt;0,"MAL",IF(COUNTIFS(T_Demandes[Collaborateur],$A6,T_Demandes[Statut],"Validé",T_Demandes[Du],"&lt;="&amp;DATE(2026,8,7),T_Demandes[Au],"&gt;="&amp;DATE(2026,8,7),T_Demandes[Type],"ABS")&gt;0,"ABS",IF(COUNTIFS(T_Demandes[Collaborateur],$A6,T_Demandes[Statut],"Validé",T_Demandes[Du],"&lt;="&amp;DATE(2026,8,7),T_Demandes[Au],"&gt;="&amp;DATE(2026,8,7),T_Demandes[Type],"MAT")&gt;0,"MAT","")))))</f>
        <v/>
      </c>
      <c r="K6" s="8">
        <f>IF(COUNTIFS(T_Demandes[Collaborateur],$A6,T_Demandes[Statut],"Validé",T_Demandes[Du],"&lt;="&amp;DATE(2026,8,8),T_Demandes[Au],"&gt;="&amp;DATE(2026,8,8),T_Demandes[Type],"CP")&gt;0,"CP",IF(COUNTIFS(T_Demandes[Collaborateur],$A6,T_Demandes[Statut],"Validé",T_Demandes[Du],"&lt;="&amp;DATE(2026,8,8),T_Demandes[Au],"&gt;="&amp;DATE(2026,8,8),T_Demandes[Type],"RTT")&gt;0,"RTT",IF(COUNTIFS(T_Demandes[Collaborateur],$A6,T_Demandes[Statut],"Validé",T_Demandes[Du],"&lt;="&amp;DATE(2026,8,8),T_Demandes[Au],"&gt;="&amp;DATE(2026,8,8),T_Demandes[Type],"MAL")&gt;0,"MAL",IF(COUNTIFS(T_Demandes[Collaborateur],$A6,T_Demandes[Statut],"Validé",T_Demandes[Du],"&lt;="&amp;DATE(2026,8,8),T_Demandes[Au],"&gt;="&amp;DATE(2026,8,8),T_Demandes[Type],"ABS")&gt;0,"ABS",IF(COUNTIFS(T_Demandes[Collaborateur],$A6,T_Demandes[Statut],"Validé",T_Demandes[Du],"&lt;="&amp;DATE(2026,8,8),T_Demandes[Au],"&gt;="&amp;DATE(2026,8,8),T_Demandes[Type],"MAT")&gt;0,"MAT","")))))</f>
        <v/>
      </c>
      <c r="L6" s="8">
        <f>IF(COUNTIFS(T_Demandes[Collaborateur],$A6,T_Demandes[Statut],"Validé",T_Demandes[Du],"&lt;="&amp;DATE(2026,8,9),T_Demandes[Au],"&gt;="&amp;DATE(2026,8,9),T_Demandes[Type],"CP")&gt;0,"CP",IF(COUNTIFS(T_Demandes[Collaborateur],$A6,T_Demandes[Statut],"Validé",T_Demandes[Du],"&lt;="&amp;DATE(2026,8,9),T_Demandes[Au],"&gt;="&amp;DATE(2026,8,9),T_Demandes[Type],"RTT")&gt;0,"RTT",IF(COUNTIFS(T_Demandes[Collaborateur],$A6,T_Demandes[Statut],"Validé",T_Demandes[Du],"&lt;="&amp;DATE(2026,8,9),T_Demandes[Au],"&gt;="&amp;DATE(2026,8,9),T_Demandes[Type],"MAL")&gt;0,"MAL",IF(COUNTIFS(T_Demandes[Collaborateur],$A6,T_Demandes[Statut],"Validé",T_Demandes[Du],"&lt;="&amp;DATE(2026,8,9),T_Demandes[Au],"&gt;="&amp;DATE(2026,8,9),T_Demandes[Type],"ABS")&gt;0,"ABS",IF(COUNTIFS(T_Demandes[Collaborateur],$A6,T_Demandes[Statut],"Validé",T_Demandes[Du],"&lt;="&amp;DATE(2026,8,9),T_Demandes[Au],"&gt;="&amp;DATE(2026,8,9),T_Demandes[Type],"MAT")&gt;0,"MAT","")))))</f>
        <v/>
      </c>
      <c r="M6" s="8">
        <f>IF(COUNTIFS(T_Demandes[Collaborateur],$A6,T_Demandes[Statut],"Validé",T_Demandes[Du],"&lt;="&amp;DATE(2026,8,10),T_Demandes[Au],"&gt;="&amp;DATE(2026,8,10),T_Demandes[Type],"CP")&gt;0,"CP",IF(COUNTIFS(T_Demandes[Collaborateur],$A6,T_Demandes[Statut],"Validé",T_Demandes[Du],"&lt;="&amp;DATE(2026,8,10),T_Demandes[Au],"&gt;="&amp;DATE(2026,8,10),T_Demandes[Type],"RTT")&gt;0,"RTT",IF(COUNTIFS(T_Demandes[Collaborateur],$A6,T_Demandes[Statut],"Validé",T_Demandes[Du],"&lt;="&amp;DATE(2026,8,10),T_Demandes[Au],"&gt;="&amp;DATE(2026,8,10),T_Demandes[Type],"MAL")&gt;0,"MAL",IF(COUNTIFS(T_Demandes[Collaborateur],$A6,T_Demandes[Statut],"Validé",T_Demandes[Du],"&lt;="&amp;DATE(2026,8,10),T_Demandes[Au],"&gt;="&amp;DATE(2026,8,10),T_Demandes[Type],"ABS")&gt;0,"ABS",IF(COUNTIFS(T_Demandes[Collaborateur],$A6,T_Demandes[Statut],"Validé",T_Demandes[Du],"&lt;="&amp;DATE(2026,8,10),T_Demandes[Au],"&gt;="&amp;DATE(2026,8,10),T_Demandes[Type],"MAT")&gt;0,"MAT","")))))</f>
        <v/>
      </c>
      <c r="N6" s="8">
        <f>IF(COUNTIFS(T_Demandes[Collaborateur],$A6,T_Demandes[Statut],"Validé",T_Demandes[Du],"&lt;="&amp;DATE(2026,8,11),T_Demandes[Au],"&gt;="&amp;DATE(2026,8,11),T_Demandes[Type],"CP")&gt;0,"CP",IF(COUNTIFS(T_Demandes[Collaborateur],$A6,T_Demandes[Statut],"Validé",T_Demandes[Du],"&lt;="&amp;DATE(2026,8,11),T_Demandes[Au],"&gt;="&amp;DATE(2026,8,11),T_Demandes[Type],"RTT")&gt;0,"RTT",IF(COUNTIFS(T_Demandes[Collaborateur],$A6,T_Demandes[Statut],"Validé",T_Demandes[Du],"&lt;="&amp;DATE(2026,8,11),T_Demandes[Au],"&gt;="&amp;DATE(2026,8,11),T_Demandes[Type],"MAL")&gt;0,"MAL",IF(COUNTIFS(T_Demandes[Collaborateur],$A6,T_Demandes[Statut],"Validé",T_Demandes[Du],"&lt;="&amp;DATE(2026,8,11),T_Demandes[Au],"&gt;="&amp;DATE(2026,8,11),T_Demandes[Type],"ABS")&gt;0,"ABS",IF(COUNTIFS(T_Demandes[Collaborateur],$A6,T_Demandes[Statut],"Validé",T_Demandes[Du],"&lt;="&amp;DATE(2026,8,11),T_Demandes[Au],"&gt;="&amp;DATE(2026,8,11),T_Demandes[Type],"MAT")&gt;0,"MAT","")))))</f>
        <v/>
      </c>
      <c r="O6" s="8">
        <f>IF(COUNTIFS(T_Demandes[Collaborateur],$A6,T_Demandes[Statut],"Validé",T_Demandes[Du],"&lt;="&amp;DATE(2026,8,12),T_Demandes[Au],"&gt;="&amp;DATE(2026,8,12),T_Demandes[Type],"CP")&gt;0,"CP",IF(COUNTIFS(T_Demandes[Collaborateur],$A6,T_Demandes[Statut],"Validé",T_Demandes[Du],"&lt;="&amp;DATE(2026,8,12),T_Demandes[Au],"&gt;="&amp;DATE(2026,8,12),T_Demandes[Type],"RTT")&gt;0,"RTT",IF(COUNTIFS(T_Demandes[Collaborateur],$A6,T_Demandes[Statut],"Validé",T_Demandes[Du],"&lt;="&amp;DATE(2026,8,12),T_Demandes[Au],"&gt;="&amp;DATE(2026,8,12),T_Demandes[Type],"MAL")&gt;0,"MAL",IF(COUNTIFS(T_Demandes[Collaborateur],$A6,T_Demandes[Statut],"Validé",T_Demandes[Du],"&lt;="&amp;DATE(2026,8,12),T_Demandes[Au],"&gt;="&amp;DATE(2026,8,12),T_Demandes[Type],"ABS")&gt;0,"ABS",IF(COUNTIFS(T_Demandes[Collaborateur],$A6,T_Demandes[Statut],"Validé",T_Demandes[Du],"&lt;="&amp;DATE(2026,8,12),T_Demandes[Au],"&gt;="&amp;DATE(2026,8,12),T_Demandes[Type],"MAT")&gt;0,"MAT","")))))</f>
        <v/>
      </c>
      <c r="P6" s="8">
        <f>IF(COUNTIFS(T_Demandes[Collaborateur],$A6,T_Demandes[Statut],"Validé",T_Demandes[Du],"&lt;="&amp;DATE(2026,8,13),T_Demandes[Au],"&gt;="&amp;DATE(2026,8,13),T_Demandes[Type],"CP")&gt;0,"CP",IF(COUNTIFS(T_Demandes[Collaborateur],$A6,T_Demandes[Statut],"Validé",T_Demandes[Du],"&lt;="&amp;DATE(2026,8,13),T_Demandes[Au],"&gt;="&amp;DATE(2026,8,13),T_Demandes[Type],"RTT")&gt;0,"RTT",IF(COUNTIFS(T_Demandes[Collaborateur],$A6,T_Demandes[Statut],"Validé",T_Demandes[Du],"&lt;="&amp;DATE(2026,8,13),T_Demandes[Au],"&gt;="&amp;DATE(2026,8,13),T_Demandes[Type],"MAL")&gt;0,"MAL",IF(COUNTIFS(T_Demandes[Collaborateur],$A6,T_Demandes[Statut],"Validé",T_Demandes[Du],"&lt;="&amp;DATE(2026,8,13),T_Demandes[Au],"&gt;="&amp;DATE(2026,8,13),T_Demandes[Type],"ABS")&gt;0,"ABS",IF(COUNTIFS(T_Demandes[Collaborateur],$A6,T_Demandes[Statut],"Validé",T_Demandes[Du],"&lt;="&amp;DATE(2026,8,13),T_Demandes[Au],"&gt;="&amp;DATE(2026,8,13),T_Demandes[Type],"MAT")&gt;0,"MAT","")))))</f>
        <v/>
      </c>
      <c r="Q6" s="8">
        <f>IF(COUNTIFS(T_Demandes[Collaborateur],$A6,T_Demandes[Statut],"Validé",T_Demandes[Du],"&lt;="&amp;DATE(2026,8,14),T_Demandes[Au],"&gt;="&amp;DATE(2026,8,14),T_Demandes[Type],"CP")&gt;0,"CP",IF(COUNTIFS(T_Demandes[Collaborateur],$A6,T_Demandes[Statut],"Validé",T_Demandes[Du],"&lt;="&amp;DATE(2026,8,14),T_Demandes[Au],"&gt;="&amp;DATE(2026,8,14),T_Demandes[Type],"RTT")&gt;0,"RTT",IF(COUNTIFS(T_Demandes[Collaborateur],$A6,T_Demandes[Statut],"Validé",T_Demandes[Du],"&lt;="&amp;DATE(2026,8,14),T_Demandes[Au],"&gt;="&amp;DATE(2026,8,14),T_Demandes[Type],"MAL")&gt;0,"MAL",IF(COUNTIFS(T_Demandes[Collaborateur],$A6,T_Demandes[Statut],"Validé",T_Demandes[Du],"&lt;="&amp;DATE(2026,8,14),T_Demandes[Au],"&gt;="&amp;DATE(2026,8,14),T_Demandes[Type],"ABS")&gt;0,"ABS",IF(COUNTIFS(T_Demandes[Collaborateur],$A6,T_Demandes[Statut],"Validé",T_Demandes[Du],"&lt;="&amp;DATE(2026,8,14),T_Demandes[Au],"&gt;="&amp;DATE(2026,8,14),T_Demandes[Type],"MAT")&gt;0,"MAT","")))))</f>
        <v/>
      </c>
      <c r="R6" s="8">
        <f>IF(COUNTIFS(T_Demandes[Collaborateur],$A6,T_Demandes[Statut],"Validé",T_Demandes[Du],"&lt;="&amp;DATE(2026,8,15),T_Demandes[Au],"&gt;="&amp;DATE(2026,8,15),T_Demandes[Type],"CP")&gt;0,"CP",IF(COUNTIFS(T_Demandes[Collaborateur],$A6,T_Demandes[Statut],"Validé",T_Demandes[Du],"&lt;="&amp;DATE(2026,8,15),T_Demandes[Au],"&gt;="&amp;DATE(2026,8,15),T_Demandes[Type],"RTT")&gt;0,"RTT",IF(COUNTIFS(T_Demandes[Collaborateur],$A6,T_Demandes[Statut],"Validé",T_Demandes[Du],"&lt;="&amp;DATE(2026,8,15),T_Demandes[Au],"&gt;="&amp;DATE(2026,8,15),T_Demandes[Type],"MAL")&gt;0,"MAL",IF(COUNTIFS(T_Demandes[Collaborateur],$A6,T_Demandes[Statut],"Validé",T_Demandes[Du],"&lt;="&amp;DATE(2026,8,15),T_Demandes[Au],"&gt;="&amp;DATE(2026,8,15),T_Demandes[Type],"ABS")&gt;0,"ABS",IF(COUNTIFS(T_Demandes[Collaborateur],$A6,T_Demandes[Statut],"Validé",T_Demandes[Du],"&lt;="&amp;DATE(2026,8,15),T_Demandes[Au],"&gt;="&amp;DATE(2026,8,15),T_Demandes[Type],"MAT")&gt;0,"MAT","")))))</f>
        <v/>
      </c>
      <c r="S6" s="8">
        <f>IF(COUNTIFS(T_Demandes[Collaborateur],$A6,T_Demandes[Statut],"Validé",T_Demandes[Du],"&lt;="&amp;DATE(2026,8,16),T_Demandes[Au],"&gt;="&amp;DATE(2026,8,16),T_Demandes[Type],"CP")&gt;0,"CP",IF(COUNTIFS(T_Demandes[Collaborateur],$A6,T_Demandes[Statut],"Validé",T_Demandes[Du],"&lt;="&amp;DATE(2026,8,16),T_Demandes[Au],"&gt;="&amp;DATE(2026,8,16),T_Demandes[Type],"RTT")&gt;0,"RTT",IF(COUNTIFS(T_Demandes[Collaborateur],$A6,T_Demandes[Statut],"Validé",T_Demandes[Du],"&lt;="&amp;DATE(2026,8,16),T_Demandes[Au],"&gt;="&amp;DATE(2026,8,16),T_Demandes[Type],"MAL")&gt;0,"MAL",IF(COUNTIFS(T_Demandes[Collaborateur],$A6,T_Demandes[Statut],"Validé",T_Demandes[Du],"&lt;="&amp;DATE(2026,8,16),T_Demandes[Au],"&gt;="&amp;DATE(2026,8,16),T_Demandes[Type],"ABS")&gt;0,"ABS",IF(COUNTIFS(T_Demandes[Collaborateur],$A6,T_Demandes[Statut],"Validé",T_Demandes[Du],"&lt;="&amp;DATE(2026,8,16),T_Demandes[Au],"&gt;="&amp;DATE(2026,8,16),T_Demandes[Type],"MAT")&gt;0,"MAT","")))))</f>
        <v/>
      </c>
      <c r="T6" s="8">
        <f>IF(COUNTIFS(T_Demandes[Collaborateur],$A6,T_Demandes[Statut],"Validé",T_Demandes[Du],"&lt;="&amp;DATE(2026,8,17),T_Demandes[Au],"&gt;="&amp;DATE(2026,8,17),T_Demandes[Type],"CP")&gt;0,"CP",IF(COUNTIFS(T_Demandes[Collaborateur],$A6,T_Demandes[Statut],"Validé",T_Demandes[Du],"&lt;="&amp;DATE(2026,8,17),T_Demandes[Au],"&gt;="&amp;DATE(2026,8,17),T_Demandes[Type],"RTT")&gt;0,"RTT",IF(COUNTIFS(T_Demandes[Collaborateur],$A6,T_Demandes[Statut],"Validé",T_Demandes[Du],"&lt;="&amp;DATE(2026,8,17),T_Demandes[Au],"&gt;="&amp;DATE(2026,8,17),T_Demandes[Type],"MAL")&gt;0,"MAL",IF(COUNTIFS(T_Demandes[Collaborateur],$A6,T_Demandes[Statut],"Validé",T_Demandes[Du],"&lt;="&amp;DATE(2026,8,17),T_Demandes[Au],"&gt;="&amp;DATE(2026,8,17),T_Demandes[Type],"ABS")&gt;0,"ABS",IF(COUNTIFS(T_Demandes[Collaborateur],$A6,T_Demandes[Statut],"Validé",T_Demandes[Du],"&lt;="&amp;DATE(2026,8,17),T_Demandes[Au],"&gt;="&amp;DATE(2026,8,17),T_Demandes[Type],"MAT")&gt;0,"MAT","")))))</f>
        <v/>
      </c>
      <c r="U6" s="8">
        <f>IF(COUNTIFS(T_Demandes[Collaborateur],$A6,T_Demandes[Statut],"Validé",T_Demandes[Du],"&lt;="&amp;DATE(2026,8,18),T_Demandes[Au],"&gt;="&amp;DATE(2026,8,18),T_Demandes[Type],"CP")&gt;0,"CP",IF(COUNTIFS(T_Demandes[Collaborateur],$A6,T_Demandes[Statut],"Validé",T_Demandes[Du],"&lt;="&amp;DATE(2026,8,18),T_Demandes[Au],"&gt;="&amp;DATE(2026,8,18),T_Demandes[Type],"RTT")&gt;0,"RTT",IF(COUNTIFS(T_Demandes[Collaborateur],$A6,T_Demandes[Statut],"Validé",T_Demandes[Du],"&lt;="&amp;DATE(2026,8,18),T_Demandes[Au],"&gt;="&amp;DATE(2026,8,18),T_Demandes[Type],"MAL")&gt;0,"MAL",IF(COUNTIFS(T_Demandes[Collaborateur],$A6,T_Demandes[Statut],"Validé",T_Demandes[Du],"&lt;="&amp;DATE(2026,8,18),T_Demandes[Au],"&gt;="&amp;DATE(2026,8,18),T_Demandes[Type],"ABS")&gt;0,"ABS",IF(COUNTIFS(T_Demandes[Collaborateur],$A6,T_Demandes[Statut],"Validé",T_Demandes[Du],"&lt;="&amp;DATE(2026,8,18),T_Demandes[Au],"&gt;="&amp;DATE(2026,8,18),T_Demandes[Type],"MAT")&gt;0,"MAT","")))))</f>
        <v/>
      </c>
      <c r="V6" s="8">
        <f>IF(COUNTIFS(T_Demandes[Collaborateur],$A6,T_Demandes[Statut],"Validé",T_Demandes[Du],"&lt;="&amp;DATE(2026,8,19),T_Demandes[Au],"&gt;="&amp;DATE(2026,8,19),T_Demandes[Type],"CP")&gt;0,"CP",IF(COUNTIFS(T_Demandes[Collaborateur],$A6,T_Demandes[Statut],"Validé",T_Demandes[Du],"&lt;="&amp;DATE(2026,8,19),T_Demandes[Au],"&gt;="&amp;DATE(2026,8,19),T_Demandes[Type],"RTT")&gt;0,"RTT",IF(COUNTIFS(T_Demandes[Collaborateur],$A6,T_Demandes[Statut],"Validé",T_Demandes[Du],"&lt;="&amp;DATE(2026,8,19),T_Demandes[Au],"&gt;="&amp;DATE(2026,8,19),T_Demandes[Type],"MAL")&gt;0,"MAL",IF(COUNTIFS(T_Demandes[Collaborateur],$A6,T_Demandes[Statut],"Validé",T_Demandes[Du],"&lt;="&amp;DATE(2026,8,19),T_Demandes[Au],"&gt;="&amp;DATE(2026,8,19),T_Demandes[Type],"ABS")&gt;0,"ABS",IF(COUNTIFS(T_Demandes[Collaborateur],$A6,T_Demandes[Statut],"Validé",T_Demandes[Du],"&lt;="&amp;DATE(2026,8,19),T_Demandes[Au],"&gt;="&amp;DATE(2026,8,19),T_Demandes[Type],"MAT")&gt;0,"MAT","")))))</f>
        <v/>
      </c>
      <c r="W6" s="8">
        <f>IF(COUNTIFS(T_Demandes[Collaborateur],$A6,T_Demandes[Statut],"Validé",T_Demandes[Du],"&lt;="&amp;DATE(2026,8,20),T_Demandes[Au],"&gt;="&amp;DATE(2026,8,20),T_Demandes[Type],"CP")&gt;0,"CP",IF(COUNTIFS(T_Demandes[Collaborateur],$A6,T_Demandes[Statut],"Validé",T_Demandes[Du],"&lt;="&amp;DATE(2026,8,20),T_Demandes[Au],"&gt;="&amp;DATE(2026,8,20),T_Demandes[Type],"RTT")&gt;0,"RTT",IF(COUNTIFS(T_Demandes[Collaborateur],$A6,T_Demandes[Statut],"Validé",T_Demandes[Du],"&lt;="&amp;DATE(2026,8,20),T_Demandes[Au],"&gt;="&amp;DATE(2026,8,20),T_Demandes[Type],"MAL")&gt;0,"MAL",IF(COUNTIFS(T_Demandes[Collaborateur],$A6,T_Demandes[Statut],"Validé",T_Demandes[Du],"&lt;="&amp;DATE(2026,8,20),T_Demandes[Au],"&gt;="&amp;DATE(2026,8,20),T_Demandes[Type],"ABS")&gt;0,"ABS",IF(COUNTIFS(T_Demandes[Collaborateur],$A6,T_Demandes[Statut],"Validé",T_Demandes[Du],"&lt;="&amp;DATE(2026,8,20),T_Demandes[Au],"&gt;="&amp;DATE(2026,8,20),T_Demandes[Type],"MAT")&gt;0,"MAT","")))))</f>
        <v/>
      </c>
      <c r="X6" s="8">
        <f>IF(COUNTIFS(T_Demandes[Collaborateur],$A6,T_Demandes[Statut],"Validé",T_Demandes[Du],"&lt;="&amp;DATE(2026,8,21),T_Demandes[Au],"&gt;="&amp;DATE(2026,8,21),T_Demandes[Type],"CP")&gt;0,"CP",IF(COUNTIFS(T_Demandes[Collaborateur],$A6,T_Demandes[Statut],"Validé",T_Demandes[Du],"&lt;="&amp;DATE(2026,8,21),T_Demandes[Au],"&gt;="&amp;DATE(2026,8,21),T_Demandes[Type],"RTT")&gt;0,"RTT",IF(COUNTIFS(T_Demandes[Collaborateur],$A6,T_Demandes[Statut],"Validé",T_Demandes[Du],"&lt;="&amp;DATE(2026,8,21),T_Demandes[Au],"&gt;="&amp;DATE(2026,8,21),T_Demandes[Type],"MAL")&gt;0,"MAL",IF(COUNTIFS(T_Demandes[Collaborateur],$A6,T_Demandes[Statut],"Validé",T_Demandes[Du],"&lt;="&amp;DATE(2026,8,21),T_Demandes[Au],"&gt;="&amp;DATE(2026,8,21),T_Demandes[Type],"ABS")&gt;0,"ABS",IF(COUNTIFS(T_Demandes[Collaborateur],$A6,T_Demandes[Statut],"Validé",T_Demandes[Du],"&lt;="&amp;DATE(2026,8,21),T_Demandes[Au],"&gt;="&amp;DATE(2026,8,21),T_Demandes[Type],"MAT")&gt;0,"MAT","")))))</f>
        <v/>
      </c>
      <c r="Y6" s="8">
        <f>IF(COUNTIFS(T_Demandes[Collaborateur],$A6,T_Demandes[Statut],"Validé",T_Demandes[Du],"&lt;="&amp;DATE(2026,8,22),T_Demandes[Au],"&gt;="&amp;DATE(2026,8,22),T_Demandes[Type],"CP")&gt;0,"CP",IF(COUNTIFS(T_Demandes[Collaborateur],$A6,T_Demandes[Statut],"Validé",T_Demandes[Du],"&lt;="&amp;DATE(2026,8,22),T_Demandes[Au],"&gt;="&amp;DATE(2026,8,22),T_Demandes[Type],"RTT")&gt;0,"RTT",IF(COUNTIFS(T_Demandes[Collaborateur],$A6,T_Demandes[Statut],"Validé",T_Demandes[Du],"&lt;="&amp;DATE(2026,8,22),T_Demandes[Au],"&gt;="&amp;DATE(2026,8,22),T_Demandes[Type],"MAL")&gt;0,"MAL",IF(COUNTIFS(T_Demandes[Collaborateur],$A6,T_Demandes[Statut],"Validé",T_Demandes[Du],"&lt;="&amp;DATE(2026,8,22),T_Demandes[Au],"&gt;="&amp;DATE(2026,8,22),T_Demandes[Type],"ABS")&gt;0,"ABS",IF(COUNTIFS(T_Demandes[Collaborateur],$A6,T_Demandes[Statut],"Validé",T_Demandes[Du],"&lt;="&amp;DATE(2026,8,22),T_Demandes[Au],"&gt;="&amp;DATE(2026,8,22),T_Demandes[Type],"MAT")&gt;0,"MAT","")))))</f>
        <v/>
      </c>
      <c r="Z6" s="8">
        <f>IF(COUNTIFS(T_Demandes[Collaborateur],$A6,T_Demandes[Statut],"Validé",T_Demandes[Du],"&lt;="&amp;DATE(2026,8,23),T_Demandes[Au],"&gt;="&amp;DATE(2026,8,23),T_Demandes[Type],"CP")&gt;0,"CP",IF(COUNTIFS(T_Demandes[Collaborateur],$A6,T_Demandes[Statut],"Validé",T_Demandes[Du],"&lt;="&amp;DATE(2026,8,23),T_Demandes[Au],"&gt;="&amp;DATE(2026,8,23),T_Demandes[Type],"RTT")&gt;0,"RTT",IF(COUNTIFS(T_Demandes[Collaborateur],$A6,T_Demandes[Statut],"Validé",T_Demandes[Du],"&lt;="&amp;DATE(2026,8,23),T_Demandes[Au],"&gt;="&amp;DATE(2026,8,23),T_Demandes[Type],"MAL")&gt;0,"MAL",IF(COUNTIFS(T_Demandes[Collaborateur],$A6,T_Demandes[Statut],"Validé",T_Demandes[Du],"&lt;="&amp;DATE(2026,8,23),T_Demandes[Au],"&gt;="&amp;DATE(2026,8,23),T_Demandes[Type],"ABS")&gt;0,"ABS",IF(COUNTIFS(T_Demandes[Collaborateur],$A6,T_Demandes[Statut],"Validé",T_Demandes[Du],"&lt;="&amp;DATE(2026,8,23),T_Demandes[Au],"&gt;="&amp;DATE(2026,8,23),T_Demandes[Type],"MAT")&gt;0,"MAT","")))))</f>
        <v/>
      </c>
      <c r="AA6" s="8">
        <f>IF(COUNTIFS(T_Demandes[Collaborateur],$A6,T_Demandes[Statut],"Validé",T_Demandes[Du],"&lt;="&amp;DATE(2026,8,24),T_Demandes[Au],"&gt;="&amp;DATE(2026,8,24),T_Demandes[Type],"CP")&gt;0,"CP",IF(COUNTIFS(T_Demandes[Collaborateur],$A6,T_Demandes[Statut],"Validé",T_Demandes[Du],"&lt;="&amp;DATE(2026,8,24),T_Demandes[Au],"&gt;="&amp;DATE(2026,8,24),T_Demandes[Type],"RTT")&gt;0,"RTT",IF(COUNTIFS(T_Demandes[Collaborateur],$A6,T_Demandes[Statut],"Validé",T_Demandes[Du],"&lt;="&amp;DATE(2026,8,24),T_Demandes[Au],"&gt;="&amp;DATE(2026,8,24),T_Demandes[Type],"MAL")&gt;0,"MAL",IF(COUNTIFS(T_Demandes[Collaborateur],$A6,T_Demandes[Statut],"Validé",T_Demandes[Du],"&lt;="&amp;DATE(2026,8,24),T_Demandes[Au],"&gt;="&amp;DATE(2026,8,24),T_Demandes[Type],"ABS")&gt;0,"ABS",IF(COUNTIFS(T_Demandes[Collaborateur],$A6,T_Demandes[Statut],"Validé",T_Demandes[Du],"&lt;="&amp;DATE(2026,8,24),T_Demandes[Au],"&gt;="&amp;DATE(2026,8,24),T_Demandes[Type],"MAT")&gt;0,"MAT","")))))</f>
        <v/>
      </c>
      <c r="AB6" s="8">
        <f>IF(COUNTIFS(T_Demandes[Collaborateur],$A6,T_Demandes[Statut],"Validé",T_Demandes[Du],"&lt;="&amp;DATE(2026,8,25),T_Demandes[Au],"&gt;="&amp;DATE(2026,8,25),T_Demandes[Type],"CP")&gt;0,"CP",IF(COUNTIFS(T_Demandes[Collaborateur],$A6,T_Demandes[Statut],"Validé",T_Demandes[Du],"&lt;="&amp;DATE(2026,8,25),T_Demandes[Au],"&gt;="&amp;DATE(2026,8,25),T_Demandes[Type],"RTT")&gt;0,"RTT",IF(COUNTIFS(T_Demandes[Collaborateur],$A6,T_Demandes[Statut],"Validé",T_Demandes[Du],"&lt;="&amp;DATE(2026,8,25),T_Demandes[Au],"&gt;="&amp;DATE(2026,8,25),T_Demandes[Type],"MAL")&gt;0,"MAL",IF(COUNTIFS(T_Demandes[Collaborateur],$A6,T_Demandes[Statut],"Validé",T_Demandes[Du],"&lt;="&amp;DATE(2026,8,25),T_Demandes[Au],"&gt;="&amp;DATE(2026,8,25),T_Demandes[Type],"ABS")&gt;0,"ABS",IF(COUNTIFS(T_Demandes[Collaborateur],$A6,T_Demandes[Statut],"Validé",T_Demandes[Du],"&lt;="&amp;DATE(2026,8,25),T_Demandes[Au],"&gt;="&amp;DATE(2026,8,25),T_Demandes[Type],"MAT")&gt;0,"MAT","")))))</f>
        <v/>
      </c>
      <c r="AC6" s="8">
        <f>IF(COUNTIFS(T_Demandes[Collaborateur],$A6,T_Demandes[Statut],"Validé",T_Demandes[Du],"&lt;="&amp;DATE(2026,8,26),T_Demandes[Au],"&gt;="&amp;DATE(2026,8,26),T_Demandes[Type],"CP")&gt;0,"CP",IF(COUNTIFS(T_Demandes[Collaborateur],$A6,T_Demandes[Statut],"Validé",T_Demandes[Du],"&lt;="&amp;DATE(2026,8,26),T_Demandes[Au],"&gt;="&amp;DATE(2026,8,26),T_Demandes[Type],"RTT")&gt;0,"RTT",IF(COUNTIFS(T_Demandes[Collaborateur],$A6,T_Demandes[Statut],"Validé",T_Demandes[Du],"&lt;="&amp;DATE(2026,8,26),T_Demandes[Au],"&gt;="&amp;DATE(2026,8,26),T_Demandes[Type],"MAL")&gt;0,"MAL",IF(COUNTIFS(T_Demandes[Collaborateur],$A6,T_Demandes[Statut],"Validé",T_Demandes[Du],"&lt;="&amp;DATE(2026,8,26),T_Demandes[Au],"&gt;="&amp;DATE(2026,8,26),T_Demandes[Type],"ABS")&gt;0,"ABS",IF(COUNTIFS(T_Demandes[Collaborateur],$A6,T_Demandes[Statut],"Validé",T_Demandes[Du],"&lt;="&amp;DATE(2026,8,26),T_Demandes[Au],"&gt;="&amp;DATE(2026,8,26),T_Demandes[Type],"MAT")&gt;0,"MAT","")))))</f>
        <v/>
      </c>
      <c r="AD6" s="8">
        <f>IF(COUNTIFS(T_Demandes[Collaborateur],$A6,T_Demandes[Statut],"Validé",T_Demandes[Du],"&lt;="&amp;DATE(2026,8,27),T_Demandes[Au],"&gt;="&amp;DATE(2026,8,27),T_Demandes[Type],"CP")&gt;0,"CP",IF(COUNTIFS(T_Demandes[Collaborateur],$A6,T_Demandes[Statut],"Validé",T_Demandes[Du],"&lt;="&amp;DATE(2026,8,27),T_Demandes[Au],"&gt;="&amp;DATE(2026,8,27),T_Demandes[Type],"RTT")&gt;0,"RTT",IF(COUNTIFS(T_Demandes[Collaborateur],$A6,T_Demandes[Statut],"Validé",T_Demandes[Du],"&lt;="&amp;DATE(2026,8,27),T_Demandes[Au],"&gt;="&amp;DATE(2026,8,27),T_Demandes[Type],"MAL")&gt;0,"MAL",IF(COUNTIFS(T_Demandes[Collaborateur],$A6,T_Demandes[Statut],"Validé",T_Demandes[Du],"&lt;="&amp;DATE(2026,8,27),T_Demandes[Au],"&gt;="&amp;DATE(2026,8,27),T_Demandes[Type],"ABS")&gt;0,"ABS",IF(COUNTIFS(T_Demandes[Collaborateur],$A6,T_Demandes[Statut],"Validé",T_Demandes[Du],"&lt;="&amp;DATE(2026,8,27),T_Demandes[Au],"&gt;="&amp;DATE(2026,8,27),T_Demandes[Type],"MAT")&gt;0,"MAT","")))))</f>
        <v/>
      </c>
      <c r="AE6" s="8">
        <f>IF(COUNTIFS(T_Demandes[Collaborateur],$A6,T_Demandes[Statut],"Validé",T_Demandes[Du],"&lt;="&amp;DATE(2026,8,28),T_Demandes[Au],"&gt;="&amp;DATE(2026,8,28),T_Demandes[Type],"CP")&gt;0,"CP",IF(COUNTIFS(T_Demandes[Collaborateur],$A6,T_Demandes[Statut],"Validé",T_Demandes[Du],"&lt;="&amp;DATE(2026,8,28),T_Demandes[Au],"&gt;="&amp;DATE(2026,8,28),T_Demandes[Type],"RTT")&gt;0,"RTT",IF(COUNTIFS(T_Demandes[Collaborateur],$A6,T_Demandes[Statut],"Validé",T_Demandes[Du],"&lt;="&amp;DATE(2026,8,28),T_Demandes[Au],"&gt;="&amp;DATE(2026,8,28),T_Demandes[Type],"MAL")&gt;0,"MAL",IF(COUNTIFS(T_Demandes[Collaborateur],$A6,T_Demandes[Statut],"Validé",T_Demandes[Du],"&lt;="&amp;DATE(2026,8,28),T_Demandes[Au],"&gt;="&amp;DATE(2026,8,28),T_Demandes[Type],"ABS")&gt;0,"ABS",IF(COUNTIFS(T_Demandes[Collaborateur],$A6,T_Demandes[Statut],"Validé",T_Demandes[Du],"&lt;="&amp;DATE(2026,8,28),T_Demandes[Au],"&gt;="&amp;DATE(2026,8,28),T_Demandes[Type],"MAT")&gt;0,"MAT","")))))</f>
        <v/>
      </c>
      <c r="AF6" s="8">
        <f>IF(COUNTIFS(T_Demandes[Collaborateur],$A6,T_Demandes[Statut],"Validé",T_Demandes[Du],"&lt;="&amp;DATE(2026,8,29),T_Demandes[Au],"&gt;="&amp;DATE(2026,8,29),T_Demandes[Type],"CP")&gt;0,"CP",IF(COUNTIFS(T_Demandes[Collaborateur],$A6,T_Demandes[Statut],"Validé",T_Demandes[Du],"&lt;="&amp;DATE(2026,8,29),T_Demandes[Au],"&gt;="&amp;DATE(2026,8,29),T_Demandes[Type],"RTT")&gt;0,"RTT",IF(COUNTIFS(T_Demandes[Collaborateur],$A6,T_Demandes[Statut],"Validé",T_Demandes[Du],"&lt;="&amp;DATE(2026,8,29),T_Demandes[Au],"&gt;="&amp;DATE(2026,8,29),T_Demandes[Type],"MAL")&gt;0,"MAL",IF(COUNTIFS(T_Demandes[Collaborateur],$A6,T_Demandes[Statut],"Validé",T_Demandes[Du],"&lt;="&amp;DATE(2026,8,29),T_Demandes[Au],"&gt;="&amp;DATE(2026,8,29),T_Demandes[Type],"ABS")&gt;0,"ABS",IF(COUNTIFS(T_Demandes[Collaborateur],$A6,T_Demandes[Statut],"Validé",T_Demandes[Du],"&lt;="&amp;DATE(2026,8,29),T_Demandes[Au],"&gt;="&amp;DATE(2026,8,29),T_Demandes[Type],"MAT")&gt;0,"MAT","")))))</f>
        <v/>
      </c>
      <c r="AG6" s="8">
        <f>IF(COUNTIFS(T_Demandes[Collaborateur],$A6,T_Demandes[Statut],"Validé",T_Demandes[Du],"&lt;="&amp;DATE(2026,8,30),T_Demandes[Au],"&gt;="&amp;DATE(2026,8,30),T_Demandes[Type],"CP")&gt;0,"CP",IF(COUNTIFS(T_Demandes[Collaborateur],$A6,T_Demandes[Statut],"Validé",T_Demandes[Du],"&lt;="&amp;DATE(2026,8,30),T_Demandes[Au],"&gt;="&amp;DATE(2026,8,30),T_Demandes[Type],"RTT")&gt;0,"RTT",IF(COUNTIFS(T_Demandes[Collaborateur],$A6,T_Demandes[Statut],"Validé",T_Demandes[Du],"&lt;="&amp;DATE(2026,8,30),T_Demandes[Au],"&gt;="&amp;DATE(2026,8,30),T_Demandes[Type],"MAL")&gt;0,"MAL",IF(COUNTIFS(T_Demandes[Collaborateur],$A6,T_Demandes[Statut],"Validé",T_Demandes[Du],"&lt;="&amp;DATE(2026,8,30),T_Demandes[Au],"&gt;="&amp;DATE(2026,8,30),T_Demandes[Type],"ABS")&gt;0,"ABS",IF(COUNTIFS(T_Demandes[Collaborateur],$A6,T_Demandes[Statut],"Validé",T_Demandes[Du],"&lt;="&amp;DATE(2026,8,30),T_Demandes[Au],"&gt;="&amp;DATE(2026,8,30),T_Demandes[Type],"MAT")&gt;0,"MAT","")))))</f>
        <v/>
      </c>
      <c r="AH6" s="8">
        <f>IF(COUNTIFS(T_Demandes[Collaborateur],$A6,T_Demandes[Statut],"Validé",T_Demandes[Du],"&lt;="&amp;DATE(2026,8,31),T_Demandes[Au],"&gt;="&amp;DATE(2026,8,31),T_Demandes[Type],"CP")&gt;0,"CP",IF(COUNTIFS(T_Demandes[Collaborateur],$A6,T_Demandes[Statut],"Validé",T_Demandes[Du],"&lt;="&amp;DATE(2026,8,31),T_Demandes[Au],"&gt;="&amp;DATE(2026,8,31),T_Demandes[Type],"RTT")&gt;0,"RTT",IF(COUNTIFS(T_Demandes[Collaborateur],$A6,T_Demandes[Statut],"Validé",T_Demandes[Du],"&lt;="&amp;DATE(2026,8,31),T_Demandes[Au],"&gt;="&amp;DATE(2026,8,31),T_Demandes[Type],"MAL")&gt;0,"MAL",IF(COUNTIFS(T_Demandes[Collaborateur],$A6,T_Demandes[Statut],"Validé",T_Demandes[Du],"&lt;="&amp;DATE(2026,8,31),T_Demandes[Au],"&gt;="&amp;DATE(2026,8,31),T_Demandes[Type],"ABS")&gt;0,"ABS",IF(COUNTIFS(T_Demandes[Collaborateur],$A6,T_Demandes[Statut],"Validé",T_Demandes[Du],"&lt;="&amp;DATE(2026,8,31),T_Demandes[Au],"&gt;="&amp;DATE(2026,8,31),T_Demandes[Type],"MAT")&gt;0,"MAT","")))))</f>
        <v/>
      </c>
    </row>
    <row r="7">
      <c r="A7" t="inlineStr">
        <is>
          <t>Salma Rifi</t>
        </is>
      </c>
      <c r="B7" t="inlineStr">
        <is>
          <t>A</t>
        </is>
      </c>
      <c r="C7" t="inlineStr">
        <is>
          <t>Yassine Haddad</t>
        </is>
      </c>
      <c r="D7" s="8">
        <f>IF(COUNTIFS(T_Demandes[Collaborateur],$A7,T_Demandes[Statut],"Validé",T_Demandes[Du],"&lt;="&amp;DATE(2026,8,1),T_Demandes[Au],"&gt;="&amp;DATE(2026,8,1),T_Demandes[Type],"CP")&gt;0,"CP",IF(COUNTIFS(T_Demandes[Collaborateur],$A7,T_Demandes[Statut],"Validé",T_Demandes[Du],"&lt;="&amp;DATE(2026,8,1),T_Demandes[Au],"&gt;="&amp;DATE(2026,8,1),T_Demandes[Type],"RTT")&gt;0,"RTT",IF(COUNTIFS(T_Demandes[Collaborateur],$A7,T_Demandes[Statut],"Validé",T_Demandes[Du],"&lt;="&amp;DATE(2026,8,1),T_Demandes[Au],"&gt;="&amp;DATE(2026,8,1),T_Demandes[Type],"MAL")&gt;0,"MAL",IF(COUNTIFS(T_Demandes[Collaborateur],$A7,T_Demandes[Statut],"Validé",T_Demandes[Du],"&lt;="&amp;DATE(2026,8,1),T_Demandes[Au],"&gt;="&amp;DATE(2026,8,1),T_Demandes[Type],"ABS")&gt;0,"ABS",IF(COUNTIFS(T_Demandes[Collaborateur],$A7,T_Demandes[Statut],"Validé",T_Demandes[Du],"&lt;="&amp;DATE(2026,8,1),T_Demandes[Au],"&gt;="&amp;DATE(2026,8,1),T_Demandes[Type],"MAT")&gt;0,"MAT","")))))</f>
        <v/>
      </c>
      <c r="E7" s="8">
        <f>IF(COUNTIFS(T_Demandes[Collaborateur],$A7,T_Demandes[Statut],"Validé",T_Demandes[Du],"&lt;="&amp;DATE(2026,8,2),T_Demandes[Au],"&gt;="&amp;DATE(2026,8,2),T_Demandes[Type],"CP")&gt;0,"CP",IF(COUNTIFS(T_Demandes[Collaborateur],$A7,T_Demandes[Statut],"Validé",T_Demandes[Du],"&lt;="&amp;DATE(2026,8,2),T_Demandes[Au],"&gt;="&amp;DATE(2026,8,2),T_Demandes[Type],"RTT")&gt;0,"RTT",IF(COUNTIFS(T_Demandes[Collaborateur],$A7,T_Demandes[Statut],"Validé",T_Demandes[Du],"&lt;="&amp;DATE(2026,8,2),T_Demandes[Au],"&gt;="&amp;DATE(2026,8,2),T_Demandes[Type],"MAL")&gt;0,"MAL",IF(COUNTIFS(T_Demandes[Collaborateur],$A7,T_Demandes[Statut],"Validé",T_Demandes[Du],"&lt;="&amp;DATE(2026,8,2),T_Demandes[Au],"&gt;="&amp;DATE(2026,8,2),T_Demandes[Type],"ABS")&gt;0,"ABS",IF(COUNTIFS(T_Demandes[Collaborateur],$A7,T_Demandes[Statut],"Validé",T_Demandes[Du],"&lt;="&amp;DATE(2026,8,2),T_Demandes[Au],"&gt;="&amp;DATE(2026,8,2),T_Demandes[Type],"MAT")&gt;0,"MAT","")))))</f>
        <v/>
      </c>
      <c r="F7" s="8">
        <f>IF(COUNTIFS(T_Demandes[Collaborateur],$A7,T_Demandes[Statut],"Validé",T_Demandes[Du],"&lt;="&amp;DATE(2026,8,3),T_Demandes[Au],"&gt;="&amp;DATE(2026,8,3),T_Demandes[Type],"CP")&gt;0,"CP",IF(COUNTIFS(T_Demandes[Collaborateur],$A7,T_Demandes[Statut],"Validé",T_Demandes[Du],"&lt;="&amp;DATE(2026,8,3),T_Demandes[Au],"&gt;="&amp;DATE(2026,8,3),T_Demandes[Type],"RTT")&gt;0,"RTT",IF(COUNTIFS(T_Demandes[Collaborateur],$A7,T_Demandes[Statut],"Validé",T_Demandes[Du],"&lt;="&amp;DATE(2026,8,3),T_Demandes[Au],"&gt;="&amp;DATE(2026,8,3),T_Demandes[Type],"MAL")&gt;0,"MAL",IF(COUNTIFS(T_Demandes[Collaborateur],$A7,T_Demandes[Statut],"Validé",T_Demandes[Du],"&lt;="&amp;DATE(2026,8,3),T_Demandes[Au],"&gt;="&amp;DATE(2026,8,3),T_Demandes[Type],"ABS")&gt;0,"ABS",IF(COUNTIFS(T_Demandes[Collaborateur],$A7,T_Demandes[Statut],"Validé",T_Demandes[Du],"&lt;="&amp;DATE(2026,8,3),T_Demandes[Au],"&gt;="&amp;DATE(2026,8,3),T_Demandes[Type],"MAT")&gt;0,"MAT","")))))</f>
        <v/>
      </c>
      <c r="G7" s="8">
        <f>IF(COUNTIFS(T_Demandes[Collaborateur],$A7,T_Demandes[Statut],"Validé",T_Demandes[Du],"&lt;="&amp;DATE(2026,8,4),T_Demandes[Au],"&gt;="&amp;DATE(2026,8,4),T_Demandes[Type],"CP")&gt;0,"CP",IF(COUNTIFS(T_Demandes[Collaborateur],$A7,T_Demandes[Statut],"Validé",T_Demandes[Du],"&lt;="&amp;DATE(2026,8,4),T_Demandes[Au],"&gt;="&amp;DATE(2026,8,4),T_Demandes[Type],"RTT")&gt;0,"RTT",IF(COUNTIFS(T_Demandes[Collaborateur],$A7,T_Demandes[Statut],"Validé",T_Demandes[Du],"&lt;="&amp;DATE(2026,8,4),T_Demandes[Au],"&gt;="&amp;DATE(2026,8,4),T_Demandes[Type],"MAL")&gt;0,"MAL",IF(COUNTIFS(T_Demandes[Collaborateur],$A7,T_Demandes[Statut],"Validé",T_Demandes[Du],"&lt;="&amp;DATE(2026,8,4),T_Demandes[Au],"&gt;="&amp;DATE(2026,8,4),T_Demandes[Type],"ABS")&gt;0,"ABS",IF(COUNTIFS(T_Demandes[Collaborateur],$A7,T_Demandes[Statut],"Validé",T_Demandes[Du],"&lt;="&amp;DATE(2026,8,4),T_Demandes[Au],"&gt;="&amp;DATE(2026,8,4),T_Demandes[Type],"MAT")&gt;0,"MAT","")))))</f>
        <v/>
      </c>
      <c r="H7" s="8">
        <f>IF(COUNTIFS(T_Demandes[Collaborateur],$A7,T_Demandes[Statut],"Validé",T_Demandes[Du],"&lt;="&amp;DATE(2026,8,5),T_Demandes[Au],"&gt;="&amp;DATE(2026,8,5),T_Demandes[Type],"CP")&gt;0,"CP",IF(COUNTIFS(T_Demandes[Collaborateur],$A7,T_Demandes[Statut],"Validé",T_Demandes[Du],"&lt;="&amp;DATE(2026,8,5),T_Demandes[Au],"&gt;="&amp;DATE(2026,8,5),T_Demandes[Type],"RTT")&gt;0,"RTT",IF(COUNTIFS(T_Demandes[Collaborateur],$A7,T_Demandes[Statut],"Validé",T_Demandes[Du],"&lt;="&amp;DATE(2026,8,5),T_Demandes[Au],"&gt;="&amp;DATE(2026,8,5),T_Demandes[Type],"MAL")&gt;0,"MAL",IF(COUNTIFS(T_Demandes[Collaborateur],$A7,T_Demandes[Statut],"Validé",T_Demandes[Du],"&lt;="&amp;DATE(2026,8,5),T_Demandes[Au],"&gt;="&amp;DATE(2026,8,5),T_Demandes[Type],"ABS")&gt;0,"ABS",IF(COUNTIFS(T_Demandes[Collaborateur],$A7,T_Demandes[Statut],"Validé",T_Demandes[Du],"&lt;="&amp;DATE(2026,8,5),T_Demandes[Au],"&gt;="&amp;DATE(2026,8,5),T_Demandes[Type],"MAT")&gt;0,"MAT","")))))</f>
        <v/>
      </c>
      <c r="I7" s="8">
        <f>IF(COUNTIFS(T_Demandes[Collaborateur],$A7,T_Demandes[Statut],"Validé",T_Demandes[Du],"&lt;="&amp;DATE(2026,8,6),T_Demandes[Au],"&gt;="&amp;DATE(2026,8,6),T_Demandes[Type],"CP")&gt;0,"CP",IF(COUNTIFS(T_Demandes[Collaborateur],$A7,T_Demandes[Statut],"Validé",T_Demandes[Du],"&lt;="&amp;DATE(2026,8,6),T_Demandes[Au],"&gt;="&amp;DATE(2026,8,6),T_Demandes[Type],"RTT")&gt;0,"RTT",IF(COUNTIFS(T_Demandes[Collaborateur],$A7,T_Demandes[Statut],"Validé",T_Demandes[Du],"&lt;="&amp;DATE(2026,8,6),T_Demandes[Au],"&gt;="&amp;DATE(2026,8,6),T_Demandes[Type],"MAL")&gt;0,"MAL",IF(COUNTIFS(T_Demandes[Collaborateur],$A7,T_Demandes[Statut],"Validé",T_Demandes[Du],"&lt;="&amp;DATE(2026,8,6),T_Demandes[Au],"&gt;="&amp;DATE(2026,8,6),T_Demandes[Type],"ABS")&gt;0,"ABS",IF(COUNTIFS(T_Demandes[Collaborateur],$A7,T_Demandes[Statut],"Validé",T_Demandes[Du],"&lt;="&amp;DATE(2026,8,6),T_Demandes[Au],"&gt;="&amp;DATE(2026,8,6),T_Demandes[Type],"MAT")&gt;0,"MAT","")))))</f>
        <v/>
      </c>
      <c r="J7" s="8">
        <f>IF(COUNTIFS(T_Demandes[Collaborateur],$A7,T_Demandes[Statut],"Validé",T_Demandes[Du],"&lt;="&amp;DATE(2026,8,7),T_Demandes[Au],"&gt;="&amp;DATE(2026,8,7),T_Demandes[Type],"CP")&gt;0,"CP",IF(COUNTIFS(T_Demandes[Collaborateur],$A7,T_Demandes[Statut],"Validé",T_Demandes[Du],"&lt;="&amp;DATE(2026,8,7),T_Demandes[Au],"&gt;="&amp;DATE(2026,8,7),T_Demandes[Type],"RTT")&gt;0,"RTT",IF(COUNTIFS(T_Demandes[Collaborateur],$A7,T_Demandes[Statut],"Validé",T_Demandes[Du],"&lt;="&amp;DATE(2026,8,7),T_Demandes[Au],"&gt;="&amp;DATE(2026,8,7),T_Demandes[Type],"MAL")&gt;0,"MAL",IF(COUNTIFS(T_Demandes[Collaborateur],$A7,T_Demandes[Statut],"Validé",T_Demandes[Du],"&lt;="&amp;DATE(2026,8,7),T_Demandes[Au],"&gt;="&amp;DATE(2026,8,7),T_Demandes[Type],"ABS")&gt;0,"ABS",IF(COUNTIFS(T_Demandes[Collaborateur],$A7,T_Demandes[Statut],"Validé",T_Demandes[Du],"&lt;="&amp;DATE(2026,8,7),T_Demandes[Au],"&gt;="&amp;DATE(2026,8,7),T_Demandes[Type],"MAT")&gt;0,"MAT","")))))</f>
        <v/>
      </c>
      <c r="K7" s="8">
        <f>IF(COUNTIFS(T_Demandes[Collaborateur],$A7,T_Demandes[Statut],"Validé",T_Demandes[Du],"&lt;="&amp;DATE(2026,8,8),T_Demandes[Au],"&gt;="&amp;DATE(2026,8,8),T_Demandes[Type],"CP")&gt;0,"CP",IF(COUNTIFS(T_Demandes[Collaborateur],$A7,T_Demandes[Statut],"Validé",T_Demandes[Du],"&lt;="&amp;DATE(2026,8,8),T_Demandes[Au],"&gt;="&amp;DATE(2026,8,8),T_Demandes[Type],"RTT")&gt;0,"RTT",IF(COUNTIFS(T_Demandes[Collaborateur],$A7,T_Demandes[Statut],"Validé",T_Demandes[Du],"&lt;="&amp;DATE(2026,8,8),T_Demandes[Au],"&gt;="&amp;DATE(2026,8,8),T_Demandes[Type],"MAL")&gt;0,"MAL",IF(COUNTIFS(T_Demandes[Collaborateur],$A7,T_Demandes[Statut],"Validé",T_Demandes[Du],"&lt;="&amp;DATE(2026,8,8),T_Demandes[Au],"&gt;="&amp;DATE(2026,8,8),T_Demandes[Type],"ABS")&gt;0,"ABS",IF(COUNTIFS(T_Demandes[Collaborateur],$A7,T_Demandes[Statut],"Validé",T_Demandes[Du],"&lt;="&amp;DATE(2026,8,8),T_Demandes[Au],"&gt;="&amp;DATE(2026,8,8),T_Demandes[Type],"MAT")&gt;0,"MAT","")))))</f>
        <v/>
      </c>
      <c r="L7" s="8">
        <f>IF(COUNTIFS(T_Demandes[Collaborateur],$A7,T_Demandes[Statut],"Validé",T_Demandes[Du],"&lt;="&amp;DATE(2026,8,9),T_Demandes[Au],"&gt;="&amp;DATE(2026,8,9),T_Demandes[Type],"CP")&gt;0,"CP",IF(COUNTIFS(T_Demandes[Collaborateur],$A7,T_Demandes[Statut],"Validé",T_Demandes[Du],"&lt;="&amp;DATE(2026,8,9),T_Demandes[Au],"&gt;="&amp;DATE(2026,8,9),T_Demandes[Type],"RTT")&gt;0,"RTT",IF(COUNTIFS(T_Demandes[Collaborateur],$A7,T_Demandes[Statut],"Validé",T_Demandes[Du],"&lt;="&amp;DATE(2026,8,9),T_Demandes[Au],"&gt;="&amp;DATE(2026,8,9),T_Demandes[Type],"MAL")&gt;0,"MAL",IF(COUNTIFS(T_Demandes[Collaborateur],$A7,T_Demandes[Statut],"Validé",T_Demandes[Du],"&lt;="&amp;DATE(2026,8,9),T_Demandes[Au],"&gt;="&amp;DATE(2026,8,9),T_Demandes[Type],"ABS")&gt;0,"ABS",IF(COUNTIFS(T_Demandes[Collaborateur],$A7,T_Demandes[Statut],"Validé",T_Demandes[Du],"&lt;="&amp;DATE(2026,8,9),T_Demandes[Au],"&gt;="&amp;DATE(2026,8,9),T_Demandes[Type],"MAT")&gt;0,"MAT","")))))</f>
        <v/>
      </c>
      <c r="M7" s="8">
        <f>IF(COUNTIFS(T_Demandes[Collaborateur],$A7,T_Demandes[Statut],"Validé",T_Demandes[Du],"&lt;="&amp;DATE(2026,8,10),T_Demandes[Au],"&gt;="&amp;DATE(2026,8,10),T_Demandes[Type],"CP")&gt;0,"CP",IF(COUNTIFS(T_Demandes[Collaborateur],$A7,T_Demandes[Statut],"Validé",T_Demandes[Du],"&lt;="&amp;DATE(2026,8,10),T_Demandes[Au],"&gt;="&amp;DATE(2026,8,10),T_Demandes[Type],"RTT")&gt;0,"RTT",IF(COUNTIFS(T_Demandes[Collaborateur],$A7,T_Demandes[Statut],"Validé",T_Demandes[Du],"&lt;="&amp;DATE(2026,8,10),T_Demandes[Au],"&gt;="&amp;DATE(2026,8,10),T_Demandes[Type],"MAL")&gt;0,"MAL",IF(COUNTIFS(T_Demandes[Collaborateur],$A7,T_Demandes[Statut],"Validé",T_Demandes[Du],"&lt;="&amp;DATE(2026,8,10),T_Demandes[Au],"&gt;="&amp;DATE(2026,8,10),T_Demandes[Type],"ABS")&gt;0,"ABS",IF(COUNTIFS(T_Demandes[Collaborateur],$A7,T_Demandes[Statut],"Validé",T_Demandes[Du],"&lt;="&amp;DATE(2026,8,10),T_Demandes[Au],"&gt;="&amp;DATE(2026,8,10),T_Demandes[Type],"MAT")&gt;0,"MAT","")))))</f>
        <v/>
      </c>
      <c r="N7" s="8">
        <f>IF(COUNTIFS(T_Demandes[Collaborateur],$A7,T_Demandes[Statut],"Validé",T_Demandes[Du],"&lt;="&amp;DATE(2026,8,11),T_Demandes[Au],"&gt;="&amp;DATE(2026,8,11),T_Demandes[Type],"CP")&gt;0,"CP",IF(COUNTIFS(T_Demandes[Collaborateur],$A7,T_Demandes[Statut],"Validé",T_Demandes[Du],"&lt;="&amp;DATE(2026,8,11),T_Demandes[Au],"&gt;="&amp;DATE(2026,8,11),T_Demandes[Type],"RTT")&gt;0,"RTT",IF(COUNTIFS(T_Demandes[Collaborateur],$A7,T_Demandes[Statut],"Validé",T_Demandes[Du],"&lt;="&amp;DATE(2026,8,11),T_Demandes[Au],"&gt;="&amp;DATE(2026,8,11),T_Demandes[Type],"MAL")&gt;0,"MAL",IF(COUNTIFS(T_Demandes[Collaborateur],$A7,T_Demandes[Statut],"Validé",T_Demandes[Du],"&lt;="&amp;DATE(2026,8,11),T_Demandes[Au],"&gt;="&amp;DATE(2026,8,11),T_Demandes[Type],"ABS")&gt;0,"ABS",IF(COUNTIFS(T_Demandes[Collaborateur],$A7,T_Demandes[Statut],"Validé",T_Demandes[Du],"&lt;="&amp;DATE(2026,8,11),T_Demandes[Au],"&gt;="&amp;DATE(2026,8,11),T_Demandes[Type],"MAT")&gt;0,"MAT","")))))</f>
        <v/>
      </c>
      <c r="O7" s="8">
        <f>IF(COUNTIFS(T_Demandes[Collaborateur],$A7,T_Demandes[Statut],"Validé",T_Demandes[Du],"&lt;="&amp;DATE(2026,8,12),T_Demandes[Au],"&gt;="&amp;DATE(2026,8,12),T_Demandes[Type],"CP")&gt;0,"CP",IF(COUNTIFS(T_Demandes[Collaborateur],$A7,T_Demandes[Statut],"Validé",T_Demandes[Du],"&lt;="&amp;DATE(2026,8,12),T_Demandes[Au],"&gt;="&amp;DATE(2026,8,12),T_Demandes[Type],"RTT")&gt;0,"RTT",IF(COUNTIFS(T_Demandes[Collaborateur],$A7,T_Demandes[Statut],"Validé",T_Demandes[Du],"&lt;="&amp;DATE(2026,8,12),T_Demandes[Au],"&gt;="&amp;DATE(2026,8,12),T_Demandes[Type],"MAL")&gt;0,"MAL",IF(COUNTIFS(T_Demandes[Collaborateur],$A7,T_Demandes[Statut],"Validé",T_Demandes[Du],"&lt;="&amp;DATE(2026,8,12),T_Demandes[Au],"&gt;="&amp;DATE(2026,8,12),T_Demandes[Type],"ABS")&gt;0,"ABS",IF(COUNTIFS(T_Demandes[Collaborateur],$A7,T_Demandes[Statut],"Validé",T_Demandes[Du],"&lt;="&amp;DATE(2026,8,12),T_Demandes[Au],"&gt;="&amp;DATE(2026,8,12),T_Demandes[Type],"MAT")&gt;0,"MAT","")))))</f>
        <v/>
      </c>
      <c r="P7" s="8">
        <f>IF(COUNTIFS(T_Demandes[Collaborateur],$A7,T_Demandes[Statut],"Validé",T_Demandes[Du],"&lt;="&amp;DATE(2026,8,13),T_Demandes[Au],"&gt;="&amp;DATE(2026,8,13),T_Demandes[Type],"CP")&gt;0,"CP",IF(COUNTIFS(T_Demandes[Collaborateur],$A7,T_Demandes[Statut],"Validé",T_Demandes[Du],"&lt;="&amp;DATE(2026,8,13),T_Demandes[Au],"&gt;="&amp;DATE(2026,8,13),T_Demandes[Type],"RTT")&gt;0,"RTT",IF(COUNTIFS(T_Demandes[Collaborateur],$A7,T_Demandes[Statut],"Validé",T_Demandes[Du],"&lt;="&amp;DATE(2026,8,13),T_Demandes[Au],"&gt;="&amp;DATE(2026,8,13),T_Demandes[Type],"MAL")&gt;0,"MAL",IF(COUNTIFS(T_Demandes[Collaborateur],$A7,T_Demandes[Statut],"Validé",T_Demandes[Du],"&lt;="&amp;DATE(2026,8,13),T_Demandes[Au],"&gt;="&amp;DATE(2026,8,13),T_Demandes[Type],"ABS")&gt;0,"ABS",IF(COUNTIFS(T_Demandes[Collaborateur],$A7,T_Demandes[Statut],"Validé",T_Demandes[Du],"&lt;="&amp;DATE(2026,8,13),T_Demandes[Au],"&gt;="&amp;DATE(2026,8,13),T_Demandes[Type],"MAT")&gt;0,"MAT","")))))</f>
        <v/>
      </c>
      <c r="Q7" s="8">
        <f>IF(COUNTIFS(T_Demandes[Collaborateur],$A7,T_Demandes[Statut],"Validé",T_Demandes[Du],"&lt;="&amp;DATE(2026,8,14),T_Demandes[Au],"&gt;="&amp;DATE(2026,8,14),T_Demandes[Type],"CP")&gt;0,"CP",IF(COUNTIFS(T_Demandes[Collaborateur],$A7,T_Demandes[Statut],"Validé",T_Demandes[Du],"&lt;="&amp;DATE(2026,8,14),T_Demandes[Au],"&gt;="&amp;DATE(2026,8,14),T_Demandes[Type],"RTT")&gt;0,"RTT",IF(COUNTIFS(T_Demandes[Collaborateur],$A7,T_Demandes[Statut],"Validé",T_Demandes[Du],"&lt;="&amp;DATE(2026,8,14),T_Demandes[Au],"&gt;="&amp;DATE(2026,8,14),T_Demandes[Type],"MAL")&gt;0,"MAL",IF(COUNTIFS(T_Demandes[Collaborateur],$A7,T_Demandes[Statut],"Validé",T_Demandes[Du],"&lt;="&amp;DATE(2026,8,14),T_Demandes[Au],"&gt;="&amp;DATE(2026,8,14),T_Demandes[Type],"ABS")&gt;0,"ABS",IF(COUNTIFS(T_Demandes[Collaborateur],$A7,T_Demandes[Statut],"Validé",T_Demandes[Du],"&lt;="&amp;DATE(2026,8,14),T_Demandes[Au],"&gt;="&amp;DATE(2026,8,14),T_Demandes[Type],"MAT")&gt;0,"MAT","")))))</f>
        <v/>
      </c>
      <c r="R7" s="8">
        <f>IF(COUNTIFS(T_Demandes[Collaborateur],$A7,T_Demandes[Statut],"Validé",T_Demandes[Du],"&lt;="&amp;DATE(2026,8,15),T_Demandes[Au],"&gt;="&amp;DATE(2026,8,15),T_Demandes[Type],"CP")&gt;0,"CP",IF(COUNTIFS(T_Demandes[Collaborateur],$A7,T_Demandes[Statut],"Validé",T_Demandes[Du],"&lt;="&amp;DATE(2026,8,15),T_Demandes[Au],"&gt;="&amp;DATE(2026,8,15),T_Demandes[Type],"RTT")&gt;0,"RTT",IF(COUNTIFS(T_Demandes[Collaborateur],$A7,T_Demandes[Statut],"Validé",T_Demandes[Du],"&lt;="&amp;DATE(2026,8,15),T_Demandes[Au],"&gt;="&amp;DATE(2026,8,15),T_Demandes[Type],"MAL")&gt;0,"MAL",IF(COUNTIFS(T_Demandes[Collaborateur],$A7,T_Demandes[Statut],"Validé",T_Demandes[Du],"&lt;="&amp;DATE(2026,8,15),T_Demandes[Au],"&gt;="&amp;DATE(2026,8,15),T_Demandes[Type],"ABS")&gt;0,"ABS",IF(COUNTIFS(T_Demandes[Collaborateur],$A7,T_Demandes[Statut],"Validé",T_Demandes[Du],"&lt;="&amp;DATE(2026,8,15),T_Demandes[Au],"&gt;="&amp;DATE(2026,8,15),T_Demandes[Type],"MAT")&gt;0,"MAT","")))))</f>
        <v/>
      </c>
      <c r="S7" s="8">
        <f>IF(COUNTIFS(T_Demandes[Collaborateur],$A7,T_Demandes[Statut],"Validé",T_Demandes[Du],"&lt;="&amp;DATE(2026,8,16),T_Demandes[Au],"&gt;="&amp;DATE(2026,8,16),T_Demandes[Type],"CP")&gt;0,"CP",IF(COUNTIFS(T_Demandes[Collaborateur],$A7,T_Demandes[Statut],"Validé",T_Demandes[Du],"&lt;="&amp;DATE(2026,8,16),T_Demandes[Au],"&gt;="&amp;DATE(2026,8,16),T_Demandes[Type],"RTT")&gt;0,"RTT",IF(COUNTIFS(T_Demandes[Collaborateur],$A7,T_Demandes[Statut],"Validé",T_Demandes[Du],"&lt;="&amp;DATE(2026,8,16),T_Demandes[Au],"&gt;="&amp;DATE(2026,8,16),T_Demandes[Type],"MAL")&gt;0,"MAL",IF(COUNTIFS(T_Demandes[Collaborateur],$A7,T_Demandes[Statut],"Validé",T_Demandes[Du],"&lt;="&amp;DATE(2026,8,16),T_Demandes[Au],"&gt;="&amp;DATE(2026,8,16),T_Demandes[Type],"ABS")&gt;0,"ABS",IF(COUNTIFS(T_Demandes[Collaborateur],$A7,T_Demandes[Statut],"Validé",T_Demandes[Du],"&lt;="&amp;DATE(2026,8,16),T_Demandes[Au],"&gt;="&amp;DATE(2026,8,16),T_Demandes[Type],"MAT")&gt;0,"MAT","")))))</f>
        <v/>
      </c>
      <c r="T7" s="8">
        <f>IF(COUNTIFS(T_Demandes[Collaborateur],$A7,T_Demandes[Statut],"Validé",T_Demandes[Du],"&lt;="&amp;DATE(2026,8,17),T_Demandes[Au],"&gt;="&amp;DATE(2026,8,17),T_Demandes[Type],"CP")&gt;0,"CP",IF(COUNTIFS(T_Demandes[Collaborateur],$A7,T_Demandes[Statut],"Validé",T_Demandes[Du],"&lt;="&amp;DATE(2026,8,17),T_Demandes[Au],"&gt;="&amp;DATE(2026,8,17),T_Demandes[Type],"RTT")&gt;0,"RTT",IF(COUNTIFS(T_Demandes[Collaborateur],$A7,T_Demandes[Statut],"Validé",T_Demandes[Du],"&lt;="&amp;DATE(2026,8,17),T_Demandes[Au],"&gt;="&amp;DATE(2026,8,17),T_Demandes[Type],"MAL")&gt;0,"MAL",IF(COUNTIFS(T_Demandes[Collaborateur],$A7,T_Demandes[Statut],"Validé",T_Demandes[Du],"&lt;="&amp;DATE(2026,8,17),T_Demandes[Au],"&gt;="&amp;DATE(2026,8,17),T_Demandes[Type],"ABS")&gt;0,"ABS",IF(COUNTIFS(T_Demandes[Collaborateur],$A7,T_Demandes[Statut],"Validé",T_Demandes[Du],"&lt;="&amp;DATE(2026,8,17),T_Demandes[Au],"&gt;="&amp;DATE(2026,8,17),T_Demandes[Type],"MAT")&gt;0,"MAT","")))))</f>
        <v/>
      </c>
      <c r="U7" s="8">
        <f>IF(COUNTIFS(T_Demandes[Collaborateur],$A7,T_Demandes[Statut],"Validé",T_Demandes[Du],"&lt;="&amp;DATE(2026,8,18),T_Demandes[Au],"&gt;="&amp;DATE(2026,8,18),T_Demandes[Type],"CP")&gt;0,"CP",IF(COUNTIFS(T_Demandes[Collaborateur],$A7,T_Demandes[Statut],"Validé",T_Demandes[Du],"&lt;="&amp;DATE(2026,8,18),T_Demandes[Au],"&gt;="&amp;DATE(2026,8,18),T_Demandes[Type],"RTT")&gt;0,"RTT",IF(COUNTIFS(T_Demandes[Collaborateur],$A7,T_Demandes[Statut],"Validé",T_Demandes[Du],"&lt;="&amp;DATE(2026,8,18),T_Demandes[Au],"&gt;="&amp;DATE(2026,8,18),T_Demandes[Type],"MAL")&gt;0,"MAL",IF(COUNTIFS(T_Demandes[Collaborateur],$A7,T_Demandes[Statut],"Validé",T_Demandes[Du],"&lt;="&amp;DATE(2026,8,18),T_Demandes[Au],"&gt;="&amp;DATE(2026,8,18),T_Demandes[Type],"ABS")&gt;0,"ABS",IF(COUNTIFS(T_Demandes[Collaborateur],$A7,T_Demandes[Statut],"Validé",T_Demandes[Du],"&lt;="&amp;DATE(2026,8,18),T_Demandes[Au],"&gt;="&amp;DATE(2026,8,18),T_Demandes[Type],"MAT")&gt;0,"MAT","")))))</f>
        <v/>
      </c>
      <c r="V7" s="8">
        <f>IF(COUNTIFS(T_Demandes[Collaborateur],$A7,T_Demandes[Statut],"Validé",T_Demandes[Du],"&lt;="&amp;DATE(2026,8,19),T_Demandes[Au],"&gt;="&amp;DATE(2026,8,19),T_Demandes[Type],"CP")&gt;0,"CP",IF(COUNTIFS(T_Demandes[Collaborateur],$A7,T_Demandes[Statut],"Validé",T_Demandes[Du],"&lt;="&amp;DATE(2026,8,19),T_Demandes[Au],"&gt;="&amp;DATE(2026,8,19),T_Demandes[Type],"RTT")&gt;0,"RTT",IF(COUNTIFS(T_Demandes[Collaborateur],$A7,T_Demandes[Statut],"Validé",T_Demandes[Du],"&lt;="&amp;DATE(2026,8,19),T_Demandes[Au],"&gt;="&amp;DATE(2026,8,19),T_Demandes[Type],"MAL")&gt;0,"MAL",IF(COUNTIFS(T_Demandes[Collaborateur],$A7,T_Demandes[Statut],"Validé",T_Demandes[Du],"&lt;="&amp;DATE(2026,8,19),T_Demandes[Au],"&gt;="&amp;DATE(2026,8,19),T_Demandes[Type],"ABS")&gt;0,"ABS",IF(COUNTIFS(T_Demandes[Collaborateur],$A7,T_Demandes[Statut],"Validé",T_Demandes[Du],"&lt;="&amp;DATE(2026,8,19),T_Demandes[Au],"&gt;="&amp;DATE(2026,8,19),T_Demandes[Type],"MAT")&gt;0,"MAT","")))))</f>
        <v/>
      </c>
      <c r="W7" s="8">
        <f>IF(COUNTIFS(T_Demandes[Collaborateur],$A7,T_Demandes[Statut],"Validé",T_Demandes[Du],"&lt;="&amp;DATE(2026,8,20),T_Demandes[Au],"&gt;="&amp;DATE(2026,8,20),T_Demandes[Type],"CP")&gt;0,"CP",IF(COUNTIFS(T_Demandes[Collaborateur],$A7,T_Demandes[Statut],"Validé",T_Demandes[Du],"&lt;="&amp;DATE(2026,8,20),T_Demandes[Au],"&gt;="&amp;DATE(2026,8,20),T_Demandes[Type],"RTT")&gt;0,"RTT",IF(COUNTIFS(T_Demandes[Collaborateur],$A7,T_Demandes[Statut],"Validé",T_Demandes[Du],"&lt;="&amp;DATE(2026,8,20),T_Demandes[Au],"&gt;="&amp;DATE(2026,8,20),T_Demandes[Type],"MAL")&gt;0,"MAL",IF(COUNTIFS(T_Demandes[Collaborateur],$A7,T_Demandes[Statut],"Validé",T_Demandes[Du],"&lt;="&amp;DATE(2026,8,20),T_Demandes[Au],"&gt;="&amp;DATE(2026,8,20),T_Demandes[Type],"ABS")&gt;0,"ABS",IF(COUNTIFS(T_Demandes[Collaborateur],$A7,T_Demandes[Statut],"Validé",T_Demandes[Du],"&lt;="&amp;DATE(2026,8,20),T_Demandes[Au],"&gt;="&amp;DATE(2026,8,20),T_Demandes[Type],"MAT")&gt;0,"MAT","")))))</f>
        <v/>
      </c>
      <c r="X7" s="8">
        <f>IF(COUNTIFS(T_Demandes[Collaborateur],$A7,T_Demandes[Statut],"Validé",T_Demandes[Du],"&lt;="&amp;DATE(2026,8,21),T_Demandes[Au],"&gt;="&amp;DATE(2026,8,21),T_Demandes[Type],"CP")&gt;0,"CP",IF(COUNTIFS(T_Demandes[Collaborateur],$A7,T_Demandes[Statut],"Validé",T_Demandes[Du],"&lt;="&amp;DATE(2026,8,21),T_Demandes[Au],"&gt;="&amp;DATE(2026,8,21),T_Demandes[Type],"RTT")&gt;0,"RTT",IF(COUNTIFS(T_Demandes[Collaborateur],$A7,T_Demandes[Statut],"Validé",T_Demandes[Du],"&lt;="&amp;DATE(2026,8,21),T_Demandes[Au],"&gt;="&amp;DATE(2026,8,21),T_Demandes[Type],"MAL")&gt;0,"MAL",IF(COUNTIFS(T_Demandes[Collaborateur],$A7,T_Demandes[Statut],"Validé",T_Demandes[Du],"&lt;="&amp;DATE(2026,8,21),T_Demandes[Au],"&gt;="&amp;DATE(2026,8,21),T_Demandes[Type],"ABS")&gt;0,"ABS",IF(COUNTIFS(T_Demandes[Collaborateur],$A7,T_Demandes[Statut],"Validé",T_Demandes[Du],"&lt;="&amp;DATE(2026,8,21),T_Demandes[Au],"&gt;="&amp;DATE(2026,8,21),T_Demandes[Type],"MAT")&gt;0,"MAT","")))))</f>
        <v/>
      </c>
      <c r="Y7" s="8">
        <f>IF(COUNTIFS(T_Demandes[Collaborateur],$A7,T_Demandes[Statut],"Validé",T_Demandes[Du],"&lt;="&amp;DATE(2026,8,22),T_Demandes[Au],"&gt;="&amp;DATE(2026,8,22),T_Demandes[Type],"CP")&gt;0,"CP",IF(COUNTIFS(T_Demandes[Collaborateur],$A7,T_Demandes[Statut],"Validé",T_Demandes[Du],"&lt;="&amp;DATE(2026,8,22),T_Demandes[Au],"&gt;="&amp;DATE(2026,8,22),T_Demandes[Type],"RTT")&gt;0,"RTT",IF(COUNTIFS(T_Demandes[Collaborateur],$A7,T_Demandes[Statut],"Validé",T_Demandes[Du],"&lt;="&amp;DATE(2026,8,22),T_Demandes[Au],"&gt;="&amp;DATE(2026,8,22),T_Demandes[Type],"MAL")&gt;0,"MAL",IF(COUNTIFS(T_Demandes[Collaborateur],$A7,T_Demandes[Statut],"Validé",T_Demandes[Du],"&lt;="&amp;DATE(2026,8,22),T_Demandes[Au],"&gt;="&amp;DATE(2026,8,22),T_Demandes[Type],"ABS")&gt;0,"ABS",IF(COUNTIFS(T_Demandes[Collaborateur],$A7,T_Demandes[Statut],"Validé",T_Demandes[Du],"&lt;="&amp;DATE(2026,8,22),T_Demandes[Au],"&gt;="&amp;DATE(2026,8,22),T_Demandes[Type],"MAT")&gt;0,"MAT","")))))</f>
        <v/>
      </c>
      <c r="Z7" s="8">
        <f>IF(COUNTIFS(T_Demandes[Collaborateur],$A7,T_Demandes[Statut],"Validé",T_Demandes[Du],"&lt;="&amp;DATE(2026,8,23),T_Demandes[Au],"&gt;="&amp;DATE(2026,8,23),T_Demandes[Type],"CP")&gt;0,"CP",IF(COUNTIFS(T_Demandes[Collaborateur],$A7,T_Demandes[Statut],"Validé",T_Demandes[Du],"&lt;="&amp;DATE(2026,8,23),T_Demandes[Au],"&gt;="&amp;DATE(2026,8,23),T_Demandes[Type],"RTT")&gt;0,"RTT",IF(COUNTIFS(T_Demandes[Collaborateur],$A7,T_Demandes[Statut],"Validé",T_Demandes[Du],"&lt;="&amp;DATE(2026,8,23),T_Demandes[Au],"&gt;="&amp;DATE(2026,8,23),T_Demandes[Type],"MAL")&gt;0,"MAL",IF(COUNTIFS(T_Demandes[Collaborateur],$A7,T_Demandes[Statut],"Validé",T_Demandes[Du],"&lt;="&amp;DATE(2026,8,23),T_Demandes[Au],"&gt;="&amp;DATE(2026,8,23),T_Demandes[Type],"ABS")&gt;0,"ABS",IF(COUNTIFS(T_Demandes[Collaborateur],$A7,T_Demandes[Statut],"Validé",T_Demandes[Du],"&lt;="&amp;DATE(2026,8,23),T_Demandes[Au],"&gt;="&amp;DATE(2026,8,23),T_Demandes[Type],"MAT")&gt;0,"MAT","")))))</f>
        <v/>
      </c>
      <c r="AA7" s="8">
        <f>IF(COUNTIFS(T_Demandes[Collaborateur],$A7,T_Demandes[Statut],"Validé",T_Demandes[Du],"&lt;="&amp;DATE(2026,8,24),T_Demandes[Au],"&gt;="&amp;DATE(2026,8,24),T_Demandes[Type],"CP")&gt;0,"CP",IF(COUNTIFS(T_Demandes[Collaborateur],$A7,T_Demandes[Statut],"Validé",T_Demandes[Du],"&lt;="&amp;DATE(2026,8,24),T_Demandes[Au],"&gt;="&amp;DATE(2026,8,24),T_Demandes[Type],"RTT")&gt;0,"RTT",IF(COUNTIFS(T_Demandes[Collaborateur],$A7,T_Demandes[Statut],"Validé",T_Demandes[Du],"&lt;="&amp;DATE(2026,8,24),T_Demandes[Au],"&gt;="&amp;DATE(2026,8,24),T_Demandes[Type],"MAL")&gt;0,"MAL",IF(COUNTIFS(T_Demandes[Collaborateur],$A7,T_Demandes[Statut],"Validé",T_Demandes[Du],"&lt;="&amp;DATE(2026,8,24),T_Demandes[Au],"&gt;="&amp;DATE(2026,8,24),T_Demandes[Type],"ABS")&gt;0,"ABS",IF(COUNTIFS(T_Demandes[Collaborateur],$A7,T_Demandes[Statut],"Validé",T_Demandes[Du],"&lt;="&amp;DATE(2026,8,24),T_Demandes[Au],"&gt;="&amp;DATE(2026,8,24),T_Demandes[Type],"MAT")&gt;0,"MAT","")))))</f>
        <v/>
      </c>
      <c r="AB7" s="8">
        <f>IF(COUNTIFS(T_Demandes[Collaborateur],$A7,T_Demandes[Statut],"Validé",T_Demandes[Du],"&lt;="&amp;DATE(2026,8,25),T_Demandes[Au],"&gt;="&amp;DATE(2026,8,25),T_Demandes[Type],"CP")&gt;0,"CP",IF(COUNTIFS(T_Demandes[Collaborateur],$A7,T_Demandes[Statut],"Validé",T_Demandes[Du],"&lt;="&amp;DATE(2026,8,25),T_Demandes[Au],"&gt;="&amp;DATE(2026,8,25),T_Demandes[Type],"RTT")&gt;0,"RTT",IF(COUNTIFS(T_Demandes[Collaborateur],$A7,T_Demandes[Statut],"Validé",T_Demandes[Du],"&lt;="&amp;DATE(2026,8,25),T_Demandes[Au],"&gt;="&amp;DATE(2026,8,25),T_Demandes[Type],"MAL")&gt;0,"MAL",IF(COUNTIFS(T_Demandes[Collaborateur],$A7,T_Demandes[Statut],"Validé",T_Demandes[Du],"&lt;="&amp;DATE(2026,8,25),T_Demandes[Au],"&gt;="&amp;DATE(2026,8,25),T_Demandes[Type],"ABS")&gt;0,"ABS",IF(COUNTIFS(T_Demandes[Collaborateur],$A7,T_Demandes[Statut],"Validé",T_Demandes[Du],"&lt;="&amp;DATE(2026,8,25),T_Demandes[Au],"&gt;="&amp;DATE(2026,8,25),T_Demandes[Type],"MAT")&gt;0,"MAT","")))))</f>
        <v/>
      </c>
      <c r="AC7" s="8">
        <f>IF(COUNTIFS(T_Demandes[Collaborateur],$A7,T_Demandes[Statut],"Validé",T_Demandes[Du],"&lt;="&amp;DATE(2026,8,26),T_Demandes[Au],"&gt;="&amp;DATE(2026,8,26),T_Demandes[Type],"CP")&gt;0,"CP",IF(COUNTIFS(T_Demandes[Collaborateur],$A7,T_Demandes[Statut],"Validé",T_Demandes[Du],"&lt;="&amp;DATE(2026,8,26),T_Demandes[Au],"&gt;="&amp;DATE(2026,8,26),T_Demandes[Type],"RTT")&gt;0,"RTT",IF(COUNTIFS(T_Demandes[Collaborateur],$A7,T_Demandes[Statut],"Validé",T_Demandes[Du],"&lt;="&amp;DATE(2026,8,26),T_Demandes[Au],"&gt;="&amp;DATE(2026,8,26),T_Demandes[Type],"MAL")&gt;0,"MAL",IF(COUNTIFS(T_Demandes[Collaborateur],$A7,T_Demandes[Statut],"Validé",T_Demandes[Du],"&lt;="&amp;DATE(2026,8,26),T_Demandes[Au],"&gt;="&amp;DATE(2026,8,26),T_Demandes[Type],"ABS")&gt;0,"ABS",IF(COUNTIFS(T_Demandes[Collaborateur],$A7,T_Demandes[Statut],"Validé",T_Demandes[Du],"&lt;="&amp;DATE(2026,8,26),T_Demandes[Au],"&gt;="&amp;DATE(2026,8,26),T_Demandes[Type],"MAT")&gt;0,"MAT","")))))</f>
        <v/>
      </c>
      <c r="AD7" s="8">
        <f>IF(COUNTIFS(T_Demandes[Collaborateur],$A7,T_Demandes[Statut],"Validé",T_Demandes[Du],"&lt;="&amp;DATE(2026,8,27),T_Demandes[Au],"&gt;="&amp;DATE(2026,8,27),T_Demandes[Type],"CP")&gt;0,"CP",IF(COUNTIFS(T_Demandes[Collaborateur],$A7,T_Demandes[Statut],"Validé",T_Demandes[Du],"&lt;="&amp;DATE(2026,8,27),T_Demandes[Au],"&gt;="&amp;DATE(2026,8,27),T_Demandes[Type],"RTT")&gt;0,"RTT",IF(COUNTIFS(T_Demandes[Collaborateur],$A7,T_Demandes[Statut],"Validé",T_Demandes[Du],"&lt;="&amp;DATE(2026,8,27),T_Demandes[Au],"&gt;="&amp;DATE(2026,8,27),T_Demandes[Type],"MAL")&gt;0,"MAL",IF(COUNTIFS(T_Demandes[Collaborateur],$A7,T_Demandes[Statut],"Validé",T_Demandes[Du],"&lt;="&amp;DATE(2026,8,27),T_Demandes[Au],"&gt;="&amp;DATE(2026,8,27),T_Demandes[Type],"ABS")&gt;0,"ABS",IF(COUNTIFS(T_Demandes[Collaborateur],$A7,T_Demandes[Statut],"Validé",T_Demandes[Du],"&lt;="&amp;DATE(2026,8,27),T_Demandes[Au],"&gt;="&amp;DATE(2026,8,27),T_Demandes[Type],"MAT")&gt;0,"MAT","")))))</f>
        <v/>
      </c>
      <c r="AE7" s="8">
        <f>IF(COUNTIFS(T_Demandes[Collaborateur],$A7,T_Demandes[Statut],"Validé",T_Demandes[Du],"&lt;="&amp;DATE(2026,8,28),T_Demandes[Au],"&gt;="&amp;DATE(2026,8,28),T_Demandes[Type],"CP")&gt;0,"CP",IF(COUNTIFS(T_Demandes[Collaborateur],$A7,T_Demandes[Statut],"Validé",T_Demandes[Du],"&lt;="&amp;DATE(2026,8,28),T_Demandes[Au],"&gt;="&amp;DATE(2026,8,28),T_Demandes[Type],"RTT")&gt;0,"RTT",IF(COUNTIFS(T_Demandes[Collaborateur],$A7,T_Demandes[Statut],"Validé",T_Demandes[Du],"&lt;="&amp;DATE(2026,8,28),T_Demandes[Au],"&gt;="&amp;DATE(2026,8,28),T_Demandes[Type],"MAL")&gt;0,"MAL",IF(COUNTIFS(T_Demandes[Collaborateur],$A7,T_Demandes[Statut],"Validé",T_Demandes[Du],"&lt;="&amp;DATE(2026,8,28),T_Demandes[Au],"&gt;="&amp;DATE(2026,8,28),T_Demandes[Type],"ABS")&gt;0,"ABS",IF(COUNTIFS(T_Demandes[Collaborateur],$A7,T_Demandes[Statut],"Validé",T_Demandes[Du],"&lt;="&amp;DATE(2026,8,28),T_Demandes[Au],"&gt;="&amp;DATE(2026,8,28),T_Demandes[Type],"MAT")&gt;0,"MAT","")))))</f>
        <v/>
      </c>
      <c r="AF7" s="8">
        <f>IF(COUNTIFS(T_Demandes[Collaborateur],$A7,T_Demandes[Statut],"Validé",T_Demandes[Du],"&lt;="&amp;DATE(2026,8,29),T_Demandes[Au],"&gt;="&amp;DATE(2026,8,29),T_Demandes[Type],"CP")&gt;0,"CP",IF(COUNTIFS(T_Demandes[Collaborateur],$A7,T_Demandes[Statut],"Validé",T_Demandes[Du],"&lt;="&amp;DATE(2026,8,29),T_Demandes[Au],"&gt;="&amp;DATE(2026,8,29),T_Demandes[Type],"RTT")&gt;0,"RTT",IF(COUNTIFS(T_Demandes[Collaborateur],$A7,T_Demandes[Statut],"Validé",T_Demandes[Du],"&lt;="&amp;DATE(2026,8,29),T_Demandes[Au],"&gt;="&amp;DATE(2026,8,29),T_Demandes[Type],"MAL")&gt;0,"MAL",IF(COUNTIFS(T_Demandes[Collaborateur],$A7,T_Demandes[Statut],"Validé",T_Demandes[Du],"&lt;="&amp;DATE(2026,8,29),T_Demandes[Au],"&gt;="&amp;DATE(2026,8,29),T_Demandes[Type],"ABS")&gt;0,"ABS",IF(COUNTIFS(T_Demandes[Collaborateur],$A7,T_Demandes[Statut],"Validé",T_Demandes[Du],"&lt;="&amp;DATE(2026,8,29),T_Demandes[Au],"&gt;="&amp;DATE(2026,8,29),T_Demandes[Type],"MAT")&gt;0,"MAT","")))))</f>
        <v/>
      </c>
      <c r="AG7" s="8">
        <f>IF(COUNTIFS(T_Demandes[Collaborateur],$A7,T_Demandes[Statut],"Validé",T_Demandes[Du],"&lt;="&amp;DATE(2026,8,30),T_Demandes[Au],"&gt;="&amp;DATE(2026,8,30),T_Demandes[Type],"CP")&gt;0,"CP",IF(COUNTIFS(T_Demandes[Collaborateur],$A7,T_Demandes[Statut],"Validé",T_Demandes[Du],"&lt;="&amp;DATE(2026,8,30),T_Demandes[Au],"&gt;="&amp;DATE(2026,8,30),T_Demandes[Type],"RTT")&gt;0,"RTT",IF(COUNTIFS(T_Demandes[Collaborateur],$A7,T_Demandes[Statut],"Validé",T_Demandes[Du],"&lt;="&amp;DATE(2026,8,30),T_Demandes[Au],"&gt;="&amp;DATE(2026,8,30),T_Demandes[Type],"MAL")&gt;0,"MAL",IF(COUNTIFS(T_Demandes[Collaborateur],$A7,T_Demandes[Statut],"Validé",T_Demandes[Du],"&lt;="&amp;DATE(2026,8,30),T_Demandes[Au],"&gt;="&amp;DATE(2026,8,30),T_Demandes[Type],"ABS")&gt;0,"ABS",IF(COUNTIFS(T_Demandes[Collaborateur],$A7,T_Demandes[Statut],"Validé",T_Demandes[Du],"&lt;="&amp;DATE(2026,8,30),T_Demandes[Au],"&gt;="&amp;DATE(2026,8,30),T_Demandes[Type],"MAT")&gt;0,"MAT","")))))</f>
        <v/>
      </c>
      <c r="AH7" s="8">
        <f>IF(COUNTIFS(T_Demandes[Collaborateur],$A7,T_Demandes[Statut],"Validé",T_Demandes[Du],"&lt;="&amp;DATE(2026,8,31),T_Demandes[Au],"&gt;="&amp;DATE(2026,8,31),T_Demandes[Type],"CP")&gt;0,"CP",IF(COUNTIFS(T_Demandes[Collaborateur],$A7,T_Demandes[Statut],"Validé",T_Demandes[Du],"&lt;="&amp;DATE(2026,8,31),T_Demandes[Au],"&gt;="&amp;DATE(2026,8,31),T_Demandes[Type],"RTT")&gt;0,"RTT",IF(COUNTIFS(T_Demandes[Collaborateur],$A7,T_Demandes[Statut],"Validé",T_Demandes[Du],"&lt;="&amp;DATE(2026,8,31),T_Demandes[Au],"&gt;="&amp;DATE(2026,8,31),T_Demandes[Type],"MAL")&gt;0,"MAL",IF(COUNTIFS(T_Demandes[Collaborateur],$A7,T_Demandes[Statut],"Validé",T_Demandes[Du],"&lt;="&amp;DATE(2026,8,31),T_Demandes[Au],"&gt;="&amp;DATE(2026,8,31),T_Demandes[Type],"ABS")&gt;0,"ABS",IF(COUNTIFS(T_Demandes[Collaborateur],$A7,T_Demandes[Statut],"Validé",T_Demandes[Du],"&lt;="&amp;DATE(2026,8,31),T_Demandes[Au],"&gt;="&amp;DATE(2026,8,31),T_Demandes[Type],"MAT")&gt;0,"MAT","")))))</f>
        <v/>
      </c>
    </row>
    <row r="8">
      <c r="A8" t="inlineStr">
        <is>
          <t>Hugo Perret</t>
        </is>
      </c>
      <c r="B8" t="inlineStr">
        <is>
          <t>A</t>
        </is>
      </c>
      <c r="C8" t="inlineStr">
        <is>
          <t>Yassine Haddad</t>
        </is>
      </c>
      <c r="D8" s="8">
        <f>IF(COUNTIFS(T_Demandes[Collaborateur],$A8,T_Demandes[Statut],"Validé",T_Demandes[Du],"&lt;="&amp;DATE(2026,8,1),T_Demandes[Au],"&gt;="&amp;DATE(2026,8,1),T_Demandes[Type],"CP")&gt;0,"CP",IF(COUNTIFS(T_Demandes[Collaborateur],$A8,T_Demandes[Statut],"Validé",T_Demandes[Du],"&lt;="&amp;DATE(2026,8,1),T_Demandes[Au],"&gt;="&amp;DATE(2026,8,1),T_Demandes[Type],"RTT")&gt;0,"RTT",IF(COUNTIFS(T_Demandes[Collaborateur],$A8,T_Demandes[Statut],"Validé",T_Demandes[Du],"&lt;="&amp;DATE(2026,8,1),T_Demandes[Au],"&gt;="&amp;DATE(2026,8,1),T_Demandes[Type],"MAL")&gt;0,"MAL",IF(COUNTIFS(T_Demandes[Collaborateur],$A8,T_Demandes[Statut],"Validé",T_Demandes[Du],"&lt;="&amp;DATE(2026,8,1),T_Demandes[Au],"&gt;="&amp;DATE(2026,8,1),T_Demandes[Type],"ABS")&gt;0,"ABS",IF(COUNTIFS(T_Demandes[Collaborateur],$A8,T_Demandes[Statut],"Validé",T_Demandes[Du],"&lt;="&amp;DATE(2026,8,1),T_Demandes[Au],"&gt;="&amp;DATE(2026,8,1),T_Demandes[Type],"MAT")&gt;0,"MAT","")))))</f>
        <v/>
      </c>
      <c r="E8" s="8">
        <f>IF(COUNTIFS(T_Demandes[Collaborateur],$A8,T_Demandes[Statut],"Validé",T_Demandes[Du],"&lt;="&amp;DATE(2026,8,2),T_Demandes[Au],"&gt;="&amp;DATE(2026,8,2),T_Demandes[Type],"CP")&gt;0,"CP",IF(COUNTIFS(T_Demandes[Collaborateur],$A8,T_Demandes[Statut],"Validé",T_Demandes[Du],"&lt;="&amp;DATE(2026,8,2),T_Demandes[Au],"&gt;="&amp;DATE(2026,8,2),T_Demandes[Type],"RTT")&gt;0,"RTT",IF(COUNTIFS(T_Demandes[Collaborateur],$A8,T_Demandes[Statut],"Validé",T_Demandes[Du],"&lt;="&amp;DATE(2026,8,2),T_Demandes[Au],"&gt;="&amp;DATE(2026,8,2),T_Demandes[Type],"MAL")&gt;0,"MAL",IF(COUNTIFS(T_Demandes[Collaborateur],$A8,T_Demandes[Statut],"Validé",T_Demandes[Du],"&lt;="&amp;DATE(2026,8,2),T_Demandes[Au],"&gt;="&amp;DATE(2026,8,2),T_Demandes[Type],"ABS")&gt;0,"ABS",IF(COUNTIFS(T_Demandes[Collaborateur],$A8,T_Demandes[Statut],"Validé",T_Demandes[Du],"&lt;="&amp;DATE(2026,8,2),T_Demandes[Au],"&gt;="&amp;DATE(2026,8,2),T_Demandes[Type],"MAT")&gt;0,"MAT","")))))</f>
        <v/>
      </c>
      <c r="F8" s="8">
        <f>IF(COUNTIFS(T_Demandes[Collaborateur],$A8,T_Demandes[Statut],"Validé",T_Demandes[Du],"&lt;="&amp;DATE(2026,8,3),T_Demandes[Au],"&gt;="&amp;DATE(2026,8,3),T_Demandes[Type],"CP")&gt;0,"CP",IF(COUNTIFS(T_Demandes[Collaborateur],$A8,T_Demandes[Statut],"Validé",T_Demandes[Du],"&lt;="&amp;DATE(2026,8,3),T_Demandes[Au],"&gt;="&amp;DATE(2026,8,3),T_Demandes[Type],"RTT")&gt;0,"RTT",IF(COUNTIFS(T_Demandes[Collaborateur],$A8,T_Demandes[Statut],"Validé",T_Demandes[Du],"&lt;="&amp;DATE(2026,8,3),T_Demandes[Au],"&gt;="&amp;DATE(2026,8,3),T_Demandes[Type],"MAL")&gt;0,"MAL",IF(COUNTIFS(T_Demandes[Collaborateur],$A8,T_Demandes[Statut],"Validé",T_Demandes[Du],"&lt;="&amp;DATE(2026,8,3),T_Demandes[Au],"&gt;="&amp;DATE(2026,8,3),T_Demandes[Type],"ABS")&gt;0,"ABS",IF(COUNTIFS(T_Demandes[Collaborateur],$A8,T_Demandes[Statut],"Validé",T_Demandes[Du],"&lt;="&amp;DATE(2026,8,3),T_Demandes[Au],"&gt;="&amp;DATE(2026,8,3),T_Demandes[Type],"MAT")&gt;0,"MAT","")))))</f>
        <v/>
      </c>
      <c r="G8" s="8">
        <f>IF(COUNTIFS(T_Demandes[Collaborateur],$A8,T_Demandes[Statut],"Validé",T_Demandes[Du],"&lt;="&amp;DATE(2026,8,4),T_Demandes[Au],"&gt;="&amp;DATE(2026,8,4),T_Demandes[Type],"CP")&gt;0,"CP",IF(COUNTIFS(T_Demandes[Collaborateur],$A8,T_Demandes[Statut],"Validé",T_Demandes[Du],"&lt;="&amp;DATE(2026,8,4),T_Demandes[Au],"&gt;="&amp;DATE(2026,8,4),T_Demandes[Type],"RTT")&gt;0,"RTT",IF(COUNTIFS(T_Demandes[Collaborateur],$A8,T_Demandes[Statut],"Validé",T_Demandes[Du],"&lt;="&amp;DATE(2026,8,4),T_Demandes[Au],"&gt;="&amp;DATE(2026,8,4),T_Demandes[Type],"MAL")&gt;0,"MAL",IF(COUNTIFS(T_Demandes[Collaborateur],$A8,T_Demandes[Statut],"Validé",T_Demandes[Du],"&lt;="&amp;DATE(2026,8,4),T_Demandes[Au],"&gt;="&amp;DATE(2026,8,4),T_Demandes[Type],"ABS")&gt;0,"ABS",IF(COUNTIFS(T_Demandes[Collaborateur],$A8,T_Demandes[Statut],"Validé",T_Demandes[Du],"&lt;="&amp;DATE(2026,8,4),T_Demandes[Au],"&gt;="&amp;DATE(2026,8,4),T_Demandes[Type],"MAT")&gt;0,"MAT","")))))</f>
        <v/>
      </c>
      <c r="H8" s="8">
        <f>IF(COUNTIFS(T_Demandes[Collaborateur],$A8,T_Demandes[Statut],"Validé",T_Demandes[Du],"&lt;="&amp;DATE(2026,8,5),T_Demandes[Au],"&gt;="&amp;DATE(2026,8,5),T_Demandes[Type],"CP")&gt;0,"CP",IF(COUNTIFS(T_Demandes[Collaborateur],$A8,T_Demandes[Statut],"Validé",T_Demandes[Du],"&lt;="&amp;DATE(2026,8,5),T_Demandes[Au],"&gt;="&amp;DATE(2026,8,5),T_Demandes[Type],"RTT")&gt;0,"RTT",IF(COUNTIFS(T_Demandes[Collaborateur],$A8,T_Demandes[Statut],"Validé",T_Demandes[Du],"&lt;="&amp;DATE(2026,8,5),T_Demandes[Au],"&gt;="&amp;DATE(2026,8,5),T_Demandes[Type],"MAL")&gt;0,"MAL",IF(COUNTIFS(T_Demandes[Collaborateur],$A8,T_Demandes[Statut],"Validé",T_Demandes[Du],"&lt;="&amp;DATE(2026,8,5),T_Demandes[Au],"&gt;="&amp;DATE(2026,8,5),T_Demandes[Type],"ABS")&gt;0,"ABS",IF(COUNTIFS(T_Demandes[Collaborateur],$A8,T_Demandes[Statut],"Validé",T_Demandes[Du],"&lt;="&amp;DATE(2026,8,5),T_Demandes[Au],"&gt;="&amp;DATE(2026,8,5),T_Demandes[Type],"MAT")&gt;0,"MAT","")))))</f>
        <v/>
      </c>
      <c r="I8" s="8">
        <f>IF(COUNTIFS(T_Demandes[Collaborateur],$A8,T_Demandes[Statut],"Validé",T_Demandes[Du],"&lt;="&amp;DATE(2026,8,6),T_Demandes[Au],"&gt;="&amp;DATE(2026,8,6),T_Demandes[Type],"CP")&gt;0,"CP",IF(COUNTIFS(T_Demandes[Collaborateur],$A8,T_Demandes[Statut],"Validé",T_Demandes[Du],"&lt;="&amp;DATE(2026,8,6),T_Demandes[Au],"&gt;="&amp;DATE(2026,8,6),T_Demandes[Type],"RTT")&gt;0,"RTT",IF(COUNTIFS(T_Demandes[Collaborateur],$A8,T_Demandes[Statut],"Validé",T_Demandes[Du],"&lt;="&amp;DATE(2026,8,6),T_Demandes[Au],"&gt;="&amp;DATE(2026,8,6),T_Demandes[Type],"MAL")&gt;0,"MAL",IF(COUNTIFS(T_Demandes[Collaborateur],$A8,T_Demandes[Statut],"Validé",T_Demandes[Du],"&lt;="&amp;DATE(2026,8,6),T_Demandes[Au],"&gt;="&amp;DATE(2026,8,6),T_Demandes[Type],"ABS")&gt;0,"ABS",IF(COUNTIFS(T_Demandes[Collaborateur],$A8,T_Demandes[Statut],"Validé",T_Demandes[Du],"&lt;="&amp;DATE(2026,8,6),T_Demandes[Au],"&gt;="&amp;DATE(2026,8,6),T_Demandes[Type],"MAT")&gt;0,"MAT","")))))</f>
        <v/>
      </c>
      <c r="J8" s="8">
        <f>IF(COUNTIFS(T_Demandes[Collaborateur],$A8,T_Demandes[Statut],"Validé",T_Demandes[Du],"&lt;="&amp;DATE(2026,8,7),T_Demandes[Au],"&gt;="&amp;DATE(2026,8,7),T_Demandes[Type],"CP")&gt;0,"CP",IF(COUNTIFS(T_Demandes[Collaborateur],$A8,T_Demandes[Statut],"Validé",T_Demandes[Du],"&lt;="&amp;DATE(2026,8,7),T_Demandes[Au],"&gt;="&amp;DATE(2026,8,7),T_Demandes[Type],"RTT")&gt;0,"RTT",IF(COUNTIFS(T_Demandes[Collaborateur],$A8,T_Demandes[Statut],"Validé",T_Demandes[Du],"&lt;="&amp;DATE(2026,8,7),T_Demandes[Au],"&gt;="&amp;DATE(2026,8,7),T_Demandes[Type],"MAL")&gt;0,"MAL",IF(COUNTIFS(T_Demandes[Collaborateur],$A8,T_Demandes[Statut],"Validé",T_Demandes[Du],"&lt;="&amp;DATE(2026,8,7),T_Demandes[Au],"&gt;="&amp;DATE(2026,8,7),T_Demandes[Type],"ABS")&gt;0,"ABS",IF(COUNTIFS(T_Demandes[Collaborateur],$A8,T_Demandes[Statut],"Validé",T_Demandes[Du],"&lt;="&amp;DATE(2026,8,7),T_Demandes[Au],"&gt;="&amp;DATE(2026,8,7),T_Demandes[Type],"MAT")&gt;0,"MAT","")))))</f>
        <v/>
      </c>
      <c r="K8" s="8">
        <f>IF(COUNTIFS(T_Demandes[Collaborateur],$A8,T_Demandes[Statut],"Validé",T_Demandes[Du],"&lt;="&amp;DATE(2026,8,8),T_Demandes[Au],"&gt;="&amp;DATE(2026,8,8),T_Demandes[Type],"CP")&gt;0,"CP",IF(COUNTIFS(T_Demandes[Collaborateur],$A8,T_Demandes[Statut],"Validé",T_Demandes[Du],"&lt;="&amp;DATE(2026,8,8),T_Demandes[Au],"&gt;="&amp;DATE(2026,8,8),T_Demandes[Type],"RTT")&gt;0,"RTT",IF(COUNTIFS(T_Demandes[Collaborateur],$A8,T_Demandes[Statut],"Validé",T_Demandes[Du],"&lt;="&amp;DATE(2026,8,8),T_Demandes[Au],"&gt;="&amp;DATE(2026,8,8),T_Demandes[Type],"MAL")&gt;0,"MAL",IF(COUNTIFS(T_Demandes[Collaborateur],$A8,T_Demandes[Statut],"Validé",T_Demandes[Du],"&lt;="&amp;DATE(2026,8,8),T_Demandes[Au],"&gt;="&amp;DATE(2026,8,8),T_Demandes[Type],"ABS")&gt;0,"ABS",IF(COUNTIFS(T_Demandes[Collaborateur],$A8,T_Demandes[Statut],"Validé",T_Demandes[Du],"&lt;="&amp;DATE(2026,8,8),T_Demandes[Au],"&gt;="&amp;DATE(2026,8,8),T_Demandes[Type],"MAT")&gt;0,"MAT","")))))</f>
        <v/>
      </c>
      <c r="L8" s="8">
        <f>IF(COUNTIFS(T_Demandes[Collaborateur],$A8,T_Demandes[Statut],"Validé",T_Demandes[Du],"&lt;="&amp;DATE(2026,8,9),T_Demandes[Au],"&gt;="&amp;DATE(2026,8,9),T_Demandes[Type],"CP")&gt;0,"CP",IF(COUNTIFS(T_Demandes[Collaborateur],$A8,T_Demandes[Statut],"Validé",T_Demandes[Du],"&lt;="&amp;DATE(2026,8,9),T_Demandes[Au],"&gt;="&amp;DATE(2026,8,9),T_Demandes[Type],"RTT")&gt;0,"RTT",IF(COUNTIFS(T_Demandes[Collaborateur],$A8,T_Demandes[Statut],"Validé",T_Demandes[Du],"&lt;="&amp;DATE(2026,8,9),T_Demandes[Au],"&gt;="&amp;DATE(2026,8,9),T_Demandes[Type],"MAL")&gt;0,"MAL",IF(COUNTIFS(T_Demandes[Collaborateur],$A8,T_Demandes[Statut],"Validé",T_Demandes[Du],"&lt;="&amp;DATE(2026,8,9),T_Demandes[Au],"&gt;="&amp;DATE(2026,8,9),T_Demandes[Type],"ABS")&gt;0,"ABS",IF(COUNTIFS(T_Demandes[Collaborateur],$A8,T_Demandes[Statut],"Validé",T_Demandes[Du],"&lt;="&amp;DATE(2026,8,9),T_Demandes[Au],"&gt;="&amp;DATE(2026,8,9),T_Demandes[Type],"MAT")&gt;0,"MAT","")))))</f>
        <v/>
      </c>
      <c r="M8" s="8">
        <f>IF(COUNTIFS(T_Demandes[Collaborateur],$A8,T_Demandes[Statut],"Validé",T_Demandes[Du],"&lt;="&amp;DATE(2026,8,10),T_Demandes[Au],"&gt;="&amp;DATE(2026,8,10),T_Demandes[Type],"CP")&gt;0,"CP",IF(COUNTIFS(T_Demandes[Collaborateur],$A8,T_Demandes[Statut],"Validé",T_Demandes[Du],"&lt;="&amp;DATE(2026,8,10),T_Demandes[Au],"&gt;="&amp;DATE(2026,8,10),T_Demandes[Type],"RTT")&gt;0,"RTT",IF(COUNTIFS(T_Demandes[Collaborateur],$A8,T_Demandes[Statut],"Validé",T_Demandes[Du],"&lt;="&amp;DATE(2026,8,10),T_Demandes[Au],"&gt;="&amp;DATE(2026,8,10),T_Demandes[Type],"MAL")&gt;0,"MAL",IF(COUNTIFS(T_Demandes[Collaborateur],$A8,T_Demandes[Statut],"Validé",T_Demandes[Du],"&lt;="&amp;DATE(2026,8,10),T_Demandes[Au],"&gt;="&amp;DATE(2026,8,10),T_Demandes[Type],"ABS")&gt;0,"ABS",IF(COUNTIFS(T_Demandes[Collaborateur],$A8,T_Demandes[Statut],"Validé",T_Demandes[Du],"&lt;="&amp;DATE(2026,8,10),T_Demandes[Au],"&gt;="&amp;DATE(2026,8,10),T_Demandes[Type],"MAT")&gt;0,"MAT","")))))</f>
        <v/>
      </c>
      <c r="N8" s="8">
        <f>IF(COUNTIFS(T_Demandes[Collaborateur],$A8,T_Demandes[Statut],"Validé",T_Demandes[Du],"&lt;="&amp;DATE(2026,8,11),T_Demandes[Au],"&gt;="&amp;DATE(2026,8,11),T_Demandes[Type],"CP")&gt;0,"CP",IF(COUNTIFS(T_Demandes[Collaborateur],$A8,T_Demandes[Statut],"Validé",T_Demandes[Du],"&lt;="&amp;DATE(2026,8,11),T_Demandes[Au],"&gt;="&amp;DATE(2026,8,11),T_Demandes[Type],"RTT")&gt;0,"RTT",IF(COUNTIFS(T_Demandes[Collaborateur],$A8,T_Demandes[Statut],"Validé",T_Demandes[Du],"&lt;="&amp;DATE(2026,8,11),T_Demandes[Au],"&gt;="&amp;DATE(2026,8,11),T_Demandes[Type],"MAL")&gt;0,"MAL",IF(COUNTIFS(T_Demandes[Collaborateur],$A8,T_Demandes[Statut],"Validé",T_Demandes[Du],"&lt;="&amp;DATE(2026,8,11),T_Demandes[Au],"&gt;="&amp;DATE(2026,8,11),T_Demandes[Type],"ABS")&gt;0,"ABS",IF(COUNTIFS(T_Demandes[Collaborateur],$A8,T_Demandes[Statut],"Validé",T_Demandes[Du],"&lt;="&amp;DATE(2026,8,11),T_Demandes[Au],"&gt;="&amp;DATE(2026,8,11),T_Demandes[Type],"MAT")&gt;0,"MAT","")))))</f>
        <v/>
      </c>
      <c r="O8" s="8">
        <f>IF(COUNTIFS(T_Demandes[Collaborateur],$A8,T_Demandes[Statut],"Validé",T_Demandes[Du],"&lt;="&amp;DATE(2026,8,12),T_Demandes[Au],"&gt;="&amp;DATE(2026,8,12),T_Demandes[Type],"CP")&gt;0,"CP",IF(COUNTIFS(T_Demandes[Collaborateur],$A8,T_Demandes[Statut],"Validé",T_Demandes[Du],"&lt;="&amp;DATE(2026,8,12),T_Demandes[Au],"&gt;="&amp;DATE(2026,8,12),T_Demandes[Type],"RTT")&gt;0,"RTT",IF(COUNTIFS(T_Demandes[Collaborateur],$A8,T_Demandes[Statut],"Validé",T_Demandes[Du],"&lt;="&amp;DATE(2026,8,12),T_Demandes[Au],"&gt;="&amp;DATE(2026,8,12),T_Demandes[Type],"MAL")&gt;0,"MAL",IF(COUNTIFS(T_Demandes[Collaborateur],$A8,T_Demandes[Statut],"Validé",T_Demandes[Du],"&lt;="&amp;DATE(2026,8,12),T_Demandes[Au],"&gt;="&amp;DATE(2026,8,12),T_Demandes[Type],"ABS")&gt;0,"ABS",IF(COUNTIFS(T_Demandes[Collaborateur],$A8,T_Demandes[Statut],"Validé",T_Demandes[Du],"&lt;="&amp;DATE(2026,8,12),T_Demandes[Au],"&gt;="&amp;DATE(2026,8,12),T_Demandes[Type],"MAT")&gt;0,"MAT","")))))</f>
        <v/>
      </c>
      <c r="P8" s="8">
        <f>IF(COUNTIFS(T_Demandes[Collaborateur],$A8,T_Demandes[Statut],"Validé",T_Demandes[Du],"&lt;="&amp;DATE(2026,8,13),T_Demandes[Au],"&gt;="&amp;DATE(2026,8,13),T_Demandes[Type],"CP")&gt;0,"CP",IF(COUNTIFS(T_Demandes[Collaborateur],$A8,T_Demandes[Statut],"Validé",T_Demandes[Du],"&lt;="&amp;DATE(2026,8,13),T_Demandes[Au],"&gt;="&amp;DATE(2026,8,13),T_Demandes[Type],"RTT")&gt;0,"RTT",IF(COUNTIFS(T_Demandes[Collaborateur],$A8,T_Demandes[Statut],"Validé",T_Demandes[Du],"&lt;="&amp;DATE(2026,8,13),T_Demandes[Au],"&gt;="&amp;DATE(2026,8,13),T_Demandes[Type],"MAL")&gt;0,"MAL",IF(COUNTIFS(T_Demandes[Collaborateur],$A8,T_Demandes[Statut],"Validé",T_Demandes[Du],"&lt;="&amp;DATE(2026,8,13),T_Demandes[Au],"&gt;="&amp;DATE(2026,8,13),T_Demandes[Type],"ABS")&gt;0,"ABS",IF(COUNTIFS(T_Demandes[Collaborateur],$A8,T_Demandes[Statut],"Validé",T_Demandes[Du],"&lt;="&amp;DATE(2026,8,13),T_Demandes[Au],"&gt;="&amp;DATE(2026,8,13),T_Demandes[Type],"MAT")&gt;0,"MAT","")))))</f>
        <v/>
      </c>
      <c r="Q8" s="8">
        <f>IF(COUNTIFS(T_Demandes[Collaborateur],$A8,T_Demandes[Statut],"Validé",T_Demandes[Du],"&lt;="&amp;DATE(2026,8,14),T_Demandes[Au],"&gt;="&amp;DATE(2026,8,14),T_Demandes[Type],"CP")&gt;0,"CP",IF(COUNTIFS(T_Demandes[Collaborateur],$A8,T_Demandes[Statut],"Validé",T_Demandes[Du],"&lt;="&amp;DATE(2026,8,14),T_Demandes[Au],"&gt;="&amp;DATE(2026,8,14),T_Demandes[Type],"RTT")&gt;0,"RTT",IF(COUNTIFS(T_Demandes[Collaborateur],$A8,T_Demandes[Statut],"Validé",T_Demandes[Du],"&lt;="&amp;DATE(2026,8,14),T_Demandes[Au],"&gt;="&amp;DATE(2026,8,14),T_Demandes[Type],"MAL")&gt;0,"MAL",IF(COUNTIFS(T_Demandes[Collaborateur],$A8,T_Demandes[Statut],"Validé",T_Demandes[Du],"&lt;="&amp;DATE(2026,8,14),T_Demandes[Au],"&gt;="&amp;DATE(2026,8,14),T_Demandes[Type],"ABS")&gt;0,"ABS",IF(COUNTIFS(T_Demandes[Collaborateur],$A8,T_Demandes[Statut],"Validé",T_Demandes[Du],"&lt;="&amp;DATE(2026,8,14),T_Demandes[Au],"&gt;="&amp;DATE(2026,8,14),T_Demandes[Type],"MAT")&gt;0,"MAT","")))))</f>
        <v/>
      </c>
      <c r="R8" s="8">
        <f>IF(COUNTIFS(T_Demandes[Collaborateur],$A8,T_Demandes[Statut],"Validé",T_Demandes[Du],"&lt;="&amp;DATE(2026,8,15),T_Demandes[Au],"&gt;="&amp;DATE(2026,8,15),T_Demandes[Type],"CP")&gt;0,"CP",IF(COUNTIFS(T_Demandes[Collaborateur],$A8,T_Demandes[Statut],"Validé",T_Demandes[Du],"&lt;="&amp;DATE(2026,8,15),T_Demandes[Au],"&gt;="&amp;DATE(2026,8,15),T_Demandes[Type],"RTT")&gt;0,"RTT",IF(COUNTIFS(T_Demandes[Collaborateur],$A8,T_Demandes[Statut],"Validé",T_Demandes[Du],"&lt;="&amp;DATE(2026,8,15),T_Demandes[Au],"&gt;="&amp;DATE(2026,8,15),T_Demandes[Type],"MAL")&gt;0,"MAL",IF(COUNTIFS(T_Demandes[Collaborateur],$A8,T_Demandes[Statut],"Validé",T_Demandes[Du],"&lt;="&amp;DATE(2026,8,15),T_Demandes[Au],"&gt;="&amp;DATE(2026,8,15),T_Demandes[Type],"ABS")&gt;0,"ABS",IF(COUNTIFS(T_Demandes[Collaborateur],$A8,T_Demandes[Statut],"Validé",T_Demandes[Du],"&lt;="&amp;DATE(2026,8,15),T_Demandes[Au],"&gt;="&amp;DATE(2026,8,15),T_Demandes[Type],"MAT")&gt;0,"MAT","")))))</f>
        <v/>
      </c>
      <c r="S8" s="8">
        <f>IF(COUNTIFS(T_Demandes[Collaborateur],$A8,T_Demandes[Statut],"Validé",T_Demandes[Du],"&lt;="&amp;DATE(2026,8,16),T_Demandes[Au],"&gt;="&amp;DATE(2026,8,16),T_Demandes[Type],"CP")&gt;0,"CP",IF(COUNTIFS(T_Demandes[Collaborateur],$A8,T_Demandes[Statut],"Validé",T_Demandes[Du],"&lt;="&amp;DATE(2026,8,16),T_Demandes[Au],"&gt;="&amp;DATE(2026,8,16),T_Demandes[Type],"RTT")&gt;0,"RTT",IF(COUNTIFS(T_Demandes[Collaborateur],$A8,T_Demandes[Statut],"Validé",T_Demandes[Du],"&lt;="&amp;DATE(2026,8,16),T_Demandes[Au],"&gt;="&amp;DATE(2026,8,16),T_Demandes[Type],"MAL")&gt;0,"MAL",IF(COUNTIFS(T_Demandes[Collaborateur],$A8,T_Demandes[Statut],"Validé",T_Demandes[Du],"&lt;="&amp;DATE(2026,8,16),T_Demandes[Au],"&gt;="&amp;DATE(2026,8,16),T_Demandes[Type],"ABS")&gt;0,"ABS",IF(COUNTIFS(T_Demandes[Collaborateur],$A8,T_Demandes[Statut],"Validé",T_Demandes[Du],"&lt;="&amp;DATE(2026,8,16),T_Demandes[Au],"&gt;="&amp;DATE(2026,8,16),T_Demandes[Type],"MAT")&gt;0,"MAT","")))))</f>
        <v/>
      </c>
      <c r="T8" s="8">
        <f>IF(COUNTIFS(T_Demandes[Collaborateur],$A8,T_Demandes[Statut],"Validé",T_Demandes[Du],"&lt;="&amp;DATE(2026,8,17),T_Demandes[Au],"&gt;="&amp;DATE(2026,8,17),T_Demandes[Type],"CP")&gt;0,"CP",IF(COUNTIFS(T_Demandes[Collaborateur],$A8,T_Demandes[Statut],"Validé",T_Demandes[Du],"&lt;="&amp;DATE(2026,8,17),T_Demandes[Au],"&gt;="&amp;DATE(2026,8,17),T_Demandes[Type],"RTT")&gt;0,"RTT",IF(COUNTIFS(T_Demandes[Collaborateur],$A8,T_Demandes[Statut],"Validé",T_Demandes[Du],"&lt;="&amp;DATE(2026,8,17),T_Demandes[Au],"&gt;="&amp;DATE(2026,8,17),T_Demandes[Type],"MAL")&gt;0,"MAL",IF(COUNTIFS(T_Demandes[Collaborateur],$A8,T_Demandes[Statut],"Validé",T_Demandes[Du],"&lt;="&amp;DATE(2026,8,17),T_Demandes[Au],"&gt;="&amp;DATE(2026,8,17),T_Demandes[Type],"ABS")&gt;0,"ABS",IF(COUNTIFS(T_Demandes[Collaborateur],$A8,T_Demandes[Statut],"Validé",T_Demandes[Du],"&lt;="&amp;DATE(2026,8,17),T_Demandes[Au],"&gt;="&amp;DATE(2026,8,17),T_Demandes[Type],"MAT")&gt;0,"MAT","")))))</f>
        <v/>
      </c>
      <c r="U8" s="8">
        <f>IF(COUNTIFS(T_Demandes[Collaborateur],$A8,T_Demandes[Statut],"Validé",T_Demandes[Du],"&lt;="&amp;DATE(2026,8,18),T_Demandes[Au],"&gt;="&amp;DATE(2026,8,18),T_Demandes[Type],"CP")&gt;0,"CP",IF(COUNTIFS(T_Demandes[Collaborateur],$A8,T_Demandes[Statut],"Validé",T_Demandes[Du],"&lt;="&amp;DATE(2026,8,18),T_Demandes[Au],"&gt;="&amp;DATE(2026,8,18),T_Demandes[Type],"RTT")&gt;0,"RTT",IF(COUNTIFS(T_Demandes[Collaborateur],$A8,T_Demandes[Statut],"Validé",T_Demandes[Du],"&lt;="&amp;DATE(2026,8,18),T_Demandes[Au],"&gt;="&amp;DATE(2026,8,18),T_Demandes[Type],"MAL")&gt;0,"MAL",IF(COUNTIFS(T_Demandes[Collaborateur],$A8,T_Demandes[Statut],"Validé",T_Demandes[Du],"&lt;="&amp;DATE(2026,8,18),T_Demandes[Au],"&gt;="&amp;DATE(2026,8,18),T_Demandes[Type],"ABS")&gt;0,"ABS",IF(COUNTIFS(T_Demandes[Collaborateur],$A8,T_Demandes[Statut],"Validé",T_Demandes[Du],"&lt;="&amp;DATE(2026,8,18),T_Demandes[Au],"&gt;="&amp;DATE(2026,8,18),T_Demandes[Type],"MAT")&gt;0,"MAT","")))))</f>
        <v/>
      </c>
      <c r="V8" s="8">
        <f>IF(COUNTIFS(T_Demandes[Collaborateur],$A8,T_Demandes[Statut],"Validé",T_Demandes[Du],"&lt;="&amp;DATE(2026,8,19),T_Demandes[Au],"&gt;="&amp;DATE(2026,8,19),T_Demandes[Type],"CP")&gt;0,"CP",IF(COUNTIFS(T_Demandes[Collaborateur],$A8,T_Demandes[Statut],"Validé",T_Demandes[Du],"&lt;="&amp;DATE(2026,8,19),T_Demandes[Au],"&gt;="&amp;DATE(2026,8,19),T_Demandes[Type],"RTT")&gt;0,"RTT",IF(COUNTIFS(T_Demandes[Collaborateur],$A8,T_Demandes[Statut],"Validé",T_Demandes[Du],"&lt;="&amp;DATE(2026,8,19),T_Demandes[Au],"&gt;="&amp;DATE(2026,8,19),T_Demandes[Type],"MAL")&gt;0,"MAL",IF(COUNTIFS(T_Demandes[Collaborateur],$A8,T_Demandes[Statut],"Validé",T_Demandes[Du],"&lt;="&amp;DATE(2026,8,19),T_Demandes[Au],"&gt;="&amp;DATE(2026,8,19),T_Demandes[Type],"ABS")&gt;0,"ABS",IF(COUNTIFS(T_Demandes[Collaborateur],$A8,T_Demandes[Statut],"Validé",T_Demandes[Du],"&lt;="&amp;DATE(2026,8,19),T_Demandes[Au],"&gt;="&amp;DATE(2026,8,19),T_Demandes[Type],"MAT")&gt;0,"MAT","")))))</f>
        <v/>
      </c>
      <c r="W8" s="8">
        <f>IF(COUNTIFS(T_Demandes[Collaborateur],$A8,T_Demandes[Statut],"Validé",T_Demandes[Du],"&lt;="&amp;DATE(2026,8,20),T_Demandes[Au],"&gt;="&amp;DATE(2026,8,20),T_Demandes[Type],"CP")&gt;0,"CP",IF(COUNTIFS(T_Demandes[Collaborateur],$A8,T_Demandes[Statut],"Validé",T_Demandes[Du],"&lt;="&amp;DATE(2026,8,20),T_Demandes[Au],"&gt;="&amp;DATE(2026,8,20),T_Demandes[Type],"RTT")&gt;0,"RTT",IF(COUNTIFS(T_Demandes[Collaborateur],$A8,T_Demandes[Statut],"Validé",T_Demandes[Du],"&lt;="&amp;DATE(2026,8,20),T_Demandes[Au],"&gt;="&amp;DATE(2026,8,20),T_Demandes[Type],"MAL")&gt;0,"MAL",IF(COUNTIFS(T_Demandes[Collaborateur],$A8,T_Demandes[Statut],"Validé",T_Demandes[Du],"&lt;="&amp;DATE(2026,8,20),T_Demandes[Au],"&gt;="&amp;DATE(2026,8,20),T_Demandes[Type],"ABS")&gt;0,"ABS",IF(COUNTIFS(T_Demandes[Collaborateur],$A8,T_Demandes[Statut],"Validé",T_Demandes[Du],"&lt;="&amp;DATE(2026,8,20),T_Demandes[Au],"&gt;="&amp;DATE(2026,8,20),T_Demandes[Type],"MAT")&gt;0,"MAT","")))))</f>
        <v/>
      </c>
      <c r="X8" s="8">
        <f>IF(COUNTIFS(T_Demandes[Collaborateur],$A8,T_Demandes[Statut],"Validé",T_Demandes[Du],"&lt;="&amp;DATE(2026,8,21),T_Demandes[Au],"&gt;="&amp;DATE(2026,8,21),T_Demandes[Type],"CP")&gt;0,"CP",IF(COUNTIFS(T_Demandes[Collaborateur],$A8,T_Demandes[Statut],"Validé",T_Demandes[Du],"&lt;="&amp;DATE(2026,8,21),T_Demandes[Au],"&gt;="&amp;DATE(2026,8,21),T_Demandes[Type],"RTT")&gt;0,"RTT",IF(COUNTIFS(T_Demandes[Collaborateur],$A8,T_Demandes[Statut],"Validé",T_Demandes[Du],"&lt;="&amp;DATE(2026,8,21),T_Demandes[Au],"&gt;="&amp;DATE(2026,8,21),T_Demandes[Type],"MAL")&gt;0,"MAL",IF(COUNTIFS(T_Demandes[Collaborateur],$A8,T_Demandes[Statut],"Validé",T_Demandes[Du],"&lt;="&amp;DATE(2026,8,21),T_Demandes[Au],"&gt;="&amp;DATE(2026,8,21),T_Demandes[Type],"ABS")&gt;0,"ABS",IF(COUNTIFS(T_Demandes[Collaborateur],$A8,T_Demandes[Statut],"Validé",T_Demandes[Du],"&lt;="&amp;DATE(2026,8,21),T_Demandes[Au],"&gt;="&amp;DATE(2026,8,21),T_Demandes[Type],"MAT")&gt;0,"MAT","")))))</f>
        <v/>
      </c>
      <c r="Y8" s="8">
        <f>IF(COUNTIFS(T_Demandes[Collaborateur],$A8,T_Demandes[Statut],"Validé",T_Demandes[Du],"&lt;="&amp;DATE(2026,8,22),T_Demandes[Au],"&gt;="&amp;DATE(2026,8,22),T_Demandes[Type],"CP")&gt;0,"CP",IF(COUNTIFS(T_Demandes[Collaborateur],$A8,T_Demandes[Statut],"Validé",T_Demandes[Du],"&lt;="&amp;DATE(2026,8,22),T_Demandes[Au],"&gt;="&amp;DATE(2026,8,22),T_Demandes[Type],"RTT")&gt;0,"RTT",IF(COUNTIFS(T_Demandes[Collaborateur],$A8,T_Demandes[Statut],"Validé",T_Demandes[Du],"&lt;="&amp;DATE(2026,8,22),T_Demandes[Au],"&gt;="&amp;DATE(2026,8,22),T_Demandes[Type],"MAL")&gt;0,"MAL",IF(COUNTIFS(T_Demandes[Collaborateur],$A8,T_Demandes[Statut],"Validé",T_Demandes[Du],"&lt;="&amp;DATE(2026,8,22),T_Demandes[Au],"&gt;="&amp;DATE(2026,8,22),T_Demandes[Type],"ABS")&gt;0,"ABS",IF(COUNTIFS(T_Demandes[Collaborateur],$A8,T_Demandes[Statut],"Validé",T_Demandes[Du],"&lt;="&amp;DATE(2026,8,22),T_Demandes[Au],"&gt;="&amp;DATE(2026,8,22),T_Demandes[Type],"MAT")&gt;0,"MAT","")))))</f>
        <v/>
      </c>
      <c r="Z8" s="8">
        <f>IF(COUNTIFS(T_Demandes[Collaborateur],$A8,T_Demandes[Statut],"Validé",T_Demandes[Du],"&lt;="&amp;DATE(2026,8,23),T_Demandes[Au],"&gt;="&amp;DATE(2026,8,23),T_Demandes[Type],"CP")&gt;0,"CP",IF(COUNTIFS(T_Demandes[Collaborateur],$A8,T_Demandes[Statut],"Validé",T_Demandes[Du],"&lt;="&amp;DATE(2026,8,23),T_Demandes[Au],"&gt;="&amp;DATE(2026,8,23),T_Demandes[Type],"RTT")&gt;0,"RTT",IF(COUNTIFS(T_Demandes[Collaborateur],$A8,T_Demandes[Statut],"Validé",T_Demandes[Du],"&lt;="&amp;DATE(2026,8,23),T_Demandes[Au],"&gt;="&amp;DATE(2026,8,23),T_Demandes[Type],"MAL")&gt;0,"MAL",IF(COUNTIFS(T_Demandes[Collaborateur],$A8,T_Demandes[Statut],"Validé",T_Demandes[Du],"&lt;="&amp;DATE(2026,8,23),T_Demandes[Au],"&gt;="&amp;DATE(2026,8,23),T_Demandes[Type],"ABS")&gt;0,"ABS",IF(COUNTIFS(T_Demandes[Collaborateur],$A8,T_Demandes[Statut],"Validé",T_Demandes[Du],"&lt;="&amp;DATE(2026,8,23),T_Demandes[Au],"&gt;="&amp;DATE(2026,8,23),T_Demandes[Type],"MAT")&gt;0,"MAT","")))))</f>
        <v/>
      </c>
      <c r="AA8" s="8">
        <f>IF(COUNTIFS(T_Demandes[Collaborateur],$A8,T_Demandes[Statut],"Validé",T_Demandes[Du],"&lt;="&amp;DATE(2026,8,24),T_Demandes[Au],"&gt;="&amp;DATE(2026,8,24),T_Demandes[Type],"CP")&gt;0,"CP",IF(COUNTIFS(T_Demandes[Collaborateur],$A8,T_Demandes[Statut],"Validé",T_Demandes[Du],"&lt;="&amp;DATE(2026,8,24),T_Demandes[Au],"&gt;="&amp;DATE(2026,8,24),T_Demandes[Type],"RTT")&gt;0,"RTT",IF(COUNTIFS(T_Demandes[Collaborateur],$A8,T_Demandes[Statut],"Validé",T_Demandes[Du],"&lt;="&amp;DATE(2026,8,24),T_Demandes[Au],"&gt;="&amp;DATE(2026,8,24),T_Demandes[Type],"MAL")&gt;0,"MAL",IF(COUNTIFS(T_Demandes[Collaborateur],$A8,T_Demandes[Statut],"Validé",T_Demandes[Du],"&lt;="&amp;DATE(2026,8,24),T_Demandes[Au],"&gt;="&amp;DATE(2026,8,24),T_Demandes[Type],"ABS")&gt;0,"ABS",IF(COUNTIFS(T_Demandes[Collaborateur],$A8,T_Demandes[Statut],"Validé",T_Demandes[Du],"&lt;="&amp;DATE(2026,8,24),T_Demandes[Au],"&gt;="&amp;DATE(2026,8,24),T_Demandes[Type],"MAT")&gt;0,"MAT","")))))</f>
        <v/>
      </c>
      <c r="AB8" s="8">
        <f>IF(COUNTIFS(T_Demandes[Collaborateur],$A8,T_Demandes[Statut],"Validé",T_Demandes[Du],"&lt;="&amp;DATE(2026,8,25),T_Demandes[Au],"&gt;="&amp;DATE(2026,8,25),T_Demandes[Type],"CP")&gt;0,"CP",IF(COUNTIFS(T_Demandes[Collaborateur],$A8,T_Demandes[Statut],"Validé",T_Demandes[Du],"&lt;="&amp;DATE(2026,8,25),T_Demandes[Au],"&gt;="&amp;DATE(2026,8,25),T_Demandes[Type],"RTT")&gt;0,"RTT",IF(COUNTIFS(T_Demandes[Collaborateur],$A8,T_Demandes[Statut],"Validé",T_Demandes[Du],"&lt;="&amp;DATE(2026,8,25),T_Demandes[Au],"&gt;="&amp;DATE(2026,8,25),T_Demandes[Type],"MAL")&gt;0,"MAL",IF(COUNTIFS(T_Demandes[Collaborateur],$A8,T_Demandes[Statut],"Validé",T_Demandes[Du],"&lt;="&amp;DATE(2026,8,25),T_Demandes[Au],"&gt;="&amp;DATE(2026,8,25),T_Demandes[Type],"ABS")&gt;0,"ABS",IF(COUNTIFS(T_Demandes[Collaborateur],$A8,T_Demandes[Statut],"Validé",T_Demandes[Du],"&lt;="&amp;DATE(2026,8,25),T_Demandes[Au],"&gt;="&amp;DATE(2026,8,25),T_Demandes[Type],"MAT")&gt;0,"MAT","")))))</f>
        <v/>
      </c>
      <c r="AC8" s="8">
        <f>IF(COUNTIFS(T_Demandes[Collaborateur],$A8,T_Demandes[Statut],"Validé",T_Demandes[Du],"&lt;="&amp;DATE(2026,8,26),T_Demandes[Au],"&gt;="&amp;DATE(2026,8,26),T_Demandes[Type],"CP")&gt;0,"CP",IF(COUNTIFS(T_Demandes[Collaborateur],$A8,T_Demandes[Statut],"Validé",T_Demandes[Du],"&lt;="&amp;DATE(2026,8,26),T_Demandes[Au],"&gt;="&amp;DATE(2026,8,26),T_Demandes[Type],"RTT")&gt;0,"RTT",IF(COUNTIFS(T_Demandes[Collaborateur],$A8,T_Demandes[Statut],"Validé",T_Demandes[Du],"&lt;="&amp;DATE(2026,8,26),T_Demandes[Au],"&gt;="&amp;DATE(2026,8,26),T_Demandes[Type],"MAL")&gt;0,"MAL",IF(COUNTIFS(T_Demandes[Collaborateur],$A8,T_Demandes[Statut],"Validé",T_Demandes[Du],"&lt;="&amp;DATE(2026,8,26),T_Demandes[Au],"&gt;="&amp;DATE(2026,8,26),T_Demandes[Type],"ABS")&gt;0,"ABS",IF(COUNTIFS(T_Demandes[Collaborateur],$A8,T_Demandes[Statut],"Validé",T_Demandes[Du],"&lt;="&amp;DATE(2026,8,26),T_Demandes[Au],"&gt;="&amp;DATE(2026,8,26),T_Demandes[Type],"MAT")&gt;0,"MAT","")))))</f>
        <v/>
      </c>
      <c r="AD8" s="8">
        <f>IF(COUNTIFS(T_Demandes[Collaborateur],$A8,T_Demandes[Statut],"Validé",T_Demandes[Du],"&lt;="&amp;DATE(2026,8,27),T_Demandes[Au],"&gt;="&amp;DATE(2026,8,27),T_Demandes[Type],"CP")&gt;0,"CP",IF(COUNTIFS(T_Demandes[Collaborateur],$A8,T_Demandes[Statut],"Validé",T_Demandes[Du],"&lt;="&amp;DATE(2026,8,27),T_Demandes[Au],"&gt;="&amp;DATE(2026,8,27),T_Demandes[Type],"RTT")&gt;0,"RTT",IF(COUNTIFS(T_Demandes[Collaborateur],$A8,T_Demandes[Statut],"Validé",T_Demandes[Du],"&lt;="&amp;DATE(2026,8,27),T_Demandes[Au],"&gt;="&amp;DATE(2026,8,27),T_Demandes[Type],"MAL")&gt;0,"MAL",IF(COUNTIFS(T_Demandes[Collaborateur],$A8,T_Demandes[Statut],"Validé",T_Demandes[Du],"&lt;="&amp;DATE(2026,8,27),T_Demandes[Au],"&gt;="&amp;DATE(2026,8,27),T_Demandes[Type],"ABS")&gt;0,"ABS",IF(COUNTIFS(T_Demandes[Collaborateur],$A8,T_Demandes[Statut],"Validé",T_Demandes[Du],"&lt;="&amp;DATE(2026,8,27),T_Demandes[Au],"&gt;="&amp;DATE(2026,8,27),T_Demandes[Type],"MAT")&gt;0,"MAT","")))))</f>
        <v/>
      </c>
      <c r="AE8" s="8">
        <f>IF(COUNTIFS(T_Demandes[Collaborateur],$A8,T_Demandes[Statut],"Validé",T_Demandes[Du],"&lt;="&amp;DATE(2026,8,28),T_Demandes[Au],"&gt;="&amp;DATE(2026,8,28),T_Demandes[Type],"CP")&gt;0,"CP",IF(COUNTIFS(T_Demandes[Collaborateur],$A8,T_Demandes[Statut],"Validé",T_Demandes[Du],"&lt;="&amp;DATE(2026,8,28),T_Demandes[Au],"&gt;="&amp;DATE(2026,8,28),T_Demandes[Type],"RTT")&gt;0,"RTT",IF(COUNTIFS(T_Demandes[Collaborateur],$A8,T_Demandes[Statut],"Validé",T_Demandes[Du],"&lt;="&amp;DATE(2026,8,28),T_Demandes[Au],"&gt;="&amp;DATE(2026,8,28),T_Demandes[Type],"MAL")&gt;0,"MAL",IF(COUNTIFS(T_Demandes[Collaborateur],$A8,T_Demandes[Statut],"Validé",T_Demandes[Du],"&lt;="&amp;DATE(2026,8,28),T_Demandes[Au],"&gt;="&amp;DATE(2026,8,28),T_Demandes[Type],"ABS")&gt;0,"ABS",IF(COUNTIFS(T_Demandes[Collaborateur],$A8,T_Demandes[Statut],"Validé",T_Demandes[Du],"&lt;="&amp;DATE(2026,8,28),T_Demandes[Au],"&gt;="&amp;DATE(2026,8,28),T_Demandes[Type],"MAT")&gt;0,"MAT","")))))</f>
        <v/>
      </c>
      <c r="AF8" s="8">
        <f>IF(COUNTIFS(T_Demandes[Collaborateur],$A8,T_Demandes[Statut],"Validé",T_Demandes[Du],"&lt;="&amp;DATE(2026,8,29),T_Demandes[Au],"&gt;="&amp;DATE(2026,8,29),T_Demandes[Type],"CP")&gt;0,"CP",IF(COUNTIFS(T_Demandes[Collaborateur],$A8,T_Demandes[Statut],"Validé",T_Demandes[Du],"&lt;="&amp;DATE(2026,8,29),T_Demandes[Au],"&gt;="&amp;DATE(2026,8,29),T_Demandes[Type],"RTT")&gt;0,"RTT",IF(COUNTIFS(T_Demandes[Collaborateur],$A8,T_Demandes[Statut],"Validé",T_Demandes[Du],"&lt;="&amp;DATE(2026,8,29),T_Demandes[Au],"&gt;="&amp;DATE(2026,8,29),T_Demandes[Type],"MAL")&gt;0,"MAL",IF(COUNTIFS(T_Demandes[Collaborateur],$A8,T_Demandes[Statut],"Validé",T_Demandes[Du],"&lt;="&amp;DATE(2026,8,29),T_Demandes[Au],"&gt;="&amp;DATE(2026,8,29),T_Demandes[Type],"ABS")&gt;0,"ABS",IF(COUNTIFS(T_Demandes[Collaborateur],$A8,T_Demandes[Statut],"Validé",T_Demandes[Du],"&lt;="&amp;DATE(2026,8,29),T_Demandes[Au],"&gt;="&amp;DATE(2026,8,29),T_Demandes[Type],"MAT")&gt;0,"MAT","")))))</f>
        <v/>
      </c>
      <c r="AG8" s="8">
        <f>IF(COUNTIFS(T_Demandes[Collaborateur],$A8,T_Demandes[Statut],"Validé",T_Demandes[Du],"&lt;="&amp;DATE(2026,8,30),T_Demandes[Au],"&gt;="&amp;DATE(2026,8,30),T_Demandes[Type],"CP")&gt;0,"CP",IF(COUNTIFS(T_Demandes[Collaborateur],$A8,T_Demandes[Statut],"Validé",T_Demandes[Du],"&lt;="&amp;DATE(2026,8,30),T_Demandes[Au],"&gt;="&amp;DATE(2026,8,30),T_Demandes[Type],"RTT")&gt;0,"RTT",IF(COUNTIFS(T_Demandes[Collaborateur],$A8,T_Demandes[Statut],"Validé",T_Demandes[Du],"&lt;="&amp;DATE(2026,8,30),T_Demandes[Au],"&gt;="&amp;DATE(2026,8,30),T_Demandes[Type],"MAL")&gt;0,"MAL",IF(COUNTIFS(T_Demandes[Collaborateur],$A8,T_Demandes[Statut],"Validé",T_Demandes[Du],"&lt;="&amp;DATE(2026,8,30),T_Demandes[Au],"&gt;="&amp;DATE(2026,8,30),T_Demandes[Type],"ABS")&gt;0,"ABS",IF(COUNTIFS(T_Demandes[Collaborateur],$A8,T_Demandes[Statut],"Validé",T_Demandes[Du],"&lt;="&amp;DATE(2026,8,30),T_Demandes[Au],"&gt;="&amp;DATE(2026,8,30),T_Demandes[Type],"MAT")&gt;0,"MAT","")))))</f>
        <v/>
      </c>
      <c r="AH8" s="8">
        <f>IF(COUNTIFS(T_Demandes[Collaborateur],$A8,T_Demandes[Statut],"Validé",T_Demandes[Du],"&lt;="&amp;DATE(2026,8,31),T_Demandes[Au],"&gt;="&amp;DATE(2026,8,31),T_Demandes[Type],"CP")&gt;0,"CP",IF(COUNTIFS(T_Demandes[Collaborateur],$A8,T_Demandes[Statut],"Validé",T_Demandes[Du],"&lt;="&amp;DATE(2026,8,31),T_Demandes[Au],"&gt;="&amp;DATE(2026,8,31),T_Demandes[Type],"RTT")&gt;0,"RTT",IF(COUNTIFS(T_Demandes[Collaborateur],$A8,T_Demandes[Statut],"Validé",T_Demandes[Du],"&lt;="&amp;DATE(2026,8,31),T_Demandes[Au],"&gt;="&amp;DATE(2026,8,31),T_Demandes[Type],"MAL")&gt;0,"MAL",IF(COUNTIFS(T_Demandes[Collaborateur],$A8,T_Demandes[Statut],"Validé",T_Demandes[Du],"&lt;="&amp;DATE(2026,8,31),T_Demandes[Au],"&gt;="&amp;DATE(2026,8,31),T_Demandes[Type],"ABS")&gt;0,"ABS",IF(COUNTIFS(T_Demandes[Collaborateur],$A8,T_Demandes[Statut],"Validé",T_Demandes[Du],"&lt;="&amp;DATE(2026,8,31),T_Demandes[Au],"&gt;="&amp;DATE(2026,8,31),T_Demandes[Type],"MAT")&gt;0,"MAT","")))))</f>
        <v/>
      </c>
    </row>
    <row r="9">
      <c r="A9" t="inlineStr">
        <is>
          <t>Inès Moreau</t>
        </is>
      </c>
      <c r="B9" t="inlineStr">
        <is>
          <t>A</t>
        </is>
      </c>
      <c r="C9" t="inlineStr">
        <is>
          <t>Yassine Haddad</t>
        </is>
      </c>
      <c r="D9" s="8">
        <f>IF(COUNTIFS(T_Demandes[Collaborateur],$A9,T_Demandes[Statut],"Validé",T_Demandes[Du],"&lt;="&amp;DATE(2026,8,1),T_Demandes[Au],"&gt;="&amp;DATE(2026,8,1),T_Demandes[Type],"CP")&gt;0,"CP",IF(COUNTIFS(T_Demandes[Collaborateur],$A9,T_Demandes[Statut],"Validé",T_Demandes[Du],"&lt;="&amp;DATE(2026,8,1),T_Demandes[Au],"&gt;="&amp;DATE(2026,8,1),T_Demandes[Type],"RTT")&gt;0,"RTT",IF(COUNTIFS(T_Demandes[Collaborateur],$A9,T_Demandes[Statut],"Validé",T_Demandes[Du],"&lt;="&amp;DATE(2026,8,1),T_Demandes[Au],"&gt;="&amp;DATE(2026,8,1),T_Demandes[Type],"MAL")&gt;0,"MAL",IF(COUNTIFS(T_Demandes[Collaborateur],$A9,T_Demandes[Statut],"Validé",T_Demandes[Du],"&lt;="&amp;DATE(2026,8,1),T_Demandes[Au],"&gt;="&amp;DATE(2026,8,1),T_Demandes[Type],"ABS")&gt;0,"ABS",IF(COUNTIFS(T_Demandes[Collaborateur],$A9,T_Demandes[Statut],"Validé",T_Demandes[Du],"&lt;="&amp;DATE(2026,8,1),T_Demandes[Au],"&gt;="&amp;DATE(2026,8,1),T_Demandes[Type],"MAT")&gt;0,"MAT","")))))</f>
        <v/>
      </c>
      <c r="E9" s="8">
        <f>IF(COUNTIFS(T_Demandes[Collaborateur],$A9,T_Demandes[Statut],"Validé",T_Demandes[Du],"&lt;="&amp;DATE(2026,8,2),T_Demandes[Au],"&gt;="&amp;DATE(2026,8,2),T_Demandes[Type],"CP")&gt;0,"CP",IF(COUNTIFS(T_Demandes[Collaborateur],$A9,T_Demandes[Statut],"Validé",T_Demandes[Du],"&lt;="&amp;DATE(2026,8,2),T_Demandes[Au],"&gt;="&amp;DATE(2026,8,2),T_Demandes[Type],"RTT")&gt;0,"RTT",IF(COUNTIFS(T_Demandes[Collaborateur],$A9,T_Demandes[Statut],"Validé",T_Demandes[Du],"&lt;="&amp;DATE(2026,8,2),T_Demandes[Au],"&gt;="&amp;DATE(2026,8,2),T_Demandes[Type],"MAL")&gt;0,"MAL",IF(COUNTIFS(T_Demandes[Collaborateur],$A9,T_Demandes[Statut],"Validé",T_Demandes[Du],"&lt;="&amp;DATE(2026,8,2),T_Demandes[Au],"&gt;="&amp;DATE(2026,8,2),T_Demandes[Type],"ABS")&gt;0,"ABS",IF(COUNTIFS(T_Demandes[Collaborateur],$A9,T_Demandes[Statut],"Validé",T_Demandes[Du],"&lt;="&amp;DATE(2026,8,2),T_Demandes[Au],"&gt;="&amp;DATE(2026,8,2),T_Demandes[Type],"MAT")&gt;0,"MAT","")))))</f>
        <v/>
      </c>
      <c r="F9" s="8">
        <f>IF(COUNTIFS(T_Demandes[Collaborateur],$A9,T_Demandes[Statut],"Validé",T_Demandes[Du],"&lt;="&amp;DATE(2026,8,3),T_Demandes[Au],"&gt;="&amp;DATE(2026,8,3),T_Demandes[Type],"CP")&gt;0,"CP",IF(COUNTIFS(T_Demandes[Collaborateur],$A9,T_Demandes[Statut],"Validé",T_Demandes[Du],"&lt;="&amp;DATE(2026,8,3),T_Demandes[Au],"&gt;="&amp;DATE(2026,8,3),T_Demandes[Type],"RTT")&gt;0,"RTT",IF(COUNTIFS(T_Demandes[Collaborateur],$A9,T_Demandes[Statut],"Validé",T_Demandes[Du],"&lt;="&amp;DATE(2026,8,3),T_Demandes[Au],"&gt;="&amp;DATE(2026,8,3),T_Demandes[Type],"MAL")&gt;0,"MAL",IF(COUNTIFS(T_Demandes[Collaborateur],$A9,T_Demandes[Statut],"Validé",T_Demandes[Du],"&lt;="&amp;DATE(2026,8,3),T_Demandes[Au],"&gt;="&amp;DATE(2026,8,3),T_Demandes[Type],"ABS")&gt;0,"ABS",IF(COUNTIFS(T_Demandes[Collaborateur],$A9,T_Demandes[Statut],"Validé",T_Demandes[Du],"&lt;="&amp;DATE(2026,8,3),T_Demandes[Au],"&gt;="&amp;DATE(2026,8,3),T_Demandes[Type],"MAT")&gt;0,"MAT","")))))</f>
        <v/>
      </c>
      <c r="G9" s="8">
        <f>IF(COUNTIFS(T_Demandes[Collaborateur],$A9,T_Demandes[Statut],"Validé",T_Demandes[Du],"&lt;="&amp;DATE(2026,8,4),T_Demandes[Au],"&gt;="&amp;DATE(2026,8,4),T_Demandes[Type],"CP")&gt;0,"CP",IF(COUNTIFS(T_Demandes[Collaborateur],$A9,T_Demandes[Statut],"Validé",T_Demandes[Du],"&lt;="&amp;DATE(2026,8,4),T_Demandes[Au],"&gt;="&amp;DATE(2026,8,4),T_Demandes[Type],"RTT")&gt;0,"RTT",IF(COUNTIFS(T_Demandes[Collaborateur],$A9,T_Demandes[Statut],"Validé",T_Demandes[Du],"&lt;="&amp;DATE(2026,8,4),T_Demandes[Au],"&gt;="&amp;DATE(2026,8,4),T_Demandes[Type],"MAL")&gt;0,"MAL",IF(COUNTIFS(T_Demandes[Collaborateur],$A9,T_Demandes[Statut],"Validé",T_Demandes[Du],"&lt;="&amp;DATE(2026,8,4),T_Demandes[Au],"&gt;="&amp;DATE(2026,8,4),T_Demandes[Type],"ABS")&gt;0,"ABS",IF(COUNTIFS(T_Demandes[Collaborateur],$A9,T_Demandes[Statut],"Validé",T_Demandes[Du],"&lt;="&amp;DATE(2026,8,4),T_Demandes[Au],"&gt;="&amp;DATE(2026,8,4),T_Demandes[Type],"MAT")&gt;0,"MAT","")))))</f>
        <v/>
      </c>
      <c r="H9" s="8">
        <f>IF(COUNTIFS(T_Demandes[Collaborateur],$A9,T_Demandes[Statut],"Validé",T_Demandes[Du],"&lt;="&amp;DATE(2026,8,5),T_Demandes[Au],"&gt;="&amp;DATE(2026,8,5),T_Demandes[Type],"CP")&gt;0,"CP",IF(COUNTIFS(T_Demandes[Collaborateur],$A9,T_Demandes[Statut],"Validé",T_Demandes[Du],"&lt;="&amp;DATE(2026,8,5),T_Demandes[Au],"&gt;="&amp;DATE(2026,8,5),T_Demandes[Type],"RTT")&gt;0,"RTT",IF(COUNTIFS(T_Demandes[Collaborateur],$A9,T_Demandes[Statut],"Validé",T_Demandes[Du],"&lt;="&amp;DATE(2026,8,5),T_Demandes[Au],"&gt;="&amp;DATE(2026,8,5),T_Demandes[Type],"MAL")&gt;0,"MAL",IF(COUNTIFS(T_Demandes[Collaborateur],$A9,T_Demandes[Statut],"Validé",T_Demandes[Du],"&lt;="&amp;DATE(2026,8,5),T_Demandes[Au],"&gt;="&amp;DATE(2026,8,5),T_Demandes[Type],"ABS")&gt;0,"ABS",IF(COUNTIFS(T_Demandes[Collaborateur],$A9,T_Demandes[Statut],"Validé",T_Demandes[Du],"&lt;="&amp;DATE(2026,8,5),T_Demandes[Au],"&gt;="&amp;DATE(2026,8,5),T_Demandes[Type],"MAT")&gt;0,"MAT","")))))</f>
        <v/>
      </c>
      <c r="I9" s="8">
        <f>IF(COUNTIFS(T_Demandes[Collaborateur],$A9,T_Demandes[Statut],"Validé",T_Demandes[Du],"&lt;="&amp;DATE(2026,8,6),T_Demandes[Au],"&gt;="&amp;DATE(2026,8,6),T_Demandes[Type],"CP")&gt;0,"CP",IF(COUNTIFS(T_Demandes[Collaborateur],$A9,T_Demandes[Statut],"Validé",T_Demandes[Du],"&lt;="&amp;DATE(2026,8,6),T_Demandes[Au],"&gt;="&amp;DATE(2026,8,6),T_Demandes[Type],"RTT")&gt;0,"RTT",IF(COUNTIFS(T_Demandes[Collaborateur],$A9,T_Demandes[Statut],"Validé",T_Demandes[Du],"&lt;="&amp;DATE(2026,8,6),T_Demandes[Au],"&gt;="&amp;DATE(2026,8,6),T_Demandes[Type],"MAL")&gt;0,"MAL",IF(COUNTIFS(T_Demandes[Collaborateur],$A9,T_Demandes[Statut],"Validé",T_Demandes[Du],"&lt;="&amp;DATE(2026,8,6),T_Demandes[Au],"&gt;="&amp;DATE(2026,8,6),T_Demandes[Type],"ABS")&gt;0,"ABS",IF(COUNTIFS(T_Demandes[Collaborateur],$A9,T_Demandes[Statut],"Validé",T_Demandes[Du],"&lt;="&amp;DATE(2026,8,6),T_Demandes[Au],"&gt;="&amp;DATE(2026,8,6),T_Demandes[Type],"MAT")&gt;0,"MAT","")))))</f>
        <v/>
      </c>
      <c r="J9" s="8">
        <f>IF(COUNTIFS(T_Demandes[Collaborateur],$A9,T_Demandes[Statut],"Validé",T_Demandes[Du],"&lt;="&amp;DATE(2026,8,7),T_Demandes[Au],"&gt;="&amp;DATE(2026,8,7),T_Demandes[Type],"CP")&gt;0,"CP",IF(COUNTIFS(T_Demandes[Collaborateur],$A9,T_Demandes[Statut],"Validé",T_Demandes[Du],"&lt;="&amp;DATE(2026,8,7),T_Demandes[Au],"&gt;="&amp;DATE(2026,8,7),T_Demandes[Type],"RTT")&gt;0,"RTT",IF(COUNTIFS(T_Demandes[Collaborateur],$A9,T_Demandes[Statut],"Validé",T_Demandes[Du],"&lt;="&amp;DATE(2026,8,7),T_Demandes[Au],"&gt;="&amp;DATE(2026,8,7),T_Demandes[Type],"MAL")&gt;0,"MAL",IF(COUNTIFS(T_Demandes[Collaborateur],$A9,T_Demandes[Statut],"Validé",T_Demandes[Du],"&lt;="&amp;DATE(2026,8,7),T_Demandes[Au],"&gt;="&amp;DATE(2026,8,7),T_Demandes[Type],"ABS")&gt;0,"ABS",IF(COUNTIFS(T_Demandes[Collaborateur],$A9,T_Demandes[Statut],"Validé",T_Demandes[Du],"&lt;="&amp;DATE(2026,8,7),T_Demandes[Au],"&gt;="&amp;DATE(2026,8,7),T_Demandes[Type],"MAT")&gt;0,"MAT","")))))</f>
        <v/>
      </c>
      <c r="K9" s="8">
        <f>IF(COUNTIFS(T_Demandes[Collaborateur],$A9,T_Demandes[Statut],"Validé",T_Demandes[Du],"&lt;="&amp;DATE(2026,8,8),T_Demandes[Au],"&gt;="&amp;DATE(2026,8,8),T_Demandes[Type],"CP")&gt;0,"CP",IF(COUNTIFS(T_Demandes[Collaborateur],$A9,T_Demandes[Statut],"Validé",T_Demandes[Du],"&lt;="&amp;DATE(2026,8,8),T_Demandes[Au],"&gt;="&amp;DATE(2026,8,8),T_Demandes[Type],"RTT")&gt;0,"RTT",IF(COUNTIFS(T_Demandes[Collaborateur],$A9,T_Demandes[Statut],"Validé",T_Demandes[Du],"&lt;="&amp;DATE(2026,8,8),T_Demandes[Au],"&gt;="&amp;DATE(2026,8,8),T_Demandes[Type],"MAL")&gt;0,"MAL",IF(COUNTIFS(T_Demandes[Collaborateur],$A9,T_Demandes[Statut],"Validé",T_Demandes[Du],"&lt;="&amp;DATE(2026,8,8),T_Demandes[Au],"&gt;="&amp;DATE(2026,8,8),T_Demandes[Type],"ABS")&gt;0,"ABS",IF(COUNTIFS(T_Demandes[Collaborateur],$A9,T_Demandes[Statut],"Validé",T_Demandes[Du],"&lt;="&amp;DATE(2026,8,8),T_Demandes[Au],"&gt;="&amp;DATE(2026,8,8),T_Demandes[Type],"MAT")&gt;0,"MAT","")))))</f>
        <v/>
      </c>
      <c r="L9" s="8">
        <f>IF(COUNTIFS(T_Demandes[Collaborateur],$A9,T_Demandes[Statut],"Validé",T_Demandes[Du],"&lt;="&amp;DATE(2026,8,9),T_Demandes[Au],"&gt;="&amp;DATE(2026,8,9),T_Demandes[Type],"CP")&gt;0,"CP",IF(COUNTIFS(T_Demandes[Collaborateur],$A9,T_Demandes[Statut],"Validé",T_Demandes[Du],"&lt;="&amp;DATE(2026,8,9),T_Demandes[Au],"&gt;="&amp;DATE(2026,8,9),T_Demandes[Type],"RTT")&gt;0,"RTT",IF(COUNTIFS(T_Demandes[Collaborateur],$A9,T_Demandes[Statut],"Validé",T_Demandes[Du],"&lt;="&amp;DATE(2026,8,9),T_Demandes[Au],"&gt;="&amp;DATE(2026,8,9),T_Demandes[Type],"MAL")&gt;0,"MAL",IF(COUNTIFS(T_Demandes[Collaborateur],$A9,T_Demandes[Statut],"Validé",T_Demandes[Du],"&lt;="&amp;DATE(2026,8,9),T_Demandes[Au],"&gt;="&amp;DATE(2026,8,9),T_Demandes[Type],"ABS")&gt;0,"ABS",IF(COUNTIFS(T_Demandes[Collaborateur],$A9,T_Demandes[Statut],"Validé",T_Demandes[Du],"&lt;="&amp;DATE(2026,8,9),T_Demandes[Au],"&gt;="&amp;DATE(2026,8,9),T_Demandes[Type],"MAT")&gt;0,"MAT","")))))</f>
        <v/>
      </c>
      <c r="M9" s="8">
        <f>IF(COUNTIFS(T_Demandes[Collaborateur],$A9,T_Demandes[Statut],"Validé",T_Demandes[Du],"&lt;="&amp;DATE(2026,8,10),T_Demandes[Au],"&gt;="&amp;DATE(2026,8,10),T_Demandes[Type],"CP")&gt;0,"CP",IF(COUNTIFS(T_Demandes[Collaborateur],$A9,T_Demandes[Statut],"Validé",T_Demandes[Du],"&lt;="&amp;DATE(2026,8,10),T_Demandes[Au],"&gt;="&amp;DATE(2026,8,10),T_Demandes[Type],"RTT")&gt;0,"RTT",IF(COUNTIFS(T_Demandes[Collaborateur],$A9,T_Demandes[Statut],"Validé",T_Demandes[Du],"&lt;="&amp;DATE(2026,8,10),T_Demandes[Au],"&gt;="&amp;DATE(2026,8,10),T_Demandes[Type],"MAL")&gt;0,"MAL",IF(COUNTIFS(T_Demandes[Collaborateur],$A9,T_Demandes[Statut],"Validé",T_Demandes[Du],"&lt;="&amp;DATE(2026,8,10),T_Demandes[Au],"&gt;="&amp;DATE(2026,8,10),T_Demandes[Type],"ABS")&gt;0,"ABS",IF(COUNTIFS(T_Demandes[Collaborateur],$A9,T_Demandes[Statut],"Validé",T_Demandes[Du],"&lt;="&amp;DATE(2026,8,10),T_Demandes[Au],"&gt;="&amp;DATE(2026,8,10),T_Demandes[Type],"MAT")&gt;0,"MAT","")))))</f>
        <v/>
      </c>
      <c r="N9" s="8">
        <f>IF(COUNTIFS(T_Demandes[Collaborateur],$A9,T_Demandes[Statut],"Validé",T_Demandes[Du],"&lt;="&amp;DATE(2026,8,11),T_Demandes[Au],"&gt;="&amp;DATE(2026,8,11),T_Demandes[Type],"CP")&gt;0,"CP",IF(COUNTIFS(T_Demandes[Collaborateur],$A9,T_Demandes[Statut],"Validé",T_Demandes[Du],"&lt;="&amp;DATE(2026,8,11),T_Demandes[Au],"&gt;="&amp;DATE(2026,8,11),T_Demandes[Type],"RTT")&gt;0,"RTT",IF(COUNTIFS(T_Demandes[Collaborateur],$A9,T_Demandes[Statut],"Validé",T_Demandes[Du],"&lt;="&amp;DATE(2026,8,11),T_Demandes[Au],"&gt;="&amp;DATE(2026,8,11),T_Demandes[Type],"MAL")&gt;0,"MAL",IF(COUNTIFS(T_Demandes[Collaborateur],$A9,T_Demandes[Statut],"Validé",T_Demandes[Du],"&lt;="&amp;DATE(2026,8,11),T_Demandes[Au],"&gt;="&amp;DATE(2026,8,11),T_Demandes[Type],"ABS")&gt;0,"ABS",IF(COUNTIFS(T_Demandes[Collaborateur],$A9,T_Demandes[Statut],"Validé",T_Demandes[Du],"&lt;="&amp;DATE(2026,8,11),T_Demandes[Au],"&gt;="&amp;DATE(2026,8,11),T_Demandes[Type],"MAT")&gt;0,"MAT","")))))</f>
        <v/>
      </c>
      <c r="O9" s="8">
        <f>IF(COUNTIFS(T_Demandes[Collaborateur],$A9,T_Demandes[Statut],"Validé",T_Demandes[Du],"&lt;="&amp;DATE(2026,8,12),T_Demandes[Au],"&gt;="&amp;DATE(2026,8,12),T_Demandes[Type],"CP")&gt;0,"CP",IF(COUNTIFS(T_Demandes[Collaborateur],$A9,T_Demandes[Statut],"Validé",T_Demandes[Du],"&lt;="&amp;DATE(2026,8,12),T_Demandes[Au],"&gt;="&amp;DATE(2026,8,12),T_Demandes[Type],"RTT")&gt;0,"RTT",IF(COUNTIFS(T_Demandes[Collaborateur],$A9,T_Demandes[Statut],"Validé",T_Demandes[Du],"&lt;="&amp;DATE(2026,8,12),T_Demandes[Au],"&gt;="&amp;DATE(2026,8,12),T_Demandes[Type],"MAL")&gt;0,"MAL",IF(COUNTIFS(T_Demandes[Collaborateur],$A9,T_Demandes[Statut],"Validé",T_Demandes[Du],"&lt;="&amp;DATE(2026,8,12),T_Demandes[Au],"&gt;="&amp;DATE(2026,8,12),T_Demandes[Type],"ABS")&gt;0,"ABS",IF(COUNTIFS(T_Demandes[Collaborateur],$A9,T_Demandes[Statut],"Validé",T_Demandes[Du],"&lt;="&amp;DATE(2026,8,12),T_Demandes[Au],"&gt;="&amp;DATE(2026,8,12),T_Demandes[Type],"MAT")&gt;0,"MAT","")))))</f>
        <v/>
      </c>
      <c r="P9" s="8">
        <f>IF(COUNTIFS(T_Demandes[Collaborateur],$A9,T_Demandes[Statut],"Validé",T_Demandes[Du],"&lt;="&amp;DATE(2026,8,13),T_Demandes[Au],"&gt;="&amp;DATE(2026,8,13),T_Demandes[Type],"CP")&gt;0,"CP",IF(COUNTIFS(T_Demandes[Collaborateur],$A9,T_Demandes[Statut],"Validé",T_Demandes[Du],"&lt;="&amp;DATE(2026,8,13),T_Demandes[Au],"&gt;="&amp;DATE(2026,8,13),T_Demandes[Type],"RTT")&gt;0,"RTT",IF(COUNTIFS(T_Demandes[Collaborateur],$A9,T_Demandes[Statut],"Validé",T_Demandes[Du],"&lt;="&amp;DATE(2026,8,13),T_Demandes[Au],"&gt;="&amp;DATE(2026,8,13),T_Demandes[Type],"MAL")&gt;0,"MAL",IF(COUNTIFS(T_Demandes[Collaborateur],$A9,T_Demandes[Statut],"Validé",T_Demandes[Du],"&lt;="&amp;DATE(2026,8,13),T_Demandes[Au],"&gt;="&amp;DATE(2026,8,13),T_Demandes[Type],"ABS")&gt;0,"ABS",IF(COUNTIFS(T_Demandes[Collaborateur],$A9,T_Demandes[Statut],"Validé",T_Demandes[Du],"&lt;="&amp;DATE(2026,8,13),T_Demandes[Au],"&gt;="&amp;DATE(2026,8,13),T_Demandes[Type],"MAT")&gt;0,"MAT","")))))</f>
        <v/>
      </c>
      <c r="Q9" s="8">
        <f>IF(COUNTIFS(T_Demandes[Collaborateur],$A9,T_Demandes[Statut],"Validé",T_Demandes[Du],"&lt;="&amp;DATE(2026,8,14),T_Demandes[Au],"&gt;="&amp;DATE(2026,8,14),T_Demandes[Type],"CP")&gt;0,"CP",IF(COUNTIFS(T_Demandes[Collaborateur],$A9,T_Demandes[Statut],"Validé",T_Demandes[Du],"&lt;="&amp;DATE(2026,8,14),T_Demandes[Au],"&gt;="&amp;DATE(2026,8,14),T_Demandes[Type],"RTT")&gt;0,"RTT",IF(COUNTIFS(T_Demandes[Collaborateur],$A9,T_Demandes[Statut],"Validé",T_Demandes[Du],"&lt;="&amp;DATE(2026,8,14),T_Demandes[Au],"&gt;="&amp;DATE(2026,8,14),T_Demandes[Type],"MAL")&gt;0,"MAL",IF(COUNTIFS(T_Demandes[Collaborateur],$A9,T_Demandes[Statut],"Validé",T_Demandes[Du],"&lt;="&amp;DATE(2026,8,14),T_Demandes[Au],"&gt;="&amp;DATE(2026,8,14),T_Demandes[Type],"ABS")&gt;0,"ABS",IF(COUNTIFS(T_Demandes[Collaborateur],$A9,T_Demandes[Statut],"Validé",T_Demandes[Du],"&lt;="&amp;DATE(2026,8,14),T_Demandes[Au],"&gt;="&amp;DATE(2026,8,14),T_Demandes[Type],"MAT")&gt;0,"MAT","")))))</f>
        <v/>
      </c>
      <c r="R9" s="8">
        <f>IF(COUNTIFS(T_Demandes[Collaborateur],$A9,T_Demandes[Statut],"Validé",T_Demandes[Du],"&lt;="&amp;DATE(2026,8,15),T_Demandes[Au],"&gt;="&amp;DATE(2026,8,15),T_Demandes[Type],"CP")&gt;0,"CP",IF(COUNTIFS(T_Demandes[Collaborateur],$A9,T_Demandes[Statut],"Validé",T_Demandes[Du],"&lt;="&amp;DATE(2026,8,15),T_Demandes[Au],"&gt;="&amp;DATE(2026,8,15),T_Demandes[Type],"RTT")&gt;0,"RTT",IF(COUNTIFS(T_Demandes[Collaborateur],$A9,T_Demandes[Statut],"Validé",T_Demandes[Du],"&lt;="&amp;DATE(2026,8,15),T_Demandes[Au],"&gt;="&amp;DATE(2026,8,15),T_Demandes[Type],"MAL")&gt;0,"MAL",IF(COUNTIFS(T_Demandes[Collaborateur],$A9,T_Demandes[Statut],"Validé",T_Demandes[Du],"&lt;="&amp;DATE(2026,8,15),T_Demandes[Au],"&gt;="&amp;DATE(2026,8,15),T_Demandes[Type],"ABS")&gt;0,"ABS",IF(COUNTIFS(T_Demandes[Collaborateur],$A9,T_Demandes[Statut],"Validé",T_Demandes[Du],"&lt;="&amp;DATE(2026,8,15),T_Demandes[Au],"&gt;="&amp;DATE(2026,8,15),T_Demandes[Type],"MAT")&gt;0,"MAT","")))))</f>
        <v/>
      </c>
      <c r="S9" s="8">
        <f>IF(COUNTIFS(T_Demandes[Collaborateur],$A9,T_Demandes[Statut],"Validé",T_Demandes[Du],"&lt;="&amp;DATE(2026,8,16),T_Demandes[Au],"&gt;="&amp;DATE(2026,8,16),T_Demandes[Type],"CP")&gt;0,"CP",IF(COUNTIFS(T_Demandes[Collaborateur],$A9,T_Demandes[Statut],"Validé",T_Demandes[Du],"&lt;="&amp;DATE(2026,8,16),T_Demandes[Au],"&gt;="&amp;DATE(2026,8,16),T_Demandes[Type],"RTT")&gt;0,"RTT",IF(COUNTIFS(T_Demandes[Collaborateur],$A9,T_Demandes[Statut],"Validé",T_Demandes[Du],"&lt;="&amp;DATE(2026,8,16),T_Demandes[Au],"&gt;="&amp;DATE(2026,8,16),T_Demandes[Type],"MAL")&gt;0,"MAL",IF(COUNTIFS(T_Demandes[Collaborateur],$A9,T_Demandes[Statut],"Validé",T_Demandes[Du],"&lt;="&amp;DATE(2026,8,16),T_Demandes[Au],"&gt;="&amp;DATE(2026,8,16),T_Demandes[Type],"ABS")&gt;0,"ABS",IF(COUNTIFS(T_Demandes[Collaborateur],$A9,T_Demandes[Statut],"Validé",T_Demandes[Du],"&lt;="&amp;DATE(2026,8,16),T_Demandes[Au],"&gt;="&amp;DATE(2026,8,16),T_Demandes[Type],"MAT")&gt;0,"MAT","")))))</f>
        <v/>
      </c>
      <c r="T9" s="8">
        <f>IF(COUNTIFS(T_Demandes[Collaborateur],$A9,T_Demandes[Statut],"Validé",T_Demandes[Du],"&lt;="&amp;DATE(2026,8,17),T_Demandes[Au],"&gt;="&amp;DATE(2026,8,17),T_Demandes[Type],"CP")&gt;0,"CP",IF(COUNTIFS(T_Demandes[Collaborateur],$A9,T_Demandes[Statut],"Validé",T_Demandes[Du],"&lt;="&amp;DATE(2026,8,17),T_Demandes[Au],"&gt;="&amp;DATE(2026,8,17),T_Demandes[Type],"RTT")&gt;0,"RTT",IF(COUNTIFS(T_Demandes[Collaborateur],$A9,T_Demandes[Statut],"Validé",T_Demandes[Du],"&lt;="&amp;DATE(2026,8,17),T_Demandes[Au],"&gt;="&amp;DATE(2026,8,17),T_Demandes[Type],"MAL")&gt;0,"MAL",IF(COUNTIFS(T_Demandes[Collaborateur],$A9,T_Demandes[Statut],"Validé",T_Demandes[Du],"&lt;="&amp;DATE(2026,8,17),T_Demandes[Au],"&gt;="&amp;DATE(2026,8,17),T_Demandes[Type],"ABS")&gt;0,"ABS",IF(COUNTIFS(T_Demandes[Collaborateur],$A9,T_Demandes[Statut],"Validé",T_Demandes[Du],"&lt;="&amp;DATE(2026,8,17),T_Demandes[Au],"&gt;="&amp;DATE(2026,8,17),T_Demandes[Type],"MAT")&gt;0,"MAT","")))))</f>
        <v/>
      </c>
      <c r="U9" s="8">
        <f>IF(COUNTIFS(T_Demandes[Collaborateur],$A9,T_Demandes[Statut],"Validé",T_Demandes[Du],"&lt;="&amp;DATE(2026,8,18),T_Demandes[Au],"&gt;="&amp;DATE(2026,8,18),T_Demandes[Type],"CP")&gt;0,"CP",IF(COUNTIFS(T_Demandes[Collaborateur],$A9,T_Demandes[Statut],"Validé",T_Demandes[Du],"&lt;="&amp;DATE(2026,8,18),T_Demandes[Au],"&gt;="&amp;DATE(2026,8,18),T_Demandes[Type],"RTT")&gt;0,"RTT",IF(COUNTIFS(T_Demandes[Collaborateur],$A9,T_Demandes[Statut],"Validé",T_Demandes[Du],"&lt;="&amp;DATE(2026,8,18),T_Demandes[Au],"&gt;="&amp;DATE(2026,8,18),T_Demandes[Type],"MAL")&gt;0,"MAL",IF(COUNTIFS(T_Demandes[Collaborateur],$A9,T_Demandes[Statut],"Validé",T_Demandes[Du],"&lt;="&amp;DATE(2026,8,18),T_Demandes[Au],"&gt;="&amp;DATE(2026,8,18),T_Demandes[Type],"ABS")&gt;0,"ABS",IF(COUNTIFS(T_Demandes[Collaborateur],$A9,T_Demandes[Statut],"Validé",T_Demandes[Du],"&lt;="&amp;DATE(2026,8,18),T_Demandes[Au],"&gt;="&amp;DATE(2026,8,18),T_Demandes[Type],"MAT")&gt;0,"MAT","")))))</f>
        <v/>
      </c>
      <c r="V9" s="8">
        <f>IF(COUNTIFS(T_Demandes[Collaborateur],$A9,T_Demandes[Statut],"Validé",T_Demandes[Du],"&lt;="&amp;DATE(2026,8,19),T_Demandes[Au],"&gt;="&amp;DATE(2026,8,19),T_Demandes[Type],"CP")&gt;0,"CP",IF(COUNTIFS(T_Demandes[Collaborateur],$A9,T_Demandes[Statut],"Validé",T_Demandes[Du],"&lt;="&amp;DATE(2026,8,19),T_Demandes[Au],"&gt;="&amp;DATE(2026,8,19),T_Demandes[Type],"RTT")&gt;0,"RTT",IF(COUNTIFS(T_Demandes[Collaborateur],$A9,T_Demandes[Statut],"Validé",T_Demandes[Du],"&lt;="&amp;DATE(2026,8,19),T_Demandes[Au],"&gt;="&amp;DATE(2026,8,19),T_Demandes[Type],"MAL")&gt;0,"MAL",IF(COUNTIFS(T_Demandes[Collaborateur],$A9,T_Demandes[Statut],"Validé",T_Demandes[Du],"&lt;="&amp;DATE(2026,8,19),T_Demandes[Au],"&gt;="&amp;DATE(2026,8,19),T_Demandes[Type],"ABS")&gt;0,"ABS",IF(COUNTIFS(T_Demandes[Collaborateur],$A9,T_Demandes[Statut],"Validé",T_Demandes[Du],"&lt;="&amp;DATE(2026,8,19),T_Demandes[Au],"&gt;="&amp;DATE(2026,8,19),T_Demandes[Type],"MAT")&gt;0,"MAT","")))))</f>
        <v/>
      </c>
      <c r="W9" s="8">
        <f>IF(COUNTIFS(T_Demandes[Collaborateur],$A9,T_Demandes[Statut],"Validé",T_Demandes[Du],"&lt;="&amp;DATE(2026,8,20),T_Demandes[Au],"&gt;="&amp;DATE(2026,8,20),T_Demandes[Type],"CP")&gt;0,"CP",IF(COUNTIFS(T_Demandes[Collaborateur],$A9,T_Demandes[Statut],"Validé",T_Demandes[Du],"&lt;="&amp;DATE(2026,8,20),T_Demandes[Au],"&gt;="&amp;DATE(2026,8,20),T_Demandes[Type],"RTT")&gt;0,"RTT",IF(COUNTIFS(T_Demandes[Collaborateur],$A9,T_Demandes[Statut],"Validé",T_Demandes[Du],"&lt;="&amp;DATE(2026,8,20),T_Demandes[Au],"&gt;="&amp;DATE(2026,8,20),T_Demandes[Type],"MAL")&gt;0,"MAL",IF(COUNTIFS(T_Demandes[Collaborateur],$A9,T_Demandes[Statut],"Validé",T_Demandes[Du],"&lt;="&amp;DATE(2026,8,20),T_Demandes[Au],"&gt;="&amp;DATE(2026,8,20),T_Demandes[Type],"ABS")&gt;0,"ABS",IF(COUNTIFS(T_Demandes[Collaborateur],$A9,T_Demandes[Statut],"Validé",T_Demandes[Du],"&lt;="&amp;DATE(2026,8,20),T_Demandes[Au],"&gt;="&amp;DATE(2026,8,20),T_Demandes[Type],"MAT")&gt;0,"MAT","")))))</f>
        <v/>
      </c>
      <c r="X9" s="8">
        <f>IF(COUNTIFS(T_Demandes[Collaborateur],$A9,T_Demandes[Statut],"Validé",T_Demandes[Du],"&lt;="&amp;DATE(2026,8,21),T_Demandes[Au],"&gt;="&amp;DATE(2026,8,21),T_Demandes[Type],"CP")&gt;0,"CP",IF(COUNTIFS(T_Demandes[Collaborateur],$A9,T_Demandes[Statut],"Validé",T_Demandes[Du],"&lt;="&amp;DATE(2026,8,21),T_Demandes[Au],"&gt;="&amp;DATE(2026,8,21),T_Demandes[Type],"RTT")&gt;0,"RTT",IF(COUNTIFS(T_Demandes[Collaborateur],$A9,T_Demandes[Statut],"Validé",T_Demandes[Du],"&lt;="&amp;DATE(2026,8,21),T_Demandes[Au],"&gt;="&amp;DATE(2026,8,21),T_Demandes[Type],"MAL")&gt;0,"MAL",IF(COUNTIFS(T_Demandes[Collaborateur],$A9,T_Demandes[Statut],"Validé",T_Demandes[Du],"&lt;="&amp;DATE(2026,8,21),T_Demandes[Au],"&gt;="&amp;DATE(2026,8,21),T_Demandes[Type],"ABS")&gt;0,"ABS",IF(COUNTIFS(T_Demandes[Collaborateur],$A9,T_Demandes[Statut],"Validé",T_Demandes[Du],"&lt;="&amp;DATE(2026,8,21),T_Demandes[Au],"&gt;="&amp;DATE(2026,8,21),T_Demandes[Type],"MAT")&gt;0,"MAT","")))))</f>
        <v/>
      </c>
      <c r="Y9" s="8">
        <f>IF(COUNTIFS(T_Demandes[Collaborateur],$A9,T_Demandes[Statut],"Validé",T_Demandes[Du],"&lt;="&amp;DATE(2026,8,22),T_Demandes[Au],"&gt;="&amp;DATE(2026,8,22),T_Demandes[Type],"CP")&gt;0,"CP",IF(COUNTIFS(T_Demandes[Collaborateur],$A9,T_Demandes[Statut],"Validé",T_Demandes[Du],"&lt;="&amp;DATE(2026,8,22),T_Demandes[Au],"&gt;="&amp;DATE(2026,8,22),T_Demandes[Type],"RTT")&gt;0,"RTT",IF(COUNTIFS(T_Demandes[Collaborateur],$A9,T_Demandes[Statut],"Validé",T_Demandes[Du],"&lt;="&amp;DATE(2026,8,22),T_Demandes[Au],"&gt;="&amp;DATE(2026,8,22),T_Demandes[Type],"MAL")&gt;0,"MAL",IF(COUNTIFS(T_Demandes[Collaborateur],$A9,T_Demandes[Statut],"Validé",T_Demandes[Du],"&lt;="&amp;DATE(2026,8,22),T_Demandes[Au],"&gt;="&amp;DATE(2026,8,22),T_Demandes[Type],"ABS")&gt;0,"ABS",IF(COUNTIFS(T_Demandes[Collaborateur],$A9,T_Demandes[Statut],"Validé",T_Demandes[Du],"&lt;="&amp;DATE(2026,8,22),T_Demandes[Au],"&gt;="&amp;DATE(2026,8,22),T_Demandes[Type],"MAT")&gt;0,"MAT","")))))</f>
        <v/>
      </c>
      <c r="Z9" s="8">
        <f>IF(COUNTIFS(T_Demandes[Collaborateur],$A9,T_Demandes[Statut],"Validé",T_Demandes[Du],"&lt;="&amp;DATE(2026,8,23),T_Demandes[Au],"&gt;="&amp;DATE(2026,8,23),T_Demandes[Type],"CP")&gt;0,"CP",IF(COUNTIFS(T_Demandes[Collaborateur],$A9,T_Demandes[Statut],"Validé",T_Demandes[Du],"&lt;="&amp;DATE(2026,8,23),T_Demandes[Au],"&gt;="&amp;DATE(2026,8,23),T_Demandes[Type],"RTT")&gt;0,"RTT",IF(COUNTIFS(T_Demandes[Collaborateur],$A9,T_Demandes[Statut],"Validé",T_Demandes[Du],"&lt;="&amp;DATE(2026,8,23),T_Demandes[Au],"&gt;="&amp;DATE(2026,8,23),T_Demandes[Type],"MAL")&gt;0,"MAL",IF(COUNTIFS(T_Demandes[Collaborateur],$A9,T_Demandes[Statut],"Validé",T_Demandes[Du],"&lt;="&amp;DATE(2026,8,23),T_Demandes[Au],"&gt;="&amp;DATE(2026,8,23),T_Demandes[Type],"ABS")&gt;0,"ABS",IF(COUNTIFS(T_Demandes[Collaborateur],$A9,T_Demandes[Statut],"Validé",T_Demandes[Du],"&lt;="&amp;DATE(2026,8,23),T_Demandes[Au],"&gt;="&amp;DATE(2026,8,23),T_Demandes[Type],"MAT")&gt;0,"MAT","")))))</f>
        <v/>
      </c>
      <c r="AA9" s="8">
        <f>IF(COUNTIFS(T_Demandes[Collaborateur],$A9,T_Demandes[Statut],"Validé",T_Demandes[Du],"&lt;="&amp;DATE(2026,8,24),T_Demandes[Au],"&gt;="&amp;DATE(2026,8,24),T_Demandes[Type],"CP")&gt;0,"CP",IF(COUNTIFS(T_Demandes[Collaborateur],$A9,T_Demandes[Statut],"Validé",T_Demandes[Du],"&lt;="&amp;DATE(2026,8,24),T_Demandes[Au],"&gt;="&amp;DATE(2026,8,24),T_Demandes[Type],"RTT")&gt;0,"RTT",IF(COUNTIFS(T_Demandes[Collaborateur],$A9,T_Demandes[Statut],"Validé",T_Demandes[Du],"&lt;="&amp;DATE(2026,8,24),T_Demandes[Au],"&gt;="&amp;DATE(2026,8,24),T_Demandes[Type],"MAL")&gt;0,"MAL",IF(COUNTIFS(T_Demandes[Collaborateur],$A9,T_Demandes[Statut],"Validé",T_Demandes[Du],"&lt;="&amp;DATE(2026,8,24),T_Demandes[Au],"&gt;="&amp;DATE(2026,8,24),T_Demandes[Type],"ABS")&gt;0,"ABS",IF(COUNTIFS(T_Demandes[Collaborateur],$A9,T_Demandes[Statut],"Validé",T_Demandes[Du],"&lt;="&amp;DATE(2026,8,24),T_Demandes[Au],"&gt;="&amp;DATE(2026,8,24),T_Demandes[Type],"MAT")&gt;0,"MAT","")))))</f>
        <v/>
      </c>
      <c r="AB9" s="8">
        <f>IF(COUNTIFS(T_Demandes[Collaborateur],$A9,T_Demandes[Statut],"Validé",T_Demandes[Du],"&lt;="&amp;DATE(2026,8,25),T_Demandes[Au],"&gt;="&amp;DATE(2026,8,25),T_Demandes[Type],"CP")&gt;0,"CP",IF(COUNTIFS(T_Demandes[Collaborateur],$A9,T_Demandes[Statut],"Validé",T_Demandes[Du],"&lt;="&amp;DATE(2026,8,25),T_Demandes[Au],"&gt;="&amp;DATE(2026,8,25),T_Demandes[Type],"RTT")&gt;0,"RTT",IF(COUNTIFS(T_Demandes[Collaborateur],$A9,T_Demandes[Statut],"Validé",T_Demandes[Du],"&lt;="&amp;DATE(2026,8,25),T_Demandes[Au],"&gt;="&amp;DATE(2026,8,25),T_Demandes[Type],"MAL")&gt;0,"MAL",IF(COUNTIFS(T_Demandes[Collaborateur],$A9,T_Demandes[Statut],"Validé",T_Demandes[Du],"&lt;="&amp;DATE(2026,8,25),T_Demandes[Au],"&gt;="&amp;DATE(2026,8,25),T_Demandes[Type],"ABS")&gt;0,"ABS",IF(COUNTIFS(T_Demandes[Collaborateur],$A9,T_Demandes[Statut],"Validé",T_Demandes[Du],"&lt;="&amp;DATE(2026,8,25),T_Demandes[Au],"&gt;="&amp;DATE(2026,8,25),T_Demandes[Type],"MAT")&gt;0,"MAT","")))))</f>
        <v/>
      </c>
      <c r="AC9" s="8">
        <f>IF(COUNTIFS(T_Demandes[Collaborateur],$A9,T_Demandes[Statut],"Validé",T_Demandes[Du],"&lt;="&amp;DATE(2026,8,26),T_Demandes[Au],"&gt;="&amp;DATE(2026,8,26),T_Demandes[Type],"CP")&gt;0,"CP",IF(COUNTIFS(T_Demandes[Collaborateur],$A9,T_Demandes[Statut],"Validé",T_Demandes[Du],"&lt;="&amp;DATE(2026,8,26),T_Demandes[Au],"&gt;="&amp;DATE(2026,8,26),T_Demandes[Type],"RTT")&gt;0,"RTT",IF(COUNTIFS(T_Demandes[Collaborateur],$A9,T_Demandes[Statut],"Validé",T_Demandes[Du],"&lt;="&amp;DATE(2026,8,26),T_Demandes[Au],"&gt;="&amp;DATE(2026,8,26),T_Demandes[Type],"MAL")&gt;0,"MAL",IF(COUNTIFS(T_Demandes[Collaborateur],$A9,T_Demandes[Statut],"Validé",T_Demandes[Du],"&lt;="&amp;DATE(2026,8,26),T_Demandes[Au],"&gt;="&amp;DATE(2026,8,26),T_Demandes[Type],"ABS")&gt;0,"ABS",IF(COUNTIFS(T_Demandes[Collaborateur],$A9,T_Demandes[Statut],"Validé",T_Demandes[Du],"&lt;="&amp;DATE(2026,8,26),T_Demandes[Au],"&gt;="&amp;DATE(2026,8,26),T_Demandes[Type],"MAT")&gt;0,"MAT","")))))</f>
        <v/>
      </c>
      <c r="AD9" s="8">
        <f>IF(COUNTIFS(T_Demandes[Collaborateur],$A9,T_Demandes[Statut],"Validé",T_Demandes[Du],"&lt;="&amp;DATE(2026,8,27),T_Demandes[Au],"&gt;="&amp;DATE(2026,8,27),T_Demandes[Type],"CP")&gt;0,"CP",IF(COUNTIFS(T_Demandes[Collaborateur],$A9,T_Demandes[Statut],"Validé",T_Demandes[Du],"&lt;="&amp;DATE(2026,8,27),T_Demandes[Au],"&gt;="&amp;DATE(2026,8,27),T_Demandes[Type],"RTT")&gt;0,"RTT",IF(COUNTIFS(T_Demandes[Collaborateur],$A9,T_Demandes[Statut],"Validé",T_Demandes[Du],"&lt;="&amp;DATE(2026,8,27),T_Demandes[Au],"&gt;="&amp;DATE(2026,8,27),T_Demandes[Type],"MAL")&gt;0,"MAL",IF(COUNTIFS(T_Demandes[Collaborateur],$A9,T_Demandes[Statut],"Validé",T_Demandes[Du],"&lt;="&amp;DATE(2026,8,27),T_Demandes[Au],"&gt;="&amp;DATE(2026,8,27),T_Demandes[Type],"ABS")&gt;0,"ABS",IF(COUNTIFS(T_Demandes[Collaborateur],$A9,T_Demandes[Statut],"Validé",T_Demandes[Du],"&lt;="&amp;DATE(2026,8,27),T_Demandes[Au],"&gt;="&amp;DATE(2026,8,27),T_Demandes[Type],"MAT")&gt;0,"MAT","")))))</f>
        <v/>
      </c>
      <c r="AE9" s="8">
        <f>IF(COUNTIFS(T_Demandes[Collaborateur],$A9,T_Demandes[Statut],"Validé",T_Demandes[Du],"&lt;="&amp;DATE(2026,8,28),T_Demandes[Au],"&gt;="&amp;DATE(2026,8,28),T_Demandes[Type],"CP")&gt;0,"CP",IF(COUNTIFS(T_Demandes[Collaborateur],$A9,T_Demandes[Statut],"Validé",T_Demandes[Du],"&lt;="&amp;DATE(2026,8,28),T_Demandes[Au],"&gt;="&amp;DATE(2026,8,28),T_Demandes[Type],"RTT")&gt;0,"RTT",IF(COUNTIFS(T_Demandes[Collaborateur],$A9,T_Demandes[Statut],"Validé",T_Demandes[Du],"&lt;="&amp;DATE(2026,8,28),T_Demandes[Au],"&gt;="&amp;DATE(2026,8,28),T_Demandes[Type],"MAL")&gt;0,"MAL",IF(COUNTIFS(T_Demandes[Collaborateur],$A9,T_Demandes[Statut],"Validé",T_Demandes[Du],"&lt;="&amp;DATE(2026,8,28),T_Demandes[Au],"&gt;="&amp;DATE(2026,8,28),T_Demandes[Type],"ABS")&gt;0,"ABS",IF(COUNTIFS(T_Demandes[Collaborateur],$A9,T_Demandes[Statut],"Validé",T_Demandes[Du],"&lt;="&amp;DATE(2026,8,28),T_Demandes[Au],"&gt;="&amp;DATE(2026,8,28),T_Demandes[Type],"MAT")&gt;0,"MAT","")))))</f>
        <v/>
      </c>
      <c r="AF9" s="8">
        <f>IF(COUNTIFS(T_Demandes[Collaborateur],$A9,T_Demandes[Statut],"Validé",T_Demandes[Du],"&lt;="&amp;DATE(2026,8,29),T_Demandes[Au],"&gt;="&amp;DATE(2026,8,29),T_Demandes[Type],"CP")&gt;0,"CP",IF(COUNTIFS(T_Demandes[Collaborateur],$A9,T_Demandes[Statut],"Validé",T_Demandes[Du],"&lt;="&amp;DATE(2026,8,29),T_Demandes[Au],"&gt;="&amp;DATE(2026,8,29),T_Demandes[Type],"RTT")&gt;0,"RTT",IF(COUNTIFS(T_Demandes[Collaborateur],$A9,T_Demandes[Statut],"Validé",T_Demandes[Du],"&lt;="&amp;DATE(2026,8,29),T_Demandes[Au],"&gt;="&amp;DATE(2026,8,29),T_Demandes[Type],"MAL")&gt;0,"MAL",IF(COUNTIFS(T_Demandes[Collaborateur],$A9,T_Demandes[Statut],"Validé",T_Demandes[Du],"&lt;="&amp;DATE(2026,8,29),T_Demandes[Au],"&gt;="&amp;DATE(2026,8,29),T_Demandes[Type],"ABS")&gt;0,"ABS",IF(COUNTIFS(T_Demandes[Collaborateur],$A9,T_Demandes[Statut],"Validé",T_Demandes[Du],"&lt;="&amp;DATE(2026,8,29),T_Demandes[Au],"&gt;="&amp;DATE(2026,8,29),T_Demandes[Type],"MAT")&gt;0,"MAT","")))))</f>
        <v/>
      </c>
      <c r="AG9" s="8">
        <f>IF(COUNTIFS(T_Demandes[Collaborateur],$A9,T_Demandes[Statut],"Validé",T_Demandes[Du],"&lt;="&amp;DATE(2026,8,30),T_Demandes[Au],"&gt;="&amp;DATE(2026,8,30),T_Demandes[Type],"CP")&gt;0,"CP",IF(COUNTIFS(T_Demandes[Collaborateur],$A9,T_Demandes[Statut],"Validé",T_Demandes[Du],"&lt;="&amp;DATE(2026,8,30),T_Demandes[Au],"&gt;="&amp;DATE(2026,8,30),T_Demandes[Type],"RTT")&gt;0,"RTT",IF(COUNTIFS(T_Demandes[Collaborateur],$A9,T_Demandes[Statut],"Validé",T_Demandes[Du],"&lt;="&amp;DATE(2026,8,30),T_Demandes[Au],"&gt;="&amp;DATE(2026,8,30),T_Demandes[Type],"MAL")&gt;0,"MAL",IF(COUNTIFS(T_Demandes[Collaborateur],$A9,T_Demandes[Statut],"Validé",T_Demandes[Du],"&lt;="&amp;DATE(2026,8,30),T_Demandes[Au],"&gt;="&amp;DATE(2026,8,30),T_Demandes[Type],"ABS")&gt;0,"ABS",IF(COUNTIFS(T_Demandes[Collaborateur],$A9,T_Demandes[Statut],"Validé",T_Demandes[Du],"&lt;="&amp;DATE(2026,8,30),T_Demandes[Au],"&gt;="&amp;DATE(2026,8,30),T_Demandes[Type],"MAT")&gt;0,"MAT","")))))</f>
        <v/>
      </c>
      <c r="AH9" s="8">
        <f>IF(COUNTIFS(T_Demandes[Collaborateur],$A9,T_Demandes[Statut],"Validé",T_Demandes[Du],"&lt;="&amp;DATE(2026,8,31),T_Demandes[Au],"&gt;="&amp;DATE(2026,8,31),T_Demandes[Type],"CP")&gt;0,"CP",IF(COUNTIFS(T_Demandes[Collaborateur],$A9,T_Demandes[Statut],"Validé",T_Demandes[Du],"&lt;="&amp;DATE(2026,8,31),T_Demandes[Au],"&gt;="&amp;DATE(2026,8,31),T_Demandes[Type],"RTT")&gt;0,"RTT",IF(COUNTIFS(T_Demandes[Collaborateur],$A9,T_Demandes[Statut],"Validé",T_Demandes[Du],"&lt;="&amp;DATE(2026,8,31),T_Demandes[Au],"&gt;="&amp;DATE(2026,8,31),T_Demandes[Type],"MAL")&gt;0,"MAL",IF(COUNTIFS(T_Demandes[Collaborateur],$A9,T_Demandes[Statut],"Validé",T_Demandes[Du],"&lt;="&amp;DATE(2026,8,31),T_Demandes[Au],"&gt;="&amp;DATE(2026,8,31),T_Demandes[Type],"ABS")&gt;0,"ABS",IF(COUNTIFS(T_Demandes[Collaborateur],$A9,T_Demandes[Statut],"Validé",T_Demandes[Du],"&lt;="&amp;DATE(2026,8,31),T_Demandes[Au],"&gt;="&amp;DATE(2026,8,31),T_Demandes[Type],"MAT")&gt;0,"MAT","")))))</f>
        <v/>
      </c>
    </row>
    <row r="10">
      <c r="A10" t="inlineStr">
        <is>
          <t>Nadia Rami</t>
        </is>
      </c>
      <c r="B10" t="inlineStr">
        <is>
          <t>B</t>
        </is>
      </c>
      <c r="C10" t="inlineStr">
        <is>
          <t>Samira Idrissi</t>
        </is>
      </c>
      <c r="D10" s="8">
        <f>IF(COUNTIFS(T_Demandes[Collaborateur],$A10,T_Demandes[Statut],"Validé",T_Demandes[Du],"&lt;="&amp;DATE(2026,8,1),T_Demandes[Au],"&gt;="&amp;DATE(2026,8,1),T_Demandes[Type],"CP")&gt;0,"CP",IF(COUNTIFS(T_Demandes[Collaborateur],$A10,T_Demandes[Statut],"Validé",T_Demandes[Du],"&lt;="&amp;DATE(2026,8,1),T_Demandes[Au],"&gt;="&amp;DATE(2026,8,1),T_Demandes[Type],"RTT")&gt;0,"RTT",IF(COUNTIFS(T_Demandes[Collaborateur],$A10,T_Demandes[Statut],"Validé",T_Demandes[Du],"&lt;="&amp;DATE(2026,8,1),T_Demandes[Au],"&gt;="&amp;DATE(2026,8,1),T_Demandes[Type],"MAL")&gt;0,"MAL",IF(COUNTIFS(T_Demandes[Collaborateur],$A10,T_Demandes[Statut],"Validé",T_Demandes[Du],"&lt;="&amp;DATE(2026,8,1),T_Demandes[Au],"&gt;="&amp;DATE(2026,8,1),T_Demandes[Type],"ABS")&gt;0,"ABS",IF(COUNTIFS(T_Demandes[Collaborateur],$A10,T_Demandes[Statut],"Validé",T_Demandes[Du],"&lt;="&amp;DATE(2026,8,1),T_Demandes[Au],"&gt;="&amp;DATE(2026,8,1),T_Demandes[Type],"MAT")&gt;0,"MAT","")))))</f>
        <v/>
      </c>
      <c r="E10" s="8">
        <f>IF(COUNTIFS(T_Demandes[Collaborateur],$A10,T_Demandes[Statut],"Validé",T_Demandes[Du],"&lt;="&amp;DATE(2026,8,2),T_Demandes[Au],"&gt;="&amp;DATE(2026,8,2),T_Demandes[Type],"CP")&gt;0,"CP",IF(COUNTIFS(T_Demandes[Collaborateur],$A10,T_Demandes[Statut],"Validé",T_Demandes[Du],"&lt;="&amp;DATE(2026,8,2),T_Demandes[Au],"&gt;="&amp;DATE(2026,8,2),T_Demandes[Type],"RTT")&gt;0,"RTT",IF(COUNTIFS(T_Demandes[Collaborateur],$A10,T_Demandes[Statut],"Validé",T_Demandes[Du],"&lt;="&amp;DATE(2026,8,2),T_Demandes[Au],"&gt;="&amp;DATE(2026,8,2),T_Demandes[Type],"MAL")&gt;0,"MAL",IF(COUNTIFS(T_Demandes[Collaborateur],$A10,T_Demandes[Statut],"Validé",T_Demandes[Du],"&lt;="&amp;DATE(2026,8,2),T_Demandes[Au],"&gt;="&amp;DATE(2026,8,2),T_Demandes[Type],"ABS")&gt;0,"ABS",IF(COUNTIFS(T_Demandes[Collaborateur],$A10,T_Demandes[Statut],"Validé",T_Demandes[Du],"&lt;="&amp;DATE(2026,8,2),T_Demandes[Au],"&gt;="&amp;DATE(2026,8,2),T_Demandes[Type],"MAT")&gt;0,"MAT","")))))</f>
        <v/>
      </c>
      <c r="F10" s="8">
        <f>IF(COUNTIFS(T_Demandes[Collaborateur],$A10,T_Demandes[Statut],"Validé",T_Demandes[Du],"&lt;="&amp;DATE(2026,8,3),T_Demandes[Au],"&gt;="&amp;DATE(2026,8,3),T_Demandes[Type],"CP")&gt;0,"CP",IF(COUNTIFS(T_Demandes[Collaborateur],$A10,T_Demandes[Statut],"Validé",T_Demandes[Du],"&lt;="&amp;DATE(2026,8,3),T_Demandes[Au],"&gt;="&amp;DATE(2026,8,3),T_Demandes[Type],"RTT")&gt;0,"RTT",IF(COUNTIFS(T_Demandes[Collaborateur],$A10,T_Demandes[Statut],"Validé",T_Demandes[Du],"&lt;="&amp;DATE(2026,8,3),T_Demandes[Au],"&gt;="&amp;DATE(2026,8,3),T_Demandes[Type],"MAL")&gt;0,"MAL",IF(COUNTIFS(T_Demandes[Collaborateur],$A10,T_Demandes[Statut],"Validé",T_Demandes[Du],"&lt;="&amp;DATE(2026,8,3),T_Demandes[Au],"&gt;="&amp;DATE(2026,8,3),T_Demandes[Type],"ABS")&gt;0,"ABS",IF(COUNTIFS(T_Demandes[Collaborateur],$A10,T_Demandes[Statut],"Validé",T_Demandes[Du],"&lt;="&amp;DATE(2026,8,3),T_Demandes[Au],"&gt;="&amp;DATE(2026,8,3),T_Demandes[Type],"MAT")&gt;0,"MAT","")))))</f>
        <v/>
      </c>
      <c r="G10" s="8">
        <f>IF(COUNTIFS(T_Demandes[Collaborateur],$A10,T_Demandes[Statut],"Validé",T_Demandes[Du],"&lt;="&amp;DATE(2026,8,4),T_Demandes[Au],"&gt;="&amp;DATE(2026,8,4),T_Demandes[Type],"CP")&gt;0,"CP",IF(COUNTIFS(T_Demandes[Collaborateur],$A10,T_Demandes[Statut],"Validé",T_Demandes[Du],"&lt;="&amp;DATE(2026,8,4),T_Demandes[Au],"&gt;="&amp;DATE(2026,8,4),T_Demandes[Type],"RTT")&gt;0,"RTT",IF(COUNTIFS(T_Demandes[Collaborateur],$A10,T_Demandes[Statut],"Validé",T_Demandes[Du],"&lt;="&amp;DATE(2026,8,4),T_Demandes[Au],"&gt;="&amp;DATE(2026,8,4),T_Demandes[Type],"MAL")&gt;0,"MAL",IF(COUNTIFS(T_Demandes[Collaborateur],$A10,T_Demandes[Statut],"Validé",T_Demandes[Du],"&lt;="&amp;DATE(2026,8,4),T_Demandes[Au],"&gt;="&amp;DATE(2026,8,4),T_Demandes[Type],"ABS")&gt;0,"ABS",IF(COUNTIFS(T_Demandes[Collaborateur],$A10,T_Demandes[Statut],"Validé",T_Demandes[Du],"&lt;="&amp;DATE(2026,8,4),T_Demandes[Au],"&gt;="&amp;DATE(2026,8,4),T_Demandes[Type],"MAT")&gt;0,"MAT","")))))</f>
        <v/>
      </c>
      <c r="H10" s="8">
        <f>IF(COUNTIFS(T_Demandes[Collaborateur],$A10,T_Demandes[Statut],"Validé",T_Demandes[Du],"&lt;="&amp;DATE(2026,8,5),T_Demandes[Au],"&gt;="&amp;DATE(2026,8,5),T_Demandes[Type],"CP")&gt;0,"CP",IF(COUNTIFS(T_Demandes[Collaborateur],$A10,T_Demandes[Statut],"Validé",T_Demandes[Du],"&lt;="&amp;DATE(2026,8,5),T_Demandes[Au],"&gt;="&amp;DATE(2026,8,5),T_Demandes[Type],"RTT")&gt;0,"RTT",IF(COUNTIFS(T_Demandes[Collaborateur],$A10,T_Demandes[Statut],"Validé",T_Demandes[Du],"&lt;="&amp;DATE(2026,8,5),T_Demandes[Au],"&gt;="&amp;DATE(2026,8,5),T_Demandes[Type],"MAL")&gt;0,"MAL",IF(COUNTIFS(T_Demandes[Collaborateur],$A10,T_Demandes[Statut],"Validé",T_Demandes[Du],"&lt;="&amp;DATE(2026,8,5),T_Demandes[Au],"&gt;="&amp;DATE(2026,8,5),T_Demandes[Type],"ABS")&gt;0,"ABS",IF(COUNTIFS(T_Demandes[Collaborateur],$A10,T_Demandes[Statut],"Validé",T_Demandes[Du],"&lt;="&amp;DATE(2026,8,5),T_Demandes[Au],"&gt;="&amp;DATE(2026,8,5),T_Demandes[Type],"MAT")&gt;0,"MAT","")))))</f>
        <v/>
      </c>
      <c r="I10" s="8">
        <f>IF(COUNTIFS(T_Demandes[Collaborateur],$A10,T_Demandes[Statut],"Validé",T_Demandes[Du],"&lt;="&amp;DATE(2026,8,6),T_Demandes[Au],"&gt;="&amp;DATE(2026,8,6),T_Demandes[Type],"CP")&gt;0,"CP",IF(COUNTIFS(T_Demandes[Collaborateur],$A10,T_Demandes[Statut],"Validé",T_Demandes[Du],"&lt;="&amp;DATE(2026,8,6),T_Demandes[Au],"&gt;="&amp;DATE(2026,8,6),T_Demandes[Type],"RTT")&gt;0,"RTT",IF(COUNTIFS(T_Demandes[Collaborateur],$A10,T_Demandes[Statut],"Validé",T_Demandes[Du],"&lt;="&amp;DATE(2026,8,6),T_Demandes[Au],"&gt;="&amp;DATE(2026,8,6),T_Demandes[Type],"MAL")&gt;0,"MAL",IF(COUNTIFS(T_Demandes[Collaborateur],$A10,T_Demandes[Statut],"Validé",T_Demandes[Du],"&lt;="&amp;DATE(2026,8,6),T_Demandes[Au],"&gt;="&amp;DATE(2026,8,6),T_Demandes[Type],"ABS")&gt;0,"ABS",IF(COUNTIFS(T_Demandes[Collaborateur],$A10,T_Demandes[Statut],"Validé",T_Demandes[Du],"&lt;="&amp;DATE(2026,8,6),T_Demandes[Au],"&gt;="&amp;DATE(2026,8,6),T_Demandes[Type],"MAT")&gt;0,"MAT","")))))</f>
        <v/>
      </c>
      <c r="J10" s="8">
        <f>IF(COUNTIFS(T_Demandes[Collaborateur],$A10,T_Demandes[Statut],"Validé",T_Demandes[Du],"&lt;="&amp;DATE(2026,8,7),T_Demandes[Au],"&gt;="&amp;DATE(2026,8,7),T_Demandes[Type],"CP")&gt;0,"CP",IF(COUNTIFS(T_Demandes[Collaborateur],$A10,T_Demandes[Statut],"Validé",T_Demandes[Du],"&lt;="&amp;DATE(2026,8,7),T_Demandes[Au],"&gt;="&amp;DATE(2026,8,7),T_Demandes[Type],"RTT")&gt;0,"RTT",IF(COUNTIFS(T_Demandes[Collaborateur],$A10,T_Demandes[Statut],"Validé",T_Demandes[Du],"&lt;="&amp;DATE(2026,8,7),T_Demandes[Au],"&gt;="&amp;DATE(2026,8,7),T_Demandes[Type],"MAL")&gt;0,"MAL",IF(COUNTIFS(T_Demandes[Collaborateur],$A10,T_Demandes[Statut],"Validé",T_Demandes[Du],"&lt;="&amp;DATE(2026,8,7),T_Demandes[Au],"&gt;="&amp;DATE(2026,8,7),T_Demandes[Type],"ABS")&gt;0,"ABS",IF(COUNTIFS(T_Demandes[Collaborateur],$A10,T_Demandes[Statut],"Validé",T_Demandes[Du],"&lt;="&amp;DATE(2026,8,7),T_Demandes[Au],"&gt;="&amp;DATE(2026,8,7),T_Demandes[Type],"MAT")&gt;0,"MAT","")))))</f>
        <v/>
      </c>
      <c r="K10" s="8">
        <f>IF(COUNTIFS(T_Demandes[Collaborateur],$A10,T_Demandes[Statut],"Validé",T_Demandes[Du],"&lt;="&amp;DATE(2026,8,8),T_Demandes[Au],"&gt;="&amp;DATE(2026,8,8),T_Demandes[Type],"CP")&gt;0,"CP",IF(COUNTIFS(T_Demandes[Collaborateur],$A10,T_Demandes[Statut],"Validé",T_Demandes[Du],"&lt;="&amp;DATE(2026,8,8),T_Demandes[Au],"&gt;="&amp;DATE(2026,8,8),T_Demandes[Type],"RTT")&gt;0,"RTT",IF(COUNTIFS(T_Demandes[Collaborateur],$A10,T_Demandes[Statut],"Validé",T_Demandes[Du],"&lt;="&amp;DATE(2026,8,8),T_Demandes[Au],"&gt;="&amp;DATE(2026,8,8),T_Demandes[Type],"MAL")&gt;0,"MAL",IF(COUNTIFS(T_Demandes[Collaborateur],$A10,T_Demandes[Statut],"Validé",T_Demandes[Du],"&lt;="&amp;DATE(2026,8,8),T_Demandes[Au],"&gt;="&amp;DATE(2026,8,8),T_Demandes[Type],"ABS")&gt;0,"ABS",IF(COUNTIFS(T_Demandes[Collaborateur],$A10,T_Demandes[Statut],"Validé",T_Demandes[Du],"&lt;="&amp;DATE(2026,8,8),T_Demandes[Au],"&gt;="&amp;DATE(2026,8,8),T_Demandes[Type],"MAT")&gt;0,"MAT","")))))</f>
        <v/>
      </c>
      <c r="L10" s="8">
        <f>IF(COUNTIFS(T_Demandes[Collaborateur],$A10,T_Demandes[Statut],"Validé",T_Demandes[Du],"&lt;="&amp;DATE(2026,8,9),T_Demandes[Au],"&gt;="&amp;DATE(2026,8,9),T_Demandes[Type],"CP")&gt;0,"CP",IF(COUNTIFS(T_Demandes[Collaborateur],$A10,T_Demandes[Statut],"Validé",T_Demandes[Du],"&lt;="&amp;DATE(2026,8,9),T_Demandes[Au],"&gt;="&amp;DATE(2026,8,9),T_Demandes[Type],"RTT")&gt;0,"RTT",IF(COUNTIFS(T_Demandes[Collaborateur],$A10,T_Demandes[Statut],"Validé",T_Demandes[Du],"&lt;="&amp;DATE(2026,8,9),T_Demandes[Au],"&gt;="&amp;DATE(2026,8,9),T_Demandes[Type],"MAL")&gt;0,"MAL",IF(COUNTIFS(T_Demandes[Collaborateur],$A10,T_Demandes[Statut],"Validé",T_Demandes[Du],"&lt;="&amp;DATE(2026,8,9),T_Demandes[Au],"&gt;="&amp;DATE(2026,8,9),T_Demandes[Type],"ABS")&gt;0,"ABS",IF(COUNTIFS(T_Demandes[Collaborateur],$A10,T_Demandes[Statut],"Validé",T_Demandes[Du],"&lt;="&amp;DATE(2026,8,9),T_Demandes[Au],"&gt;="&amp;DATE(2026,8,9),T_Demandes[Type],"MAT")&gt;0,"MAT","")))))</f>
        <v/>
      </c>
      <c r="M10" s="8">
        <f>IF(COUNTIFS(T_Demandes[Collaborateur],$A10,T_Demandes[Statut],"Validé",T_Demandes[Du],"&lt;="&amp;DATE(2026,8,10),T_Demandes[Au],"&gt;="&amp;DATE(2026,8,10),T_Demandes[Type],"CP")&gt;0,"CP",IF(COUNTIFS(T_Demandes[Collaborateur],$A10,T_Demandes[Statut],"Validé",T_Demandes[Du],"&lt;="&amp;DATE(2026,8,10),T_Demandes[Au],"&gt;="&amp;DATE(2026,8,10),T_Demandes[Type],"RTT")&gt;0,"RTT",IF(COUNTIFS(T_Demandes[Collaborateur],$A10,T_Demandes[Statut],"Validé",T_Demandes[Du],"&lt;="&amp;DATE(2026,8,10),T_Demandes[Au],"&gt;="&amp;DATE(2026,8,10),T_Demandes[Type],"MAL")&gt;0,"MAL",IF(COUNTIFS(T_Demandes[Collaborateur],$A10,T_Demandes[Statut],"Validé",T_Demandes[Du],"&lt;="&amp;DATE(2026,8,10),T_Demandes[Au],"&gt;="&amp;DATE(2026,8,10),T_Demandes[Type],"ABS")&gt;0,"ABS",IF(COUNTIFS(T_Demandes[Collaborateur],$A10,T_Demandes[Statut],"Validé",T_Demandes[Du],"&lt;="&amp;DATE(2026,8,10),T_Demandes[Au],"&gt;="&amp;DATE(2026,8,10),T_Demandes[Type],"MAT")&gt;0,"MAT","")))))</f>
        <v/>
      </c>
      <c r="N10" s="8">
        <f>IF(COUNTIFS(T_Demandes[Collaborateur],$A10,T_Demandes[Statut],"Validé",T_Demandes[Du],"&lt;="&amp;DATE(2026,8,11),T_Demandes[Au],"&gt;="&amp;DATE(2026,8,11),T_Demandes[Type],"CP")&gt;0,"CP",IF(COUNTIFS(T_Demandes[Collaborateur],$A10,T_Demandes[Statut],"Validé",T_Demandes[Du],"&lt;="&amp;DATE(2026,8,11),T_Demandes[Au],"&gt;="&amp;DATE(2026,8,11),T_Demandes[Type],"RTT")&gt;0,"RTT",IF(COUNTIFS(T_Demandes[Collaborateur],$A10,T_Demandes[Statut],"Validé",T_Demandes[Du],"&lt;="&amp;DATE(2026,8,11),T_Demandes[Au],"&gt;="&amp;DATE(2026,8,11),T_Demandes[Type],"MAL")&gt;0,"MAL",IF(COUNTIFS(T_Demandes[Collaborateur],$A10,T_Demandes[Statut],"Validé",T_Demandes[Du],"&lt;="&amp;DATE(2026,8,11),T_Demandes[Au],"&gt;="&amp;DATE(2026,8,11),T_Demandes[Type],"ABS")&gt;0,"ABS",IF(COUNTIFS(T_Demandes[Collaborateur],$A10,T_Demandes[Statut],"Validé",T_Demandes[Du],"&lt;="&amp;DATE(2026,8,11),T_Demandes[Au],"&gt;="&amp;DATE(2026,8,11),T_Demandes[Type],"MAT")&gt;0,"MAT","")))))</f>
        <v/>
      </c>
      <c r="O10" s="8">
        <f>IF(COUNTIFS(T_Demandes[Collaborateur],$A10,T_Demandes[Statut],"Validé",T_Demandes[Du],"&lt;="&amp;DATE(2026,8,12),T_Demandes[Au],"&gt;="&amp;DATE(2026,8,12),T_Demandes[Type],"CP")&gt;0,"CP",IF(COUNTIFS(T_Demandes[Collaborateur],$A10,T_Demandes[Statut],"Validé",T_Demandes[Du],"&lt;="&amp;DATE(2026,8,12),T_Demandes[Au],"&gt;="&amp;DATE(2026,8,12),T_Demandes[Type],"RTT")&gt;0,"RTT",IF(COUNTIFS(T_Demandes[Collaborateur],$A10,T_Demandes[Statut],"Validé",T_Demandes[Du],"&lt;="&amp;DATE(2026,8,12),T_Demandes[Au],"&gt;="&amp;DATE(2026,8,12),T_Demandes[Type],"MAL")&gt;0,"MAL",IF(COUNTIFS(T_Demandes[Collaborateur],$A10,T_Demandes[Statut],"Validé",T_Demandes[Du],"&lt;="&amp;DATE(2026,8,12),T_Demandes[Au],"&gt;="&amp;DATE(2026,8,12),T_Demandes[Type],"ABS")&gt;0,"ABS",IF(COUNTIFS(T_Demandes[Collaborateur],$A10,T_Demandes[Statut],"Validé",T_Demandes[Du],"&lt;="&amp;DATE(2026,8,12),T_Demandes[Au],"&gt;="&amp;DATE(2026,8,12),T_Demandes[Type],"MAT")&gt;0,"MAT","")))))</f>
        <v/>
      </c>
      <c r="P10" s="8">
        <f>IF(COUNTIFS(T_Demandes[Collaborateur],$A10,T_Demandes[Statut],"Validé",T_Demandes[Du],"&lt;="&amp;DATE(2026,8,13),T_Demandes[Au],"&gt;="&amp;DATE(2026,8,13),T_Demandes[Type],"CP")&gt;0,"CP",IF(COUNTIFS(T_Demandes[Collaborateur],$A10,T_Demandes[Statut],"Validé",T_Demandes[Du],"&lt;="&amp;DATE(2026,8,13),T_Demandes[Au],"&gt;="&amp;DATE(2026,8,13),T_Demandes[Type],"RTT")&gt;0,"RTT",IF(COUNTIFS(T_Demandes[Collaborateur],$A10,T_Demandes[Statut],"Validé",T_Demandes[Du],"&lt;="&amp;DATE(2026,8,13),T_Demandes[Au],"&gt;="&amp;DATE(2026,8,13),T_Demandes[Type],"MAL")&gt;0,"MAL",IF(COUNTIFS(T_Demandes[Collaborateur],$A10,T_Demandes[Statut],"Validé",T_Demandes[Du],"&lt;="&amp;DATE(2026,8,13),T_Demandes[Au],"&gt;="&amp;DATE(2026,8,13),T_Demandes[Type],"ABS")&gt;0,"ABS",IF(COUNTIFS(T_Demandes[Collaborateur],$A10,T_Demandes[Statut],"Validé",T_Demandes[Du],"&lt;="&amp;DATE(2026,8,13),T_Demandes[Au],"&gt;="&amp;DATE(2026,8,13),T_Demandes[Type],"MAT")&gt;0,"MAT","")))))</f>
        <v/>
      </c>
      <c r="Q10" s="8">
        <f>IF(COUNTIFS(T_Demandes[Collaborateur],$A10,T_Demandes[Statut],"Validé",T_Demandes[Du],"&lt;="&amp;DATE(2026,8,14),T_Demandes[Au],"&gt;="&amp;DATE(2026,8,14),T_Demandes[Type],"CP")&gt;0,"CP",IF(COUNTIFS(T_Demandes[Collaborateur],$A10,T_Demandes[Statut],"Validé",T_Demandes[Du],"&lt;="&amp;DATE(2026,8,14),T_Demandes[Au],"&gt;="&amp;DATE(2026,8,14),T_Demandes[Type],"RTT")&gt;0,"RTT",IF(COUNTIFS(T_Demandes[Collaborateur],$A10,T_Demandes[Statut],"Validé",T_Demandes[Du],"&lt;="&amp;DATE(2026,8,14),T_Demandes[Au],"&gt;="&amp;DATE(2026,8,14),T_Demandes[Type],"MAL")&gt;0,"MAL",IF(COUNTIFS(T_Demandes[Collaborateur],$A10,T_Demandes[Statut],"Validé",T_Demandes[Du],"&lt;="&amp;DATE(2026,8,14),T_Demandes[Au],"&gt;="&amp;DATE(2026,8,14),T_Demandes[Type],"ABS")&gt;0,"ABS",IF(COUNTIFS(T_Demandes[Collaborateur],$A10,T_Demandes[Statut],"Validé",T_Demandes[Du],"&lt;="&amp;DATE(2026,8,14),T_Demandes[Au],"&gt;="&amp;DATE(2026,8,14),T_Demandes[Type],"MAT")&gt;0,"MAT","")))))</f>
        <v/>
      </c>
      <c r="R10" s="8">
        <f>IF(COUNTIFS(T_Demandes[Collaborateur],$A10,T_Demandes[Statut],"Validé",T_Demandes[Du],"&lt;="&amp;DATE(2026,8,15),T_Demandes[Au],"&gt;="&amp;DATE(2026,8,15),T_Demandes[Type],"CP")&gt;0,"CP",IF(COUNTIFS(T_Demandes[Collaborateur],$A10,T_Demandes[Statut],"Validé",T_Demandes[Du],"&lt;="&amp;DATE(2026,8,15),T_Demandes[Au],"&gt;="&amp;DATE(2026,8,15),T_Demandes[Type],"RTT")&gt;0,"RTT",IF(COUNTIFS(T_Demandes[Collaborateur],$A10,T_Demandes[Statut],"Validé",T_Demandes[Du],"&lt;="&amp;DATE(2026,8,15),T_Demandes[Au],"&gt;="&amp;DATE(2026,8,15),T_Demandes[Type],"MAL")&gt;0,"MAL",IF(COUNTIFS(T_Demandes[Collaborateur],$A10,T_Demandes[Statut],"Validé",T_Demandes[Du],"&lt;="&amp;DATE(2026,8,15),T_Demandes[Au],"&gt;="&amp;DATE(2026,8,15),T_Demandes[Type],"ABS")&gt;0,"ABS",IF(COUNTIFS(T_Demandes[Collaborateur],$A10,T_Demandes[Statut],"Validé",T_Demandes[Du],"&lt;="&amp;DATE(2026,8,15),T_Demandes[Au],"&gt;="&amp;DATE(2026,8,15),T_Demandes[Type],"MAT")&gt;0,"MAT","")))))</f>
        <v/>
      </c>
      <c r="S10" s="8">
        <f>IF(COUNTIFS(T_Demandes[Collaborateur],$A10,T_Demandes[Statut],"Validé",T_Demandes[Du],"&lt;="&amp;DATE(2026,8,16),T_Demandes[Au],"&gt;="&amp;DATE(2026,8,16),T_Demandes[Type],"CP")&gt;0,"CP",IF(COUNTIFS(T_Demandes[Collaborateur],$A10,T_Demandes[Statut],"Validé",T_Demandes[Du],"&lt;="&amp;DATE(2026,8,16),T_Demandes[Au],"&gt;="&amp;DATE(2026,8,16),T_Demandes[Type],"RTT")&gt;0,"RTT",IF(COUNTIFS(T_Demandes[Collaborateur],$A10,T_Demandes[Statut],"Validé",T_Demandes[Du],"&lt;="&amp;DATE(2026,8,16),T_Demandes[Au],"&gt;="&amp;DATE(2026,8,16),T_Demandes[Type],"MAL")&gt;0,"MAL",IF(COUNTIFS(T_Demandes[Collaborateur],$A10,T_Demandes[Statut],"Validé",T_Demandes[Du],"&lt;="&amp;DATE(2026,8,16),T_Demandes[Au],"&gt;="&amp;DATE(2026,8,16),T_Demandes[Type],"ABS")&gt;0,"ABS",IF(COUNTIFS(T_Demandes[Collaborateur],$A10,T_Demandes[Statut],"Validé",T_Demandes[Du],"&lt;="&amp;DATE(2026,8,16),T_Demandes[Au],"&gt;="&amp;DATE(2026,8,16),T_Demandes[Type],"MAT")&gt;0,"MAT","")))))</f>
        <v/>
      </c>
      <c r="T10" s="8">
        <f>IF(COUNTIFS(T_Demandes[Collaborateur],$A10,T_Demandes[Statut],"Validé",T_Demandes[Du],"&lt;="&amp;DATE(2026,8,17),T_Demandes[Au],"&gt;="&amp;DATE(2026,8,17),T_Demandes[Type],"CP")&gt;0,"CP",IF(COUNTIFS(T_Demandes[Collaborateur],$A10,T_Demandes[Statut],"Validé",T_Demandes[Du],"&lt;="&amp;DATE(2026,8,17),T_Demandes[Au],"&gt;="&amp;DATE(2026,8,17),T_Demandes[Type],"RTT")&gt;0,"RTT",IF(COUNTIFS(T_Demandes[Collaborateur],$A10,T_Demandes[Statut],"Validé",T_Demandes[Du],"&lt;="&amp;DATE(2026,8,17),T_Demandes[Au],"&gt;="&amp;DATE(2026,8,17),T_Demandes[Type],"MAL")&gt;0,"MAL",IF(COUNTIFS(T_Demandes[Collaborateur],$A10,T_Demandes[Statut],"Validé",T_Demandes[Du],"&lt;="&amp;DATE(2026,8,17),T_Demandes[Au],"&gt;="&amp;DATE(2026,8,17),T_Demandes[Type],"ABS")&gt;0,"ABS",IF(COUNTIFS(T_Demandes[Collaborateur],$A10,T_Demandes[Statut],"Validé",T_Demandes[Du],"&lt;="&amp;DATE(2026,8,17),T_Demandes[Au],"&gt;="&amp;DATE(2026,8,17),T_Demandes[Type],"MAT")&gt;0,"MAT","")))))</f>
        <v/>
      </c>
      <c r="U10" s="8">
        <f>IF(COUNTIFS(T_Demandes[Collaborateur],$A10,T_Demandes[Statut],"Validé",T_Demandes[Du],"&lt;="&amp;DATE(2026,8,18),T_Demandes[Au],"&gt;="&amp;DATE(2026,8,18),T_Demandes[Type],"CP")&gt;0,"CP",IF(COUNTIFS(T_Demandes[Collaborateur],$A10,T_Demandes[Statut],"Validé",T_Demandes[Du],"&lt;="&amp;DATE(2026,8,18),T_Demandes[Au],"&gt;="&amp;DATE(2026,8,18),T_Demandes[Type],"RTT")&gt;0,"RTT",IF(COUNTIFS(T_Demandes[Collaborateur],$A10,T_Demandes[Statut],"Validé",T_Demandes[Du],"&lt;="&amp;DATE(2026,8,18),T_Demandes[Au],"&gt;="&amp;DATE(2026,8,18),T_Demandes[Type],"MAL")&gt;0,"MAL",IF(COUNTIFS(T_Demandes[Collaborateur],$A10,T_Demandes[Statut],"Validé",T_Demandes[Du],"&lt;="&amp;DATE(2026,8,18),T_Demandes[Au],"&gt;="&amp;DATE(2026,8,18),T_Demandes[Type],"ABS")&gt;0,"ABS",IF(COUNTIFS(T_Demandes[Collaborateur],$A10,T_Demandes[Statut],"Validé",T_Demandes[Du],"&lt;="&amp;DATE(2026,8,18),T_Demandes[Au],"&gt;="&amp;DATE(2026,8,18),T_Demandes[Type],"MAT")&gt;0,"MAT","")))))</f>
        <v/>
      </c>
      <c r="V10" s="8">
        <f>IF(COUNTIFS(T_Demandes[Collaborateur],$A10,T_Demandes[Statut],"Validé",T_Demandes[Du],"&lt;="&amp;DATE(2026,8,19),T_Demandes[Au],"&gt;="&amp;DATE(2026,8,19),T_Demandes[Type],"CP")&gt;0,"CP",IF(COUNTIFS(T_Demandes[Collaborateur],$A10,T_Demandes[Statut],"Validé",T_Demandes[Du],"&lt;="&amp;DATE(2026,8,19),T_Demandes[Au],"&gt;="&amp;DATE(2026,8,19),T_Demandes[Type],"RTT")&gt;0,"RTT",IF(COUNTIFS(T_Demandes[Collaborateur],$A10,T_Demandes[Statut],"Validé",T_Demandes[Du],"&lt;="&amp;DATE(2026,8,19),T_Demandes[Au],"&gt;="&amp;DATE(2026,8,19),T_Demandes[Type],"MAL")&gt;0,"MAL",IF(COUNTIFS(T_Demandes[Collaborateur],$A10,T_Demandes[Statut],"Validé",T_Demandes[Du],"&lt;="&amp;DATE(2026,8,19),T_Demandes[Au],"&gt;="&amp;DATE(2026,8,19),T_Demandes[Type],"ABS")&gt;0,"ABS",IF(COUNTIFS(T_Demandes[Collaborateur],$A10,T_Demandes[Statut],"Validé",T_Demandes[Du],"&lt;="&amp;DATE(2026,8,19),T_Demandes[Au],"&gt;="&amp;DATE(2026,8,19),T_Demandes[Type],"MAT")&gt;0,"MAT","")))))</f>
        <v/>
      </c>
      <c r="W10" s="8">
        <f>IF(COUNTIFS(T_Demandes[Collaborateur],$A10,T_Demandes[Statut],"Validé",T_Demandes[Du],"&lt;="&amp;DATE(2026,8,20),T_Demandes[Au],"&gt;="&amp;DATE(2026,8,20),T_Demandes[Type],"CP")&gt;0,"CP",IF(COUNTIFS(T_Demandes[Collaborateur],$A10,T_Demandes[Statut],"Validé",T_Demandes[Du],"&lt;="&amp;DATE(2026,8,20),T_Demandes[Au],"&gt;="&amp;DATE(2026,8,20),T_Demandes[Type],"RTT")&gt;0,"RTT",IF(COUNTIFS(T_Demandes[Collaborateur],$A10,T_Demandes[Statut],"Validé",T_Demandes[Du],"&lt;="&amp;DATE(2026,8,20),T_Demandes[Au],"&gt;="&amp;DATE(2026,8,20),T_Demandes[Type],"MAL")&gt;0,"MAL",IF(COUNTIFS(T_Demandes[Collaborateur],$A10,T_Demandes[Statut],"Validé",T_Demandes[Du],"&lt;="&amp;DATE(2026,8,20),T_Demandes[Au],"&gt;="&amp;DATE(2026,8,20),T_Demandes[Type],"ABS")&gt;0,"ABS",IF(COUNTIFS(T_Demandes[Collaborateur],$A10,T_Demandes[Statut],"Validé",T_Demandes[Du],"&lt;="&amp;DATE(2026,8,20),T_Demandes[Au],"&gt;="&amp;DATE(2026,8,20),T_Demandes[Type],"MAT")&gt;0,"MAT","")))))</f>
        <v/>
      </c>
      <c r="X10" s="8">
        <f>IF(COUNTIFS(T_Demandes[Collaborateur],$A10,T_Demandes[Statut],"Validé",T_Demandes[Du],"&lt;="&amp;DATE(2026,8,21),T_Demandes[Au],"&gt;="&amp;DATE(2026,8,21),T_Demandes[Type],"CP")&gt;0,"CP",IF(COUNTIFS(T_Demandes[Collaborateur],$A10,T_Demandes[Statut],"Validé",T_Demandes[Du],"&lt;="&amp;DATE(2026,8,21),T_Demandes[Au],"&gt;="&amp;DATE(2026,8,21),T_Demandes[Type],"RTT")&gt;0,"RTT",IF(COUNTIFS(T_Demandes[Collaborateur],$A10,T_Demandes[Statut],"Validé",T_Demandes[Du],"&lt;="&amp;DATE(2026,8,21),T_Demandes[Au],"&gt;="&amp;DATE(2026,8,21),T_Demandes[Type],"MAL")&gt;0,"MAL",IF(COUNTIFS(T_Demandes[Collaborateur],$A10,T_Demandes[Statut],"Validé",T_Demandes[Du],"&lt;="&amp;DATE(2026,8,21),T_Demandes[Au],"&gt;="&amp;DATE(2026,8,21),T_Demandes[Type],"ABS")&gt;0,"ABS",IF(COUNTIFS(T_Demandes[Collaborateur],$A10,T_Demandes[Statut],"Validé",T_Demandes[Du],"&lt;="&amp;DATE(2026,8,21),T_Demandes[Au],"&gt;="&amp;DATE(2026,8,21),T_Demandes[Type],"MAT")&gt;0,"MAT","")))))</f>
        <v/>
      </c>
      <c r="Y10" s="8">
        <f>IF(COUNTIFS(T_Demandes[Collaborateur],$A10,T_Demandes[Statut],"Validé",T_Demandes[Du],"&lt;="&amp;DATE(2026,8,22),T_Demandes[Au],"&gt;="&amp;DATE(2026,8,22),T_Demandes[Type],"CP")&gt;0,"CP",IF(COUNTIFS(T_Demandes[Collaborateur],$A10,T_Demandes[Statut],"Validé",T_Demandes[Du],"&lt;="&amp;DATE(2026,8,22),T_Demandes[Au],"&gt;="&amp;DATE(2026,8,22),T_Demandes[Type],"RTT")&gt;0,"RTT",IF(COUNTIFS(T_Demandes[Collaborateur],$A10,T_Demandes[Statut],"Validé",T_Demandes[Du],"&lt;="&amp;DATE(2026,8,22),T_Demandes[Au],"&gt;="&amp;DATE(2026,8,22),T_Demandes[Type],"MAL")&gt;0,"MAL",IF(COUNTIFS(T_Demandes[Collaborateur],$A10,T_Demandes[Statut],"Validé",T_Demandes[Du],"&lt;="&amp;DATE(2026,8,22),T_Demandes[Au],"&gt;="&amp;DATE(2026,8,22),T_Demandes[Type],"ABS")&gt;0,"ABS",IF(COUNTIFS(T_Demandes[Collaborateur],$A10,T_Demandes[Statut],"Validé",T_Demandes[Du],"&lt;="&amp;DATE(2026,8,22),T_Demandes[Au],"&gt;="&amp;DATE(2026,8,22),T_Demandes[Type],"MAT")&gt;0,"MAT","")))))</f>
        <v/>
      </c>
      <c r="Z10" s="8">
        <f>IF(COUNTIFS(T_Demandes[Collaborateur],$A10,T_Demandes[Statut],"Validé",T_Demandes[Du],"&lt;="&amp;DATE(2026,8,23),T_Demandes[Au],"&gt;="&amp;DATE(2026,8,23),T_Demandes[Type],"CP")&gt;0,"CP",IF(COUNTIFS(T_Demandes[Collaborateur],$A10,T_Demandes[Statut],"Validé",T_Demandes[Du],"&lt;="&amp;DATE(2026,8,23),T_Demandes[Au],"&gt;="&amp;DATE(2026,8,23),T_Demandes[Type],"RTT")&gt;0,"RTT",IF(COUNTIFS(T_Demandes[Collaborateur],$A10,T_Demandes[Statut],"Validé",T_Demandes[Du],"&lt;="&amp;DATE(2026,8,23),T_Demandes[Au],"&gt;="&amp;DATE(2026,8,23),T_Demandes[Type],"MAL")&gt;0,"MAL",IF(COUNTIFS(T_Demandes[Collaborateur],$A10,T_Demandes[Statut],"Validé",T_Demandes[Du],"&lt;="&amp;DATE(2026,8,23),T_Demandes[Au],"&gt;="&amp;DATE(2026,8,23),T_Demandes[Type],"ABS")&gt;0,"ABS",IF(COUNTIFS(T_Demandes[Collaborateur],$A10,T_Demandes[Statut],"Validé",T_Demandes[Du],"&lt;="&amp;DATE(2026,8,23),T_Demandes[Au],"&gt;="&amp;DATE(2026,8,23),T_Demandes[Type],"MAT")&gt;0,"MAT","")))))</f>
        <v/>
      </c>
      <c r="AA10" s="8">
        <f>IF(COUNTIFS(T_Demandes[Collaborateur],$A10,T_Demandes[Statut],"Validé",T_Demandes[Du],"&lt;="&amp;DATE(2026,8,24),T_Demandes[Au],"&gt;="&amp;DATE(2026,8,24),T_Demandes[Type],"CP")&gt;0,"CP",IF(COUNTIFS(T_Demandes[Collaborateur],$A10,T_Demandes[Statut],"Validé",T_Demandes[Du],"&lt;="&amp;DATE(2026,8,24),T_Demandes[Au],"&gt;="&amp;DATE(2026,8,24),T_Demandes[Type],"RTT")&gt;0,"RTT",IF(COUNTIFS(T_Demandes[Collaborateur],$A10,T_Demandes[Statut],"Validé",T_Demandes[Du],"&lt;="&amp;DATE(2026,8,24),T_Demandes[Au],"&gt;="&amp;DATE(2026,8,24),T_Demandes[Type],"MAL")&gt;0,"MAL",IF(COUNTIFS(T_Demandes[Collaborateur],$A10,T_Demandes[Statut],"Validé",T_Demandes[Du],"&lt;="&amp;DATE(2026,8,24),T_Demandes[Au],"&gt;="&amp;DATE(2026,8,24),T_Demandes[Type],"ABS")&gt;0,"ABS",IF(COUNTIFS(T_Demandes[Collaborateur],$A10,T_Demandes[Statut],"Validé",T_Demandes[Du],"&lt;="&amp;DATE(2026,8,24),T_Demandes[Au],"&gt;="&amp;DATE(2026,8,24),T_Demandes[Type],"MAT")&gt;0,"MAT","")))))</f>
        <v/>
      </c>
      <c r="AB10" s="8">
        <f>IF(COUNTIFS(T_Demandes[Collaborateur],$A10,T_Demandes[Statut],"Validé",T_Demandes[Du],"&lt;="&amp;DATE(2026,8,25),T_Demandes[Au],"&gt;="&amp;DATE(2026,8,25),T_Demandes[Type],"CP")&gt;0,"CP",IF(COUNTIFS(T_Demandes[Collaborateur],$A10,T_Demandes[Statut],"Validé",T_Demandes[Du],"&lt;="&amp;DATE(2026,8,25),T_Demandes[Au],"&gt;="&amp;DATE(2026,8,25),T_Demandes[Type],"RTT")&gt;0,"RTT",IF(COUNTIFS(T_Demandes[Collaborateur],$A10,T_Demandes[Statut],"Validé",T_Demandes[Du],"&lt;="&amp;DATE(2026,8,25),T_Demandes[Au],"&gt;="&amp;DATE(2026,8,25),T_Demandes[Type],"MAL")&gt;0,"MAL",IF(COUNTIFS(T_Demandes[Collaborateur],$A10,T_Demandes[Statut],"Validé",T_Demandes[Du],"&lt;="&amp;DATE(2026,8,25),T_Demandes[Au],"&gt;="&amp;DATE(2026,8,25),T_Demandes[Type],"ABS")&gt;0,"ABS",IF(COUNTIFS(T_Demandes[Collaborateur],$A10,T_Demandes[Statut],"Validé",T_Demandes[Du],"&lt;="&amp;DATE(2026,8,25),T_Demandes[Au],"&gt;="&amp;DATE(2026,8,25),T_Demandes[Type],"MAT")&gt;0,"MAT","")))))</f>
        <v/>
      </c>
      <c r="AC10" s="8">
        <f>IF(COUNTIFS(T_Demandes[Collaborateur],$A10,T_Demandes[Statut],"Validé",T_Demandes[Du],"&lt;="&amp;DATE(2026,8,26),T_Demandes[Au],"&gt;="&amp;DATE(2026,8,26),T_Demandes[Type],"CP")&gt;0,"CP",IF(COUNTIFS(T_Demandes[Collaborateur],$A10,T_Demandes[Statut],"Validé",T_Demandes[Du],"&lt;="&amp;DATE(2026,8,26),T_Demandes[Au],"&gt;="&amp;DATE(2026,8,26),T_Demandes[Type],"RTT")&gt;0,"RTT",IF(COUNTIFS(T_Demandes[Collaborateur],$A10,T_Demandes[Statut],"Validé",T_Demandes[Du],"&lt;="&amp;DATE(2026,8,26),T_Demandes[Au],"&gt;="&amp;DATE(2026,8,26),T_Demandes[Type],"MAL")&gt;0,"MAL",IF(COUNTIFS(T_Demandes[Collaborateur],$A10,T_Demandes[Statut],"Validé",T_Demandes[Du],"&lt;="&amp;DATE(2026,8,26),T_Demandes[Au],"&gt;="&amp;DATE(2026,8,26),T_Demandes[Type],"ABS")&gt;0,"ABS",IF(COUNTIFS(T_Demandes[Collaborateur],$A10,T_Demandes[Statut],"Validé",T_Demandes[Du],"&lt;="&amp;DATE(2026,8,26),T_Demandes[Au],"&gt;="&amp;DATE(2026,8,26),T_Demandes[Type],"MAT")&gt;0,"MAT","")))))</f>
        <v/>
      </c>
      <c r="AD10" s="8">
        <f>IF(COUNTIFS(T_Demandes[Collaborateur],$A10,T_Demandes[Statut],"Validé",T_Demandes[Du],"&lt;="&amp;DATE(2026,8,27),T_Demandes[Au],"&gt;="&amp;DATE(2026,8,27),T_Demandes[Type],"CP")&gt;0,"CP",IF(COUNTIFS(T_Demandes[Collaborateur],$A10,T_Demandes[Statut],"Validé",T_Demandes[Du],"&lt;="&amp;DATE(2026,8,27),T_Demandes[Au],"&gt;="&amp;DATE(2026,8,27),T_Demandes[Type],"RTT")&gt;0,"RTT",IF(COUNTIFS(T_Demandes[Collaborateur],$A10,T_Demandes[Statut],"Validé",T_Demandes[Du],"&lt;="&amp;DATE(2026,8,27),T_Demandes[Au],"&gt;="&amp;DATE(2026,8,27),T_Demandes[Type],"MAL")&gt;0,"MAL",IF(COUNTIFS(T_Demandes[Collaborateur],$A10,T_Demandes[Statut],"Validé",T_Demandes[Du],"&lt;="&amp;DATE(2026,8,27),T_Demandes[Au],"&gt;="&amp;DATE(2026,8,27),T_Demandes[Type],"ABS")&gt;0,"ABS",IF(COUNTIFS(T_Demandes[Collaborateur],$A10,T_Demandes[Statut],"Validé",T_Demandes[Du],"&lt;="&amp;DATE(2026,8,27),T_Demandes[Au],"&gt;="&amp;DATE(2026,8,27),T_Demandes[Type],"MAT")&gt;0,"MAT","")))))</f>
        <v/>
      </c>
      <c r="AE10" s="8">
        <f>IF(COUNTIFS(T_Demandes[Collaborateur],$A10,T_Demandes[Statut],"Validé",T_Demandes[Du],"&lt;="&amp;DATE(2026,8,28),T_Demandes[Au],"&gt;="&amp;DATE(2026,8,28),T_Demandes[Type],"CP")&gt;0,"CP",IF(COUNTIFS(T_Demandes[Collaborateur],$A10,T_Demandes[Statut],"Validé",T_Demandes[Du],"&lt;="&amp;DATE(2026,8,28),T_Demandes[Au],"&gt;="&amp;DATE(2026,8,28),T_Demandes[Type],"RTT")&gt;0,"RTT",IF(COUNTIFS(T_Demandes[Collaborateur],$A10,T_Demandes[Statut],"Validé",T_Demandes[Du],"&lt;="&amp;DATE(2026,8,28),T_Demandes[Au],"&gt;="&amp;DATE(2026,8,28),T_Demandes[Type],"MAL")&gt;0,"MAL",IF(COUNTIFS(T_Demandes[Collaborateur],$A10,T_Demandes[Statut],"Validé",T_Demandes[Du],"&lt;="&amp;DATE(2026,8,28),T_Demandes[Au],"&gt;="&amp;DATE(2026,8,28),T_Demandes[Type],"ABS")&gt;0,"ABS",IF(COUNTIFS(T_Demandes[Collaborateur],$A10,T_Demandes[Statut],"Validé",T_Demandes[Du],"&lt;="&amp;DATE(2026,8,28),T_Demandes[Au],"&gt;="&amp;DATE(2026,8,28),T_Demandes[Type],"MAT")&gt;0,"MAT","")))))</f>
        <v/>
      </c>
      <c r="AF10" s="8">
        <f>IF(COUNTIFS(T_Demandes[Collaborateur],$A10,T_Demandes[Statut],"Validé",T_Demandes[Du],"&lt;="&amp;DATE(2026,8,29),T_Demandes[Au],"&gt;="&amp;DATE(2026,8,29),T_Demandes[Type],"CP")&gt;0,"CP",IF(COUNTIFS(T_Demandes[Collaborateur],$A10,T_Demandes[Statut],"Validé",T_Demandes[Du],"&lt;="&amp;DATE(2026,8,29),T_Demandes[Au],"&gt;="&amp;DATE(2026,8,29),T_Demandes[Type],"RTT")&gt;0,"RTT",IF(COUNTIFS(T_Demandes[Collaborateur],$A10,T_Demandes[Statut],"Validé",T_Demandes[Du],"&lt;="&amp;DATE(2026,8,29),T_Demandes[Au],"&gt;="&amp;DATE(2026,8,29),T_Demandes[Type],"MAL")&gt;0,"MAL",IF(COUNTIFS(T_Demandes[Collaborateur],$A10,T_Demandes[Statut],"Validé",T_Demandes[Du],"&lt;="&amp;DATE(2026,8,29),T_Demandes[Au],"&gt;="&amp;DATE(2026,8,29),T_Demandes[Type],"ABS")&gt;0,"ABS",IF(COUNTIFS(T_Demandes[Collaborateur],$A10,T_Demandes[Statut],"Validé",T_Demandes[Du],"&lt;="&amp;DATE(2026,8,29),T_Demandes[Au],"&gt;="&amp;DATE(2026,8,29),T_Demandes[Type],"MAT")&gt;0,"MAT","")))))</f>
        <v/>
      </c>
      <c r="AG10" s="8">
        <f>IF(COUNTIFS(T_Demandes[Collaborateur],$A10,T_Demandes[Statut],"Validé",T_Demandes[Du],"&lt;="&amp;DATE(2026,8,30),T_Demandes[Au],"&gt;="&amp;DATE(2026,8,30),T_Demandes[Type],"CP")&gt;0,"CP",IF(COUNTIFS(T_Demandes[Collaborateur],$A10,T_Demandes[Statut],"Validé",T_Demandes[Du],"&lt;="&amp;DATE(2026,8,30),T_Demandes[Au],"&gt;="&amp;DATE(2026,8,30),T_Demandes[Type],"RTT")&gt;0,"RTT",IF(COUNTIFS(T_Demandes[Collaborateur],$A10,T_Demandes[Statut],"Validé",T_Demandes[Du],"&lt;="&amp;DATE(2026,8,30),T_Demandes[Au],"&gt;="&amp;DATE(2026,8,30),T_Demandes[Type],"MAL")&gt;0,"MAL",IF(COUNTIFS(T_Demandes[Collaborateur],$A10,T_Demandes[Statut],"Validé",T_Demandes[Du],"&lt;="&amp;DATE(2026,8,30),T_Demandes[Au],"&gt;="&amp;DATE(2026,8,30),T_Demandes[Type],"ABS")&gt;0,"ABS",IF(COUNTIFS(T_Demandes[Collaborateur],$A10,T_Demandes[Statut],"Validé",T_Demandes[Du],"&lt;="&amp;DATE(2026,8,30),T_Demandes[Au],"&gt;="&amp;DATE(2026,8,30),T_Demandes[Type],"MAT")&gt;0,"MAT","")))))</f>
        <v/>
      </c>
      <c r="AH10" s="8">
        <f>IF(COUNTIFS(T_Demandes[Collaborateur],$A10,T_Demandes[Statut],"Validé",T_Demandes[Du],"&lt;="&amp;DATE(2026,8,31),T_Demandes[Au],"&gt;="&amp;DATE(2026,8,31),T_Demandes[Type],"CP")&gt;0,"CP",IF(COUNTIFS(T_Demandes[Collaborateur],$A10,T_Demandes[Statut],"Validé",T_Demandes[Du],"&lt;="&amp;DATE(2026,8,31),T_Demandes[Au],"&gt;="&amp;DATE(2026,8,31),T_Demandes[Type],"RTT")&gt;0,"RTT",IF(COUNTIFS(T_Demandes[Collaborateur],$A10,T_Demandes[Statut],"Validé",T_Demandes[Du],"&lt;="&amp;DATE(2026,8,31),T_Demandes[Au],"&gt;="&amp;DATE(2026,8,31),T_Demandes[Type],"MAL")&gt;0,"MAL",IF(COUNTIFS(T_Demandes[Collaborateur],$A10,T_Demandes[Statut],"Validé",T_Demandes[Du],"&lt;="&amp;DATE(2026,8,31),T_Demandes[Au],"&gt;="&amp;DATE(2026,8,31),T_Demandes[Type],"ABS")&gt;0,"ABS",IF(COUNTIFS(T_Demandes[Collaborateur],$A10,T_Demandes[Statut],"Validé",T_Demandes[Du],"&lt;="&amp;DATE(2026,8,31),T_Demandes[Au],"&gt;="&amp;DATE(2026,8,31),T_Demandes[Type],"MAT")&gt;0,"MAT","")))))</f>
        <v/>
      </c>
    </row>
    <row r="11">
      <c r="A11" t="inlineStr">
        <is>
          <t>Othmane El Fassi</t>
        </is>
      </c>
      <c r="B11" t="inlineStr">
        <is>
          <t>B</t>
        </is>
      </c>
      <c r="C11" t="inlineStr">
        <is>
          <t>Samira Idrissi</t>
        </is>
      </c>
      <c r="D11" s="8">
        <f>IF(COUNTIFS(T_Demandes[Collaborateur],$A11,T_Demandes[Statut],"Validé",T_Demandes[Du],"&lt;="&amp;DATE(2026,8,1),T_Demandes[Au],"&gt;="&amp;DATE(2026,8,1),T_Demandes[Type],"CP")&gt;0,"CP",IF(COUNTIFS(T_Demandes[Collaborateur],$A11,T_Demandes[Statut],"Validé",T_Demandes[Du],"&lt;="&amp;DATE(2026,8,1),T_Demandes[Au],"&gt;="&amp;DATE(2026,8,1),T_Demandes[Type],"RTT")&gt;0,"RTT",IF(COUNTIFS(T_Demandes[Collaborateur],$A11,T_Demandes[Statut],"Validé",T_Demandes[Du],"&lt;="&amp;DATE(2026,8,1),T_Demandes[Au],"&gt;="&amp;DATE(2026,8,1),T_Demandes[Type],"MAL")&gt;0,"MAL",IF(COUNTIFS(T_Demandes[Collaborateur],$A11,T_Demandes[Statut],"Validé",T_Demandes[Du],"&lt;="&amp;DATE(2026,8,1),T_Demandes[Au],"&gt;="&amp;DATE(2026,8,1),T_Demandes[Type],"ABS")&gt;0,"ABS",IF(COUNTIFS(T_Demandes[Collaborateur],$A11,T_Demandes[Statut],"Validé",T_Demandes[Du],"&lt;="&amp;DATE(2026,8,1),T_Demandes[Au],"&gt;="&amp;DATE(2026,8,1),T_Demandes[Type],"MAT")&gt;0,"MAT","")))))</f>
        <v/>
      </c>
      <c r="E11" s="8">
        <f>IF(COUNTIFS(T_Demandes[Collaborateur],$A11,T_Demandes[Statut],"Validé",T_Demandes[Du],"&lt;="&amp;DATE(2026,8,2),T_Demandes[Au],"&gt;="&amp;DATE(2026,8,2),T_Demandes[Type],"CP")&gt;0,"CP",IF(COUNTIFS(T_Demandes[Collaborateur],$A11,T_Demandes[Statut],"Validé",T_Demandes[Du],"&lt;="&amp;DATE(2026,8,2),T_Demandes[Au],"&gt;="&amp;DATE(2026,8,2),T_Demandes[Type],"RTT")&gt;0,"RTT",IF(COUNTIFS(T_Demandes[Collaborateur],$A11,T_Demandes[Statut],"Validé",T_Demandes[Du],"&lt;="&amp;DATE(2026,8,2),T_Demandes[Au],"&gt;="&amp;DATE(2026,8,2),T_Demandes[Type],"MAL")&gt;0,"MAL",IF(COUNTIFS(T_Demandes[Collaborateur],$A11,T_Demandes[Statut],"Validé",T_Demandes[Du],"&lt;="&amp;DATE(2026,8,2),T_Demandes[Au],"&gt;="&amp;DATE(2026,8,2),T_Demandes[Type],"ABS")&gt;0,"ABS",IF(COUNTIFS(T_Demandes[Collaborateur],$A11,T_Demandes[Statut],"Validé",T_Demandes[Du],"&lt;="&amp;DATE(2026,8,2),T_Demandes[Au],"&gt;="&amp;DATE(2026,8,2),T_Demandes[Type],"MAT")&gt;0,"MAT","")))))</f>
        <v/>
      </c>
      <c r="F11" s="8">
        <f>IF(COUNTIFS(T_Demandes[Collaborateur],$A11,T_Demandes[Statut],"Validé",T_Demandes[Du],"&lt;="&amp;DATE(2026,8,3),T_Demandes[Au],"&gt;="&amp;DATE(2026,8,3),T_Demandes[Type],"CP")&gt;0,"CP",IF(COUNTIFS(T_Demandes[Collaborateur],$A11,T_Demandes[Statut],"Validé",T_Demandes[Du],"&lt;="&amp;DATE(2026,8,3),T_Demandes[Au],"&gt;="&amp;DATE(2026,8,3),T_Demandes[Type],"RTT")&gt;0,"RTT",IF(COUNTIFS(T_Demandes[Collaborateur],$A11,T_Demandes[Statut],"Validé",T_Demandes[Du],"&lt;="&amp;DATE(2026,8,3),T_Demandes[Au],"&gt;="&amp;DATE(2026,8,3),T_Demandes[Type],"MAL")&gt;0,"MAL",IF(COUNTIFS(T_Demandes[Collaborateur],$A11,T_Demandes[Statut],"Validé",T_Demandes[Du],"&lt;="&amp;DATE(2026,8,3),T_Demandes[Au],"&gt;="&amp;DATE(2026,8,3),T_Demandes[Type],"ABS")&gt;0,"ABS",IF(COUNTIFS(T_Demandes[Collaborateur],$A11,T_Demandes[Statut],"Validé",T_Demandes[Du],"&lt;="&amp;DATE(2026,8,3),T_Demandes[Au],"&gt;="&amp;DATE(2026,8,3),T_Demandes[Type],"MAT")&gt;0,"MAT","")))))</f>
        <v/>
      </c>
      <c r="G11" s="8">
        <f>IF(COUNTIFS(T_Demandes[Collaborateur],$A11,T_Demandes[Statut],"Validé",T_Demandes[Du],"&lt;="&amp;DATE(2026,8,4),T_Demandes[Au],"&gt;="&amp;DATE(2026,8,4),T_Demandes[Type],"CP")&gt;0,"CP",IF(COUNTIFS(T_Demandes[Collaborateur],$A11,T_Demandes[Statut],"Validé",T_Demandes[Du],"&lt;="&amp;DATE(2026,8,4),T_Demandes[Au],"&gt;="&amp;DATE(2026,8,4),T_Demandes[Type],"RTT")&gt;0,"RTT",IF(COUNTIFS(T_Demandes[Collaborateur],$A11,T_Demandes[Statut],"Validé",T_Demandes[Du],"&lt;="&amp;DATE(2026,8,4),T_Demandes[Au],"&gt;="&amp;DATE(2026,8,4),T_Demandes[Type],"MAL")&gt;0,"MAL",IF(COUNTIFS(T_Demandes[Collaborateur],$A11,T_Demandes[Statut],"Validé",T_Demandes[Du],"&lt;="&amp;DATE(2026,8,4),T_Demandes[Au],"&gt;="&amp;DATE(2026,8,4),T_Demandes[Type],"ABS")&gt;0,"ABS",IF(COUNTIFS(T_Demandes[Collaborateur],$A11,T_Demandes[Statut],"Validé",T_Demandes[Du],"&lt;="&amp;DATE(2026,8,4),T_Demandes[Au],"&gt;="&amp;DATE(2026,8,4),T_Demandes[Type],"MAT")&gt;0,"MAT","")))))</f>
        <v/>
      </c>
      <c r="H11" s="8">
        <f>IF(COUNTIFS(T_Demandes[Collaborateur],$A11,T_Demandes[Statut],"Validé",T_Demandes[Du],"&lt;="&amp;DATE(2026,8,5),T_Demandes[Au],"&gt;="&amp;DATE(2026,8,5),T_Demandes[Type],"CP")&gt;0,"CP",IF(COUNTIFS(T_Demandes[Collaborateur],$A11,T_Demandes[Statut],"Validé",T_Demandes[Du],"&lt;="&amp;DATE(2026,8,5),T_Demandes[Au],"&gt;="&amp;DATE(2026,8,5),T_Demandes[Type],"RTT")&gt;0,"RTT",IF(COUNTIFS(T_Demandes[Collaborateur],$A11,T_Demandes[Statut],"Validé",T_Demandes[Du],"&lt;="&amp;DATE(2026,8,5),T_Demandes[Au],"&gt;="&amp;DATE(2026,8,5),T_Demandes[Type],"MAL")&gt;0,"MAL",IF(COUNTIFS(T_Demandes[Collaborateur],$A11,T_Demandes[Statut],"Validé",T_Demandes[Du],"&lt;="&amp;DATE(2026,8,5),T_Demandes[Au],"&gt;="&amp;DATE(2026,8,5),T_Demandes[Type],"ABS")&gt;0,"ABS",IF(COUNTIFS(T_Demandes[Collaborateur],$A11,T_Demandes[Statut],"Validé",T_Demandes[Du],"&lt;="&amp;DATE(2026,8,5),T_Demandes[Au],"&gt;="&amp;DATE(2026,8,5),T_Demandes[Type],"MAT")&gt;0,"MAT","")))))</f>
        <v/>
      </c>
      <c r="I11" s="8">
        <f>IF(COUNTIFS(T_Demandes[Collaborateur],$A11,T_Demandes[Statut],"Validé",T_Demandes[Du],"&lt;="&amp;DATE(2026,8,6),T_Demandes[Au],"&gt;="&amp;DATE(2026,8,6),T_Demandes[Type],"CP")&gt;0,"CP",IF(COUNTIFS(T_Demandes[Collaborateur],$A11,T_Demandes[Statut],"Validé",T_Demandes[Du],"&lt;="&amp;DATE(2026,8,6),T_Demandes[Au],"&gt;="&amp;DATE(2026,8,6),T_Demandes[Type],"RTT")&gt;0,"RTT",IF(COUNTIFS(T_Demandes[Collaborateur],$A11,T_Demandes[Statut],"Validé",T_Demandes[Du],"&lt;="&amp;DATE(2026,8,6),T_Demandes[Au],"&gt;="&amp;DATE(2026,8,6),T_Demandes[Type],"MAL")&gt;0,"MAL",IF(COUNTIFS(T_Demandes[Collaborateur],$A11,T_Demandes[Statut],"Validé",T_Demandes[Du],"&lt;="&amp;DATE(2026,8,6),T_Demandes[Au],"&gt;="&amp;DATE(2026,8,6),T_Demandes[Type],"ABS")&gt;0,"ABS",IF(COUNTIFS(T_Demandes[Collaborateur],$A11,T_Demandes[Statut],"Validé",T_Demandes[Du],"&lt;="&amp;DATE(2026,8,6),T_Demandes[Au],"&gt;="&amp;DATE(2026,8,6),T_Demandes[Type],"MAT")&gt;0,"MAT","")))))</f>
        <v/>
      </c>
      <c r="J11" s="8">
        <f>IF(COUNTIFS(T_Demandes[Collaborateur],$A11,T_Demandes[Statut],"Validé",T_Demandes[Du],"&lt;="&amp;DATE(2026,8,7),T_Demandes[Au],"&gt;="&amp;DATE(2026,8,7),T_Demandes[Type],"CP")&gt;0,"CP",IF(COUNTIFS(T_Demandes[Collaborateur],$A11,T_Demandes[Statut],"Validé",T_Demandes[Du],"&lt;="&amp;DATE(2026,8,7),T_Demandes[Au],"&gt;="&amp;DATE(2026,8,7),T_Demandes[Type],"RTT")&gt;0,"RTT",IF(COUNTIFS(T_Demandes[Collaborateur],$A11,T_Demandes[Statut],"Validé",T_Demandes[Du],"&lt;="&amp;DATE(2026,8,7),T_Demandes[Au],"&gt;="&amp;DATE(2026,8,7),T_Demandes[Type],"MAL")&gt;0,"MAL",IF(COUNTIFS(T_Demandes[Collaborateur],$A11,T_Demandes[Statut],"Validé",T_Demandes[Du],"&lt;="&amp;DATE(2026,8,7),T_Demandes[Au],"&gt;="&amp;DATE(2026,8,7),T_Demandes[Type],"ABS")&gt;0,"ABS",IF(COUNTIFS(T_Demandes[Collaborateur],$A11,T_Demandes[Statut],"Validé",T_Demandes[Du],"&lt;="&amp;DATE(2026,8,7),T_Demandes[Au],"&gt;="&amp;DATE(2026,8,7),T_Demandes[Type],"MAT")&gt;0,"MAT","")))))</f>
        <v/>
      </c>
      <c r="K11" s="8">
        <f>IF(COUNTIFS(T_Demandes[Collaborateur],$A11,T_Demandes[Statut],"Validé",T_Demandes[Du],"&lt;="&amp;DATE(2026,8,8),T_Demandes[Au],"&gt;="&amp;DATE(2026,8,8),T_Demandes[Type],"CP")&gt;0,"CP",IF(COUNTIFS(T_Demandes[Collaborateur],$A11,T_Demandes[Statut],"Validé",T_Demandes[Du],"&lt;="&amp;DATE(2026,8,8),T_Demandes[Au],"&gt;="&amp;DATE(2026,8,8),T_Demandes[Type],"RTT")&gt;0,"RTT",IF(COUNTIFS(T_Demandes[Collaborateur],$A11,T_Demandes[Statut],"Validé",T_Demandes[Du],"&lt;="&amp;DATE(2026,8,8),T_Demandes[Au],"&gt;="&amp;DATE(2026,8,8),T_Demandes[Type],"MAL")&gt;0,"MAL",IF(COUNTIFS(T_Demandes[Collaborateur],$A11,T_Demandes[Statut],"Validé",T_Demandes[Du],"&lt;="&amp;DATE(2026,8,8),T_Demandes[Au],"&gt;="&amp;DATE(2026,8,8),T_Demandes[Type],"ABS")&gt;0,"ABS",IF(COUNTIFS(T_Demandes[Collaborateur],$A11,T_Demandes[Statut],"Validé",T_Demandes[Du],"&lt;="&amp;DATE(2026,8,8),T_Demandes[Au],"&gt;="&amp;DATE(2026,8,8),T_Demandes[Type],"MAT")&gt;0,"MAT","")))))</f>
        <v/>
      </c>
      <c r="L11" s="8">
        <f>IF(COUNTIFS(T_Demandes[Collaborateur],$A11,T_Demandes[Statut],"Validé",T_Demandes[Du],"&lt;="&amp;DATE(2026,8,9),T_Demandes[Au],"&gt;="&amp;DATE(2026,8,9),T_Demandes[Type],"CP")&gt;0,"CP",IF(COUNTIFS(T_Demandes[Collaborateur],$A11,T_Demandes[Statut],"Validé",T_Demandes[Du],"&lt;="&amp;DATE(2026,8,9),T_Demandes[Au],"&gt;="&amp;DATE(2026,8,9),T_Demandes[Type],"RTT")&gt;0,"RTT",IF(COUNTIFS(T_Demandes[Collaborateur],$A11,T_Demandes[Statut],"Validé",T_Demandes[Du],"&lt;="&amp;DATE(2026,8,9),T_Demandes[Au],"&gt;="&amp;DATE(2026,8,9),T_Demandes[Type],"MAL")&gt;0,"MAL",IF(COUNTIFS(T_Demandes[Collaborateur],$A11,T_Demandes[Statut],"Validé",T_Demandes[Du],"&lt;="&amp;DATE(2026,8,9),T_Demandes[Au],"&gt;="&amp;DATE(2026,8,9),T_Demandes[Type],"ABS")&gt;0,"ABS",IF(COUNTIFS(T_Demandes[Collaborateur],$A11,T_Demandes[Statut],"Validé",T_Demandes[Du],"&lt;="&amp;DATE(2026,8,9),T_Demandes[Au],"&gt;="&amp;DATE(2026,8,9),T_Demandes[Type],"MAT")&gt;0,"MAT","")))))</f>
        <v/>
      </c>
      <c r="M11" s="8">
        <f>IF(COUNTIFS(T_Demandes[Collaborateur],$A11,T_Demandes[Statut],"Validé",T_Demandes[Du],"&lt;="&amp;DATE(2026,8,10),T_Demandes[Au],"&gt;="&amp;DATE(2026,8,10),T_Demandes[Type],"CP")&gt;0,"CP",IF(COUNTIFS(T_Demandes[Collaborateur],$A11,T_Demandes[Statut],"Validé",T_Demandes[Du],"&lt;="&amp;DATE(2026,8,10),T_Demandes[Au],"&gt;="&amp;DATE(2026,8,10),T_Demandes[Type],"RTT")&gt;0,"RTT",IF(COUNTIFS(T_Demandes[Collaborateur],$A11,T_Demandes[Statut],"Validé",T_Demandes[Du],"&lt;="&amp;DATE(2026,8,10),T_Demandes[Au],"&gt;="&amp;DATE(2026,8,10),T_Demandes[Type],"MAL")&gt;0,"MAL",IF(COUNTIFS(T_Demandes[Collaborateur],$A11,T_Demandes[Statut],"Validé",T_Demandes[Du],"&lt;="&amp;DATE(2026,8,10),T_Demandes[Au],"&gt;="&amp;DATE(2026,8,10),T_Demandes[Type],"ABS")&gt;0,"ABS",IF(COUNTIFS(T_Demandes[Collaborateur],$A11,T_Demandes[Statut],"Validé",T_Demandes[Du],"&lt;="&amp;DATE(2026,8,10),T_Demandes[Au],"&gt;="&amp;DATE(2026,8,10),T_Demandes[Type],"MAT")&gt;0,"MAT","")))))</f>
        <v/>
      </c>
      <c r="N11" s="8">
        <f>IF(COUNTIFS(T_Demandes[Collaborateur],$A11,T_Demandes[Statut],"Validé",T_Demandes[Du],"&lt;="&amp;DATE(2026,8,11),T_Demandes[Au],"&gt;="&amp;DATE(2026,8,11),T_Demandes[Type],"CP")&gt;0,"CP",IF(COUNTIFS(T_Demandes[Collaborateur],$A11,T_Demandes[Statut],"Validé",T_Demandes[Du],"&lt;="&amp;DATE(2026,8,11),T_Demandes[Au],"&gt;="&amp;DATE(2026,8,11),T_Demandes[Type],"RTT")&gt;0,"RTT",IF(COUNTIFS(T_Demandes[Collaborateur],$A11,T_Demandes[Statut],"Validé",T_Demandes[Du],"&lt;="&amp;DATE(2026,8,11),T_Demandes[Au],"&gt;="&amp;DATE(2026,8,11),T_Demandes[Type],"MAL")&gt;0,"MAL",IF(COUNTIFS(T_Demandes[Collaborateur],$A11,T_Demandes[Statut],"Validé",T_Demandes[Du],"&lt;="&amp;DATE(2026,8,11),T_Demandes[Au],"&gt;="&amp;DATE(2026,8,11),T_Demandes[Type],"ABS")&gt;0,"ABS",IF(COUNTIFS(T_Demandes[Collaborateur],$A11,T_Demandes[Statut],"Validé",T_Demandes[Du],"&lt;="&amp;DATE(2026,8,11),T_Demandes[Au],"&gt;="&amp;DATE(2026,8,11),T_Demandes[Type],"MAT")&gt;0,"MAT","")))))</f>
        <v/>
      </c>
      <c r="O11" s="8">
        <f>IF(COUNTIFS(T_Demandes[Collaborateur],$A11,T_Demandes[Statut],"Validé",T_Demandes[Du],"&lt;="&amp;DATE(2026,8,12),T_Demandes[Au],"&gt;="&amp;DATE(2026,8,12),T_Demandes[Type],"CP")&gt;0,"CP",IF(COUNTIFS(T_Demandes[Collaborateur],$A11,T_Demandes[Statut],"Validé",T_Demandes[Du],"&lt;="&amp;DATE(2026,8,12),T_Demandes[Au],"&gt;="&amp;DATE(2026,8,12),T_Demandes[Type],"RTT")&gt;0,"RTT",IF(COUNTIFS(T_Demandes[Collaborateur],$A11,T_Demandes[Statut],"Validé",T_Demandes[Du],"&lt;="&amp;DATE(2026,8,12),T_Demandes[Au],"&gt;="&amp;DATE(2026,8,12),T_Demandes[Type],"MAL")&gt;0,"MAL",IF(COUNTIFS(T_Demandes[Collaborateur],$A11,T_Demandes[Statut],"Validé",T_Demandes[Du],"&lt;="&amp;DATE(2026,8,12),T_Demandes[Au],"&gt;="&amp;DATE(2026,8,12),T_Demandes[Type],"ABS")&gt;0,"ABS",IF(COUNTIFS(T_Demandes[Collaborateur],$A11,T_Demandes[Statut],"Validé",T_Demandes[Du],"&lt;="&amp;DATE(2026,8,12),T_Demandes[Au],"&gt;="&amp;DATE(2026,8,12),T_Demandes[Type],"MAT")&gt;0,"MAT","")))))</f>
        <v/>
      </c>
      <c r="P11" s="8">
        <f>IF(COUNTIFS(T_Demandes[Collaborateur],$A11,T_Demandes[Statut],"Validé",T_Demandes[Du],"&lt;="&amp;DATE(2026,8,13),T_Demandes[Au],"&gt;="&amp;DATE(2026,8,13),T_Demandes[Type],"CP")&gt;0,"CP",IF(COUNTIFS(T_Demandes[Collaborateur],$A11,T_Demandes[Statut],"Validé",T_Demandes[Du],"&lt;="&amp;DATE(2026,8,13),T_Demandes[Au],"&gt;="&amp;DATE(2026,8,13),T_Demandes[Type],"RTT")&gt;0,"RTT",IF(COUNTIFS(T_Demandes[Collaborateur],$A11,T_Demandes[Statut],"Validé",T_Demandes[Du],"&lt;="&amp;DATE(2026,8,13),T_Demandes[Au],"&gt;="&amp;DATE(2026,8,13),T_Demandes[Type],"MAL")&gt;0,"MAL",IF(COUNTIFS(T_Demandes[Collaborateur],$A11,T_Demandes[Statut],"Validé",T_Demandes[Du],"&lt;="&amp;DATE(2026,8,13),T_Demandes[Au],"&gt;="&amp;DATE(2026,8,13),T_Demandes[Type],"ABS")&gt;0,"ABS",IF(COUNTIFS(T_Demandes[Collaborateur],$A11,T_Demandes[Statut],"Validé",T_Demandes[Du],"&lt;="&amp;DATE(2026,8,13),T_Demandes[Au],"&gt;="&amp;DATE(2026,8,13),T_Demandes[Type],"MAT")&gt;0,"MAT","")))))</f>
        <v/>
      </c>
      <c r="Q11" s="8">
        <f>IF(COUNTIFS(T_Demandes[Collaborateur],$A11,T_Demandes[Statut],"Validé",T_Demandes[Du],"&lt;="&amp;DATE(2026,8,14),T_Demandes[Au],"&gt;="&amp;DATE(2026,8,14),T_Demandes[Type],"CP")&gt;0,"CP",IF(COUNTIFS(T_Demandes[Collaborateur],$A11,T_Demandes[Statut],"Validé",T_Demandes[Du],"&lt;="&amp;DATE(2026,8,14),T_Demandes[Au],"&gt;="&amp;DATE(2026,8,14),T_Demandes[Type],"RTT")&gt;0,"RTT",IF(COUNTIFS(T_Demandes[Collaborateur],$A11,T_Demandes[Statut],"Validé",T_Demandes[Du],"&lt;="&amp;DATE(2026,8,14),T_Demandes[Au],"&gt;="&amp;DATE(2026,8,14),T_Demandes[Type],"MAL")&gt;0,"MAL",IF(COUNTIFS(T_Demandes[Collaborateur],$A11,T_Demandes[Statut],"Validé",T_Demandes[Du],"&lt;="&amp;DATE(2026,8,14),T_Demandes[Au],"&gt;="&amp;DATE(2026,8,14),T_Demandes[Type],"ABS")&gt;0,"ABS",IF(COUNTIFS(T_Demandes[Collaborateur],$A11,T_Demandes[Statut],"Validé",T_Demandes[Du],"&lt;="&amp;DATE(2026,8,14),T_Demandes[Au],"&gt;="&amp;DATE(2026,8,14),T_Demandes[Type],"MAT")&gt;0,"MAT","")))))</f>
        <v/>
      </c>
      <c r="R11" s="8">
        <f>IF(COUNTIFS(T_Demandes[Collaborateur],$A11,T_Demandes[Statut],"Validé",T_Demandes[Du],"&lt;="&amp;DATE(2026,8,15),T_Demandes[Au],"&gt;="&amp;DATE(2026,8,15),T_Demandes[Type],"CP")&gt;0,"CP",IF(COUNTIFS(T_Demandes[Collaborateur],$A11,T_Demandes[Statut],"Validé",T_Demandes[Du],"&lt;="&amp;DATE(2026,8,15),T_Demandes[Au],"&gt;="&amp;DATE(2026,8,15),T_Demandes[Type],"RTT")&gt;0,"RTT",IF(COUNTIFS(T_Demandes[Collaborateur],$A11,T_Demandes[Statut],"Validé",T_Demandes[Du],"&lt;="&amp;DATE(2026,8,15),T_Demandes[Au],"&gt;="&amp;DATE(2026,8,15),T_Demandes[Type],"MAL")&gt;0,"MAL",IF(COUNTIFS(T_Demandes[Collaborateur],$A11,T_Demandes[Statut],"Validé",T_Demandes[Du],"&lt;="&amp;DATE(2026,8,15),T_Demandes[Au],"&gt;="&amp;DATE(2026,8,15),T_Demandes[Type],"ABS")&gt;0,"ABS",IF(COUNTIFS(T_Demandes[Collaborateur],$A11,T_Demandes[Statut],"Validé",T_Demandes[Du],"&lt;="&amp;DATE(2026,8,15),T_Demandes[Au],"&gt;="&amp;DATE(2026,8,15),T_Demandes[Type],"MAT")&gt;0,"MAT","")))))</f>
        <v/>
      </c>
      <c r="S11" s="8">
        <f>IF(COUNTIFS(T_Demandes[Collaborateur],$A11,T_Demandes[Statut],"Validé",T_Demandes[Du],"&lt;="&amp;DATE(2026,8,16),T_Demandes[Au],"&gt;="&amp;DATE(2026,8,16),T_Demandes[Type],"CP")&gt;0,"CP",IF(COUNTIFS(T_Demandes[Collaborateur],$A11,T_Demandes[Statut],"Validé",T_Demandes[Du],"&lt;="&amp;DATE(2026,8,16),T_Demandes[Au],"&gt;="&amp;DATE(2026,8,16),T_Demandes[Type],"RTT")&gt;0,"RTT",IF(COUNTIFS(T_Demandes[Collaborateur],$A11,T_Demandes[Statut],"Validé",T_Demandes[Du],"&lt;="&amp;DATE(2026,8,16),T_Demandes[Au],"&gt;="&amp;DATE(2026,8,16),T_Demandes[Type],"MAL")&gt;0,"MAL",IF(COUNTIFS(T_Demandes[Collaborateur],$A11,T_Demandes[Statut],"Validé",T_Demandes[Du],"&lt;="&amp;DATE(2026,8,16),T_Demandes[Au],"&gt;="&amp;DATE(2026,8,16),T_Demandes[Type],"ABS")&gt;0,"ABS",IF(COUNTIFS(T_Demandes[Collaborateur],$A11,T_Demandes[Statut],"Validé",T_Demandes[Du],"&lt;="&amp;DATE(2026,8,16),T_Demandes[Au],"&gt;="&amp;DATE(2026,8,16),T_Demandes[Type],"MAT")&gt;0,"MAT","")))))</f>
        <v/>
      </c>
      <c r="T11" s="8">
        <f>IF(COUNTIFS(T_Demandes[Collaborateur],$A11,T_Demandes[Statut],"Validé",T_Demandes[Du],"&lt;="&amp;DATE(2026,8,17),T_Demandes[Au],"&gt;="&amp;DATE(2026,8,17),T_Demandes[Type],"CP")&gt;0,"CP",IF(COUNTIFS(T_Demandes[Collaborateur],$A11,T_Demandes[Statut],"Validé",T_Demandes[Du],"&lt;="&amp;DATE(2026,8,17),T_Demandes[Au],"&gt;="&amp;DATE(2026,8,17),T_Demandes[Type],"RTT")&gt;0,"RTT",IF(COUNTIFS(T_Demandes[Collaborateur],$A11,T_Demandes[Statut],"Validé",T_Demandes[Du],"&lt;="&amp;DATE(2026,8,17),T_Demandes[Au],"&gt;="&amp;DATE(2026,8,17),T_Demandes[Type],"MAL")&gt;0,"MAL",IF(COUNTIFS(T_Demandes[Collaborateur],$A11,T_Demandes[Statut],"Validé",T_Demandes[Du],"&lt;="&amp;DATE(2026,8,17),T_Demandes[Au],"&gt;="&amp;DATE(2026,8,17),T_Demandes[Type],"ABS")&gt;0,"ABS",IF(COUNTIFS(T_Demandes[Collaborateur],$A11,T_Demandes[Statut],"Validé",T_Demandes[Du],"&lt;="&amp;DATE(2026,8,17),T_Demandes[Au],"&gt;="&amp;DATE(2026,8,17),T_Demandes[Type],"MAT")&gt;0,"MAT","")))))</f>
        <v/>
      </c>
      <c r="U11" s="8">
        <f>IF(COUNTIFS(T_Demandes[Collaborateur],$A11,T_Demandes[Statut],"Validé",T_Demandes[Du],"&lt;="&amp;DATE(2026,8,18),T_Demandes[Au],"&gt;="&amp;DATE(2026,8,18),T_Demandes[Type],"CP")&gt;0,"CP",IF(COUNTIFS(T_Demandes[Collaborateur],$A11,T_Demandes[Statut],"Validé",T_Demandes[Du],"&lt;="&amp;DATE(2026,8,18),T_Demandes[Au],"&gt;="&amp;DATE(2026,8,18),T_Demandes[Type],"RTT")&gt;0,"RTT",IF(COUNTIFS(T_Demandes[Collaborateur],$A11,T_Demandes[Statut],"Validé",T_Demandes[Du],"&lt;="&amp;DATE(2026,8,18),T_Demandes[Au],"&gt;="&amp;DATE(2026,8,18),T_Demandes[Type],"MAL")&gt;0,"MAL",IF(COUNTIFS(T_Demandes[Collaborateur],$A11,T_Demandes[Statut],"Validé",T_Demandes[Du],"&lt;="&amp;DATE(2026,8,18),T_Demandes[Au],"&gt;="&amp;DATE(2026,8,18),T_Demandes[Type],"ABS")&gt;0,"ABS",IF(COUNTIFS(T_Demandes[Collaborateur],$A11,T_Demandes[Statut],"Validé",T_Demandes[Du],"&lt;="&amp;DATE(2026,8,18),T_Demandes[Au],"&gt;="&amp;DATE(2026,8,18),T_Demandes[Type],"MAT")&gt;0,"MAT","")))))</f>
        <v/>
      </c>
      <c r="V11" s="8">
        <f>IF(COUNTIFS(T_Demandes[Collaborateur],$A11,T_Demandes[Statut],"Validé",T_Demandes[Du],"&lt;="&amp;DATE(2026,8,19),T_Demandes[Au],"&gt;="&amp;DATE(2026,8,19),T_Demandes[Type],"CP")&gt;0,"CP",IF(COUNTIFS(T_Demandes[Collaborateur],$A11,T_Demandes[Statut],"Validé",T_Demandes[Du],"&lt;="&amp;DATE(2026,8,19),T_Demandes[Au],"&gt;="&amp;DATE(2026,8,19),T_Demandes[Type],"RTT")&gt;0,"RTT",IF(COUNTIFS(T_Demandes[Collaborateur],$A11,T_Demandes[Statut],"Validé",T_Demandes[Du],"&lt;="&amp;DATE(2026,8,19),T_Demandes[Au],"&gt;="&amp;DATE(2026,8,19),T_Demandes[Type],"MAL")&gt;0,"MAL",IF(COUNTIFS(T_Demandes[Collaborateur],$A11,T_Demandes[Statut],"Validé",T_Demandes[Du],"&lt;="&amp;DATE(2026,8,19),T_Demandes[Au],"&gt;="&amp;DATE(2026,8,19),T_Demandes[Type],"ABS")&gt;0,"ABS",IF(COUNTIFS(T_Demandes[Collaborateur],$A11,T_Demandes[Statut],"Validé",T_Demandes[Du],"&lt;="&amp;DATE(2026,8,19),T_Demandes[Au],"&gt;="&amp;DATE(2026,8,19),T_Demandes[Type],"MAT")&gt;0,"MAT","")))))</f>
        <v/>
      </c>
      <c r="W11" s="8">
        <f>IF(COUNTIFS(T_Demandes[Collaborateur],$A11,T_Demandes[Statut],"Validé",T_Demandes[Du],"&lt;="&amp;DATE(2026,8,20),T_Demandes[Au],"&gt;="&amp;DATE(2026,8,20),T_Demandes[Type],"CP")&gt;0,"CP",IF(COUNTIFS(T_Demandes[Collaborateur],$A11,T_Demandes[Statut],"Validé",T_Demandes[Du],"&lt;="&amp;DATE(2026,8,20),T_Demandes[Au],"&gt;="&amp;DATE(2026,8,20),T_Demandes[Type],"RTT")&gt;0,"RTT",IF(COUNTIFS(T_Demandes[Collaborateur],$A11,T_Demandes[Statut],"Validé",T_Demandes[Du],"&lt;="&amp;DATE(2026,8,20),T_Demandes[Au],"&gt;="&amp;DATE(2026,8,20),T_Demandes[Type],"MAL")&gt;0,"MAL",IF(COUNTIFS(T_Demandes[Collaborateur],$A11,T_Demandes[Statut],"Validé",T_Demandes[Du],"&lt;="&amp;DATE(2026,8,20),T_Demandes[Au],"&gt;="&amp;DATE(2026,8,20),T_Demandes[Type],"ABS")&gt;0,"ABS",IF(COUNTIFS(T_Demandes[Collaborateur],$A11,T_Demandes[Statut],"Validé",T_Demandes[Du],"&lt;="&amp;DATE(2026,8,20),T_Demandes[Au],"&gt;="&amp;DATE(2026,8,20),T_Demandes[Type],"MAT")&gt;0,"MAT","")))))</f>
        <v/>
      </c>
      <c r="X11" s="8">
        <f>IF(COUNTIFS(T_Demandes[Collaborateur],$A11,T_Demandes[Statut],"Validé",T_Demandes[Du],"&lt;="&amp;DATE(2026,8,21),T_Demandes[Au],"&gt;="&amp;DATE(2026,8,21),T_Demandes[Type],"CP")&gt;0,"CP",IF(COUNTIFS(T_Demandes[Collaborateur],$A11,T_Demandes[Statut],"Validé",T_Demandes[Du],"&lt;="&amp;DATE(2026,8,21),T_Demandes[Au],"&gt;="&amp;DATE(2026,8,21),T_Demandes[Type],"RTT")&gt;0,"RTT",IF(COUNTIFS(T_Demandes[Collaborateur],$A11,T_Demandes[Statut],"Validé",T_Demandes[Du],"&lt;="&amp;DATE(2026,8,21),T_Demandes[Au],"&gt;="&amp;DATE(2026,8,21),T_Demandes[Type],"MAL")&gt;0,"MAL",IF(COUNTIFS(T_Demandes[Collaborateur],$A11,T_Demandes[Statut],"Validé",T_Demandes[Du],"&lt;="&amp;DATE(2026,8,21),T_Demandes[Au],"&gt;="&amp;DATE(2026,8,21),T_Demandes[Type],"ABS")&gt;0,"ABS",IF(COUNTIFS(T_Demandes[Collaborateur],$A11,T_Demandes[Statut],"Validé",T_Demandes[Du],"&lt;="&amp;DATE(2026,8,21),T_Demandes[Au],"&gt;="&amp;DATE(2026,8,21),T_Demandes[Type],"MAT")&gt;0,"MAT","")))))</f>
        <v/>
      </c>
      <c r="Y11" s="8">
        <f>IF(COUNTIFS(T_Demandes[Collaborateur],$A11,T_Demandes[Statut],"Validé",T_Demandes[Du],"&lt;="&amp;DATE(2026,8,22),T_Demandes[Au],"&gt;="&amp;DATE(2026,8,22),T_Demandes[Type],"CP")&gt;0,"CP",IF(COUNTIFS(T_Demandes[Collaborateur],$A11,T_Demandes[Statut],"Validé",T_Demandes[Du],"&lt;="&amp;DATE(2026,8,22),T_Demandes[Au],"&gt;="&amp;DATE(2026,8,22),T_Demandes[Type],"RTT")&gt;0,"RTT",IF(COUNTIFS(T_Demandes[Collaborateur],$A11,T_Demandes[Statut],"Validé",T_Demandes[Du],"&lt;="&amp;DATE(2026,8,22),T_Demandes[Au],"&gt;="&amp;DATE(2026,8,22),T_Demandes[Type],"MAL")&gt;0,"MAL",IF(COUNTIFS(T_Demandes[Collaborateur],$A11,T_Demandes[Statut],"Validé",T_Demandes[Du],"&lt;="&amp;DATE(2026,8,22),T_Demandes[Au],"&gt;="&amp;DATE(2026,8,22),T_Demandes[Type],"ABS")&gt;0,"ABS",IF(COUNTIFS(T_Demandes[Collaborateur],$A11,T_Demandes[Statut],"Validé",T_Demandes[Du],"&lt;="&amp;DATE(2026,8,22),T_Demandes[Au],"&gt;="&amp;DATE(2026,8,22),T_Demandes[Type],"MAT")&gt;0,"MAT","")))))</f>
        <v/>
      </c>
      <c r="Z11" s="8">
        <f>IF(COUNTIFS(T_Demandes[Collaborateur],$A11,T_Demandes[Statut],"Validé",T_Demandes[Du],"&lt;="&amp;DATE(2026,8,23),T_Demandes[Au],"&gt;="&amp;DATE(2026,8,23),T_Demandes[Type],"CP")&gt;0,"CP",IF(COUNTIFS(T_Demandes[Collaborateur],$A11,T_Demandes[Statut],"Validé",T_Demandes[Du],"&lt;="&amp;DATE(2026,8,23),T_Demandes[Au],"&gt;="&amp;DATE(2026,8,23),T_Demandes[Type],"RTT")&gt;0,"RTT",IF(COUNTIFS(T_Demandes[Collaborateur],$A11,T_Demandes[Statut],"Validé",T_Demandes[Du],"&lt;="&amp;DATE(2026,8,23),T_Demandes[Au],"&gt;="&amp;DATE(2026,8,23),T_Demandes[Type],"MAL")&gt;0,"MAL",IF(COUNTIFS(T_Demandes[Collaborateur],$A11,T_Demandes[Statut],"Validé",T_Demandes[Du],"&lt;="&amp;DATE(2026,8,23),T_Demandes[Au],"&gt;="&amp;DATE(2026,8,23),T_Demandes[Type],"ABS")&gt;0,"ABS",IF(COUNTIFS(T_Demandes[Collaborateur],$A11,T_Demandes[Statut],"Validé",T_Demandes[Du],"&lt;="&amp;DATE(2026,8,23),T_Demandes[Au],"&gt;="&amp;DATE(2026,8,23),T_Demandes[Type],"MAT")&gt;0,"MAT","")))))</f>
        <v/>
      </c>
      <c r="AA11" s="8">
        <f>IF(COUNTIFS(T_Demandes[Collaborateur],$A11,T_Demandes[Statut],"Validé",T_Demandes[Du],"&lt;="&amp;DATE(2026,8,24),T_Demandes[Au],"&gt;="&amp;DATE(2026,8,24),T_Demandes[Type],"CP")&gt;0,"CP",IF(COUNTIFS(T_Demandes[Collaborateur],$A11,T_Demandes[Statut],"Validé",T_Demandes[Du],"&lt;="&amp;DATE(2026,8,24),T_Demandes[Au],"&gt;="&amp;DATE(2026,8,24),T_Demandes[Type],"RTT")&gt;0,"RTT",IF(COUNTIFS(T_Demandes[Collaborateur],$A11,T_Demandes[Statut],"Validé",T_Demandes[Du],"&lt;="&amp;DATE(2026,8,24),T_Demandes[Au],"&gt;="&amp;DATE(2026,8,24),T_Demandes[Type],"MAL")&gt;0,"MAL",IF(COUNTIFS(T_Demandes[Collaborateur],$A11,T_Demandes[Statut],"Validé",T_Demandes[Du],"&lt;="&amp;DATE(2026,8,24),T_Demandes[Au],"&gt;="&amp;DATE(2026,8,24),T_Demandes[Type],"ABS")&gt;0,"ABS",IF(COUNTIFS(T_Demandes[Collaborateur],$A11,T_Demandes[Statut],"Validé",T_Demandes[Du],"&lt;="&amp;DATE(2026,8,24),T_Demandes[Au],"&gt;="&amp;DATE(2026,8,24),T_Demandes[Type],"MAT")&gt;0,"MAT","")))))</f>
        <v/>
      </c>
      <c r="AB11" s="8">
        <f>IF(COUNTIFS(T_Demandes[Collaborateur],$A11,T_Demandes[Statut],"Validé",T_Demandes[Du],"&lt;="&amp;DATE(2026,8,25),T_Demandes[Au],"&gt;="&amp;DATE(2026,8,25),T_Demandes[Type],"CP")&gt;0,"CP",IF(COUNTIFS(T_Demandes[Collaborateur],$A11,T_Demandes[Statut],"Validé",T_Demandes[Du],"&lt;="&amp;DATE(2026,8,25),T_Demandes[Au],"&gt;="&amp;DATE(2026,8,25),T_Demandes[Type],"RTT")&gt;0,"RTT",IF(COUNTIFS(T_Demandes[Collaborateur],$A11,T_Demandes[Statut],"Validé",T_Demandes[Du],"&lt;="&amp;DATE(2026,8,25),T_Demandes[Au],"&gt;="&amp;DATE(2026,8,25),T_Demandes[Type],"MAL")&gt;0,"MAL",IF(COUNTIFS(T_Demandes[Collaborateur],$A11,T_Demandes[Statut],"Validé",T_Demandes[Du],"&lt;="&amp;DATE(2026,8,25),T_Demandes[Au],"&gt;="&amp;DATE(2026,8,25),T_Demandes[Type],"ABS")&gt;0,"ABS",IF(COUNTIFS(T_Demandes[Collaborateur],$A11,T_Demandes[Statut],"Validé",T_Demandes[Du],"&lt;="&amp;DATE(2026,8,25),T_Demandes[Au],"&gt;="&amp;DATE(2026,8,25),T_Demandes[Type],"MAT")&gt;0,"MAT","")))))</f>
        <v/>
      </c>
      <c r="AC11" s="8">
        <f>IF(COUNTIFS(T_Demandes[Collaborateur],$A11,T_Demandes[Statut],"Validé",T_Demandes[Du],"&lt;="&amp;DATE(2026,8,26),T_Demandes[Au],"&gt;="&amp;DATE(2026,8,26),T_Demandes[Type],"CP")&gt;0,"CP",IF(COUNTIFS(T_Demandes[Collaborateur],$A11,T_Demandes[Statut],"Validé",T_Demandes[Du],"&lt;="&amp;DATE(2026,8,26),T_Demandes[Au],"&gt;="&amp;DATE(2026,8,26),T_Demandes[Type],"RTT")&gt;0,"RTT",IF(COUNTIFS(T_Demandes[Collaborateur],$A11,T_Demandes[Statut],"Validé",T_Demandes[Du],"&lt;="&amp;DATE(2026,8,26),T_Demandes[Au],"&gt;="&amp;DATE(2026,8,26),T_Demandes[Type],"MAL")&gt;0,"MAL",IF(COUNTIFS(T_Demandes[Collaborateur],$A11,T_Demandes[Statut],"Validé",T_Demandes[Du],"&lt;="&amp;DATE(2026,8,26),T_Demandes[Au],"&gt;="&amp;DATE(2026,8,26),T_Demandes[Type],"ABS")&gt;0,"ABS",IF(COUNTIFS(T_Demandes[Collaborateur],$A11,T_Demandes[Statut],"Validé",T_Demandes[Du],"&lt;="&amp;DATE(2026,8,26),T_Demandes[Au],"&gt;="&amp;DATE(2026,8,26),T_Demandes[Type],"MAT")&gt;0,"MAT","")))))</f>
        <v/>
      </c>
      <c r="AD11" s="8">
        <f>IF(COUNTIFS(T_Demandes[Collaborateur],$A11,T_Demandes[Statut],"Validé",T_Demandes[Du],"&lt;="&amp;DATE(2026,8,27),T_Demandes[Au],"&gt;="&amp;DATE(2026,8,27),T_Demandes[Type],"CP")&gt;0,"CP",IF(COUNTIFS(T_Demandes[Collaborateur],$A11,T_Demandes[Statut],"Validé",T_Demandes[Du],"&lt;="&amp;DATE(2026,8,27),T_Demandes[Au],"&gt;="&amp;DATE(2026,8,27),T_Demandes[Type],"RTT")&gt;0,"RTT",IF(COUNTIFS(T_Demandes[Collaborateur],$A11,T_Demandes[Statut],"Validé",T_Demandes[Du],"&lt;="&amp;DATE(2026,8,27),T_Demandes[Au],"&gt;="&amp;DATE(2026,8,27),T_Demandes[Type],"MAL")&gt;0,"MAL",IF(COUNTIFS(T_Demandes[Collaborateur],$A11,T_Demandes[Statut],"Validé",T_Demandes[Du],"&lt;="&amp;DATE(2026,8,27),T_Demandes[Au],"&gt;="&amp;DATE(2026,8,27),T_Demandes[Type],"ABS")&gt;0,"ABS",IF(COUNTIFS(T_Demandes[Collaborateur],$A11,T_Demandes[Statut],"Validé",T_Demandes[Du],"&lt;="&amp;DATE(2026,8,27),T_Demandes[Au],"&gt;="&amp;DATE(2026,8,27),T_Demandes[Type],"MAT")&gt;0,"MAT","")))))</f>
        <v/>
      </c>
      <c r="AE11" s="8">
        <f>IF(COUNTIFS(T_Demandes[Collaborateur],$A11,T_Demandes[Statut],"Validé",T_Demandes[Du],"&lt;="&amp;DATE(2026,8,28),T_Demandes[Au],"&gt;="&amp;DATE(2026,8,28),T_Demandes[Type],"CP")&gt;0,"CP",IF(COUNTIFS(T_Demandes[Collaborateur],$A11,T_Demandes[Statut],"Validé",T_Demandes[Du],"&lt;="&amp;DATE(2026,8,28),T_Demandes[Au],"&gt;="&amp;DATE(2026,8,28),T_Demandes[Type],"RTT")&gt;0,"RTT",IF(COUNTIFS(T_Demandes[Collaborateur],$A11,T_Demandes[Statut],"Validé",T_Demandes[Du],"&lt;="&amp;DATE(2026,8,28),T_Demandes[Au],"&gt;="&amp;DATE(2026,8,28),T_Demandes[Type],"MAL")&gt;0,"MAL",IF(COUNTIFS(T_Demandes[Collaborateur],$A11,T_Demandes[Statut],"Validé",T_Demandes[Du],"&lt;="&amp;DATE(2026,8,28),T_Demandes[Au],"&gt;="&amp;DATE(2026,8,28),T_Demandes[Type],"ABS")&gt;0,"ABS",IF(COUNTIFS(T_Demandes[Collaborateur],$A11,T_Demandes[Statut],"Validé",T_Demandes[Du],"&lt;="&amp;DATE(2026,8,28),T_Demandes[Au],"&gt;="&amp;DATE(2026,8,28),T_Demandes[Type],"MAT")&gt;0,"MAT","")))))</f>
        <v/>
      </c>
      <c r="AF11" s="8">
        <f>IF(COUNTIFS(T_Demandes[Collaborateur],$A11,T_Demandes[Statut],"Validé",T_Demandes[Du],"&lt;="&amp;DATE(2026,8,29),T_Demandes[Au],"&gt;="&amp;DATE(2026,8,29),T_Demandes[Type],"CP")&gt;0,"CP",IF(COUNTIFS(T_Demandes[Collaborateur],$A11,T_Demandes[Statut],"Validé",T_Demandes[Du],"&lt;="&amp;DATE(2026,8,29),T_Demandes[Au],"&gt;="&amp;DATE(2026,8,29),T_Demandes[Type],"RTT")&gt;0,"RTT",IF(COUNTIFS(T_Demandes[Collaborateur],$A11,T_Demandes[Statut],"Validé",T_Demandes[Du],"&lt;="&amp;DATE(2026,8,29),T_Demandes[Au],"&gt;="&amp;DATE(2026,8,29),T_Demandes[Type],"MAL")&gt;0,"MAL",IF(COUNTIFS(T_Demandes[Collaborateur],$A11,T_Demandes[Statut],"Validé",T_Demandes[Du],"&lt;="&amp;DATE(2026,8,29),T_Demandes[Au],"&gt;="&amp;DATE(2026,8,29),T_Demandes[Type],"ABS")&gt;0,"ABS",IF(COUNTIFS(T_Demandes[Collaborateur],$A11,T_Demandes[Statut],"Validé",T_Demandes[Du],"&lt;="&amp;DATE(2026,8,29),T_Demandes[Au],"&gt;="&amp;DATE(2026,8,29),T_Demandes[Type],"MAT")&gt;0,"MAT","")))))</f>
        <v/>
      </c>
      <c r="AG11" s="8">
        <f>IF(COUNTIFS(T_Demandes[Collaborateur],$A11,T_Demandes[Statut],"Validé",T_Demandes[Du],"&lt;="&amp;DATE(2026,8,30),T_Demandes[Au],"&gt;="&amp;DATE(2026,8,30),T_Demandes[Type],"CP")&gt;0,"CP",IF(COUNTIFS(T_Demandes[Collaborateur],$A11,T_Demandes[Statut],"Validé",T_Demandes[Du],"&lt;="&amp;DATE(2026,8,30),T_Demandes[Au],"&gt;="&amp;DATE(2026,8,30),T_Demandes[Type],"RTT")&gt;0,"RTT",IF(COUNTIFS(T_Demandes[Collaborateur],$A11,T_Demandes[Statut],"Validé",T_Demandes[Du],"&lt;="&amp;DATE(2026,8,30),T_Demandes[Au],"&gt;="&amp;DATE(2026,8,30),T_Demandes[Type],"MAL")&gt;0,"MAL",IF(COUNTIFS(T_Demandes[Collaborateur],$A11,T_Demandes[Statut],"Validé",T_Demandes[Du],"&lt;="&amp;DATE(2026,8,30),T_Demandes[Au],"&gt;="&amp;DATE(2026,8,30),T_Demandes[Type],"ABS")&gt;0,"ABS",IF(COUNTIFS(T_Demandes[Collaborateur],$A11,T_Demandes[Statut],"Validé",T_Demandes[Du],"&lt;="&amp;DATE(2026,8,30),T_Demandes[Au],"&gt;="&amp;DATE(2026,8,30),T_Demandes[Type],"MAT")&gt;0,"MAT","")))))</f>
        <v/>
      </c>
      <c r="AH11" s="8">
        <f>IF(COUNTIFS(T_Demandes[Collaborateur],$A11,T_Demandes[Statut],"Validé",T_Demandes[Du],"&lt;="&amp;DATE(2026,8,31),T_Demandes[Au],"&gt;="&amp;DATE(2026,8,31),T_Demandes[Type],"CP")&gt;0,"CP",IF(COUNTIFS(T_Demandes[Collaborateur],$A11,T_Demandes[Statut],"Validé",T_Demandes[Du],"&lt;="&amp;DATE(2026,8,31),T_Demandes[Au],"&gt;="&amp;DATE(2026,8,31),T_Demandes[Type],"RTT")&gt;0,"RTT",IF(COUNTIFS(T_Demandes[Collaborateur],$A11,T_Demandes[Statut],"Validé",T_Demandes[Du],"&lt;="&amp;DATE(2026,8,31),T_Demandes[Au],"&gt;="&amp;DATE(2026,8,31),T_Demandes[Type],"MAL")&gt;0,"MAL",IF(COUNTIFS(T_Demandes[Collaborateur],$A11,T_Demandes[Statut],"Validé",T_Demandes[Du],"&lt;="&amp;DATE(2026,8,31),T_Demandes[Au],"&gt;="&amp;DATE(2026,8,31),T_Demandes[Type],"ABS")&gt;0,"ABS",IF(COUNTIFS(T_Demandes[Collaborateur],$A11,T_Demandes[Statut],"Validé",T_Demandes[Du],"&lt;="&amp;DATE(2026,8,31),T_Demandes[Au],"&gt;="&amp;DATE(2026,8,31),T_Demandes[Type],"MAT")&gt;0,"MAT","")))))</f>
        <v/>
      </c>
    </row>
    <row r="12">
      <c r="A12" t="inlineStr">
        <is>
          <t>Youssef Mana</t>
        </is>
      </c>
      <c r="B12" t="inlineStr">
        <is>
          <t>B</t>
        </is>
      </c>
      <c r="C12" t="inlineStr">
        <is>
          <t>Samira Idrissi</t>
        </is>
      </c>
      <c r="D12" s="8">
        <f>IF(COUNTIFS(T_Demandes[Collaborateur],$A12,T_Demandes[Statut],"Validé",T_Demandes[Du],"&lt;="&amp;DATE(2026,8,1),T_Demandes[Au],"&gt;="&amp;DATE(2026,8,1),T_Demandes[Type],"CP")&gt;0,"CP",IF(COUNTIFS(T_Demandes[Collaborateur],$A12,T_Demandes[Statut],"Validé",T_Demandes[Du],"&lt;="&amp;DATE(2026,8,1),T_Demandes[Au],"&gt;="&amp;DATE(2026,8,1),T_Demandes[Type],"RTT")&gt;0,"RTT",IF(COUNTIFS(T_Demandes[Collaborateur],$A12,T_Demandes[Statut],"Validé",T_Demandes[Du],"&lt;="&amp;DATE(2026,8,1),T_Demandes[Au],"&gt;="&amp;DATE(2026,8,1),T_Demandes[Type],"MAL")&gt;0,"MAL",IF(COUNTIFS(T_Demandes[Collaborateur],$A12,T_Demandes[Statut],"Validé",T_Demandes[Du],"&lt;="&amp;DATE(2026,8,1),T_Demandes[Au],"&gt;="&amp;DATE(2026,8,1),T_Demandes[Type],"ABS")&gt;0,"ABS",IF(COUNTIFS(T_Demandes[Collaborateur],$A12,T_Demandes[Statut],"Validé",T_Demandes[Du],"&lt;="&amp;DATE(2026,8,1),T_Demandes[Au],"&gt;="&amp;DATE(2026,8,1),T_Demandes[Type],"MAT")&gt;0,"MAT","")))))</f>
        <v/>
      </c>
      <c r="E12" s="8">
        <f>IF(COUNTIFS(T_Demandes[Collaborateur],$A12,T_Demandes[Statut],"Validé",T_Demandes[Du],"&lt;="&amp;DATE(2026,8,2),T_Demandes[Au],"&gt;="&amp;DATE(2026,8,2),T_Demandes[Type],"CP")&gt;0,"CP",IF(COUNTIFS(T_Demandes[Collaborateur],$A12,T_Demandes[Statut],"Validé",T_Demandes[Du],"&lt;="&amp;DATE(2026,8,2),T_Demandes[Au],"&gt;="&amp;DATE(2026,8,2),T_Demandes[Type],"RTT")&gt;0,"RTT",IF(COUNTIFS(T_Demandes[Collaborateur],$A12,T_Demandes[Statut],"Validé",T_Demandes[Du],"&lt;="&amp;DATE(2026,8,2),T_Demandes[Au],"&gt;="&amp;DATE(2026,8,2),T_Demandes[Type],"MAL")&gt;0,"MAL",IF(COUNTIFS(T_Demandes[Collaborateur],$A12,T_Demandes[Statut],"Validé",T_Demandes[Du],"&lt;="&amp;DATE(2026,8,2),T_Demandes[Au],"&gt;="&amp;DATE(2026,8,2),T_Demandes[Type],"ABS")&gt;0,"ABS",IF(COUNTIFS(T_Demandes[Collaborateur],$A12,T_Demandes[Statut],"Validé",T_Demandes[Du],"&lt;="&amp;DATE(2026,8,2),T_Demandes[Au],"&gt;="&amp;DATE(2026,8,2),T_Demandes[Type],"MAT")&gt;0,"MAT","")))))</f>
        <v/>
      </c>
      <c r="F12" s="8">
        <f>IF(COUNTIFS(T_Demandes[Collaborateur],$A12,T_Demandes[Statut],"Validé",T_Demandes[Du],"&lt;="&amp;DATE(2026,8,3),T_Demandes[Au],"&gt;="&amp;DATE(2026,8,3),T_Demandes[Type],"CP")&gt;0,"CP",IF(COUNTIFS(T_Demandes[Collaborateur],$A12,T_Demandes[Statut],"Validé",T_Demandes[Du],"&lt;="&amp;DATE(2026,8,3),T_Demandes[Au],"&gt;="&amp;DATE(2026,8,3),T_Demandes[Type],"RTT")&gt;0,"RTT",IF(COUNTIFS(T_Demandes[Collaborateur],$A12,T_Demandes[Statut],"Validé",T_Demandes[Du],"&lt;="&amp;DATE(2026,8,3),T_Demandes[Au],"&gt;="&amp;DATE(2026,8,3),T_Demandes[Type],"MAL")&gt;0,"MAL",IF(COUNTIFS(T_Demandes[Collaborateur],$A12,T_Demandes[Statut],"Validé",T_Demandes[Du],"&lt;="&amp;DATE(2026,8,3),T_Demandes[Au],"&gt;="&amp;DATE(2026,8,3),T_Demandes[Type],"ABS")&gt;0,"ABS",IF(COUNTIFS(T_Demandes[Collaborateur],$A12,T_Demandes[Statut],"Validé",T_Demandes[Du],"&lt;="&amp;DATE(2026,8,3),T_Demandes[Au],"&gt;="&amp;DATE(2026,8,3),T_Demandes[Type],"MAT")&gt;0,"MAT","")))))</f>
        <v/>
      </c>
      <c r="G12" s="8">
        <f>IF(COUNTIFS(T_Demandes[Collaborateur],$A12,T_Demandes[Statut],"Validé",T_Demandes[Du],"&lt;="&amp;DATE(2026,8,4),T_Demandes[Au],"&gt;="&amp;DATE(2026,8,4),T_Demandes[Type],"CP")&gt;0,"CP",IF(COUNTIFS(T_Demandes[Collaborateur],$A12,T_Demandes[Statut],"Validé",T_Demandes[Du],"&lt;="&amp;DATE(2026,8,4),T_Demandes[Au],"&gt;="&amp;DATE(2026,8,4),T_Demandes[Type],"RTT")&gt;0,"RTT",IF(COUNTIFS(T_Demandes[Collaborateur],$A12,T_Demandes[Statut],"Validé",T_Demandes[Du],"&lt;="&amp;DATE(2026,8,4),T_Demandes[Au],"&gt;="&amp;DATE(2026,8,4),T_Demandes[Type],"MAL")&gt;0,"MAL",IF(COUNTIFS(T_Demandes[Collaborateur],$A12,T_Demandes[Statut],"Validé",T_Demandes[Du],"&lt;="&amp;DATE(2026,8,4),T_Demandes[Au],"&gt;="&amp;DATE(2026,8,4),T_Demandes[Type],"ABS")&gt;0,"ABS",IF(COUNTIFS(T_Demandes[Collaborateur],$A12,T_Demandes[Statut],"Validé",T_Demandes[Du],"&lt;="&amp;DATE(2026,8,4),T_Demandes[Au],"&gt;="&amp;DATE(2026,8,4),T_Demandes[Type],"MAT")&gt;0,"MAT","")))))</f>
        <v/>
      </c>
      <c r="H12" s="8">
        <f>IF(COUNTIFS(T_Demandes[Collaborateur],$A12,T_Demandes[Statut],"Validé",T_Demandes[Du],"&lt;="&amp;DATE(2026,8,5),T_Demandes[Au],"&gt;="&amp;DATE(2026,8,5),T_Demandes[Type],"CP")&gt;0,"CP",IF(COUNTIFS(T_Demandes[Collaborateur],$A12,T_Demandes[Statut],"Validé",T_Demandes[Du],"&lt;="&amp;DATE(2026,8,5),T_Demandes[Au],"&gt;="&amp;DATE(2026,8,5),T_Demandes[Type],"RTT")&gt;0,"RTT",IF(COUNTIFS(T_Demandes[Collaborateur],$A12,T_Demandes[Statut],"Validé",T_Demandes[Du],"&lt;="&amp;DATE(2026,8,5),T_Demandes[Au],"&gt;="&amp;DATE(2026,8,5),T_Demandes[Type],"MAL")&gt;0,"MAL",IF(COUNTIFS(T_Demandes[Collaborateur],$A12,T_Demandes[Statut],"Validé",T_Demandes[Du],"&lt;="&amp;DATE(2026,8,5),T_Demandes[Au],"&gt;="&amp;DATE(2026,8,5),T_Demandes[Type],"ABS")&gt;0,"ABS",IF(COUNTIFS(T_Demandes[Collaborateur],$A12,T_Demandes[Statut],"Validé",T_Demandes[Du],"&lt;="&amp;DATE(2026,8,5),T_Demandes[Au],"&gt;="&amp;DATE(2026,8,5),T_Demandes[Type],"MAT")&gt;0,"MAT","")))))</f>
        <v/>
      </c>
      <c r="I12" s="8">
        <f>IF(COUNTIFS(T_Demandes[Collaborateur],$A12,T_Demandes[Statut],"Validé",T_Demandes[Du],"&lt;="&amp;DATE(2026,8,6),T_Demandes[Au],"&gt;="&amp;DATE(2026,8,6),T_Demandes[Type],"CP")&gt;0,"CP",IF(COUNTIFS(T_Demandes[Collaborateur],$A12,T_Demandes[Statut],"Validé",T_Demandes[Du],"&lt;="&amp;DATE(2026,8,6),T_Demandes[Au],"&gt;="&amp;DATE(2026,8,6),T_Demandes[Type],"RTT")&gt;0,"RTT",IF(COUNTIFS(T_Demandes[Collaborateur],$A12,T_Demandes[Statut],"Validé",T_Demandes[Du],"&lt;="&amp;DATE(2026,8,6),T_Demandes[Au],"&gt;="&amp;DATE(2026,8,6),T_Demandes[Type],"MAL")&gt;0,"MAL",IF(COUNTIFS(T_Demandes[Collaborateur],$A12,T_Demandes[Statut],"Validé",T_Demandes[Du],"&lt;="&amp;DATE(2026,8,6),T_Demandes[Au],"&gt;="&amp;DATE(2026,8,6),T_Demandes[Type],"ABS")&gt;0,"ABS",IF(COUNTIFS(T_Demandes[Collaborateur],$A12,T_Demandes[Statut],"Validé",T_Demandes[Du],"&lt;="&amp;DATE(2026,8,6),T_Demandes[Au],"&gt;="&amp;DATE(2026,8,6),T_Demandes[Type],"MAT")&gt;0,"MAT","")))))</f>
        <v/>
      </c>
      <c r="J12" s="8">
        <f>IF(COUNTIFS(T_Demandes[Collaborateur],$A12,T_Demandes[Statut],"Validé",T_Demandes[Du],"&lt;="&amp;DATE(2026,8,7),T_Demandes[Au],"&gt;="&amp;DATE(2026,8,7),T_Demandes[Type],"CP")&gt;0,"CP",IF(COUNTIFS(T_Demandes[Collaborateur],$A12,T_Demandes[Statut],"Validé",T_Demandes[Du],"&lt;="&amp;DATE(2026,8,7),T_Demandes[Au],"&gt;="&amp;DATE(2026,8,7),T_Demandes[Type],"RTT")&gt;0,"RTT",IF(COUNTIFS(T_Demandes[Collaborateur],$A12,T_Demandes[Statut],"Validé",T_Demandes[Du],"&lt;="&amp;DATE(2026,8,7),T_Demandes[Au],"&gt;="&amp;DATE(2026,8,7),T_Demandes[Type],"MAL")&gt;0,"MAL",IF(COUNTIFS(T_Demandes[Collaborateur],$A12,T_Demandes[Statut],"Validé",T_Demandes[Du],"&lt;="&amp;DATE(2026,8,7),T_Demandes[Au],"&gt;="&amp;DATE(2026,8,7),T_Demandes[Type],"ABS")&gt;0,"ABS",IF(COUNTIFS(T_Demandes[Collaborateur],$A12,T_Demandes[Statut],"Validé",T_Demandes[Du],"&lt;="&amp;DATE(2026,8,7),T_Demandes[Au],"&gt;="&amp;DATE(2026,8,7),T_Demandes[Type],"MAT")&gt;0,"MAT","")))))</f>
        <v/>
      </c>
      <c r="K12" s="8">
        <f>IF(COUNTIFS(T_Demandes[Collaborateur],$A12,T_Demandes[Statut],"Validé",T_Demandes[Du],"&lt;="&amp;DATE(2026,8,8),T_Demandes[Au],"&gt;="&amp;DATE(2026,8,8),T_Demandes[Type],"CP")&gt;0,"CP",IF(COUNTIFS(T_Demandes[Collaborateur],$A12,T_Demandes[Statut],"Validé",T_Demandes[Du],"&lt;="&amp;DATE(2026,8,8),T_Demandes[Au],"&gt;="&amp;DATE(2026,8,8),T_Demandes[Type],"RTT")&gt;0,"RTT",IF(COUNTIFS(T_Demandes[Collaborateur],$A12,T_Demandes[Statut],"Validé",T_Demandes[Du],"&lt;="&amp;DATE(2026,8,8),T_Demandes[Au],"&gt;="&amp;DATE(2026,8,8),T_Demandes[Type],"MAL")&gt;0,"MAL",IF(COUNTIFS(T_Demandes[Collaborateur],$A12,T_Demandes[Statut],"Validé",T_Demandes[Du],"&lt;="&amp;DATE(2026,8,8),T_Demandes[Au],"&gt;="&amp;DATE(2026,8,8),T_Demandes[Type],"ABS")&gt;0,"ABS",IF(COUNTIFS(T_Demandes[Collaborateur],$A12,T_Demandes[Statut],"Validé",T_Demandes[Du],"&lt;="&amp;DATE(2026,8,8),T_Demandes[Au],"&gt;="&amp;DATE(2026,8,8),T_Demandes[Type],"MAT")&gt;0,"MAT","")))))</f>
        <v/>
      </c>
      <c r="L12" s="8">
        <f>IF(COUNTIFS(T_Demandes[Collaborateur],$A12,T_Demandes[Statut],"Validé",T_Demandes[Du],"&lt;="&amp;DATE(2026,8,9),T_Demandes[Au],"&gt;="&amp;DATE(2026,8,9),T_Demandes[Type],"CP")&gt;0,"CP",IF(COUNTIFS(T_Demandes[Collaborateur],$A12,T_Demandes[Statut],"Validé",T_Demandes[Du],"&lt;="&amp;DATE(2026,8,9),T_Demandes[Au],"&gt;="&amp;DATE(2026,8,9),T_Demandes[Type],"RTT")&gt;0,"RTT",IF(COUNTIFS(T_Demandes[Collaborateur],$A12,T_Demandes[Statut],"Validé",T_Demandes[Du],"&lt;="&amp;DATE(2026,8,9),T_Demandes[Au],"&gt;="&amp;DATE(2026,8,9),T_Demandes[Type],"MAL")&gt;0,"MAL",IF(COUNTIFS(T_Demandes[Collaborateur],$A12,T_Demandes[Statut],"Validé",T_Demandes[Du],"&lt;="&amp;DATE(2026,8,9),T_Demandes[Au],"&gt;="&amp;DATE(2026,8,9),T_Demandes[Type],"ABS")&gt;0,"ABS",IF(COUNTIFS(T_Demandes[Collaborateur],$A12,T_Demandes[Statut],"Validé",T_Demandes[Du],"&lt;="&amp;DATE(2026,8,9),T_Demandes[Au],"&gt;="&amp;DATE(2026,8,9),T_Demandes[Type],"MAT")&gt;0,"MAT","")))))</f>
        <v/>
      </c>
      <c r="M12" s="8">
        <f>IF(COUNTIFS(T_Demandes[Collaborateur],$A12,T_Demandes[Statut],"Validé",T_Demandes[Du],"&lt;="&amp;DATE(2026,8,10),T_Demandes[Au],"&gt;="&amp;DATE(2026,8,10),T_Demandes[Type],"CP")&gt;0,"CP",IF(COUNTIFS(T_Demandes[Collaborateur],$A12,T_Demandes[Statut],"Validé",T_Demandes[Du],"&lt;="&amp;DATE(2026,8,10),T_Demandes[Au],"&gt;="&amp;DATE(2026,8,10),T_Demandes[Type],"RTT")&gt;0,"RTT",IF(COUNTIFS(T_Demandes[Collaborateur],$A12,T_Demandes[Statut],"Validé",T_Demandes[Du],"&lt;="&amp;DATE(2026,8,10),T_Demandes[Au],"&gt;="&amp;DATE(2026,8,10),T_Demandes[Type],"MAL")&gt;0,"MAL",IF(COUNTIFS(T_Demandes[Collaborateur],$A12,T_Demandes[Statut],"Validé",T_Demandes[Du],"&lt;="&amp;DATE(2026,8,10),T_Demandes[Au],"&gt;="&amp;DATE(2026,8,10),T_Demandes[Type],"ABS")&gt;0,"ABS",IF(COUNTIFS(T_Demandes[Collaborateur],$A12,T_Demandes[Statut],"Validé",T_Demandes[Du],"&lt;="&amp;DATE(2026,8,10),T_Demandes[Au],"&gt;="&amp;DATE(2026,8,10),T_Demandes[Type],"MAT")&gt;0,"MAT","")))))</f>
        <v/>
      </c>
      <c r="N12" s="8">
        <f>IF(COUNTIFS(T_Demandes[Collaborateur],$A12,T_Demandes[Statut],"Validé",T_Demandes[Du],"&lt;="&amp;DATE(2026,8,11),T_Demandes[Au],"&gt;="&amp;DATE(2026,8,11),T_Demandes[Type],"CP")&gt;0,"CP",IF(COUNTIFS(T_Demandes[Collaborateur],$A12,T_Demandes[Statut],"Validé",T_Demandes[Du],"&lt;="&amp;DATE(2026,8,11),T_Demandes[Au],"&gt;="&amp;DATE(2026,8,11),T_Demandes[Type],"RTT")&gt;0,"RTT",IF(COUNTIFS(T_Demandes[Collaborateur],$A12,T_Demandes[Statut],"Validé",T_Demandes[Du],"&lt;="&amp;DATE(2026,8,11),T_Demandes[Au],"&gt;="&amp;DATE(2026,8,11),T_Demandes[Type],"MAL")&gt;0,"MAL",IF(COUNTIFS(T_Demandes[Collaborateur],$A12,T_Demandes[Statut],"Validé",T_Demandes[Du],"&lt;="&amp;DATE(2026,8,11),T_Demandes[Au],"&gt;="&amp;DATE(2026,8,11),T_Demandes[Type],"ABS")&gt;0,"ABS",IF(COUNTIFS(T_Demandes[Collaborateur],$A12,T_Demandes[Statut],"Validé",T_Demandes[Du],"&lt;="&amp;DATE(2026,8,11),T_Demandes[Au],"&gt;="&amp;DATE(2026,8,11),T_Demandes[Type],"MAT")&gt;0,"MAT","")))))</f>
        <v/>
      </c>
      <c r="O12" s="8">
        <f>IF(COUNTIFS(T_Demandes[Collaborateur],$A12,T_Demandes[Statut],"Validé",T_Demandes[Du],"&lt;="&amp;DATE(2026,8,12),T_Demandes[Au],"&gt;="&amp;DATE(2026,8,12),T_Demandes[Type],"CP")&gt;0,"CP",IF(COUNTIFS(T_Demandes[Collaborateur],$A12,T_Demandes[Statut],"Validé",T_Demandes[Du],"&lt;="&amp;DATE(2026,8,12),T_Demandes[Au],"&gt;="&amp;DATE(2026,8,12),T_Demandes[Type],"RTT")&gt;0,"RTT",IF(COUNTIFS(T_Demandes[Collaborateur],$A12,T_Demandes[Statut],"Validé",T_Demandes[Du],"&lt;="&amp;DATE(2026,8,12),T_Demandes[Au],"&gt;="&amp;DATE(2026,8,12),T_Demandes[Type],"MAL")&gt;0,"MAL",IF(COUNTIFS(T_Demandes[Collaborateur],$A12,T_Demandes[Statut],"Validé",T_Demandes[Du],"&lt;="&amp;DATE(2026,8,12),T_Demandes[Au],"&gt;="&amp;DATE(2026,8,12),T_Demandes[Type],"ABS")&gt;0,"ABS",IF(COUNTIFS(T_Demandes[Collaborateur],$A12,T_Demandes[Statut],"Validé",T_Demandes[Du],"&lt;="&amp;DATE(2026,8,12),T_Demandes[Au],"&gt;="&amp;DATE(2026,8,12),T_Demandes[Type],"MAT")&gt;0,"MAT","")))))</f>
        <v/>
      </c>
      <c r="P12" s="8">
        <f>IF(COUNTIFS(T_Demandes[Collaborateur],$A12,T_Demandes[Statut],"Validé",T_Demandes[Du],"&lt;="&amp;DATE(2026,8,13),T_Demandes[Au],"&gt;="&amp;DATE(2026,8,13),T_Demandes[Type],"CP")&gt;0,"CP",IF(COUNTIFS(T_Demandes[Collaborateur],$A12,T_Demandes[Statut],"Validé",T_Demandes[Du],"&lt;="&amp;DATE(2026,8,13),T_Demandes[Au],"&gt;="&amp;DATE(2026,8,13),T_Demandes[Type],"RTT")&gt;0,"RTT",IF(COUNTIFS(T_Demandes[Collaborateur],$A12,T_Demandes[Statut],"Validé",T_Demandes[Du],"&lt;="&amp;DATE(2026,8,13),T_Demandes[Au],"&gt;="&amp;DATE(2026,8,13),T_Demandes[Type],"MAL")&gt;0,"MAL",IF(COUNTIFS(T_Demandes[Collaborateur],$A12,T_Demandes[Statut],"Validé",T_Demandes[Du],"&lt;="&amp;DATE(2026,8,13),T_Demandes[Au],"&gt;="&amp;DATE(2026,8,13),T_Demandes[Type],"ABS")&gt;0,"ABS",IF(COUNTIFS(T_Demandes[Collaborateur],$A12,T_Demandes[Statut],"Validé",T_Demandes[Du],"&lt;="&amp;DATE(2026,8,13),T_Demandes[Au],"&gt;="&amp;DATE(2026,8,13),T_Demandes[Type],"MAT")&gt;0,"MAT","")))))</f>
        <v/>
      </c>
      <c r="Q12" s="8">
        <f>IF(COUNTIFS(T_Demandes[Collaborateur],$A12,T_Demandes[Statut],"Validé",T_Demandes[Du],"&lt;="&amp;DATE(2026,8,14),T_Demandes[Au],"&gt;="&amp;DATE(2026,8,14),T_Demandes[Type],"CP")&gt;0,"CP",IF(COUNTIFS(T_Demandes[Collaborateur],$A12,T_Demandes[Statut],"Validé",T_Demandes[Du],"&lt;="&amp;DATE(2026,8,14),T_Demandes[Au],"&gt;="&amp;DATE(2026,8,14),T_Demandes[Type],"RTT")&gt;0,"RTT",IF(COUNTIFS(T_Demandes[Collaborateur],$A12,T_Demandes[Statut],"Validé",T_Demandes[Du],"&lt;="&amp;DATE(2026,8,14),T_Demandes[Au],"&gt;="&amp;DATE(2026,8,14),T_Demandes[Type],"MAL")&gt;0,"MAL",IF(COUNTIFS(T_Demandes[Collaborateur],$A12,T_Demandes[Statut],"Validé",T_Demandes[Du],"&lt;="&amp;DATE(2026,8,14),T_Demandes[Au],"&gt;="&amp;DATE(2026,8,14),T_Demandes[Type],"ABS")&gt;0,"ABS",IF(COUNTIFS(T_Demandes[Collaborateur],$A12,T_Demandes[Statut],"Validé",T_Demandes[Du],"&lt;="&amp;DATE(2026,8,14),T_Demandes[Au],"&gt;="&amp;DATE(2026,8,14),T_Demandes[Type],"MAT")&gt;0,"MAT","")))))</f>
        <v/>
      </c>
      <c r="R12" s="8">
        <f>IF(COUNTIFS(T_Demandes[Collaborateur],$A12,T_Demandes[Statut],"Validé",T_Demandes[Du],"&lt;="&amp;DATE(2026,8,15),T_Demandes[Au],"&gt;="&amp;DATE(2026,8,15),T_Demandes[Type],"CP")&gt;0,"CP",IF(COUNTIFS(T_Demandes[Collaborateur],$A12,T_Demandes[Statut],"Validé",T_Demandes[Du],"&lt;="&amp;DATE(2026,8,15),T_Demandes[Au],"&gt;="&amp;DATE(2026,8,15),T_Demandes[Type],"RTT")&gt;0,"RTT",IF(COUNTIFS(T_Demandes[Collaborateur],$A12,T_Demandes[Statut],"Validé",T_Demandes[Du],"&lt;="&amp;DATE(2026,8,15),T_Demandes[Au],"&gt;="&amp;DATE(2026,8,15),T_Demandes[Type],"MAL")&gt;0,"MAL",IF(COUNTIFS(T_Demandes[Collaborateur],$A12,T_Demandes[Statut],"Validé",T_Demandes[Du],"&lt;="&amp;DATE(2026,8,15),T_Demandes[Au],"&gt;="&amp;DATE(2026,8,15),T_Demandes[Type],"ABS")&gt;0,"ABS",IF(COUNTIFS(T_Demandes[Collaborateur],$A12,T_Demandes[Statut],"Validé",T_Demandes[Du],"&lt;="&amp;DATE(2026,8,15),T_Demandes[Au],"&gt;="&amp;DATE(2026,8,15),T_Demandes[Type],"MAT")&gt;0,"MAT","")))))</f>
        <v/>
      </c>
      <c r="S12" s="8">
        <f>IF(COUNTIFS(T_Demandes[Collaborateur],$A12,T_Demandes[Statut],"Validé",T_Demandes[Du],"&lt;="&amp;DATE(2026,8,16),T_Demandes[Au],"&gt;="&amp;DATE(2026,8,16),T_Demandes[Type],"CP")&gt;0,"CP",IF(COUNTIFS(T_Demandes[Collaborateur],$A12,T_Demandes[Statut],"Validé",T_Demandes[Du],"&lt;="&amp;DATE(2026,8,16),T_Demandes[Au],"&gt;="&amp;DATE(2026,8,16),T_Demandes[Type],"RTT")&gt;0,"RTT",IF(COUNTIFS(T_Demandes[Collaborateur],$A12,T_Demandes[Statut],"Validé",T_Demandes[Du],"&lt;="&amp;DATE(2026,8,16),T_Demandes[Au],"&gt;="&amp;DATE(2026,8,16),T_Demandes[Type],"MAL")&gt;0,"MAL",IF(COUNTIFS(T_Demandes[Collaborateur],$A12,T_Demandes[Statut],"Validé",T_Demandes[Du],"&lt;="&amp;DATE(2026,8,16),T_Demandes[Au],"&gt;="&amp;DATE(2026,8,16),T_Demandes[Type],"ABS")&gt;0,"ABS",IF(COUNTIFS(T_Demandes[Collaborateur],$A12,T_Demandes[Statut],"Validé",T_Demandes[Du],"&lt;="&amp;DATE(2026,8,16),T_Demandes[Au],"&gt;="&amp;DATE(2026,8,16),T_Demandes[Type],"MAT")&gt;0,"MAT","")))))</f>
        <v/>
      </c>
      <c r="T12" s="8">
        <f>IF(COUNTIFS(T_Demandes[Collaborateur],$A12,T_Demandes[Statut],"Validé",T_Demandes[Du],"&lt;="&amp;DATE(2026,8,17),T_Demandes[Au],"&gt;="&amp;DATE(2026,8,17),T_Demandes[Type],"CP")&gt;0,"CP",IF(COUNTIFS(T_Demandes[Collaborateur],$A12,T_Demandes[Statut],"Validé",T_Demandes[Du],"&lt;="&amp;DATE(2026,8,17),T_Demandes[Au],"&gt;="&amp;DATE(2026,8,17),T_Demandes[Type],"RTT")&gt;0,"RTT",IF(COUNTIFS(T_Demandes[Collaborateur],$A12,T_Demandes[Statut],"Validé",T_Demandes[Du],"&lt;="&amp;DATE(2026,8,17),T_Demandes[Au],"&gt;="&amp;DATE(2026,8,17),T_Demandes[Type],"MAL")&gt;0,"MAL",IF(COUNTIFS(T_Demandes[Collaborateur],$A12,T_Demandes[Statut],"Validé",T_Demandes[Du],"&lt;="&amp;DATE(2026,8,17),T_Demandes[Au],"&gt;="&amp;DATE(2026,8,17),T_Demandes[Type],"ABS")&gt;0,"ABS",IF(COUNTIFS(T_Demandes[Collaborateur],$A12,T_Demandes[Statut],"Validé",T_Demandes[Du],"&lt;="&amp;DATE(2026,8,17),T_Demandes[Au],"&gt;="&amp;DATE(2026,8,17),T_Demandes[Type],"MAT")&gt;0,"MAT","")))))</f>
        <v/>
      </c>
      <c r="U12" s="8">
        <f>IF(COUNTIFS(T_Demandes[Collaborateur],$A12,T_Demandes[Statut],"Validé",T_Demandes[Du],"&lt;="&amp;DATE(2026,8,18),T_Demandes[Au],"&gt;="&amp;DATE(2026,8,18),T_Demandes[Type],"CP")&gt;0,"CP",IF(COUNTIFS(T_Demandes[Collaborateur],$A12,T_Demandes[Statut],"Validé",T_Demandes[Du],"&lt;="&amp;DATE(2026,8,18),T_Demandes[Au],"&gt;="&amp;DATE(2026,8,18),T_Demandes[Type],"RTT")&gt;0,"RTT",IF(COUNTIFS(T_Demandes[Collaborateur],$A12,T_Demandes[Statut],"Validé",T_Demandes[Du],"&lt;="&amp;DATE(2026,8,18),T_Demandes[Au],"&gt;="&amp;DATE(2026,8,18),T_Demandes[Type],"MAL")&gt;0,"MAL",IF(COUNTIFS(T_Demandes[Collaborateur],$A12,T_Demandes[Statut],"Validé",T_Demandes[Du],"&lt;="&amp;DATE(2026,8,18),T_Demandes[Au],"&gt;="&amp;DATE(2026,8,18),T_Demandes[Type],"ABS")&gt;0,"ABS",IF(COUNTIFS(T_Demandes[Collaborateur],$A12,T_Demandes[Statut],"Validé",T_Demandes[Du],"&lt;="&amp;DATE(2026,8,18),T_Demandes[Au],"&gt;="&amp;DATE(2026,8,18),T_Demandes[Type],"MAT")&gt;0,"MAT","")))))</f>
        <v/>
      </c>
      <c r="V12" s="8">
        <f>IF(COUNTIFS(T_Demandes[Collaborateur],$A12,T_Demandes[Statut],"Validé",T_Demandes[Du],"&lt;="&amp;DATE(2026,8,19),T_Demandes[Au],"&gt;="&amp;DATE(2026,8,19),T_Demandes[Type],"CP")&gt;0,"CP",IF(COUNTIFS(T_Demandes[Collaborateur],$A12,T_Demandes[Statut],"Validé",T_Demandes[Du],"&lt;="&amp;DATE(2026,8,19),T_Demandes[Au],"&gt;="&amp;DATE(2026,8,19),T_Demandes[Type],"RTT")&gt;0,"RTT",IF(COUNTIFS(T_Demandes[Collaborateur],$A12,T_Demandes[Statut],"Validé",T_Demandes[Du],"&lt;="&amp;DATE(2026,8,19),T_Demandes[Au],"&gt;="&amp;DATE(2026,8,19),T_Demandes[Type],"MAL")&gt;0,"MAL",IF(COUNTIFS(T_Demandes[Collaborateur],$A12,T_Demandes[Statut],"Validé",T_Demandes[Du],"&lt;="&amp;DATE(2026,8,19),T_Demandes[Au],"&gt;="&amp;DATE(2026,8,19),T_Demandes[Type],"ABS")&gt;0,"ABS",IF(COUNTIFS(T_Demandes[Collaborateur],$A12,T_Demandes[Statut],"Validé",T_Demandes[Du],"&lt;="&amp;DATE(2026,8,19),T_Demandes[Au],"&gt;="&amp;DATE(2026,8,19),T_Demandes[Type],"MAT")&gt;0,"MAT","")))))</f>
        <v/>
      </c>
      <c r="W12" s="8">
        <f>IF(COUNTIFS(T_Demandes[Collaborateur],$A12,T_Demandes[Statut],"Validé",T_Demandes[Du],"&lt;="&amp;DATE(2026,8,20),T_Demandes[Au],"&gt;="&amp;DATE(2026,8,20),T_Demandes[Type],"CP")&gt;0,"CP",IF(COUNTIFS(T_Demandes[Collaborateur],$A12,T_Demandes[Statut],"Validé",T_Demandes[Du],"&lt;="&amp;DATE(2026,8,20),T_Demandes[Au],"&gt;="&amp;DATE(2026,8,20),T_Demandes[Type],"RTT")&gt;0,"RTT",IF(COUNTIFS(T_Demandes[Collaborateur],$A12,T_Demandes[Statut],"Validé",T_Demandes[Du],"&lt;="&amp;DATE(2026,8,20),T_Demandes[Au],"&gt;="&amp;DATE(2026,8,20),T_Demandes[Type],"MAL")&gt;0,"MAL",IF(COUNTIFS(T_Demandes[Collaborateur],$A12,T_Demandes[Statut],"Validé",T_Demandes[Du],"&lt;="&amp;DATE(2026,8,20),T_Demandes[Au],"&gt;="&amp;DATE(2026,8,20),T_Demandes[Type],"ABS")&gt;0,"ABS",IF(COUNTIFS(T_Demandes[Collaborateur],$A12,T_Demandes[Statut],"Validé",T_Demandes[Du],"&lt;="&amp;DATE(2026,8,20),T_Demandes[Au],"&gt;="&amp;DATE(2026,8,20),T_Demandes[Type],"MAT")&gt;0,"MAT","")))))</f>
        <v/>
      </c>
      <c r="X12" s="8">
        <f>IF(COUNTIFS(T_Demandes[Collaborateur],$A12,T_Demandes[Statut],"Validé",T_Demandes[Du],"&lt;="&amp;DATE(2026,8,21),T_Demandes[Au],"&gt;="&amp;DATE(2026,8,21),T_Demandes[Type],"CP")&gt;0,"CP",IF(COUNTIFS(T_Demandes[Collaborateur],$A12,T_Demandes[Statut],"Validé",T_Demandes[Du],"&lt;="&amp;DATE(2026,8,21),T_Demandes[Au],"&gt;="&amp;DATE(2026,8,21),T_Demandes[Type],"RTT")&gt;0,"RTT",IF(COUNTIFS(T_Demandes[Collaborateur],$A12,T_Demandes[Statut],"Validé",T_Demandes[Du],"&lt;="&amp;DATE(2026,8,21),T_Demandes[Au],"&gt;="&amp;DATE(2026,8,21),T_Demandes[Type],"MAL")&gt;0,"MAL",IF(COUNTIFS(T_Demandes[Collaborateur],$A12,T_Demandes[Statut],"Validé",T_Demandes[Du],"&lt;="&amp;DATE(2026,8,21),T_Demandes[Au],"&gt;="&amp;DATE(2026,8,21),T_Demandes[Type],"ABS")&gt;0,"ABS",IF(COUNTIFS(T_Demandes[Collaborateur],$A12,T_Demandes[Statut],"Validé",T_Demandes[Du],"&lt;="&amp;DATE(2026,8,21),T_Demandes[Au],"&gt;="&amp;DATE(2026,8,21),T_Demandes[Type],"MAT")&gt;0,"MAT","")))))</f>
        <v/>
      </c>
      <c r="Y12" s="8">
        <f>IF(COUNTIFS(T_Demandes[Collaborateur],$A12,T_Demandes[Statut],"Validé",T_Demandes[Du],"&lt;="&amp;DATE(2026,8,22),T_Demandes[Au],"&gt;="&amp;DATE(2026,8,22),T_Demandes[Type],"CP")&gt;0,"CP",IF(COUNTIFS(T_Demandes[Collaborateur],$A12,T_Demandes[Statut],"Validé",T_Demandes[Du],"&lt;="&amp;DATE(2026,8,22),T_Demandes[Au],"&gt;="&amp;DATE(2026,8,22),T_Demandes[Type],"RTT")&gt;0,"RTT",IF(COUNTIFS(T_Demandes[Collaborateur],$A12,T_Demandes[Statut],"Validé",T_Demandes[Du],"&lt;="&amp;DATE(2026,8,22),T_Demandes[Au],"&gt;="&amp;DATE(2026,8,22),T_Demandes[Type],"MAL")&gt;0,"MAL",IF(COUNTIFS(T_Demandes[Collaborateur],$A12,T_Demandes[Statut],"Validé",T_Demandes[Du],"&lt;="&amp;DATE(2026,8,22),T_Demandes[Au],"&gt;="&amp;DATE(2026,8,22),T_Demandes[Type],"ABS")&gt;0,"ABS",IF(COUNTIFS(T_Demandes[Collaborateur],$A12,T_Demandes[Statut],"Validé",T_Demandes[Du],"&lt;="&amp;DATE(2026,8,22),T_Demandes[Au],"&gt;="&amp;DATE(2026,8,22),T_Demandes[Type],"MAT")&gt;0,"MAT","")))))</f>
        <v/>
      </c>
      <c r="Z12" s="8">
        <f>IF(COUNTIFS(T_Demandes[Collaborateur],$A12,T_Demandes[Statut],"Validé",T_Demandes[Du],"&lt;="&amp;DATE(2026,8,23),T_Demandes[Au],"&gt;="&amp;DATE(2026,8,23),T_Demandes[Type],"CP")&gt;0,"CP",IF(COUNTIFS(T_Demandes[Collaborateur],$A12,T_Demandes[Statut],"Validé",T_Demandes[Du],"&lt;="&amp;DATE(2026,8,23),T_Demandes[Au],"&gt;="&amp;DATE(2026,8,23),T_Demandes[Type],"RTT")&gt;0,"RTT",IF(COUNTIFS(T_Demandes[Collaborateur],$A12,T_Demandes[Statut],"Validé",T_Demandes[Du],"&lt;="&amp;DATE(2026,8,23),T_Demandes[Au],"&gt;="&amp;DATE(2026,8,23),T_Demandes[Type],"MAL")&gt;0,"MAL",IF(COUNTIFS(T_Demandes[Collaborateur],$A12,T_Demandes[Statut],"Validé",T_Demandes[Du],"&lt;="&amp;DATE(2026,8,23),T_Demandes[Au],"&gt;="&amp;DATE(2026,8,23),T_Demandes[Type],"ABS")&gt;0,"ABS",IF(COUNTIFS(T_Demandes[Collaborateur],$A12,T_Demandes[Statut],"Validé",T_Demandes[Du],"&lt;="&amp;DATE(2026,8,23),T_Demandes[Au],"&gt;="&amp;DATE(2026,8,23),T_Demandes[Type],"MAT")&gt;0,"MAT","")))))</f>
        <v/>
      </c>
      <c r="AA12" s="8">
        <f>IF(COUNTIFS(T_Demandes[Collaborateur],$A12,T_Demandes[Statut],"Validé",T_Demandes[Du],"&lt;="&amp;DATE(2026,8,24),T_Demandes[Au],"&gt;="&amp;DATE(2026,8,24),T_Demandes[Type],"CP")&gt;0,"CP",IF(COUNTIFS(T_Demandes[Collaborateur],$A12,T_Demandes[Statut],"Validé",T_Demandes[Du],"&lt;="&amp;DATE(2026,8,24),T_Demandes[Au],"&gt;="&amp;DATE(2026,8,24),T_Demandes[Type],"RTT")&gt;0,"RTT",IF(COUNTIFS(T_Demandes[Collaborateur],$A12,T_Demandes[Statut],"Validé",T_Demandes[Du],"&lt;="&amp;DATE(2026,8,24),T_Demandes[Au],"&gt;="&amp;DATE(2026,8,24),T_Demandes[Type],"MAL")&gt;0,"MAL",IF(COUNTIFS(T_Demandes[Collaborateur],$A12,T_Demandes[Statut],"Validé",T_Demandes[Du],"&lt;="&amp;DATE(2026,8,24),T_Demandes[Au],"&gt;="&amp;DATE(2026,8,24),T_Demandes[Type],"ABS")&gt;0,"ABS",IF(COUNTIFS(T_Demandes[Collaborateur],$A12,T_Demandes[Statut],"Validé",T_Demandes[Du],"&lt;="&amp;DATE(2026,8,24),T_Demandes[Au],"&gt;="&amp;DATE(2026,8,24),T_Demandes[Type],"MAT")&gt;0,"MAT","")))))</f>
        <v/>
      </c>
      <c r="AB12" s="8">
        <f>IF(COUNTIFS(T_Demandes[Collaborateur],$A12,T_Demandes[Statut],"Validé",T_Demandes[Du],"&lt;="&amp;DATE(2026,8,25),T_Demandes[Au],"&gt;="&amp;DATE(2026,8,25),T_Demandes[Type],"CP")&gt;0,"CP",IF(COUNTIFS(T_Demandes[Collaborateur],$A12,T_Demandes[Statut],"Validé",T_Demandes[Du],"&lt;="&amp;DATE(2026,8,25),T_Demandes[Au],"&gt;="&amp;DATE(2026,8,25),T_Demandes[Type],"RTT")&gt;0,"RTT",IF(COUNTIFS(T_Demandes[Collaborateur],$A12,T_Demandes[Statut],"Validé",T_Demandes[Du],"&lt;="&amp;DATE(2026,8,25),T_Demandes[Au],"&gt;="&amp;DATE(2026,8,25),T_Demandes[Type],"MAL")&gt;0,"MAL",IF(COUNTIFS(T_Demandes[Collaborateur],$A12,T_Demandes[Statut],"Validé",T_Demandes[Du],"&lt;="&amp;DATE(2026,8,25),T_Demandes[Au],"&gt;="&amp;DATE(2026,8,25),T_Demandes[Type],"ABS")&gt;0,"ABS",IF(COUNTIFS(T_Demandes[Collaborateur],$A12,T_Demandes[Statut],"Validé",T_Demandes[Du],"&lt;="&amp;DATE(2026,8,25),T_Demandes[Au],"&gt;="&amp;DATE(2026,8,25),T_Demandes[Type],"MAT")&gt;0,"MAT","")))))</f>
        <v/>
      </c>
      <c r="AC12" s="8">
        <f>IF(COUNTIFS(T_Demandes[Collaborateur],$A12,T_Demandes[Statut],"Validé",T_Demandes[Du],"&lt;="&amp;DATE(2026,8,26),T_Demandes[Au],"&gt;="&amp;DATE(2026,8,26),T_Demandes[Type],"CP")&gt;0,"CP",IF(COUNTIFS(T_Demandes[Collaborateur],$A12,T_Demandes[Statut],"Validé",T_Demandes[Du],"&lt;="&amp;DATE(2026,8,26),T_Demandes[Au],"&gt;="&amp;DATE(2026,8,26),T_Demandes[Type],"RTT")&gt;0,"RTT",IF(COUNTIFS(T_Demandes[Collaborateur],$A12,T_Demandes[Statut],"Validé",T_Demandes[Du],"&lt;="&amp;DATE(2026,8,26),T_Demandes[Au],"&gt;="&amp;DATE(2026,8,26),T_Demandes[Type],"MAL")&gt;0,"MAL",IF(COUNTIFS(T_Demandes[Collaborateur],$A12,T_Demandes[Statut],"Validé",T_Demandes[Du],"&lt;="&amp;DATE(2026,8,26),T_Demandes[Au],"&gt;="&amp;DATE(2026,8,26),T_Demandes[Type],"ABS")&gt;0,"ABS",IF(COUNTIFS(T_Demandes[Collaborateur],$A12,T_Demandes[Statut],"Validé",T_Demandes[Du],"&lt;="&amp;DATE(2026,8,26),T_Demandes[Au],"&gt;="&amp;DATE(2026,8,26),T_Demandes[Type],"MAT")&gt;0,"MAT","")))))</f>
        <v/>
      </c>
      <c r="AD12" s="8">
        <f>IF(COUNTIFS(T_Demandes[Collaborateur],$A12,T_Demandes[Statut],"Validé",T_Demandes[Du],"&lt;="&amp;DATE(2026,8,27),T_Demandes[Au],"&gt;="&amp;DATE(2026,8,27),T_Demandes[Type],"CP")&gt;0,"CP",IF(COUNTIFS(T_Demandes[Collaborateur],$A12,T_Demandes[Statut],"Validé",T_Demandes[Du],"&lt;="&amp;DATE(2026,8,27),T_Demandes[Au],"&gt;="&amp;DATE(2026,8,27),T_Demandes[Type],"RTT")&gt;0,"RTT",IF(COUNTIFS(T_Demandes[Collaborateur],$A12,T_Demandes[Statut],"Validé",T_Demandes[Du],"&lt;="&amp;DATE(2026,8,27),T_Demandes[Au],"&gt;="&amp;DATE(2026,8,27),T_Demandes[Type],"MAL")&gt;0,"MAL",IF(COUNTIFS(T_Demandes[Collaborateur],$A12,T_Demandes[Statut],"Validé",T_Demandes[Du],"&lt;="&amp;DATE(2026,8,27),T_Demandes[Au],"&gt;="&amp;DATE(2026,8,27),T_Demandes[Type],"ABS")&gt;0,"ABS",IF(COUNTIFS(T_Demandes[Collaborateur],$A12,T_Demandes[Statut],"Validé",T_Demandes[Du],"&lt;="&amp;DATE(2026,8,27),T_Demandes[Au],"&gt;="&amp;DATE(2026,8,27),T_Demandes[Type],"MAT")&gt;0,"MAT","")))))</f>
        <v/>
      </c>
      <c r="AE12" s="8">
        <f>IF(COUNTIFS(T_Demandes[Collaborateur],$A12,T_Demandes[Statut],"Validé",T_Demandes[Du],"&lt;="&amp;DATE(2026,8,28),T_Demandes[Au],"&gt;="&amp;DATE(2026,8,28),T_Demandes[Type],"CP")&gt;0,"CP",IF(COUNTIFS(T_Demandes[Collaborateur],$A12,T_Demandes[Statut],"Validé",T_Demandes[Du],"&lt;="&amp;DATE(2026,8,28),T_Demandes[Au],"&gt;="&amp;DATE(2026,8,28),T_Demandes[Type],"RTT")&gt;0,"RTT",IF(COUNTIFS(T_Demandes[Collaborateur],$A12,T_Demandes[Statut],"Validé",T_Demandes[Du],"&lt;="&amp;DATE(2026,8,28),T_Demandes[Au],"&gt;="&amp;DATE(2026,8,28),T_Demandes[Type],"MAL")&gt;0,"MAL",IF(COUNTIFS(T_Demandes[Collaborateur],$A12,T_Demandes[Statut],"Validé",T_Demandes[Du],"&lt;="&amp;DATE(2026,8,28),T_Demandes[Au],"&gt;="&amp;DATE(2026,8,28),T_Demandes[Type],"ABS")&gt;0,"ABS",IF(COUNTIFS(T_Demandes[Collaborateur],$A12,T_Demandes[Statut],"Validé",T_Demandes[Du],"&lt;="&amp;DATE(2026,8,28),T_Demandes[Au],"&gt;="&amp;DATE(2026,8,28),T_Demandes[Type],"MAT")&gt;0,"MAT","")))))</f>
        <v/>
      </c>
      <c r="AF12" s="8">
        <f>IF(COUNTIFS(T_Demandes[Collaborateur],$A12,T_Demandes[Statut],"Validé",T_Demandes[Du],"&lt;="&amp;DATE(2026,8,29),T_Demandes[Au],"&gt;="&amp;DATE(2026,8,29),T_Demandes[Type],"CP")&gt;0,"CP",IF(COUNTIFS(T_Demandes[Collaborateur],$A12,T_Demandes[Statut],"Validé",T_Demandes[Du],"&lt;="&amp;DATE(2026,8,29),T_Demandes[Au],"&gt;="&amp;DATE(2026,8,29),T_Demandes[Type],"RTT")&gt;0,"RTT",IF(COUNTIFS(T_Demandes[Collaborateur],$A12,T_Demandes[Statut],"Validé",T_Demandes[Du],"&lt;="&amp;DATE(2026,8,29),T_Demandes[Au],"&gt;="&amp;DATE(2026,8,29),T_Demandes[Type],"MAL")&gt;0,"MAL",IF(COUNTIFS(T_Demandes[Collaborateur],$A12,T_Demandes[Statut],"Validé",T_Demandes[Du],"&lt;="&amp;DATE(2026,8,29),T_Demandes[Au],"&gt;="&amp;DATE(2026,8,29),T_Demandes[Type],"ABS")&gt;0,"ABS",IF(COUNTIFS(T_Demandes[Collaborateur],$A12,T_Demandes[Statut],"Validé",T_Demandes[Du],"&lt;="&amp;DATE(2026,8,29),T_Demandes[Au],"&gt;="&amp;DATE(2026,8,29),T_Demandes[Type],"MAT")&gt;0,"MAT","")))))</f>
        <v/>
      </c>
      <c r="AG12" s="8">
        <f>IF(COUNTIFS(T_Demandes[Collaborateur],$A12,T_Demandes[Statut],"Validé",T_Demandes[Du],"&lt;="&amp;DATE(2026,8,30),T_Demandes[Au],"&gt;="&amp;DATE(2026,8,30),T_Demandes[Type],"CP")&gt;0,"CP",IF(COUNTIFS(T_Demandes[Collaborateur],$A12,T_Demandes[Statut],"Validé",T_Demandes[Du],"&lt;="&amp;DATE(2026,8,30),T_Demandes[Au],"&gt;="&amp;DATE(2026,8,30),T_Demandes[Type],"RTT")&gt;0,"RTT",IF(COUNTIFS(T_Demandes[Collaborateur],$A12,T_Demandes[Statut],"Validé",T_Demandes[Du],"&lt;="&amp;DATE(2026,8,30),T_Demandes[Au],"&gt;="&amp;DATE(2026,8,30),T_Demandes[Type],"MAL")&gt;0,"MAL",IF(COUNTIFS(T_Demandes[Collaborateur],$A12,T_Demandes[Statut],"Validé",T_Demandes[Du],"&lt;="&amp;DATE(2026,8,30),T_Demandes[Au],"&gt;="&amp;DATE(2026,8,30),T_Demandes[Type],"ABS")&gt;0,"ABS",IF(COUNTIFS(T_Demandes[Collaborateur],$A12,T_Demandes[Statut],"Validé",T_Demandes[Du],"&lt;="&amp;DATE(2026,8,30),T_Demandes[Au],"&gt;="&amp;DATE(2026,8,30),T_Demandes[Type],"MAT")&gt;0,"MAT","")))))</f>
        <v/>
      </c>
      <c r="AH12" s="8">
        <f>IF(COUNTIFS(T_Demandes[Collaborateur],$A12,T_Demandes[Statut],"Validé",T_Demandes[Du],"&lt;="&amp;DATE(2026,8,31),T_Demandes[Au],"&gt;="&amp;DATE(2026,8,31),T_Demandes[Type],"CP")&gt;0,"CP",IF(COUNTIFS(T_Demandes[Collaborateur],$A12,T_Demandes[Statut],"Validé",T_Demandes[Du],"&lt;="&amp;DATE(2026,8,31),T_Demandes[Au],"&gt;="&amp;DATE(2026,8,31),T_Demandes[Type],"RTT")&gt;0,"RTT",IF(COUNTIFS(T_Demandes[Collaborateur],$A12,T_Demandes[Statut],"Validé",T_Demandes[Du],"&lt;="&amp;DATE(2026,8,31),T_Demandes[Au],"&gt;="&amp;DATE(2026,8,31),T_Demandes[Type],"MAL")&gt;0,"MAL",IF(COUNTIFS(T_Demandes[Collaborateur],$A12,T_Demandes[Statut],"Validé",T_Demandes[Du],"&lt;="&amp;DATE(2026,8,31),T_Demandes[Au],"&gt;="&amp;DATE(2026,8,31),T_Demandes[Type],"ABS")&gt;0,"ABS",IF(COUNTIFS(T_Demandes[Collaborateur],$A12,T_Demandes[Statut],"Validé",T_Demandes[Du],"&lt;="&amp;DATE(2026,8,31),T_Demandes[Au],"&gt;="&amp;DATE(2026,8,31),T_Demandes[Type],"MAT")&gt;0,"MAT","")))))</f>
        <v/>
      </c>
    </row>
    <row r="13">
      <c r="A13" t="inlineStr">
        <is>
          <t>Clément Dubois</t>
        </is>
      </c>
      <c r="B13" t="inlineStr">
        <is>
          <t>B</t>
        </is>
      </c>
      <c r="C13" t="inlineStr">
        <is>
          <t>Samira Idrissi</t>
        </is>
      </c>
      <c r="D13" s="8">
        <f>IF(COUNTIFS(T_Demandes[Collaborateur],$A13,T_Demandes[Statut],"Validé",T_Demandes[Du],"&lt;="&amp;DATE(2026,8,1),T_Demandes[Au],"&gt;="&amp;DATE(2026,8,1),T_Demandes[Type],"CP")&gt;0,"CP",IF(COUNTIFS(T_Demandes[Collaborateur],$A13,T_Demandes[Statut],"Validé",T_Demandes[Du],"&lt;="&amp;DATE(2026,8,1),T_Demandes[Au],"&gt;="&amp;DATE(2026,8,1),T_Demandes[Type],"RTT")&gt;0,"RTT",IF(COUNTIFS(T_Demandes[Collaborateur],$A13,T_Demandes[Statut],"Validé",T_Demandes[Du],"&lt;="&amp;DATE(2026,8,1),T_Demandes[Au],"&gt;="&amp;DATE(2026,8,1),T_Demandes[Type],"MAL")&gt;0,"MAL",IF(COUNTIFS(T_Demandes[Collaborateur],$A13,T_Demandes[Statut],"Validé",T_Demandes[Du],"&lt;="&amp;DATE(2026,8,1),T_Demandes[Au],"&gt;="&amp;DATE(2026,8,1),T_Demandes[Type],"ABS")&gt;0,"ABS",IF(COUNTIFS(T_Demandes[Collaborateur],$A13,T_Demandes[Statut],"Validé",T_Demandes[Du],"&lt;="&amp;DATE(2026,8,1),T_Demandes[Au],"&gt;="&amp;DATE(2026,8,1),T_Demandes[Type],"MAT")&gt;0,"MAT","")))))</f>
        <v/>
      </c>
      <c r="E13" s="8">
        <f>IF(COUNTIFS(T_Demandes[Collaborateur],$A13,T_Demandes[Statut],"Validé",T_Demandes[Du],"&lt;="&amp;DATE(2026,8,2),T_Demandes[Au],"&gt;="&amp;DATE(2026,8,2),T_Demandes[Type],"CP")&gt;0,"CP",IF(COUNTIFS(T_Demandes[Collaborateur],$A13,T_Demandes[Statut],"Validé",T_Demandes[Du],"&lt;="&amp;DATE(2026,8,2),T_Demandes[Au],"&gt;="&amp;DATE(2026,8,2),T_Demandes[Type],"RTT")&gt;0,"RTT",IF(COUNTIFS(T_Demandes[Collaborateur],$A13,T_Demandes[Statut],"Validé",T_Demandes[Du],"&lt;="&amp;DATE(2026,8,2),T_Demandes[Au],"&gt;="&amp;DATE(2026,8,2),T_Demandes[Type],"MAL")&gt;0,"MAL",IF(COUNTIFS(T_Demandes[Collaborateur],$A13,T_Demandes[Statut],"Validé",T_Demandes[Du],"&lt;="&amp;DATE(2026,8,2),T_Demandes[Au],"&gt;="&amp;DATE(2026,8,2),T_Demandes[Type],"ABS")&gt;0,"ABS",IF(COUNTIFS(T_Demandes[Collaborateur],$A13,T_Demandes[Statut],"Validé",T_Demandes[Du],"&lt;="&amp;DATE(2026,8,2),T_Demandes[Au],"&gt;="&amp;DATE(2026,8,2),T_Demandes[Type],"MAT")&gt;0,"MAT","")))))</f>
        <v/>
      </c>
      <c r="F13" s="8">
        <f>IF(COUNTIFS(T_Demandes[Collaborateur],$A13,T_Demandes[Statut],"Validé",T_Demandes[Du],"&lt;="&amp;DATE(2026,8,3),T_Demandes[Au],"&gt;="&amp;DATE(2026,8,3),T_Demandes[Type],"CP")&gt;0,"CP",IF(COUNTIFS(T_Demandes[Collaborateur],$A13,T_Demandes[Statut],"Validé",T_Demandes[Du],"&lt;="&amp;DATE(2026,8,3),T_Demandes[Au],"&gt;="&amp;DATE(2026,8,3),T_Demandes[Type],"RTT")&gt;0,"RTT",IF(COUNTIFS(T_Demandes[Collaborateur],$A13,T_Demandes[Statut],"Validé",T_Demandes[Du],"&lt;="&amp;DATE(2026,8,3),T_Demandes[Au],"&gt;="&amp;DATE(2026,8,3),T_Demandes[Type],"MAL")&gt;0,"MAL",IF(COUNTIFS(T_Demandes[Collaborateur],$A13,T_Demandes[Statut],"Validé",T_Demandes[Du],"&lt;="&amp;DATE(2026,8,3),T_Demandes[Au],"&gt;="&amp;DATE(2026,8,3),T_Demandes[Type],"ABS")&gt;0,"ABS",IF(COUNTIFS(T_Demandes[Collaborateur],$A13,T_Demandes[Statut],"Validé",T_Demandes[Du],"&lt;="&amp;DATE(2026,8,3),T_Demandes[Au],"&gt;="&amp;DATE(2026,8,3),T_Demandes[Type],"MAT")&gt;0,"MAT","")))))</f>
        <v/>
      </c>
      <c r="G13" s="8">
        <f>IF(COUNTIFS(T_Demandes[Collaborateur],$A13,T_Demandes[Statut],"Validé",T_Demandes[Du],"&lt;="&amp;DATE(2026,8,4),T_Demandes[Au],"&gt;="&amp;DATE(2026,8,4),T_Demandes[Type],"CP")&gt;0,"CP",IF(COUNTIFS(T_Demandes[Collaborateur],$A13,T_Demandes[Statut],"Validé",T_Demandes[Du],"&lt;="&amp;DATE(2026,8,4),T_Demandes[Au],"&gt;="&amp;DATE(2026,8,4),T_Demandes[Type],"RTT")&gt;0,"RTT",IF(COUNTIFS(T_Demandes[Collaborateur],$A13,T_Demandes[Statut],"Validé",T_Demandes[Du],"&lt;="&amp;DATE(2026,8,4),T_Demandes[Au],"&gt;="&amp;DATE(2026,8,4),T_Demandes[Type],"MAL")&gt;0,"MAL",IF(COUNTIFS(T_Demandes[Collaborateur],$A13,T_Demandes[Statut],"Validé",T_Demandes[Du],"&lt;="&amp;DATE(2026,8,4),T_Demandes[Au],"&gt;="&amp;DATE(2026,8,4),T_Demandes[Type],"ABS")&gt;0,"ABS",IF(COUNTIFS(T_Demandes[Collaborateur],$A13,T_Demandes[Statut],"Validé",T_Demandes[Du],"&lt;="&amp;DATE(2026,8,4),T_Demandes[Au],"&gt;="&amp;DATE(2026,8,4),T_Demandes[Type],"MAT")&gt;0,"MAT","")))))</f>
        <v/>
      </c>
      <c r="H13" s="8">
        <f>IF(COUNTIFS(T_Demandes[Collaborateur],$A13,T_Demandes[Statut],"Validé",T_Demandes[Du],"&lt;="&amp;DATE(2026,8,5),T_Demandes[Au],"&gt;="&amp;DATE(2026,8,5),T_Demandes[Type],"CP")&gt;0,"CP",IF(COUNTIFS(T_Demandes[Collaborateur],$A13,T_Demandes[Statut],"Validé",T_Demandes[Du],"&lt;="&amp;DATE(2026,8,5),T_Demandes[Au],"&gt;="&amp;DATE(2026,8,5),T_Demandes[Type],"RTT")&gt;0,"RTT",IF(COUNTIFS(T_Demandes[Collaborateur],$A13,T_Demandes[Statut],"Validé",T_Demandes[Du],"&lt;="&amp;DATE(2026,8,5),T_Demandes[Au],"&gt;="&amp;DATE(2026,8,5),T_Demandes[Type],"MAL")&gt;0,"MAL",IF(COUNTIFS(T_Demandes[Collaborateur],$A13,T_Demandes[Statut],"Validé",T_Demandes[Du],"&lt;="&amp;DATE(2026,8,5),T_Demandes[Au],"&gt;="&amp;DATE(2026,8,5),T_Demandes[Type],"ABS")&gt;0,"ABS",IF(COUNTIFS(T_Demandes[Collaborateur],$A13,T_Demandes[Statut],"Validé",T_Demandes[Du],"&lt;="&amp;DATE(2026,8,5),T_Demandes[Au],"&gt;="&amp;DATE(2026,8,5),T_Demandes[Type],"MAT")&gt;0,"MAT","")))))</f>
        <v/>
      </c>
      <c r="I13" s="8">
        <f>IF(COUNTIFS(T_Demandes[Collaborateur],$A13,T_Demandes[Statut],"Validé",T_Demandes[Du],"&lt;="&amp;DATE(2026,8,6),T_Demandes[Au],"&gt;="&amp;DATE(2026,8,6),T_Demandes[Type],"CP")&gt;0,"CP",IF(COUNTIFS(T_Demandes[Collaborateur],$A13,T_Demandes[Statut],"Validé",T_Demandes[Du],"&lt;="&amp;DATE(2026,8,6),T_Demandes[Au],"&gt;="&amp;DATE(2026,8,6),T_Demandes[Type],"RTT")&gt;0,"RTT",IF(COUNTIFS(T_Demandes[Collaborateur],$A13,T_Demandes[Statut],"Validé",T_Demandes[Du],"&lt;="&amp;DATE(2026,8,6),T_Demandes[Au],"&gt;="&amp;DATE(2026,8,6),T_Demandes[Type],"MAL")&gt;0,"MAL",IF(COUNTIFS(T_Demandes[Collaborateur],$A13,T_Demandes[Statut],"Validé",T_Demandes[Du],"&lt;="&amp;DATE(2026,8,6),T_Demandes[Au],"&gt;="&amp;DATE(2026,8,6),T_Demandes[Type],"ABS")&gt;0,"ABS",IF(COUNTIFS(T_Demandes[Collaborateur],$A13,T_Demandes[Statut],"Validé",T_Demandes[Du],"&lt;="&amp;DATE(2026,8,6),T_Demandes[Au],"&gt;="&amp;DATE(2026,8,6),T_Demandes[Type],"MAT")&gt;0,"MAT","")))))</f>
        <v/>
      </c>
      <c r="J13" s="8">
        <f>IF(COUNTIFS(T_Demandes[Collaborateur],$A13,T_Demandes[Statut],"Validé",T_Demandes[Du],"&lt;="&amp;DATE(2026,8,7),T_Demandes[Au],"&gt;="&amp;DATE(2026,8,7),T_Demandes[Type],"CP")&gt;0,"CP",IF(COUNTIFS(T_Demandes[Collaborateur],$A13,T_Demandes[Statut],"Validé",T_Demandes[Du],"&lt;="&amp;DATE(2026,8,7),T_Demandes[Au],"&gt;="&amp;DATE(2026,8,7),T_Demandes[Type],"RTT")&gt;0,"RTT",IF(COUNTIFS(T_Demandes[Collaborateur],$A13,T_Demandes[Statut],"Validé",T_Demandes[Du],"&lt;="&amp;DATE(2026,8,7),T_Demandes[Au],"&gt;="&amp;DATE(2026,8,7),T_Demandes[Type],"MAL")&gt;0,"MAL",IF(COUNTIFS(T_Demandes[Collaborateur],$A13,T_Demandes[Statut],"Validé",T_Demandes[Du],"&lt;="&amp;DATE(2026,8,7),T_Demandes[Au],"&gt;="&amp;DATE(2026,8,7),T_Demandes[Type],"ABS")&gt;0,"ABS",IF(COUNTIFS(T_Demandes[Collaborateur],$A13,T_Demandes[Statut],"Validé",T_Demandes[Du],"&lt;="&amp;DATE(2026,8,7),T_Demandes[Au],"&gt;="&amp;DATE(2026,8,7),T_Demandes[Type],"MAT")&gt;0,"MAT","")))))</f>
        <v/>
      </c>
      <c r="K13" s="8">
        <f>IF(COUNTIFS(T_Demandes[Collaborateur],$A13,T_Demandes[Statut],"Validé",T_Demandes[Du],"&lt;="&amp;DATE(2026,8,8),T_Demandes[Au],"&gt;="&amp;DATE(2026,8,8),T_Demandes[Type],"CP")&gt;0,"CP",IF(COUNTIFS(T_Demandes[Collaborateur],$A13,T_Demandes[Statut],"Validé",T_Demandes[Du],"&lt;="&amp;DATE(2026,8,8),T_Demandes[Au],"&gt;="&amp;DATE(2026,8,8),T_Demandes[Type],"RTT")&gt;0,"RTT",IF(COUNTIFS(T_Demandes[Collaborateur],$A13,T_Demandes[Statut],"Validé",T_Demandes[Du],"&lt;="&amp;DATE(2026,8,8),T_Demandes[Au],"&gt;="&amp;DATE(2026,8,8),T_Demandes[Type],"MAL")&gt;0,"MAL",IF(COUNTIFS(T_Demandes[Collaborateur],$A13,T_Demandes[Statut],"Validé",T_Demandes[Du],"&lt;="&amp;DATE(2026,8,8),T_Demandes[Au],"&gt;="&amp;DATE(2026,8,8),T_Demandes[Type],"ABS")&gt;0,"ABS",IF(COUNTIFS(T_Demandes[Collaborateur],$A13,T_Demandes[Statut],"Validé",T_Demandes[Du],"&lt;="&amp;DATE(2026,8,8),T_Demandes[Au],"&gt;="&amp;DATE(2026,8,8),T_Demandes[Type],"MAT")&gt;0,"MAT","")))))</f>
        <v/>
      </c>
      <c r="L13" s="8">
        <f>IF(COUNTIFS(T_Demandes[Collaborateur],$A13,T_Demandes[Statut],"Validé",T_Demandes[Du],"&lt;="&amp;DATE(2026,8,9),T_Demandes[Au],"&gt;="&amp;DATE(2026,8,9),T_Demandes[Type],"CP")&gt;0,"CP",IF(COUNTIFS(T_Demandes[Collaborateur],$A13,T_Demandes[Statut],"Validé",T_Demandes[Du],"&lt;="&amp;DATE(2026,8,9),T_Demandes[Au],"&gt;="&amp;DATE(2026,8,9),T_Demandes[Type],"RTT")&gt;0,"RTT",IF(COUNTIFS(T_Demandes[Collaborateur],$A13,T_Demandes[Statut],"Validé",T_Demandes[Du],"&lt;="&amp;DATE(2026,8,9),T_Demandes[Au],"&gt;="&amp;DATE(2026,8,9),T_Demandes[Type],"MAL")&gt;0,"MAL",IF(COUNTIFS(T_Demandes[Collaborateur],$A13,T_Demandes[Statut],"Validé",T_Demandes[Du],"&lt;="&amp;DATE(2026,8,9),T_Demandes[Au],"&gt;="&amp;DATE(2026,8,9),T_Demandes[Type],"ABS")&gt;0,"ABS",IF(COUNTIFS(T_Demandes[Collaborateur],$A13,T_Demandes[Statut],"Validé",T_Demandes[Du],"&lt;="&amp;DATE(2026,8,9),T_Demandes[Au],"&gt;="&amp;DATE(2026,8,9),T_Demandes[Type],"MAT")&gt;0,"MAT","")))))</f>
        <v/>
      </c>
      <c r="M13" s="8">
        <f>IF(COUNTIFS(T_Demandes[Collaborateur],$A13,T_Demandes[Statut],"Validé",T_Demandes[Du],"&lt;="&amp;DATE(2026,8,10),T_Demandes[Au],"&gt;="&amp;DATE(2026,8,10),T_Demandes[Type],"CP")&gt;0,"CP",IF(COUNTIFS(T_Demandes[Collaborateur],$A13,T_Demandes[Statut],"Validé",T_Demandes[Du],"&lt;="&amp;DATE(2026,8,10),T_Demandes[Au],"&gt;="&amp;DATE(2026,8,10),T_Demandes[Type],"RTT")&gt;0,"RTT",IF(COUNTIFS(T_Demandes[Collaborateur],$A13,T_Demandes[Statut],"Validé",T_Demandes[Du],"&lt;="&amp;DATE(2026,8,10),T_Demandes[Au],"&gt;="&amp;DATE(2026,8,10),T_Demandes[Type],"MAL")&gt;0,"MAL",IF(COUNTIFS(T_Demandes[Collaborateur],$A13,T_Demandes[Statut],"Validé",T_Demandes[Du],"&lt;="&amp;DATE(2026,8,10),T_Demandes[Au],"&gt;="&amp;DATE(2026,8,10),T_Demandes[Type],"ABS")&gt;0,"ABS",IF(COUNTIFS(T_Demandes[Collaborateur],$A13,T_Demandes[Statut],"Validé",T_Demandes[Du],"&lt;="&amp;DATE(2026,8,10),T_Demandes[Au],"&gt;="&amp;DATE(2026,8,10),T_Demandes[Type],"MAT")&gt;0,"MAT","")))))</f>
        <v/>
      </c>
      <c r="N13" s="8">
        <f>IF(COUNTIFS(T_Demandes[Collaborateur],$A13,T_Demandes[Statut],"Validé",T_Demandes[Du],"&lt;="&amp;DATE(2026,8,11),T_Demandes[Au],"&gt;="&amp;DATE(2026,8,11),T_Demandes[Type],"CP")&gt;0,"CP",IF(COUNTIFS(T_Demandes[Collaborateur],$A13,T_Demandes[Statut],"Validé",T_Demandes[Du],"&lt;="&amp;DATE(2026,8,11),T_Demandes[Au],"&gt;="&amp;DATE(2026,8,11),T_Demandes[Type],"RTT")&gt;0,"RTT",IF(COUNTIFS(T_Demandes[Collaborateur],$A13,T_Demandes[Statut],"Validé",T_Demandes[Du],"&lt;="&amp;DATE(2026,8,11),T_Demandes[Au],"&gt;="&amp;DATE(2026,8,11),T_Demandes[Type],"MAL")&gt;0,"MAL",IF(COUNTIFS(T_Demandes[Collaborateur],$A13,T_Demandes[Statut],"Validé",T_Demandes[Du],"&lt;="&amp;DATE(2026,8,11),T_Demandes[Au],"&gt;="&amp;DATE(2026,8,11),T_Demandes[Type],"ABS")&gt;0,"ABS",IF(COUNTIFS(T_Demandes[Collaborateur],$A13,T_Demandes[Statut],"Validé",T_Demandes[Du],"&lt;="&amp;DATE(2026,8,11),T_Demandes[Au],"&gt;="&amp;DATE(2026,8,11),T_Demandes[Type],"MAT")&gt;0,"MAT","")))))</f>
        <v/>
      </c>
      <c r="O13" s="8">
        <f>IF(COUNTIFS(T_Demandes[Collaborateur],$A13,T_Demandes[Statut],"Validé",T_Demandes[Du],"&lt;="&amp;DATE(2026,8,12),T_Demandes[Au],"&gt;="&amp;DATE(2026,8,12),T_Demandes[Type],"CP")&gt;0,"CP",IF(COUNTIFS(T_Demandes[Collaborateur],$A13,T_Demandes[Statut],"Validé",T_Demandes[Du],"&lt;="&amp;DATE(2026,8,12),T_Demandes[Au],"&gt;="&amp;DATE(2026,8,12),T_Demandes[Type],"RTT")&gt;0,"RTT",IF(COUNTIFS(T_Demandes[Collaborateur],$A13,T_Demandes[Statut],"Validé",T_Demandes[Du],"&lt;="&amp;DATE(2026,8,12),T_Demandes[Au],"&gt;="&amp;DATE(2026,8,12),T_Demandes[Type],"MAL")&gt;0,"MAL",IF(COUNTIFS(T_Demandes[Collaborateur],$A13,T_Demandes[Statut],"Validé",T_Demandes[Du],"&lt;="&amp;DATE(2026,8,12),T_Demandes[Au],"&gt;="&amp;DATE(2026,8,12),T_Demandes[Type],"ABS")&gt;0,"ABS",IF(COUNTIFS(T_Demandes[Collaborateur],$A13,T_Demandes[Statut],"Validé",T_Demandes[Du],"&lt;="&amp;DATE(2026,8,12),T_Demandes[Au],"&gt;="&amp;DATE(2026,8,12),T_Demandes[Type],"MAT")&gt;0,"MAT","")))))</f>
        <v/>
      </c>
      <c r="P13" s="8">
        <f>IF(COUNTIFS(T_Demandes[Collaborateur],$A13,T_Demandes[Statut],"Validé",T_Demandes[Du],"&lt;="&amp;DATE(2026,8,13),T_Demandes[Au],"&gt;="&amp;DATE(2026,8,13),T_Demandes[Type],"CP")&gt;0,"CP",IF(COUNTIFS(T_Demandes[Collaborateur],$A13,T_Demandes[Statut],"Validé",T_Demandes[Du],"&lt;="&amp;DATE(2026,8,13),T_Demandes[Au],"&gt;="&amp;DATE(2026,8,13),T_Demandes[Type],"RTT")&gt;0,"RTT",IF(COUNTIFS(T_Demandes[Collaborateur],$A13,T_Demandes[Statut],"Validé",T_Demandes[Du],"&lt;="&amp;DATE(2026,8,13),T_Demandes[Au],"&gt;="&amp;DATE(2026,8,13),T_Demandes[Type],"MAL")&gt;0,"MAL",IF(COUNTIFS(T_Demandes[Collaborateur],$A13,T_Demandes[Statut],"Validé",T_Demandes[Du],"&lt;="&amp;DATE(2026,8,13),T_Demandes[Au],"&gt;="&amp;DATE(2026,8,13),T_Demandes[Type],"ABS")&gt;0,"ABS",IF(COUNTIFS(T_Demandes[Collaborateur],$A13,T_Demandes[Statut],"Validé",T_Demandes[Du],"&lt;="&amp;DATE(2026,8,13),T_Demandes[Au],"&gt;="&amp;DATE(2026,8,13),T_Demandes[Type],"MAT")&gt;0,"MAT","")))))</f>
        <v/>
      </c>
      <c r="Q13" s="8">
        <f>IF(COUNTIFS(T_Demandes[Collaborateur],$A13,T_Demandes[Statut],"Validé",T_Demandes[Du],"&lt;="&amp;DATE(2026,8,14),T_Demandes[Au],"&gt;="&amp;DATE(2026,8,14),T_Demandes[Type],"CP")&gt;0,"CP",IF(COUNTIFS(T_Demandes[Collaborateur],$A13,T_Demandes[Statut],"Validé",T_Demandes[Du],"&lt;="&amp;DATE(2026,8,14),T_Demandes[Au],"&gt;="&amp;DATE(2026,8,14),T_Demandes[Type],"RTT")&gt;0,"RTT",IF(COUNTIFS(T_Demandes[Collaborateur],$A13,T_Demandes[Statut],"Validé",T_Demandes[Du],"&lt;="&amp;DATE(2026,8,14),T_Demandes[Au],"&gt;="&amp;DATE(2026,8,14),T_Demandes[Type],"MAL")&gt;0,"MAL",IF(COUNTIFS(T_Demandes[Collaborateur],$A13,T_Demandes[Statut],"Validé",T_Demandes[Du],"&lt;="&amp;DATE(2026,8,14),T_Demandes[Au],"&gt;="&amp;DATE(2026,8,14),T_Demandes[Type],"ABS")&gt;0,"ABS",IF(COUNTIFS(T_Demandes[Collaborateur],$A13,T_Demandes[Statut],"Validé",T_Demandes[Du],"&lt;="&amp;DATE(2026,8,14),T_Demandes[Au],"&gt;="&amp;DATE(2026,8,14),T_Demandes[Type],"MAT")&gt;0,"MAT","")))))</f>
        <v/>
      </c>
      <c r="R13" s="8">
        <f>IF(COUNTIFS(T_Demandes[Collaborateur],$A13,T_Demandes[Statut],"Validé",T_Demandes[Du],"&lt;="&amp;DATE(2026,8,15),T_Demandes[Au],"&gt;="&amp;DATE(2026,8,15),T_Demandes[Type],"CP")&gt;0,"CP",IF(COUNTIFS(T_Demandes[Collaborateur],$A13,T_Demandes[Statut],"Validé",T_Demandes[Du],"&lt;="&amp;DATE(2026,8,15),T_Demandes[Au],"&gt;="&amp;DATE(2026,8,15),T_Demandes[Type],"RTT")&gt;0,"RTT",IF(COUNTIFS(T_Demandes[Collaborateur],$A13,T_Demandes[Statut],"Validé",T_Demandes[Du],"&lt;="&amp;DATE(2026,8,15),T_Demandes[Au],"&gt;="&amp;DATE(2026,8,15),T_Demandes[Type],"MAL")&gt;0,"MAL",IF(COUNTIFS(T_Demandes[Collaborateur],$A13,T_Demandes[Statut],"Validé",T_Demandes[Du],"&lt;="&amp;DATE(2026,8,15),T_Demandes[Au],"&gt;="&amp;DATE(2026,8,15),T_Demandes[Type],"ABS")&gt;0,"ABS",IF(COUNTIFS(T_Demandes[Collaborateur],$A13,T_Demandes[Statut],"Validé",T_Demandes[Du],"&lt;="&amp;DATE(2026,8,15),T_Demandes[Au],"&gt;="&amp;DATE(2026,8,15),T_Demandes[Type],"MAT")&gt;0,"MAT","")))))</f>
        <v/>
      </c>
      <c r="S13" s="8">
        <f>IF(COUNTIFS(T_Demandes[Collaborateur],$A13,T_Demandes[Statut],"Validé",T_Demandes[Du],"&lt;="&amp;DATE(2026,8,16),T_Demandes[Au],"&gt;="&amp;DATE(2026,8,16),T_Demandes[Type],"CP")&gt;0,"CP",IF(COUNTIFS(T_Demandes[Collaborateur],$A13,T_Demandes[Statut],"Validé",T_Demandes[Du],"&lt;="&amp;DATE(2026,8,16),T_Demandes[Au],"&gt;="&amp;DATE(2026,8,16),T_Demandes[Type],"RTT")&gt;0,"RTT",IF(COUNTIFS(T_Demandes[Collaborateur],$A13,T_Demandes[Statut],"Validé",T_Demandes[Du],"&lt;="&amp;DATE(2026,8,16),T_Demandes[Au],"&gt;="&amp;DATE(2026,8,16),T_Demandes[Type],"MAL")&gt;0,"MAL",IF(COUNTIFS(T_Demandes[Collaborateur],$A13,T_Demandes[Statut],"Validé",T_Demandes[Du],"&lt;="&amp;DATE(2026,8,16),T_Demandes[Au],"&gt;="&amp;DATE(2026,8,16),T_Demandes[Type],"ABS")&gt;0,"ABS",IF(COUNTIFS(T_Demandes[Collaborateur],$A13,T_Demandes[Statut],"Validé",T_Demandes[Du],"&lt;="&amp;DATE(2026,8,16),T_Demandes[Au],"&gt;="&amp;DATE(2026,8,16),T_Demandes[Type],"MAT")&gt;0,"MAT","")))))</f>
        <v/>
      </c>
      <c r="T13" s="8">
        <f>IF(COUNTIFS(T_Demandes[Collaborateur],$A13,T_Demandes[Statut],"Validé",T_Demandes[Du],"&lt;="&amp;DATE(2026,8,17),T_Demandes[Au],"&gt;="&amp;DATE(2026,8,17),T_Demandes[Type],"CP")&gt;0,"CP",IF(COUNTIFS(T_Demandes[Collaborateur],$A13,T_Demandes[Statut],"Validé",T_Demandes[Du],"&lt;="&amp;DATE(2026,8,17),T_Demandes[Au],"&gt;="&amp;DATE(2026,8,17),T_Demandes[Type],"RTT")&gt;0,"RTT",IF(COUNTIFS(T_Demandes[Collaborateur],$A13,T_Demandes[Statut],"Validé",T_Demandes[Du],"&lt;="&amp;DATE(2026,8,17),T_Demandes[Au],"&gt;="&amp;DATE(2026,8,17),T_Demandes[Type],"MAL")&gt;0,"MAL",IF(COUNTIFS(T_Demandes[Collaborateur],$A13,T_Demandes[Statut],"Validé",T_Demandes[Du],"&lt;="&amp;DATE(2026,8,17),T_Demandes[Au],"&gt;="&amp;DATE(2026,8,17),T_Demandes[Type],"ABS")&gt;0,"ABS",IF(COUNTIFS(T_Demandes[Collaborateur],$A13,T_Demandes[Statut],"Validé",T_Demandes[Du],"&lt;="&amp;DATE(2026,8,17),T_Demandes[Au],"&gt;="&amp;DATE(2026,8,17),T_Demandes[Type],"MAT")&gt;0,"MAT","")))))</f>
        <v/>
      </c>
      <c r="U13" s="8">
        <f>IF(COUNTIFS(T_Demandes[Collaborateur],$A13,T_Demandes[Statut],"Validé",T_Demandes[Du],"&lt;="&amp;DATE(2026,8,18),T_Demandes[Au],"&gt;="&amp;DATE(2026,8,18),T_Demandes[Type],"CP")&gt;0,"CP",IF(COUNTIFS(T_Demandes[Collaborateur],$A13,T_Demandes[Statut],"Validé",T_Demandes[Du],"&lt;="&amp;DATE(2026,8,18),T_Demandes[Au],"&gt;="&amp;DATE(2026,8,18),T_Demandes[Type],"RTT")&gt;0,"RTT",IF(COUNTIFS(T_Demandes[Collaborateur],$A13,T_Demandes[Statut],"Validé",T_Demandes[Du],"&lt;="&amp;DATE(2026,8,18),T_Demandes[Au],"&gt;="&amp;DATE(2026,8,18),T_Demandes[Type],"MAL")&gt;0,"MAL",IF(COUNTIFS(T_Demandes[Collaborateur],$A13,T_Demandes[Statut],"Validé",T_Demandes[Du],"&lt;="&amp;DATE(2026,8,18),T_Demandes[Au],"&gt;="&amp;DATE(2026,8,18),T_Demandes[Type],"ABS")&gt;0,"ABS",IF(COUNTIFS(T_Demandes[Collaborateur],$A13,T_Demandes[Statut],"Validé",T_Demandes[Du],"&lt;="&amp;DATE(2026,8,18),T_Demandes[Au],"&gt;="&amp;DATE(2026,8,18),T_Demandes[Type],"MAT")&gt;0,"MAT","")))))</f>
        <v/>
      </c>
      <c r="V13" s="8">
        <f>IF(COUNTIFS(T_Demandes[Collaborateur],$A13,T_Demandes[Statut],"Validé",T_Demandes[Du],"&lt;="&amp;DATE(2026,8,19),T_Demandes[Au],"&gt;="&amp;DATE(2026,8,19),T_Demandes[Type],"CP")&gt;0,"CP",IF(COUNTIFS(T_Demandes[Collaborateur],$A13,T_Demandes[Statut],"Validé",T_Demandes[Du],"&lt;="&amp;DATE(2026,8,19),T_Demandes[Au],"&gt;="&amp;DATE(2026,8,19),T_Demandes[Type],"RTT")&gt;0,"RTT",IF(COUNTIFS(T_Demandes[Collaborateur],$A13,T_Demandes[Statut],"Validé",T_Demandes[Du],"&lt;="&amp;DATE(2026,8,19),T_Demandes[Au],"&gt;="&amp;DATE(2026,8,19),T_Demandes[Type],"MAL")&gt;0,"MAL",IF(COUNTIFS(T_Demandes[Collaborateur],$A13,T_Demandes[Statut],"Validé",T_Demandes[Du],"&lt;="&amp;DATE(2026,8,19),T_Demandes[Au],"&gt;="&amp;DATE(2026,8,19),T_Demandes[Type],"ABS")&gt;0,"ABS",IF(COUNTIFS(T_Demandes[Collaborateur],$A13,T_Demandes[Statut],"Validé",T_Demandes[Du],"&lt;="&amp;DATE(2026,8,19),T_Demandes[Au],"&gt;="&amp;DATE(2026,8,19),T_Demandes[Type],"MAT")&gt;0,"MAT","")))))</f>
        <v/>
      </c>
      <c r="W13" s="8">
        <f>IF(COUNTIFS(T_Demandes[Collaborateur],$A13,T_Demandes[Statut],"Validé",T_Demandes[Du],"&lt;="&amp;DATE(2026,8,20),T_Demandes[Au],"&gt;="&amp;DATE(2026,8,20),T_Demandes[Type],"CP")&gt;0,"CP",IF(COUNTIFS(T_Demandes[Collaborateur],$A13,T_Demandes[Statut],"Validé",T_Demandes[Du],"&lt;="&amp;DATE(2026,8,20),T_Demandes[Au],"&gt;="&amp;DATE(2026,8,20),T_Demandes[Type],"RTT")&gt;0,"RTT",IF(COUNTIFS(T_Demandes[Collaborateur],$A13,T_Demandes[Statut],"Validé",T_Demandes[Du],"&lt;="&amp;DATE(2026,8,20),T_Demandes[Au],"&gt;="&amp;DATE(2026,8,20),T_Demandes[Type],"MAL")&gt;0,"MAL",IF(COUNTIFS(T_Demandes[Collaborateur],$A13,T_Demandes[Statut],"Validé",T_Demandes[Du],"&lt;="&amp;DATE(2026,8,20),T_Demandes[Au],"&gt;="&amp;DATE(2026,8,20),T_Demandes[Type],"ABS")&gt;0,"ABS",IF(COUNTIFS(T_Demandes[Collaborateur],$A13,T_Demandes[Statut],"Validé",T_Demandes[Du],"&lt;="&amp;DATE(2026,8,20),T_Demandes[Au],"&gt;="&amp;DATE(2026,8,20),T_Demandes[Type],"MAT")&gt;0,"MAT","")))))</f>
        <v/>
      </c>
      <c r="X13" s="8">
        <f>IF(COUNTIFS(T_Demandes[Collaborateur],$A13,T_Demandes[Statut],"Validé",T_Demandes[Du],"&lt;="&amp;DATE(2026,8,21),T_Demandes[Au],"&gt;="&amp;DATE(2026,8,21),T_Demandes[Type],"CP")&gt;0,"CP",IF(COUNTIFS(T_Demandes[Collaborateur],$A13,T_Demandes[Statut],"Validé",T_Demandes[Du],"&lt;="&amp;DATE(2026,8,21),T_Demandes[Au],"&gt;="&amp;DATE(2026,8,21),T_Demandes[Type],"RTT")&gt;0,"RTT",IF(COUNTIFS(T_Demandes[Collaborateur],$A13,T_Demandes[Statut],"Validé",T_Demandes[Du],"&lt;="&amp;DATE(2026,8,21),T_Demandes[Au],"&gt;="&amp;DATE(2026,8,21),T_Demandes[Type],"MAL")&gt;0,"MAL",IF(COUNTIFS(T_Demandes[Collaborateur],$A13,T_Demandes[Statut],"Validé",T_Demandes[Du],"&lt;="&amp;DATE(2026,8,21),T_Demandes[Au],"&gt;="&amp;DATE(2026,8,21),T_Demandes[Type],"ABS")&gt;0,"ABS",IF(COUNTIFS(T_Demandes[Collaborateur],$A13,T_Demandes[Statut],"Validé",T_Demandes[Du],"&lt;="&amp;DATE(2026,8,21),T_Demandes[Au],"&gt;="&amp;DATE(2026,8,21),T_Demandes[Type],"MAT")&gt;0,"MAT","")))))</f>
        <v/>
      </c>
      <c r="Y13" s="8">
        <f>IF(COUNTIFS(T_Demandes[Collaborateur],$A13,T_Demandes[Statut],"Validé",T_Demandes[Du],"&lt;="&amp;DATE(2026,8,22),T_Demandes[Au],"&gt;="&amp;DATE(2026,8,22),T_Demandes[Type],"CP")&gt;0,"CP",IF(COUNTIFS(T_Demandes[Collaborateur],$A13,T_Demandes[Statut],"Validé",T_Demandes[Du],"&lt;="&amp;DATE(2026,8,22),T_Demandes[Au],"&gt;="&amp;DATE(2026,8,22),T_Demandes[Type],"RTT")&gt;0,"RTT",IF(COUNTIFS(T_Demandes[Collaborateur],$A13,T_Demandes[Statut],"Validé",T_Demandes[Du],"&lt;="&amp;DATE(2026,8,22),T_Demandes[Au],"&gt;="&amp;DATE(2026,8,22),T_Demandes[Type],"MAL")&gt;0,"MAL",IF(COUNTIFS(T_Demandes[Collaborateur],$A13,T_Demandes[Statut],"Validé",T_Demandes[Du],"&lt;="&amp;DATE(2026,8,22),T_Demandes[Au],"&gt;="&amp;DATE(2026,8,22),T_Demandes[Type],"ABS")&gt;0,"ABS",IF(COUNTIFS(T_Demandes[Collaborateur],$A13,T_Demandes[Statut],"Validé",T_Demandes[Du],"&lt;="&amp;DATE(2026,8,22),T_Demandes[Au],"&gt;="&amp;DATE(2026,8,22),T_Demandes[Type],"MAT")&gt;0,"MAT","")))))</f>
        <v/>
      </c>
      <c r="Z13" s="8">
        <f>IF(COUNTIFS(T_Demandes[Collaborateur],$A13,T_Demandes[Statut],"Validé",T_Demandes[Du],"&lt;="&amp;DATE(2026,8,23),T_Demandes[Au],"&gt;="&amp;DATE(2026,8,23),T_Demandes[Type],"CP")&gt;0,"CP",IF(COUNTIFS(T_Demandes[Collaborateur],$A13,T_Demandes[Statut],"Validé",T_Demandes[Du],"&lt;="&amp;DATE(2026,8,23),T_Demandes[Au],"&gt;="&amp;DATE(2026,8,23),T_Demandes[Type],"RTT")&gt;0,"RTT",IF(COUNTIFS(T_Demandes[Collaborateur],$A13,T_Demandes[Statut],"Validé",T_Demandes[Du],"&lt;="&amp;DATE(2026,8,23),T_Demandes[Au],"&gt;="&amp;DATE(2026,8,23),T_Demandes[Type],"MAL")&gt;0,"MAL",IF(COUNTIFS(T_Demandes[Collaborateur],$A13,T_Demandes[Statut],"Validé",T_Demandes[Du],"&lt;="&amp;DATE(2026,8,23),T_Demandes[Au],"&gt;="&amp;DATE(2026,8,23),T_Demandes[Type],"ABS")&gt;0,"ABS",IF(COUNTIFS(T_Demandes[Collaborateur],$A13,T_Demandes[Statut],"Validé",T_Demandes[Du],"&lt;="&amp;DATE(2026,8,23),T_Demandes[Au],"&gt;="&amp;DATE(2026,8,23),T_Demandes[Type],"MAT")&gt;0,"MAT","")))))</f>
        <v/>
      </c>
      <c r="AA13" s="8">
        <f>IF(COUNTIFS(T_Demandes[Collaborateur],$A13,T_Demandes[Statut],"Validé",T_Demandes[Du],"&lt;="&amp;DATE(2026,8,24),T_Demandes[Au],"&gt;="&amp;DATE(2026,8,24),T_Demandes[Type],"CP")&gt;0,"CP",IF(COUNTIFS(T_Demandes[Collaborateur],$A13,T_Demandes[Statut],"Validé",T_Demandes[Du],"&lt;="&amp;DATE(2026,8,24),T_Demandes[Au],"&gt;="&amp;DATE(2026,8,24),T_Demandes[Type],"RTT")&gt;0,"RTT",IF(COUNTIFS(T_Demandes[Collaborateur],$A13,T_Demandes[Statut],"Validé",T_Demandes[Du],"&lt;="&amp;DATE(2026,8,24),T_Demandes[Au],"&gt;="&amp;DATE(2026,8,24),T_Demandes[Type],"MAL")&gt;0,"MAL",IF(COUNTIFS(T_Demandes[Collaborateur],$A13,T_Demandes[Statut],"Validé",T_Demandes[Du],"&lt;="&amp;DATE(2026,8,24),T_Demandes[Au],"&gt;="&amp;DATE(2026,8,24),T_Demandes[Type],"ABS")&gt;0,"ABS",IF(COUNTIFS(T_Demandes[Collaborateur],$A13,T_Demandes[Statut],"Validé",T_Demandes[Du],"&lt;="&amp;DATE(2026,8,24),T_Demandes[Au],"&gt;="&amp;DATE(2026,8,24),T_Demandes[Type],"MAT")&gt;0,"MAT","")))))</f>
        <v/>
      </c>
      <c r="AB13" s="8">
        <f>IF(COUNTIFS(T_Demandes[Collaborateur],$A13,T_Demandes[Statut],"Validé",T_Demandes[Du],"&lt;="&amp;DATE(2026,8,25),T_Demandes[Au],"&gt;="&amp;DATE(2026,8,25),T_Demandes[Type],"CP")&gt;0,"CP",IF(COUNTIFS(T_Demandes[Collaborateur],$A13,T_Demandes[Statut],"Validé",T_Demandes[Du],"&lt;="&amp;DATE(2026,8,25),T_Demandes[Au],"&gt;="&amp;DATE(2026,8,25),T_Demandes[Type],"RTT")&gt;0,"RTT",IF(COUNTIFS(T_Demandes[Collaborateur],$A13,T_Demandes[Statut],"Validé",T_Demandes[Du],"&lt;="&amp;DATE(2026,8,25),T_Demandes[Au],"&gt;="&amp;DATE(2026,8,25),T_Demandes[Type],"MAL")&gt;0,"MAL",IF(COUNTIFS(T_Demandes[Collaborateur],$A13,T_Demandes[Statut],"Validé",T_Demandes[Du],"&lt;="&amp;DATE(2026,8,25),T_Demandes[Au],"&gt;="&amp;DATE(2026,8,25),T_Demandes[Type],"ABS")&gt;0,"ABS",IF(COUNTIFS(T_Demandes[Collaborateur],$A13,T_Demandes[Statut],"Validé",T_Demandes[Du],"&lt;="&amp;DATE(2026,8,25),T_Demandes[Au],"&gt;="&amp;DATE(2026,8,25),T_Demandes[Type],"MAT")&gt;0,"MAT","")))))</f>
        <v/>
      </c>
      <c r="AC13" s="8">
        <f>IF(COUNTIFS(T_Demandes[Collaborateur],$A13,T_Demandes[Statut],"Validé",T_Demandes[Du],"&lt;="&amp;DATE(2026,8,26),T_Demandes[Au],"&gt;="&amp;DATE(2026,8,26),T_Demandes[Type],"CP")&gt;0,"CP",IF(COUNTIFS(T_Demandes[Collaborateur],$A13,T_Demandes[Statut],"Validé",T_Demandes[Du],"&lt;="&amp;DATE(2026,8,26),T_Demandes[Au],"&gt;="&amp;DATE(2026,8,26),T_Demandes[Type],"RTT")&gt;0,"RTT",IF(COUNTIFS(T_Demandes[Collaborateur],$A13,T_Demandes[Statut],"Validé",T_Demandes[Du],"&lt;="&amp;DATE(2026,8,26),T_Demandes[Au],"&gt;="&amp;DATE(2026,8,26),T_Demandes[Type],"MAL")&gt;0,"MAL",IF(COUNTIFS(T_Demandes[Collaborateur],$A13,T_Demandes[Statut],"Validé",T_Demandes[Du],"&lt;="&amp;DATE(2026,8,26),T_Demandes[Au],"&gt;="&amp;DATE(2026,8,26),T_Demandes[Type],"ABS")&gt;0,"ABS",IF(COUNTIFS(T_Demandes[Collaborateur],$A13,T_Demandes[Statut],"Validé",T_Demandes[Du],"&lt;="&amp;DATE(2026,8,26),T_Demandes[Au],"&gt;="&amp;DATE(2026,8,26),T_Demandes[Type],"MAT")&gt;0,"MAT","")))))</f>
        <v/>
      </c>
      <c r="AD13" s="8">
        <f>IF(COUNTIFS(T_Demandes[Collaborateur],$A13,T_Demandes[Statut],"Validé",T_Demandes[Du],"&lt;="&amp;DATE(2026,8,27),T_Demandes[Au],"&gt;="&amp;DATE(2026,8,27),T_Demandes[Type],"CP")&gt;0,"CP",IF(COUNTIFS(T_Demandes[Collaborateur],$A13,T_Demandes[Statut],"Validé",T_Demandes[Du],"&lt;="&amp;DATE(2026,8,27),T_Demandes[Au],"&gt;="&amp;DATE(2026,8,27),T_Demandes[Type],"RTT")&gt;0,"RTT",IF(COUNTIFS(T_Demandes[Collaborateur],$A13,T_Demandes[Statut],"Validé",T_Demandes[Du],"&lt;="&amp;DATE(2026,8,27),T_Demandes[Au],"&gt;="&amp;DATE(2026,8,27),T_Demandes[Type],"MAL")&gt;0,"MAL",IF(COUNTIFS(T_Demandes[Collaborateur],$A13,T_Demandes[Statut],"Validé",T_Demandes[Du],"&lt;="&amp;DATE(2026,8,27),T_Demandes[Au],"&gt;="&amp;DATE(2026,8,27),T_Demandes[Type],"ABS")&gt;0,"ABS",IF(COUNTIFS(T_Demandes[Collaborateur],$A13,T_Demandes[Statut],"Validé",T_Demandes[Du],"&lt;="&amp;DATE(2026,8,27),T_Demandes[Au],"&gt;="&amp;DATE(2026,8,27),T_Demandes[Type],"MAT")&gt;0,"MAT","")))))</f>
        <v/>
      </c>
      <c r="AE13" s="8">
        <f>IF(COUNTIFS(T_Demandes[Collaborateur],$A13,T_Demandes[Statut],"Validé",T_Demandes[Du],"&lt;="&amp;DATE(2026,8,28),T_Demandes[Au],"&gt;="&amp;DATE(2026,8,28),T_Demandes[Type],"CP")&gt;0,"CP",IF(COUNTIFS(T_Demandes[Collaborateur],$A13,T_Demandes[Statut],"Validé",T_Demandes[Du],"&lt;="&amp;DATE(2026,8,28),T_Demandes[Au],"&gt;="&amp;DATE(2026,8,28),T_Demandes[Type],"RTT")&gt;0,"RTT",IF(COUNTIFS(T_Demandes[Collaborateur],$A13,T_Demandes[Statut],"Validé",T_Demandes[Du],"&lt;="&amp;DATE(2026,8,28),T_Demandes[Au],"&gt;="&amp;DATE(2026,8,28),T_Demandes[Type],"MAL")&gt;0,"MAL",IF(COUNTIFS(T_Demandes[Collaborateur],$A13,T_Demandes[Statut],"Validé",T_Demandes[Du],"&lt;="&amp;DATE(2026,8,28),T_Demandes[Au],"&gt;="&amp;DATE(2026,8,28),T_Demandes[Type],"ABS")&gt;0,"ABS",IF(COUNTIFS(T_Demandes[Collaborateur],$A13,T_Demandes[Statut],"Validé",T_Demandes[Du],"&lt;="&amp;DATE(2026,8,28),T_Demandes[Au],"&gt;="&amp;DATE(2026,8,28),T_Demandes[Type],"MAT")&gt;0,"MAT","")))))</f>
        <v/>
      </c>
      <c r="AF13" s="8">
        <f>IF(COUNTIFS(T_Demandes[Collaborateur],$A13,T_Demandes[Statut],"Validé",T_Demandes[Du],"&lt;="&amp;DATE(2026,8,29),T_Demandes[Au],"&gt;="&amp;DATE(2026,8,29),T_Demandes[Type],"CP")&gt;0,"CP",IF(COUNTIFS(T_Demandes[Collaborateur],$A13,T_Demandes[Statut],"Validé",T_Demandes[Du],"&lt;="&amp;DATE(2026,8,29),T_Demandes[Au],"&gt;="&amp;DATE(2026,8,29),T_Demandes[Type],"RTT")&gt;0,"RTT",IF(COUNTIFS(T_Demandes[Collaborateur],$A13,T_Demandes[Statut],"Validé",T_Demandes[Du],"&lt;="&amp;DATE(2026,8,29),T_Demandes[Au],"&gt;="&amp;DATE(2026,8,29),T_Demandes[Type],"MAL")&gt;0,"MAL",IF(COUNTIFS(T_Demandes[Collaborateur],$A13,T_Demandes[Statut],"Validé",T_Demandes[Du],"&lt;="&amp;DATE(2026,8,29),T_Demandes[Au],"&gt;="&amp;DATE(2026,8,29),T_Demandes[Type],"ABS")&gt;0,"ABS",IF(COUNTIFS(T_Demandes[Collaborateur],$A13,T_Demandes[Statut],"Validé",T_Demandes[Du],"&lt;="&amp;DATE(2026,8,29),T_Demandes[Au],"&gt;="&amp;DATE(2026,8,29),T_Demandes[Type],"MAT")&gt;0,"MAT","")))))</f>
        <v/>
      </c>
      <c r="AG13" s="8">
        <f>IF(COUNTIFS(T_Demandes[Collaborateur],$A13,T_Demandes[Statut],"Validé",T_Demandes[Du],"&lt;="&amp;DATE(2026,8,30),T_Demandes[Au],"&gt;="&amp;DATE(2026,8,30),T_Demandes[Type],"CP")&gt;0,"CP",IF(COUNTIFS(T_Demandes[Collaborateur],$A13,T_Demandes[Statut],"Validé",T_Demandes[Du],"&lt;="&amp;DATE(2026,8,30),T_Demandes[Au],"&gt;="&amp;DATE(2026,8,30),T_Demandes[Type],"RTT")&gt;0,"RTT",IF(COUNTIFS(T_Demandes[Collaborateur],$A13,T_Demandes[Statut],"Validé",T_Demandes[Du],"&lt;="&amp;DATE(2026,8,30),T_Demandes[Au],"&gt;="&amp;DATE(2026,8,30),T_Demandes[Type],"MAL")&gt;0,"MAL",IF(COUNTIFS(T_Demandes[Collaborateur],$A13,T_Demandes[Statut],"Validé",T_Demandes[Du],"&lt;="&amp;DATE(2026,8,30),T_Demandes[Au],"&gt;="&amp;DATE(2026,8,30),T_Demandes[Type],"ABS")&gt;0,"ABS",IF(COUNTIFS(T_Demandes[Collaborateur],$A13,T_Demandes[Statut],"Validé",T_Demandes[Du],"&lt;="&amp;DATE(2026,8,30),T_Demandes[Au],"&gt;="&amp;DATE(2026,8,30),T_Demandes[Type],"MAT")&gt;0,"MAT","")))))</f>
        <v/>
      </c>
      <c r="AH13" s="8">
        <f>IF(COUNTIFS(T_Demandes[Collaborateur],$A13,T_Demandes[Statut],"Validé",T_Demandes[Du],"&lt;="&amp;DATE(2026,8,31),T_Demandes[Au],"&gt;="&amp;DATE(2026,8,31),T_Demandes[Type],"CP")&gt;0,"CP",IF(COUNTIFS(T_Demandes[Collaborateur],$A13,T_Demandes[Statut],"Validé",T_Demandes[Du],"&lt;="&amp;DATE(2026,8,31),T_Demandes[Au],"&gt;="&amp;DATE(2026,8,31),T_Demandes[Type],"RTT")&gt;0,"RTT",IF(COUNTIFS(T_Demandes[Collaborateur],$A13,T_Demandes[Statut],"Validé",T_Demandes[Du],"&lt;="&amp;DATE(2026,8,31),T_Demandes[Au],"&gt;="&amp;DATE(2026,8,31),T_Demandes[Type],"MAL")&gt;0,"MAL",IF(COUNTIFS(T_Demandes[Collaborateur],$A13,T_Demandes[Statut],"Validé",T_Demandes[Du],"&lt;="&amp;DATE(2026,8,31),T_Demandes[Au],"&gt;="&amp;DATE(2026,8,31),T_Demandes[Type],"ABS")&gt;0,"ABS",IF(COUNTIFS(T_Demandes[Collaborateur],$A13,T_Demandes[Statut],"Validé",T_Demandes[Du],"&lt;="&amp;DATE(2026,8,31),T_Demandes[Au],"&gt;="&amp;DATE(2026,8,31),T_Demandes[Type],"MAT")&gt;0,"MAT","")))))</f>
        <v/>
      </c>
    </row>
    <row r="14">
      <c r="A14" t="inlineStr">
        <is>
          <t>Camille Rey</t>
        </is>
      </c>
      <c r="B14" t="inlineStr">
        <is>
          <t>B</t>
        </is>
      </c>
      <c r="C14" t="inlineStr">
        <is>
          <t>Samira Idrissi</t>
        </is>
      </c>
      <c r="D14" s="8">
        <f>IF(COUNTIFS(T_Demandes[Collaborateur],$A14,T_Demandes[Statut],"Validé",T_Demandes[Du],"&lt;="&amp;DATE(2026,8,1),T_Demandes[Au],"&gt;="&amp;DATE(2026,8,1),T_Demandes[Type],"CP")&gt;0,"CP",IF(COUNTIFS(T_Demandes[Collaborateur],$A14,T_Demandes[Statut],"Validé",T_Demandes[Du],"&lt;="&amp;DATE(2026,8,1),T_Demandes[Au],"&gt;="&amp;DATE(2026,8,1),T_Demandes[Type],"RTT")&gt;0,"RTT",IF(COUNTIFS(T_Demandes[Collaborateur],$A14,T_Demandes[Statut],"Validé",T_Demandes[Du],"&lt;="&amp;DATE(2026,8,1),T_Demandes[Au],"&gt;="&amp;DATE(2026,8,1),T_Demandes[Type],"MAL")&gt;0,"MAL",IF(COUNTIFS(T_Demandes[Collaborateur],$A14,T_Demandes[Statut],"Validé",T_Demandes[Du],"&lt;="&amp;DATE(2026,8,1),T_Demandes[Au],"&gt;="&amp;DATE(2026,8,1),T_Demandes[Type],"ABS")&gt;0,"ABS",IF(COUNTIFS(T_Demandes[Collaborateur],$A14,T_Demandes[Statut],"Validé",T_Demandes[Du],"&lt;="&amp;DATE(2026,8,1),T_Demandes[Au],"&gt;="&amp;DATE(2026,8,1),T_Demandes[Type],"MAT")&gt;0,"MAT","")))))</f>
        <v/>
      </c>
      <c r="E14" s="8">
        <f>IF(COUNTIFS(T_Demandes[Collaborateur],$A14,T_Demandes[Statut],"Validé",T_Demandes[Du],"&lt;="&amp;DATE(2026,8,2),T_Demandes[Au],"&gt;="&amp;DATE(2026,8,2),T_Demandes[Type],"CP")&gt;0,"CP",IF(COUNTIFS(T_Demandes[Collaborateur],$A14,T_Demandes[Statut],"Validé",T_Demandes[Du],"&lt;="&amp;DATE(2026,8,2),T_Demandes[Au],"&gt;="&amp;DATE(2026,8,2),T_Demandes[Type],"RTT")&gt;0,"RTT",IF(COUNTIFS(T_Demandes[Collaborateur],$A14,T_Demandes[Statut],"Validé",T_Demandes[Du],"&lt;="&amp;DATE(2026,8,2),T_Demandes[Au],"&gt;="&amp;DATE(2026,8,2),T_Demandes[Type],"MAL")&gt;0,"MAL",IF(COUNTIFS(T_Demandes[Collaborateur],$A14,T_Demandes[Statut],"Validé",T_Demandes[Du],"&lt;="&amp;DATE(2026,8,2),T_Demandes[Au],"&gt;="&amp;DATE(2026,8,2),T_Demandes[Type],"ABS")&gt;0,"ABS",IF(COUNTIFS(T_Demandes[Collaborateur],$A14,T_Demandes[Statut],"Validé",T_Demandes[Du],"&lt;="&amp;DATE(2026,8,2),T_Demandes[Au],"&gt;="&amp;DATE(2026,8,2),T_Demandes[Type],"MAT")&gt;0,"MAT","")))))</f>
        <v/>
      </c>
      <c r="F14" s="8">
        <f>IF(COUNTIFS(T_Demandes[Collaborateur],$A14,T_Demandes[Statut],"Validé",T_Demandes[Du],"&lt;="&amp;DATE(2026,8,3),T_Demandes[Au],"&gt;="&amp;DATE(2026,8,3),T_Demandes[Type],"CP")&gt;0,"CP",IF(COUNTIFS(T_Demandes[Collaborateur],$A14,T_Demandes[Statut],"Validé",T_Demandes[Du],"&lt;="&amp;DATE(2026,8,3),T_Demandes[Au],"&gt;="&amp;DATE(2026,8,3),T_Demandes[Type],"RTT")&gt;0,"RTT",IF(COUNTIFS(T_Demandes[Collaborateur],$A14,T_Demandes[Statut],"Validé",T_Demandes[Du],"&lt;="&amp;DATE(2026,8,3),T_Demandes[Au],"&gt;="&amp;DATE(2026,8,3),T_Demandes[Type],"MAL")&gt;0,"MAL",IF(COUNTIFS(T_Demandes[Collaborateur],$A14,T_Demandes[Statut],"Validé",T_Demandes[Du],"&lt;="&amp;DATE(2026,8,3),T_Demandes[Au],"&gt;="&amp;DATE(2026,8,3),T_Demandes[Type],"ABS")&gt;0,"ABS",IF(COUNTIFS(T_Demandes[Collaborateur],$A14,T_Demandes[Statut],"Validé",T_Demandes[Du],"&lt;="&amp;DATE(2026,8,3),T_Demandes[Au],"&gt;="&amp;DATE(2026,8,3),T_Demandes[Type],"MAT")&gt;0,"MAT","")))))</f>
        <v/>
      </c>
      <c r="G14" s="8">
        <f>IF(COUNTIFS(T_Demandes[Collaborateur],$A14,T_Demandes[Statut],"Validé",T_Demandes[Du],"&lt;="&amp;DATE(2026,8,4),T_Demandes[Au],"&gt;="&amp;DATE(2026,8,4),T_Demandes[Type],"CP")&gt;0,"CP",IF(COUNTIFS(T_Demandes[Collaborateur],$A14,T_Demandes[Statut],"Validé",T_Demandes[Du],"&lt;="&amp;DATE(2026,8,4),T_Demandes[Au],"&gt;="&amp;DATE(2026,8,4),T_Demandes[Type],"RTT")&gt;0,"RTT",IF(COUNTIFS(T_Demandes[Collaborateur],$A14,T_Demandes[Statut],"Validé",T_Demandes[Du],"&lt;="&amp;DATE(2026,8,4),T_Demandes[Au],"&gt;="&amp;DATE(2026,8,4),T_Demandes[Type],"MAL")&gt;0,"MAL",IF(COUNTIFS(T_Demandes[Collaborateur],$A14,T_Demandes[Statut],"Validé",T_Demandes[Du],"&lt;="&amp;DATE(2026,8,4),T_Demandes[Au],"&gt;="&amp;DATE(2026,8,4),T_Demandes[Type],"ABS")&gt;0,"ABS",IF(COUNTIFS(T_Demandes[Collaborateur],$A14,T_Demandes[Statut],"Validé",T_Demandes[Du],"&lt;="&amp;DATE(2026,8,4),T_Demandes[Au],"&gt;="&amp;DATE(2026,8,4),T_Demandes[Type],"MAT")&gt;0,"MAT","")))))</f>
        <v/>
      </c>
      <c r="H14" s="8">
        <f>IF(COUNTIFS(T_Demandes[Collaborateur],$A14,T_Demandes[Statut],"Validé",T_Demandes[Du],"&lt;="&amp;DATE(2026,8,5),T_Demandes[Au],"&gt;="&amp;DATE(2026,8,5),T_Demandes[Type],"CP")&gt;0,"CP",IF(COUNTIFS(T_Demandes[Collaborateur],$A14,T_Demandes[Statut],"Validé",T_Demandes[Du],"&lt;="&amp;DATE(2026,8,5),T_Demandes[Au],"&gt;="&amp;DATE(2026,8,5),T_Demandes[Type],"RTT")&gt;0,"RTT",IF(COUNTIFS(T_Demandes[Collaborateur],$A14,T_Demandes[Statut],"Validé",T_Demandes[Du],"&lt;="&amp;DATE(2026,8,5),T_Demandes[Au],"&gt;="&amp;DATE(2026,8,5),T_Demandes[Type],"MAL")&gt;0,"MAL",IF(COUNTIFS(T_Demandes[Collaborateur],$A14,T_Demandes[Statut],"Validé",T_Demandes[Du],"&lt;="&amp;DATE(2026,8,5),T_Demandes[Au],"&gt;="&amp;DATE(2026,8,5),T_Demandes[Type],"ABS")&gt;0,"ABS",IF(COUNTIFS(T_Demandes[Collaborateur],$A14,T_Demandes[Statut],"Validé",T_Demandes[Du],"&lt;="&amp;DATE(2026,8,5),T_Demandes[Au],"&gt;="&amp;DATE(2026,8,5),T_Demandes[Type],"MAT")&gt;0,"MAT","")))))</f>
        <v/>
      </c>
      <c r="I14" s="8">
        <f>IF(COUNTIFS(T_Demandes[Collaborateur],$A14,T_Demandes[Statut],"Validé",T_Demandes[Du],"&lt;="&amp;DATE(2026,8,6),T_Demandes[Au],"&gt;="&amp;DATE(2026,8,6),T_Demandes[Type],"CP")&gt;0,"CP",IF(COUNTIFS(T_Demandes[Collaborateur],$A14,T_Demandes[Statut],"Validé",T_Demandes[Du],"&lt;="&amp;DATE(2026,8,6),T_Demandes[Au],"&gt;="&amp;DATE(2026,8,6),T_Demandes[Type],"RTT")&gt;0,"RTT",IF(COUNTIFS(T_Demandes[Collaborateur],$A14,T_Demandes[Statut],"Validé",T_Demandes[Du],"&lt;="&amp;DATE(2026,8,6),T_Demandes[Au],"&gt;="&amp;DATE(2026,8,6),T_Demandes[Type],"MAL")&gt;0,"MAL",IF(COUNTIFS(T_Demandes[Collaborateur],$A14,T_Demandes[Statut],"Validé",T_Demandes[Du],"&lt;="&amp;DATE(2026,8,6),T_Demandes[Au],"&gt;="&amp;DATE(2026,8,6),T_Demandes[Type],"ABS")&gt;0,"ABS",IF(COUNTIFS(T_Demandes[Collaborateur],$A14,T_Demandes[Statut],"Validé",T_Demandes[Du],"&lt;="&amp;DATE(2026,8,6),T_Demandes[Au],"&gt;="&amp;DATE(2026,8,6),T_Demandes[Type],"MAT")&gt;0,"MAT","")))))</f>
        <v/>
      </c>
      <c r="J14" s="8">
        <f>IF(COUNTIFS(T_Demandes[Collaborateur],$A14,T_Demandes[Statut],"Validé",T_Demandes[Du],"&lt;="&amp;DATE(2026,8,7),T_Demandes[Au],"&gt;="&amp;DATE(2026,8,7),T_Demandes[Type],"CP")&gt;0,"CP",IF(COUNTIFS(T_Demandes[Collaborateur],$A14,T_Demandes[Statut],"Validé",T_Demandes[Du],"&lt;="&amp;DATE(2026,8,7),T_Demandes[Au],"&gt;="&amp;DATE(2026,8,7),T_Demandes[Type],"RTT")&gt;0,"RTT",IF(COUNTIFS(T_Demandes[Collaborateur],$A14,T_Demandes[Statut],"Validé",T_Demandes[Du],"&lt;="&amp;DATE(2026,8,7),T_Demandes[Au],"&gt;="&amp;DATE(2026,8,7),T_Demandes[Type],"MAL")&gt;0,"MAL",IF(COUNTIFS(T_Demandes[Collaborateur],$A14,T_Demandes[Statut],"Validé",T_Demandes[Du],"&lt;="&amp;DATE(2026,8,7),T_Demandes[Au],"&gt;="&amp;DATE(2026,8,7),T_Demandes[Type],"ABS")&gt;0,"ABS",IF(COUNTIFS(T_Demandes[Collaborateur],$A14,T_Demandes[Statut],"Validé",T_Demandes[Du],"&lt;="&amp;DATE(2026,8,7),T_Demandes[Au],"&gt;="&amp;DATE(2026,8,7),T_Demandes[Type],"MAT")&gt;0,"MAT","")))))</f>
        <v/>
      </c>
      <c r="K14" s="8">
        <f>IF(COUNTIFS(T_Demandes[Collaborateur],$A14,T_Demandes[Statut],"Validé",T_Demandes[Du],"&lt;="&amp;DATE(2026,8,8),T_Demandes[Au],"&gt;="&amp;DATE(2026,8,8),T_Demandes[Type],"CP")&gt;0,"CP",IF(COUNTIFS(T_Demandes[Collaborateur],$A14,T_Demandes[Statut],"Validé",T_Demandes[Du],"&lt;="&amp;DATE(2026,8,8),T_Demandes[Au],"&gt;="&amp;DATE(2026,8,8),T_Demandes[Type],"RTT")&gt;0,"RTT",IF(COUNTIFS(T_Demandes[Collaborateur],$A14,T_Demandes[Statut],"Validé",T_Demandes[Du],"&lt;="&amp;DATE(2026,8,8),T_Demandes[Au],"&gt;="&amp;DATE(2026,8,8),T_Demandes[Type],"MAL")&gt;0,"MAL",IF(COUNTIFS(T_Demandes[Collaborateur],$A14,T_Demandes[Statut],"Validé",T_Demandes[Du],"&lt;="&amp;DATE(2026,8,8),T_Demandes[Au],"&gt;="&amp;DATE(2026,8,8),T_Demandes[Type],"ABS")&gt;0,"ABS",IF(COUNTIFS(T_Demandes[Collaborateur],$A14,T_Demandes[Statut],"Validé",T_Demandes[Du],"&lt;="&amp;DATE(2026,8,8),T_Demandes[Au],"&gt;="&amp;DATE(2026,8,8),T_Demandes[Type],"MAT")&gt;0,"MAT","")))))</f>
        <v/>
      </c>
      <c r="L14" s="8">
        <f>IF(COUNTIFS(T_Demandes[Collaborateur],$A14,T_Demandes[Statut],"Validé",T_Demandes[Du],"&lt;="&amp;DATE(2026,8,9),T_Demandes[Au],"&gt;="&amp;DATE(2026,8,9),T_Demandes[Type],"CP")&gt;0,"CP",IF(COUNTIFS(T_Demandes[Collaborateur],$A14,T_Demandes[Statut],"Validé",T_Demandes[Du],"&lt;="&amp;DATE(2026,8,9),T_Demandes[Au],"&gt;="&amp;DATE(2026,8,9),T_Demandes[Type],"RTT")&gt;0,"RTT",IF(COUNTIFS(T_Demandes[Collaborateur],$A14,T_Demandes[Statut],"Validé",T_Demandes[Du],"&lt;="&amp;DATE(2026,8,9),T_Demandes[Au],"&gt;="&amp;DATE(2026,8,9),T_Demandes[Type],"MAL")&gt;0,"MAL",IF(COUNTIFS(T_Demandes[Collaborateur],$A14,T_Demandes[Statut],"Validé",T_Demandes[Du],"&lt;="&amp;DATE(2026,8,9),T_Demandes[Au],"&gt;="&amp;DATE(2026,8,9),T_Demandes[Type],"ABS")&gt;0,"ABS",IF(COUNTIFS(T_Demandes[Collaborateur],$A14,T_Demandes[Statut],"Validé",T_Demandes[Du],"&lt;="&amp;DATE(2026,8,9),T_Demandes[Au],"&gt;="&amp;DATE(2026,8,9),T_Demandes[Type],"MAT")&gt;0,"MAT","")))))</f>
        <v/>
      </c>
      <c r="M14" s="8">
        <f>IF(COUNTIFS(T_Demandes[Collaborateur],$A14,T_Demandes[Statut],"Validé",T_Demandes[Du],"&lt;="&amp;DATE(2026,8,10),T_Demandes[Au],"&gt;="&amp;DATE(2026,8,10),T_Demandes[Type],"CP")&gt;0,"CP",IF(COUNTIFS(T_Demandes[Collaborateur],$A14,T_Demandes[Statut],"Validé",T_Demandes[Du],"&lt;="&amp;DATE(2026,8,10),T_Demandes[Au],"&gt;="&amp;DATE(2026,8,10),T_Demandes[Type],"RTT")&gt;0,"RTT",IF(COUNTIFS(T_Demandes[Collaborateur],$A14,T_Demandes[Statut],"Validé",T_Demandes[Du],"&lt;="&amp;DATE(2026,8,10),T_Demandes[Au],"&gt;="&amp;DATE(2026,8,10),T_Demandes[Type],"MAL")&gt;0,"MAL",IF(COUNTIFS(T_Demandes[Collaborateur],$A14,T_Demandes[Statut],"Validé",T_Demandes[Du],"&lt;="&amp;DATE(2026,8,10),T_Demandes[Au],"&gt;="&amp;DATE(2026,8,10),T_Demandes[Type],"ABS")&gt;0,"ABS",IF(COUNTIFS(T_Demandes[Collaborateur],$A14,T_Demandes[Statut],"Validé",T_Demandes[Du],"&lt;="&amp;DATE(2026,8,10),T_Demandes[Au],"&gt;="&amp;DATE(2026,8,10),T_Demandes[Type],"MAT")&gt;0,"MAT","")))))</f>
        <v/>
      </c>
      <c r="N14" s="8">
        <f>IF(COUNTIFS(T_Demandes[Collaborateur],$A14,T_Demandes[Statut],"Validé",T_Demandes[Du],"&lt;="&amp;DATE(2026,8,11),T_Demandes[Au],"&gt;="&amp;DATE(2026,8,11),T_Demandes[Type],"CP")&gt;0,"CP",IF(COUNTIFS(T_Demandes[Collaborateur],$A14,T_Demandes[Statut],"Validé",T_Demandes[Du],"&lt;="&amp;DATE(2026,8,11),T_Demandes[Au],"&gt;="&amp;DATE(2026,8,11),T_Demandes[Type],"RTT")&gt;0,"RTT",IF(COUNTIFS(T_Demandes[Collaborateur],$A14,T_Demandes[Statut],"Validé",T_Demandes[Du],"&lt;="&amp;DATE(2026,8,11),T_Demandes[Au],"&gt;="&amp;DATE(2026,8,11),T_Demandes[Type],"MAL")&gt;0,"MAL",IF(COUNTIFS(T_Demandes[Collaborateur],$A14,T_Demandes[Statut],"Validé",T_Demandes[Du],"&lt;="&amp;DATE(2026,8,11),T_Demandes[Au],"&gt;="&amp;DATE(2026,8,11),T_Demandes[Type],"ABS")&gt;0,"ABS",IF(COUNTIFS(T_Demandes[Collaborateur],$A14,T_Demandes[Statut],"Validé",T_Demandes[Du],"&lt;="&amp;DATE(2026,8,11),T_Demandes[Au],"&gt;="&amp;DATE(2026,8,11),T_Demandes[Type],"MAT")&gt;0,"MAT","")))))</f>
        <v/>
      </c>
      <c r="O14" s="8">
        <f>IF(COUNTIFS(T_Demandes[Collaborateur],$A14,T_Demandes[Statut],"Validé",T_Demandes[Du],"&lt;="&amp;DATE(2026,8,12),T_Demandes[Au],"&gt;="&amp;DATE(2026,8,12),T_Demandes[Type],"CP")&gt;0,"CP",IF(COUNTIFS(T_Demandes[Collaborateur],$A14,T_Demandes[Statut],"Validé",T_Demandes[Du],"&lt;="&amp;DATE(2026,8,12),T_Demandes[Au],"&gt;="&amp;DATE(2026,8,12),T_Demandes[Type],"RTT")&gt;0,"RTT",IF(COUNTIFS(T_Demandes[Collaborateur],$A14,T_Demandes[Statut],"Validé",T_Demandes[Du],"&lt;="&amp;DATE(2026,8,12),T_Demandes[Au],"&gt;="&amp;DATE(2026,8,12),T_Demandes[Type],"MAL")&gt;0,"MAL",IF(COUNTIFS(T_Demandes[Collaborateur],$A14,T_Demandes[Statut],"Validé",T_Demandes[Du],"&lt;="&amp;DATE(2026,8,12),T_Demandes[Au],"&gt;="&amp;DATE(2026,8,12),T_Demandes[Type],"ABS")&gt;0,"ABS",IF(COUNTIFS(T_Demandes[Collaborateur],$A14,T_Demandes[Statut],"Validé",T_Demandes[Du],"&lt;="&amp;DATE(2026,8,12),T_Demandes[Au],"&gt;="&amp;DATE(2026,8,12),T_Demandes[Type],"MAT")&gt;0,"MAT","")))))</f>
        <v/>
      </c>
      <c r="P14" s="8">
        <f>IF(COUNTIFS(T_Demandes[Collaborateur],$A14,T_Demandes[Statut],"Validé",T_Demandes[Du],"&lt;="&amp;DATE(2026,8,13),T_Demandes[Au],"&gt;="&amp;DATE(2026,8,13),T_Demandes[Type],"CP")&gt;0,"CP",IF(COUNTIFS(T_Demandes[Collaborateur],$A14,T_Demandes[Statut],"Validé",T_Demandes[Du],"&lt;="&amp;DATE(2026,8,13),T_Demandes[Au],"&gt;="&amp;DATE(2026,8,13),T_Demandes[Type],"RTT")&gt;0,"RTT",IF(COUNTIFS(T_Demandes[Collaborateur],$A14,T_Demandes[Statut],"Validé",T_Demandes[Du],"&lt;="&amp;DATE(2026,8,13),T_Demandes[Au],"&gt;="&amp;DATE(2026,8,13),T_Demandes[Type],"MAL")&gt;0,"MAL",IF(COUNTIFS(T_Demandes[Collaborateur],$A14,T_Demandes[Statut],"Validé",T_Demandes[Du],"&lt;="&amp;DATE(2026,8,13),T_Demandes[Au],"&gt;="&amp;DATE(2026,8,13),T_Demandes[Type],"ABS")&gt;0,"ABS",IF(COUNTIFS(T_Demandes[Collaborateur],$A14,T_Demandes[Statut],"Validé",T_Demandes[Du],"&lt;="&amp;DATE(2026,8,13),T_Demandes[Au],"&gt;="&amp;DATE(2026,8,13),T_Demandes[Type],"MAT")&gt;0,"MAT","")))))</f>
        <v/>
      </c>
      <c r="Q14" s="8">
        <f>IF(COUNTIFS(T_Demandes[Collaborateur],$A14,T_Demandes[Statut],"Validé",T_Demandes[Du],"&lt;="&amp;DATE(2026,8,14),T_Demandes[Au],"&gt;="&amp;DATE(2026,8,14),T_Demandes[Type],"CP")&gt;0,"CP",IF(COUNTIFS(T_Demandes[Collaborateur],$A14,T_Demandes[Statut],"Validé",T_Demandes[Du],"&lt;="&amp;DATE(2026,8,14),T_Demandes[Au],"&gt;="&amp;DATE(2026,8,14),T_Demandes[Type],"RTT")&gt;0,"RTT",IF(COUNTIFS(T_Demandes[Collaborateur],$A14,T_Demandes[Statut],"Validé",T_Demandes[Du],"&lt;="&amp;DATE(2026,8,14),T_Demandes[Au],"&gt;="&amp;DATE(2026,8,14),T_Demandes[Type],"MAL")&gt;0,"MAL",IF(COUNTIFS(T_Demandes[Collaborateur],$A14,T_Demandes[Statut],"Validé",T_Demandes[Du],"&lt;="&amp;DATE(2026,8,14),T_Demandes[Au],"&gt;="&amp;DATE(2026,8,14),T_Demandes[Type],"ABS")&gt;0,"ABS",IF(COUNTIFS(T_Demandes[Collaborateur],$A14,T_Demandes[Statut],"Validé",T_Demandes[Du],"&lt;="&amp;DATE(2026,8,14),T_Demandes[Au],"&gt;="&amp;DATE(2026,8,14),T_Demandes[Type],"MAT")&gt;0,"MAT","")))))</f>
        <v/>
      </c>
      <c r="R14" s="8">
        <f>IF(COUNTIFS(T_Demandes[Collaborateur],$A14,T_Demandes[Statut],"Validé",T_Demandes[Du],"&lt;="&amp;DATE(2026,8,15),T_Demandes[Au],"&gt;="&amp;DATE(2026,8,15),T_Demandes[Type],"CP")&gt;0,"CP",IF(COUNTIFS(T_Demandes[Collaborateur],$A14,T_Demandes[Statut],"Validé",T_Demandes[Du],"&lt;="&amp;DATE(2026,8,15),T_Demandes[Au],"&gt;="&amp;DATE(2026,8,15),T_Demandes[Type],"RTT")&gt;0,"RTT",IF(COUNTIFS(T_Demandes[Collaborateur],$A14,T_Demandes[Statut],"Validé",T_Demandes[Du],"&lt;="&amp;DATE(2026,8,15),T_Demandes[Au],"&gt;="&amp;DATE(2026,8,15),T_Demandes[Type],"MAL")&gt;0,"MAL",IF(COUNTIFS(T_Demandes[Collaborateur],$A14,T_Demandes[Statut],"Validé",T_Demandes[Du],"&lt;="&amp;DATE(2026,8,15),T_Demandes[Au],"&gt;="&amp;DATE(2026,8,15),T_Demandes[Type],"ABS")&gt;0,"ABS",IF(COUNTIFS(T_Demandes[Collaborateur],$A14,T_Demandes[Statut],"Validé",T_Demandes[Du],"&lt;="&amp;DATE(2026,8,15),T_Demandes[Au],"&gt;="&amp;DATE(2026,8,15),T_Demandes[Type],"MAT")&gt;0,"MAT","")))))</f>
        <v/>
      </c>
      <c r="S14" s="8">
        <f>IF(COUNTIFS(T_Demandes[Collaborateur],$A14,T_Demandes[Statut],"Validé",T_Demandes[Du],"&lt;="&amp;DATE(2026,8,16),T_Demandes[Au],"&gt;="&amp;DATE(2026,8,16),T_Demandes[Type],"CP")&gt;0,"CP",IF(COUNTIFS(T_Demandes[Collaborateur],$A14,T_Demandes[Statut],"Validé",T_Demandes[Du],"&lt;="&amp;DATE(2026,8,16),T_Demandes[Au],"&gt;="&amp;DATE(2026,8,16),T_Demandes[Type],"RTT")&gt;0,"RTT",IF(COUNTIFS(T_Demandes[Collaborateur],$A14,T_Demandes[Statut],"Validé",T_Demandes[Du],"&lt;="&amp;DATE(2026,8,16),T_Demandes[Au],"&gt;="&amp;DATE(2026,8,16),T_Demandes[Type],"MAL")&gt;0,"MAL",IF(COUNTIFS(T_Demandes[Collaborateur],$A14,T_Demandes[Statut],"Validé",T_Demandes[Du],"&lt;="&amp;DATE(2026,8,16),T_Demandes[Au],"&gt;="&amp;DATE(2026,8,16),T_Demandes[Type],"ABS")&gt;0,"ABS",IF(COUNTIFS(T_Demandes[Collaborateur],$A14,T_Demandes[Statut],"Validé",T_Demandes[Du],"&lt;="&amp;DATE(2026,8,16),T_Demandes[Au],"&gt;="&amp;DATE(2026,8,16),T_Demandes[Type],"MAT")&gt;0,"MAT","")))))</f>
        <v/>
      </c>
      <c r="T14" s="8">
        <f>IF(COUNTIFS(T_Demandes[Collaborateur],$A14,T_Demandes[Statut],"Validé",T_Demandes[Du],"&lt;="&amp;DATE(2026,8,17),T_Demandes[Au],"&gt;="&amp;DATE(2026,8,17),T_Demandes[Type],"CP")&gt;0,"CP",IF(COUNTIFS(T_Demandes[Collaborateur],$A14,T_Demandes[Statut],"Validé",T_Demandes[Du],"&lt;="&amp;DATE(2026,8,17),T_Demandes[Au],"&gt;="&amp;DATE(2026,8,17),T_Demandes[Type],"RTT")&gt;0,"RTT",IF(COUNTIFS(T_Demandes[Collaborateur],$A14,T_Demandes[Statut],"Validé",T_Demandes[Du],"&lt;="&amp;DATE(2026,8,17),T_Demandes[Au],"&gt;="&amp;DATE(2026,8,17),T_Demandes[Type],"MAL")&gt;0,"MAL",IF(COUNTIFS(T_Demandes[Collaborateur],$A14,T_Demandes[Statut],"Validé",T_Demandes[Du],"&lt;="&amp;DATE(2026,8,17),T_Demandes[Au],"&gt;="&amp;DATE(2026,8,17),T_Demandes[Type],"ABS")&gt;0,"ABS",IF(COUNTIFS(T_Demandes[Collaborateur],$A14,T_Demandes[Statut],"Validé",T_Demandes[Du],"&lt;="&amp;DATE(2026,8,17),T_Demandes[Au],"&gt;="&amp;DATE(2026,8,17),T_Demandes[Type],"MAT")&gt;0,"MAT","")))))</f>
        <v/>
      </c>
      <c r="U14" s="8">
        <f>IF(COUNTIFS(T_Demandes[Collaborateur],$A14,T_Demandes[Statut],"Validé",T_Demandes[Du],"&lt;="&amp;DATE(2026,8,18),T_Demandes[Au],"&gt;="&amp;DATE(2026,8,18),T_Demandes[Type],"CP")&gt;0,"CP",IF(COUNTIFS(T_Demandes[Collaborateur],$A14,T_Demandes[Statut],"Validé",T_Demandes[Du],"&lt;="&amp;DATE(2026,8,18),T_Demandes[Au],"&gt;="&amp;DATE(2026,8,18),T_Demandes[Type],"RTT")&gt;0,"RTT",IF(COUNTIFS(T_Demandes[Collaborateur],$A14,T_Demandes[Statut],"Validé",T_Demandes[Du],"&lt;="&amp;DATE(2026,8,18),T_Demandes[Au],"&gt;="&amp;DATE(2026,8,18),T_Demandes[Type],"MAL")&gt;0,"MAL",IF(COUNTIFS(T_Demandes[Collaborateur],$A14,T_Demandes[Statut],"Validé",T_Demandes[Du],"&lt;="&amp;DATE(2026,8,18),T_Demandes[Au],"&gt;="&amp;DATE(2026,8,18),T_Demandes[Type],"ABS")&gt;0,"ABS",IF(COUNTIFS(T_Demandes[Collaborateur],$A14,T_Demandes[Statut],"Validé",T_Demandes[Du],"&lt;="&amp;DATE(2026,8,18),T_Demandes[Au],"&gt;="&amp;DATE(2026,8,18),T_Demandes[Type],"MAT")&gt;0,"MAT","")))))</f>
        <v/>
      </c>
      <c r="V14" s="8">
        <f>IF(COUNTIFS(T_Demandes[Collaborateur],$A14,T_Demandes[Statut],"Validé",T_Demandes[Du],"&lt;="&amp;DATE(2026,8,19),T_Demandes[Au],"&gt;="&amp;DATE(2026,8,19),T_Demandes[Type],"CP")&gt;0,"CP",IF(COUNTIFS(T_Demandes[Collaborateur],$A14,T_Demandes[Statut],"Validé",T_Demandes[Du],"&lt;="&amp;DATE(2026,8,19),T_Demandes[Au],"&gt;="&amp;DATE(2026,8,19),T_Demandes[Type],"RTT")&gt;0,"RTT",IF(COUNTIFS(T_Demandes[Collaborateur],$A14,T_Demandes[Statut],"Validé",T_Demandes[Du],"&lt;="&amp;DATE(2026,8,19),T_Demandes[Au],"&gt;="&amp;DATE(2026,8,19),T_Demandes[Type],"MAL")&gt;0,"MAL",IF(COUNTIFS(T_Demandes[Collaborateur],$A14,T_Demandes[Statut],"Validé",T_Demandes[Du],"&lt;="&amp;DATE(2026,8,19),T_Demandes[Au],"&gt;="&amp;DATE(2026,8,19),T_Demandes[Type],"ABS")&gt;0,"ABS",IF(COUNTIFS(T_Demandes[Collaborateur],$A14,T_Demandes[Statut],"Validé",T_Demandes[Du],"&lt;="&amp;DATE(2026,8,19),T_Demandes[Au],"&gt;="&amp;DATE(2026,8,19),T_Demandes[Type],"MAT")&gt;0,"MAT","")))))</f>
        <v/>
      </c>
      <c r="W14" s="8">
        <f>IF(COUNTIFS(T_Demandes[Collaborateur],$A14,T_Demandes[Statut],"Validé",T_Demandes[Du],"&lt;="&amp;DATE(2026,8,20),T_Demandes[Au],"&gt;="&amp;DATE(2026,8,20),T_Demandes[Type],"CP")&gt;0,"CP",IF(COUNTIFS(T_Demandes[Collaborateur],$A14,T_Demandes[Statut],"Validé",T_Demandes[Du],"&lt;="&amp;DATE(2026,8,20),T_Demandes[Au],"&gt;="&amp;DATE(2026,8,20),T_Demandes[Type],"RTT")&gt;0,"RTT",IF(COUNTIFS(T_Demandes[Collaborateur],$A14,T_Demandes[Statut],"Validé",T_Demandes[Du],"&lt;="&amp;DATE(2026,8,20),T_Demandes[Au],"&gt;="&amp;DATE(2026,8,20),T_Demandes[Type],"MAL")&gt;0,"MAL",IF(COUNTIFS(T_Demandes[Collaborateur],$A14,T_Demandes[Statut],"Validé",T_Demandes[Du],"&lt;="&amp;DATE(2026,8,20),T_Demandes[Au],"&gt;="&amp;DATE(2026,8,20),T_Demandes[Type],"ABS")&gt;0,"ABS",IF(COUNTIFS(T_Demandes[Collaborateur],$A14,T_Demandes[Statut],"Validé",T_Demandes[Du],"&lt;="&amp;DATE(2026,8,20),T_Demandes[Au],"&gt;="&amp;DATE(2026,8,20),T_Demandes[Type],"MAT")&gt;0,"MAT","")))))</f>
        <v/>
      </c>
      <c r="X14" s="8">
        <f>IF(COUNTIFS(T_Demandes[Collaborateur],$A14,T_Demandes[Statut],"Validé",T_Demandes[Du],"&lt;="&amp;DATE(2026,8,21),T_Demandes[Au],"&gt;="&amp;DATE(2026,8,21),T_Demandes[Type],"CP")&gt;0,"CP",IF(COUNTIFS(T_Demandes[Collaborateur],$A14,T_Demandes[Statut],"Validé",T_Demandes[Du],"&lt;="&amp;DATE(2026,8,21),T_Demandes[Au],"&gt;="&amp;DATE(2026,8,21),T_Demandes[Type],"RTT")&gt;0,"RTT",IF(COUNTIFS(T_Demandes[Collaborateur],$A14,T_Demandes[Statut],"Validé",T_Demandes[Du],"&lt;="&amp;DATE(2026,8,21),T_Demandes[Au],"&gt;="&amp;DATE(2026,8,21),T_Demandes[Type],"MAL")&gt;0,"MAL",IF(COUNTIFS(T_Demandes[Collaborateur],$A14,T_Demandes[Statut],"Validé",T_Demandes[Du],"&lt;="&amp;DATE(2026,8,21),T_Demandes[Au],"&gt;="&amp;DATE(2026,8,21),T_Demandes[Type],"ABS")&gt;0,"ABS",IF(COUNTIFS(T_Demandes[Collaborateur],$A14,T_Demandes[Statut],"Validé",T_Demandes[Du],"&lt;="&amp;DATE(2026,8,21),T_Demandes[Au],"&gt;="&amp;DATE(2026,8,21),T_Demandes[Type],"MAT")&gt;0,"MAT","")))))</f>
        <v/>
      </c>
      <c r="Y14" s="8">
        <f>IF(COUNTIFS(T_Demandes[Collaborateur],$A14,T_Demandes[Statut],"Validé",T_Demandes[Du],"&lt;="&amp;DATE(2026,8,22),T_Demandes[Au],"&gt;="&amp;DATE(2026,8,22),T_Demandes[Type],"CP")&gt;0,"CP",IF(COUNTIFS(T_Demandes[Collaborateur],$A14,T_Demandes[Statut],"Validé",T_Demandes[Du],"&lt;="&amp;DATE(2026,8,22),T_Demandes[Au],"&gt;="&amp;DATE(2026,8,22),T_Demandes[Type],"RTT")&gt;0,"RTT",IF(COUNTIFS(T_Demandes[Collaborateur],$A14,T_Demandes[Statut],"Validé",T_Demandes[Du],"&lt;="&amp;DATE(2026,8,22),T_Demandes[Au],"&gt;="&amp;DATE(2026,8,22),T_Demandes[Type],"MAL")&gt;0,"MAL",IF(COUNTIFS(T_Demandes[Collaborateur],$A14,T_Demandes[Statut],"Validé",T_Demandes[Du],"&lt;="&amp;DATE(2026,8,22),T_Demandes[Au],"&gt;="&amp;DATE(2026,8,22),T_Demandes[Type],"ABS")&gt;0,"ABS",IF(COUNTIFS(T_Demandes[Collaborateur],$A14,T_Demandes[Statut],"Validé",T_Demandes[Du],"&lt;="&amp;DATE(2026,8,22),T_Demandes[Au],"&gt;="&amp;DATE(2026,8,22),T_Demandes[Type],"MAT")&gt;0,"MAT","")))))</f>
        <v/>
      </c>
      <c r="Z14" s="8">
        <f>IF(COUNTIFS(T_Demandes[Collaborateur],$A14,T_Demandes[Statut],"Validé",T_Demandes[Du],"&lt;="&amp;DATE(2026,8,23),T_Demandes[Au],"&gt;="&amp;DATE(2026,8,23),T_Demandes[Type],"CP")&gt;0,"CP",IF(COUNTIFS(T_Demandes[Collaborateur],$A14,T_Demandes[Statut],"Validé",T_Demandes[Du],"&lt;="&amp;DATE(2026,8,23),T_Demandes[Au],"&gt;="&amp;DATE(2026,8,23),T_Demandes[Type],"RTT")&gt;0,"RTT",IF(COUNTIFS(T_Demandes[Collaborateur],$A14,T_Demandes[Statut],"Validé",T_Demandes[Du],"&lt;="&amp;DATE(2026,8,23),T_Demandes[Au],"&gt;="&amp;DATE(2026,8,23),T_Demandes[Type],"MAL")&gt;0,"MAL",IF(COUNTIFS(T_Demandes[Collaborateur],$A14,T_Demandes[Statut],"Validé",T_Demandes[Du],"&lt;="&amp;DATE(2026,8,23),T_Demandes[Au],"&gt;="&amp;DATE(2026,8,23),T_Demandes[Type],"ABS")&gt;0,"ABS",IF(COUNTIFS(T_Demandes[Collaborateur],$A14,T_Demandes[Statut],"Validé",T_Demandes[Du],"&lt;="&amp;DATE(2026,8,23),T_Demandes[Au],"&gt;="&amp;DATE(2026,8,23),T_Demandes[Type],"MAT")&gt;0,"MAT","")))))</f>
        <v/>
      </c>
      <c r="AA14" s="8">
        <f>IF(COUNTIFS(T_Demandes[Collaborateur],$A14,T_Demandes[Statut],"Validé",T_Demandes[Du],"&lt;="&amp;DATE(2026,8,24),T_Demandes[Au],"&gt;="&amp;DATE(2026,8,24),T_Demandes[Type],"CP")&gt;0,"CP",IF(COUNTIFS(T_Demandes[Collaborateur],$A14,T_Demandes[Statut],"Validé",T_Demandes[Du],"&lt;="&amp;DATE(2026,8,24),T_Demandes[Au],"&gt;="&amp;DATE(2026,8,24),T_Demandes[Type],"RTT")&gt;0,"RTT",IF(COUNTIFS(T_Demandes[Collaborateur],$A14,T_Demandes[Statut],"Validé",T_Demandes[Du],"&lt;="&amp;DATE(2026,8,24),T_Demandes[Au],"&gt;="&amp;DATE(2026,8,24),T_Demandes[Type],"MAL")&gt;0,"MAL",IF(COUNTIFS(T_Demandes[Collaborateur],$A14,T_Demandes[Statut],"Validé",T_Demandes[Du],"&lt;="&amp;DATE(2026,8,24),T_Demandes[Au],"&gt;="&amp;DATE(2026,8,24),T_Demandes[Type],"ABS")&gt;0,"ABS",IF(COUNTIFS(T_Demandes[Collaborateur],$A14,T_Demandes[Statut],"Validé",T_Demandes[Du],"&lt;="&amp;DATE(2026,8,24),T_Demandes[Au],"&gt;="&amp;DATE(2026,8,24),T_Demandes[Type],"MAT")&gt;0,"MAT","")))))</f>
        <v/>
      </c>
      <c r="AB14" s="8">
        <f>IF(COUNTIFS(T_Demandes[Collaborateur],$A14,T_Demandes[Statut],"Validé",T_Demandes[Du],"&lt;="&amp;DATE(2026,8,25),T_Demandes[Au],"&gt;="&amp;DATE(2026,8,25),T_Demandes[Type],"CP")&gt;0,"CP",IF(COUNTIFS(T_Demandes[Collaborateur],$A14,T_Demandes[Statut],"Validé",T_Demandes[Du],"&lt;="&amp;DATE(2026,8,25),T_Demandes[Au],"&gt;="&amp;DATE(2026,8,25),T_Demandes[Type],"RTT")&gt;0,"RTT",IF(COUNTIFS(T_Demandes[Collaborateur],$A14,T_Demandes[Statut],"Validé",T_Demandes[Du],"&lt;="&amp;DATE(2026,8,25),T_Demandes[Au],"&gt;="&amp;DATE(2026,8,25),T_Demandes[Type],"MAL")&gt;0,"MAL",IF(COUNTIFS(T_Demandes[Collaborateur],$A14,T_Demandes[Statut],"Validé",T_Demandes[Du],"&lt;="&amp;DATE(2026,8,25),T_Demandes[Au],"&gt;="&amp;DATE(2026,8,25),T_Demandes[Type],"ABS")&gt;0,"ABS",IF(COUNTIFS(T_Demandes[Collaborateur],$A14,T_Demandes[Statut],"Validé",T_Demandes[Du],"&lt;="&amp;DATE(2026,8,25),T_Demandes[Au],"&gt;="&amp;DATE(2026,8,25),T_Demandes[Type],"MAT")&gt;0,"MAT","")))))</f>
        <v/>
      </c>
      <c r="AC14" s="8">
        <f>IF(COUNTIFS(T_Demandes[Collaborateur],$A14,T_Demandes[Statut],"Validé",T_Demandes[Du],"&lt;="&amp;DATE(2026,8,26),T_Demandes[Au],"&gt;="&amp;DATE(2026,8,26),T_Demandes[Type],"CP")&gt;0,"CP",IF(COUNTIFS(T_Demandes[Collaborateur],$A14,T_Demandes[Statut],"Validé",T_Demandes[Du],"&lt;="&amp;DATE(2026,8,26),T_Demandes[Au],"&gt;="&amp;DATE(2026,8,26),T_Demandes[Type],"RTT")&gt;0,"RTT",IF(COUNTIFS(T_Demandes[Collaborateur],$A14,T_Demandes[Statut],"Validé",T_Demandes[Du],"&lt;="&amp;DATE(2026,8,26),T_Demandes[Au],"&gt;="&amp;DATE(2026,8,26),T_Demandes[Type],"MAL")&gt;0,"MAL",IF(COUNTIFS(T_Demandes[Collaborateur],$A14,T_Demandes[Statut],"Validé",T_Demandes[Du],"&lt;="&amp;DATE(2026,8,26),T_Demandes[Au],"&gt;="&amp;DATE(2026,8,26),T_Demandes[Type],"ABS")&gt;0,"ABS",IF(COUNTIFS(T_Demandes[Collaborateur],$A14,T_Demandes[Statut],"Validé",T_Demandes[Du],"&lt;="&amp;DATE(2026,8,26),T_Demandes[Au],"&gt;="&amp;DATE(2026,8,26),T_Demandes[Type],"MAT")&gt;0,"MAT","")))))</f>
        <v/>
      </c>
      <c r="AD14" s="8">
        <f>IF(COUNTIFS(T_Demandes[Collaborateur],$A14,T_Demandes[Statut],"Validé",T_Demandes[Du],"&lt;="&amp;DATE(2026,8,27),T_Demandes[Au],"&gt;="&amp;DATE(2026,8,27),T_Demandes[Type],"CP")&gt;0,"CP",IF(COUNTIFS(T_Demandes[Collaborateur],$A14,T_Demandes[Statut],"Validé",T_Demandes[Du],"&lt;="&amp;DATE(2026,8,27),T_Demandes[Au],"&gt;="&amp;DATE(2026,8,27),T_Demandes[Type],"RTT")&gt;0,"RTT",IF(COUNTIFS(T_Demandes[Collaborateur],$A14,T_Demandes[Statut],"Validé",T_Demandes[Du],"&lt;="&amp;DATE(2026,8,27),T_Demandes[Au],"&gt;="&amp;DATE(2026,8,27),T_Demandes[Type],"MAL")&gt;0,"MAL",IF(COUNTIFS(T_Demandes[Collaborateur],$A14,T_Demandes[Statut],"Validé",T_Demandes[Du],"&lt;="&amp;DATE(2026,8,27),T_Demandes[Au],"&gt;="&amp;DATE(2026,8,27),T_Demandes[Type],"ABS")&gt;0,"ABS",IF(COUNTIFS(T_Demandes[Collaborateur],$A14,T_Demandes[Statut],"Validé",T_Demandes[Du],"&lt;="&amp;DATE(2026,8,27),T_Demandes[Au],"&gt;="&amp;DATE(2026,8,27),T_Demandes[Type],"MAT")&gt;0,"MAT","")))))</f>
        <v/>
      </c>
      <c r="AE14" s="8">
        <f>IF(COUNTIFS(T_Demandes[Collaborateur],$A14,T_Demandes[Statut],"Validé",T_Demandes[Du],"&lt;="&amp;DATE(2026,8,28),T_Demandes[Au],"&gt;="&amp;DATE(2026,8,28),T_Demandes[Type],"CP")&gt;0,"CP",IF(COUNTIFS(T_Demandes[Collaborateur],$A14,T_Demandes[Statut],"Validé",T_Demandes[Du],"&lt;="&amp;DATE(2026,8,28),T_Demandes[Au],"&gt;="&amp;DATE(2026,8,28),T_Demandes[Type],"RTT")&gt;0,"RTT",IF(COUNTIFS(T_Demandes[Collaborateur],$A14,T_Demandes[Statut],"Validé",T_Demandes[Du],"&lt;="&amp;DATE(2026,8,28),T_Demandes[Au],"&gt;="&amp;DATE(2026,8,28),T_Demandes[Type],"MAL")&gt;0,"MAL",IF(COUNTIFS(T_Demandes[Collaborateur],$A14,T_Demandes[Statut],"Validé",T_Demandes[Du],"&lt;="&amp;DATE(2026,8,28),T_Demandes[Au],"&gt;="&amp;DATE(2026,8,28),T_Demandes[Type],"ABS")&gt;0,"ABS",IF(COUNTIFS(T_Demandes[Collaborateur],$A14,T_Demandes[Statut],"Validé",T_Demandes[Du],"&lt;="&amp;DATE(2026,8,28),T_Demandes[Au],"&gt;="&amp;DATE(2026,8,28),T_Demandes[Type],"MAT")&gt;0,"MAT","")))))</f>
        <v/>
      </c>
      <c r="AF14" s="8">
        <f>IF(COUNTIFS(T_Demandes[Collaborateur],$A14,T_Demandes[Statut],"Validé",T_Demandes[Du],"&lt;="&amp;DATE(2026,8,29),T_Demandes[Au],"&gt;="&amp;DATE(2026,8,29),T_Demandes[Type],"CP")&gt;0,"CP",IF(COUNTIFS(T_Demandes[Collaborateur],$A14,T_Demandes[Statut],"Validé",T_Demandes[Du],"&lt;="&amp;DATE(2026,8,29),T_Demandes[Au],"&gt;="&amp;DATE(2026,8,29),T_Demandes[Type],"RTT")&gt;0,"RTT",IF(COUNTIFS(T_Demandes[Collaborateur],$A14,T_Demandes[Statut],"Validé",T_Demandes[Du],"&lt;="&amp;DATE(2026,8,29),T_Demandes[Au],"&gt;="&amp;DATE(2026,8,29),T_Demandes[Type],"MAL")&gt;0,"MAL",IF(COUNTIFS(T_Demandes[Collaborateur],$A14,T_Demandes[Statut],"Validé",T_Demandes[Du],"&lt;="&amp;DATE(2026,8,29),T_Demandes[Au],"&gt;="&amp;DATE(2026,8,29),T_Demandes[Type],"ABS")&gt;0,"ABS",IF(COUNTIFS(T_Demandes[Collaborateur],$A14,T_Demandes[Statut],"Validé",T_Demandes[Du],"&lt;="&amp;DATE(2026,8,29),T_Demandes[Au],"&gt;="&amp;DATE(2026,8,29),T_Demandes[Type],"MAT")&gt;0,"MAT","")))))</f>
        <v/>
      </c>
      <c r="AG14" s="8">
        <f>IF(COUNTIFS(T_Demandes[Collaborateur],$A14,T_Demandes[Statut],"Validé",T_Demandes[Du],"&lt;="&amp;DATE(2026,8,30),T_Demandes[Au],"&gt;="&amp;DATE(2026,8,30),T_Demandes[Type],"CP")&gt;0,"CP",IF(COUNTIFS(T_Demandes[Collaborateur],$A14,T_Demandes[Statut],"Validé",T_Demandes[Du],"&lt;="&amp;DATE(2026,8,30),T_Demandes[Au],"&gt;="&amp;DATE(2026,8,30),T_Demandes[Type],"RTT")&gt;0,"RTT",IF(COUNTIFS(T_Demandes[Collaborateur],$A14,T_Demandes[Statut],"Validé",T_Demandes[Du],"&lt;="&amp;DATE(2026,8,30),T_Demandes[Au],"&gt;="&amp;DATE(2026,8,30),T_Demandes[Type],"MAL")&gt;0,"MAL",IF(COUNTIFS(T_Demandes[Collaborateur],$A14,T_Demandes[Statut],"Validé",T_Demandes[Du],"&lt;="&amp;DATE(2026,8,30),T_Demandes[Au],"&gt;="&amp;DATE(2026,8,30),T_Demandes[Type],"ABS")&gt;0,"ABS",IF(COUNTIFS(T_Demandes[Collaborateur],$A14,T_Demandes[Statut],"Validé",T_Demandes[Du],"&lt;="&amp;DATE(2026,8,30),T_Demandes[Au],"&gt;="&amp;DATE(2026,8,30),T_Demandes[Type],"MAT")&gt;0,"MAT","")))))</f>
        <v/>
      </c>
      <c r="AH14" s="8">
        <f>IF(COUNTIFS(T_Demandes[Collaborateur],$A14,T_Demandes[Statut],"Validé",T_Demandes[Du],"&lt;="&amp;DATE(2026,8,31),T_Demandes[Au],"&gt;="&amp;DATE(2026,8,31),T_Demandes[Type],"CP")&gt;0,"CP",IF(COUNTIFS(T_Demandes[Collaborateur],$A14,T_Demandes[Statut],"Validé",T_Demandes[Du],"&lt;="&amp;DATE(2026,8,31),T_Demandes[Au],"&gt;="&amp;DATE(2026,8,31),T_Demandes[Type],"RTT")&gt;0,"RTT",IF(COUNTIFS(T_Demandes[Collaborateur],$A14,T_Demandes[Statut],"Validé",T_Demandes[Du],"&lt;="&amp;DATE(2026,8,31),T_Demandes[Au],"&gt;="&amp;DATE(2026,8,31),T_Demandes[Type],"MAL")&gt;0,"MAL",IF(COUNTIFS(T_Demandes[Collaborateur],$A14,T_Demandes[Statut],"Validé",T_Demandes[Du],"&lt;="&amp;DATE(2026,8,31),T_Demandes[Au],"&gt;="&amp;DATE(2026,8,31),T_Demandes[Type],"ABS")&gt;0,"ABS",IF(COUNTIFS(T_Demandes[Collaborateur],$A14,T_Demandes[Statut],"Validé",T_Demandes[Du],"&lt;="&amp;DATE(2026,8,31),T_Demandes[Au],"&gt;="&amp;DATE(2026,8,31),T_Demandes[Type],"MAT")&gt;0,"MAT","")))))</f>
        <v/>
      </c>
    </row>
    <row r="15">
      <c r="A15" t="inlineStr">
        <is>
          <t>Julie Béranger</t>
        </is>
      </c>
      <c r="B15" t="inlineStr">
        <is>
          <t>C</t>
        </is>
      </c>
      <c r="C15" t="inlineStr">
        <is>
          <t>Karim Lahlou</t>
        </is>
      </c>
      <c r="D15" s="8">
        <f>IF(COUNTIFS(T_Demandes[Collaborateur],$A15,T_Demandes[Statut],"Validé",T_Demandes[Du],"&lt;="&amp;DATE(2026,8,1),T_Demandes[Au],"&gt;="&amp;DATE(2026,8,1),T_Demandes[Type],"CP")&gt;0,"CP",IF(COUNTIFS(T_Demandes[Collaborateur],$A15,T_Demandes[Statut],"Validé",T_Demandes[Du],"&lt;="&amp;DATE(2026,8,1),T_Demandes[Au],"&gt;="&amp;DATE(2026,8,1),T_Demandes[Type],"RTT")&gt;0,"RTT",IF(COUNTIFS(T_Demandes[Collaborateur],$A15,T_Demandes[Statut],"Validé",T_Demandes[Du],"&lt;="&amp;DATE(2026,8,1),T_Demandes[Au],"&gt;="&amp;DATE(2026,8,1),T_Demandes[Type],"MAL")&gt;0,"MAL",IF(COUNTIFS(T_Demandes[Collaborateur],$A15,T_Demandes[Statut],"Validé",T_Demandes[Du],"&lt;="&amp;DATE(2026,8,1),T_Demandes[Au],"&gt;="&amp;DATE(2026,8,1),T_Demandes[Type],"ABS")&gt;0,"ABS",IF(COUNTIFS(T_Demandes[Collaborateur],$A15,T_Demandes[Statut],"Validé",T_Demandes[Du],"&lt;="&amp;DATE(2026,8,1),T_Demandes[Au],"&gt;="&amp;DATE(2026,8,1),T_Demandes[Type],"MAT")&gt;0,"MAT","")))))</f>
        <v/>
      </c>
      <c r="E15" s="8">
        <f>IF(COUNTIFS(T_Demandes[Collaborateur],$A15,T_Demandes[Statut],"Validé",T_Demandes[Du],"&lt;="&amp;DATE(2026,8,2),T_Demandes[Au],"&gt;="&amp;DATE(2026,8,2),T_Demandes[Type],"CP")&gt;0,"CP",IF(COUNTIFS(T_Demandes[Collaborateur],$A15,T_Demandes[Statut],"Validé",T_Demandes[Du],"&lt;="&amp;DATE(2026,8,2),T_Demandes[Au],"&gt;="&amp;DATE(2026,8,2),T_Demandes[Type],"RTT")&gt;0,"RTT",IF(COUNTIFS(T_Demandes[Collaborateur],$A15,T_Demandes[Statut],"Validé",T_Demandes[Du],"&lt;="&amp;DATE(2026,8,2),T_Demandes[Au],"&gt;="&amp;DATE(2026,8,2),T_Demandes[Type],"MAL")&gt;0,"MAL",IF(COUNTIFS(T_Demandes[Collaborateur],$A15,T_Demandes[Statut],"Validé",T_Demandes[Du],"&lt;="&amp;DATE(2026,8,2),T_Demandes[Au],"&gt;="&amp;DATE(2026,8,2),T_Demandes[Type],"ABS")&gt;0,"ABS",IF(COUNTIFS(T_Demandes[Collaborateur],$A15,T_Demandes[Statut],"Validé",T_Demandes[Du],"&lt;="&amp;DATE(2026,8,2),T_Demandes[Au],"&gt;="&amp;DATE(2026,8,2),T_Demandes[Type],"MAT")&gt;0,"MAT","")))))</f>
        <v/>
      </c>
      <c r="F15" s="8">
        <f>IF(COUNTIFS(T_Demandes[Collaborateur],$A15,T_Demandes[Statut],"Validé",T_Demandes[Du],"&lt;="&amp;DATE(2026,8,3),T_Demandes[Au],"&gt;="&amp;DATE(2026,8,3),T_Demandes[Type],"CP")&gt;0,"CP",IF(COUNTIFS(T_Demandes[Collaborateur],$A15,T_Demandes[Statut],"Validé",T_Demandes[Du],"&lt;="&amp;DATE(2026,8,3),T_Demandes[Au],"&gt;="&amp;DATE(2026,8,3),T_Demandes[Type],"RTT")&gt;0,"RTT",IF(COUNTIFS(T_Demandes[Collaborateur],$A15,T_Demandes[Statut],"Validé",T_Demandes[Du],"&lt;="&amp;DATE(2026,8,3),T_Demandes[Au],"&gt;="&amp;DATE(2026,8,3),T_Demandes[Type],"MAL")&gt;0,"MAL",IF(COUNTIFS(T_Demandes[Collaborateur],$A15,T_Demandes[Statut],"Validé",T_Demandes[Du],"&lt;="&amp;DATE(2026,8,3),T_Demandes[Au],"&gt;="&amp;DATE(2026,8,3),T_Demandes[Type],"ABS")&gt;0,"ABS",IF(COUNTIFS(T_Demandes[Collaborateur],$A15,T_Demandes[Statut],"Validé",T_Demandes[Du],"&lt;="&amp;DATE(2026,8,3),T_Demandes[Au],"&gt;="&amp;DATE(2026,8,3),T_Demandes[Type],"MAT")&gt;0,"MAT","")))))</f>
        <v/>
      </c>
      <c r="G15" s="8">
        <f>IF(COUNTIFS(T_Demandes[Collaborateur],$A15,T_Demandes[Statut],"Validé",T_Demandes[Du],"&lt;="&amp;DATE(2026,8,4),T_Demandes[Au],"&gt;="&amp;DATE(2026,8,4),T_Demandes[Type],"CP")&gt;0,"CP",IF(COUNTIFS(T_Demandes[Collaborateur],$A15,T_Demandes[Statut],"Validé",T_Demandes[Du],"&lt;="&amp;DATE(2026,8,4),T_Demandes[Au],"&gt;="&amp;DATE(2026,8,4),T_Demandes[Type],"RTT")&gt;0,"RTT",IF(COUNTIFS(T_Demandes[Collaborateur],$A15,T_Demandes[Statut],"Validé",T_Demandes[Du],"&lt;="&amp;DATE(2026,8,4),T_Demandes[Au],"&gt;="&amp;DATE(2026,8,4),T_Demandes[Type],"MAL")&gt;0,"MAL",IF(COUNTIFS(T_Demandes[Collaborateur],$A15,T_Demandes[Statut],"Validé",T_Demandes[Du],"&lt;="&amp;DATE(2026,8,4),T_Demandes[Au],"&gt;="&amp;DATE(2026,8,4),T_Demandes[Type],"ABS")&gt;0,"ABS",IF(COUNTIFS(T_Demandes[Collaborateur],$A15,T_Demandes[Statut],"Validé",T_Demandes[Du],"&lt;="&amp;DATE(2026,8,4),T_Demandes[Au],"&gt;="&amp;DATE(2026,8,4),T_Demandes[Type],"MAT")&gt;0,"MAT","")))))</f>
        <v/>
      </c>
      <c r="H15" s="8">
        <f>IF(COUNTIFS(T_Demandes[Collaborateur],$A15,T_Demandes[Statut],"Validé",T_Demandes[Du],"&lt;="&amp;DATE(2026,8,5),T_Demandes[Au],"&gt;="&amp;DATE(2026,8,5),T_Demandes[Type],"CP")&gt;0,"CP",IF(COUNTIFS(T_Demandes[Collaborateur],$A15,T_Demandes[Statut],"Validé",T_Demandes[Du],"&lt;="&amp;DATE(2026,8,5),T_Demandes[Au],"&gt;="&amp;DATE(2026,8,5),T_Demandes[Type],"RTT")&gt;0,"RTT",IF(COUNTIFS(T_Demandes[Collaborateur],$A15,T_Demandes[Statut],"Validé",T_Demandes[Du],"&lt;="&amp;DATE(2026,8,5),T_Demandes[Au],"&gt;="&amp;DATE(2026,8,5),T_Demandes[Type],"MAL")&gt;0,"MAL",IF(COUNTIFS(T_Demandes[Collaborateur],$A15,T_Demandes[Statut],"Validé",T_Demandes[Du],"&lt;="&amp;DATE(2026,8,5),T_Demandes[Au],"&gt;="&amp;DATE(2026,8,5),T_Demandes[Type],"ABS")&gt;0,"ABS",IF(COUNTIFS(T_Demandes[Collaborateur],$A15,T_Demandes[Statut],"Validé",T_Demandes[Du],"&lt;="&amp;DATE(2026,8,5),T_Demandes[Au],"&gt;="&amp;DATE(2026,8,5),T_Demandes[Type],"MAT")&gt;0,"MAT","")))))</f>
        <v/>
      </c>
      <c r="I15" s="8">
        <f>IF(COUNTIFS(T_Demandes[Collaborateur],$A15,T_Demandes[Statut],"Validé",T_Demandes[Du],"&lt;="&amp;DATE(2026,8,6),T_Demandes[Au],"&gt;="&amp;DATE(2026,8,6),T_Demandes[Type],"CP")&gt;0,"CP",IF(COUNTIFS(T_Demandes[Collaborateur],$A15,T_Demandes[Statut],"Validé",T_Demandes[Du],"&lt;="&amp;DATE(2026,8,6),T_Demandes[Au],"&gt;="&amp;DATE(2026,8,6),T_Demandes[Type],"RTT")&gt;0,"RTT",IF(COUNTIFS(T_Demandes[Collaborateur],$A15,T_Demandes[Statut],"Validé",T_Demandes[Du],"&lt;="&amp;DATE(2026,8,6),T_Demandes[Au],"&gt;="&amp;DATE(2026,8,6),T_Demandes[Type],"MAL")&gt;0,"MAL",IF(COUNTIFS(T_Demandes[Collaborateur],$A15,T_Demandes[Statut],"Validé",T_Demandes[Du],"&lt;="&amp;DATE(2026,8,6),T_Demandes[Au],"&gt;="&amp;DATE(2026,8,6),T_Demandes[Type],"ABS")&gt;0,"ABS",IF(COUNTIFS(T_Demandes[Collaborateur],$A15,T_Demandes[Statut],"Validé",T_Demandes[Du],"&lt;="&amp;DATE(2026,8,6),T_Demandes[Au],"&gt;="&amp;DATE(2026,8,6),T_Demandes[Type],"MAT")&gt;0,"MAT","")))))</f>
        <v/>
      </c>
      <c r="J15" s="8">
        <f>IF(COUNTIFS(T_Demandes[Collaborateur],$A15,T_Demandes[Statut],"Validé",T_Demandes[Du],"&lt;="&amp;DATE(2026,8,7),T_Demandes[Au],"&gt;="&amp;DATE(2026,8,7),T_Demandes[Type],"CP")&gt;0,"CP",IF(COUNTIFS(T_Demandes[Collaborateur],$A15,T_Demandes[Statut],"Validé",T_Demandes[Du],"&lt;="&amp;DATE(2026,8,7),T_Demandes[Au],"&gt;="&amp;DATE(2026,8,7),T_Demandes[Type],"RTT")&gt;0,"RTT",IF(COUNTIFS(T_Demandes[Collaborateur],$A15,T_Demandes[Statut],"Validé",T_Demandes[Du],"&lt;="&amp;DATE(2026,8,7),T_Demandes[Au],"&gt;="&amp;DATE(2026,8,7),T_Demandes[Type],"MAL")&gt;0,"MAL",IF(COUNTIFS(T_Demandes[Collaborateur],$A15,T_Demandes[Statut],"Validé",T_Demandes[Du],"&lt;="&amp;DATE(2026,8,7),T_Demandes[Au],"&gt;="&amp;DATE(2026,8,7),T_Demandes[Type],"ABS")&gt;0,"ABS",IF(COUNTIFS(T_Demandes[Collaborateur],$A15,T_Demandes[Statut],"Validé",T_Demandes[Du],"&lt;="&amp;DATE(2026,8,7),T_Demandes[Au],"&gt;="&amp;DATE(2026,8,7),T_Demandes[Type],"MAT")&gt;0,"MAT","")))))</f>
        <v/>
      </c>
      <c r="K15" s="8">
        <f>IF(COUNTIFS(T_Demandes[Collaborateur],$A15,T_Demandes[Statut],"Validé",T_Demandes[Du],"&lt;="&amp;DATE(2026,8,8),T_Demandes[Au],"&gt;="&amp;DATE(2026,8,8),T_Demandes[Type],"CP")&gt;0,"CP",IF(COUNTIFS(T_Demandes[Collaborateur],$A15,T_Demandes[Statut],"Validé",T_Demandes[Du],"&lt;="&amp;DATE(2026,8,8),T_Demandes[Au],"&gt;="&amp;DATE(2026,8,8),T_Demandes[Type],"RTT")&gt;0,"RTT",IF(COUNTIFS(T_Demandes[Collaborateur],$A15,T_Demandes[Statut],"Validé",T_Demandes[Du],"&lt;="&amp;DATE(2026,8,8),T_Demandes[Au],"&gt;="&amp;DATE(2026,8,8),T_Demandes[Type],"MAL")&gt;0,"MAL",IF(COUNTIFS(T_Demandes[Collaborateur],$A15,T_Demandes[Statut],"Validé",T_Demandes[Du],"&lt;="&amp;DATE(2026,8,8),T_Demandes[Au],"&gt;="&amp;DATE(2026,8,8),T_Demandes[Type],"ABS")&gt;0,"ABS",IF(COUNTIFS(T_Demandes[Collaborateur],$A15,T_Demandes[Statut],"Validé",T_Demandes[Du],"&lt;="&amp;DATE(2026,8,8),T_Demandes[Au],"&gt;="&amp;DATE(2026,8,8),T_Demandes[Type],"MAT")&gt;0,"MAT","")))))</f>
        <v/>
      </c>
      <c r="L15" s="8">
        <f>IF(COUNTIFS(T_Demandes[Collaborateur],$A15,T_Demandes[Statut],"Validé",T_Demandes[Du],"&lt;="&amp;DATE(2026,8,9),T_Demandes[Au],"&gt;="&amp;DATE(2026,8,9),T_Demandes[Type],"CP")&gt;0,"CP",IF(COUNTIFS(T_Demandes[Collaborateur],$A15,T_Demandes[Statut],"Validé",T_Demandes[Du],"&lt;="&amp;DATE(2026,8,9),T_Demandes[Au],"&gt;="&amp;DATE(2026,8,9),T_Demandes[Type],"RTT")&gt;0,"RTT",IF(COUNTIFS(T_Demandes[Collaborateur],$A15,T_Demandes[Statut],"Validé",T_Demandes[Du],"&lt;="&amp;DATE(2026,8,9),T_Demandes[Au],"&gt;="&amp;DATE(2026,8,9),T_Demandes[Type],"MAL")&gt;0,"MAL",IF(COUNTIFS(T_Demandes[Collaborateur],$A15,T_Demandes[Statut],"Validé",T_Demandes[Du],"&lt;="&amp;DATE(2026,8,9),T_Demandes[Au],"&gt;="&amp;DATE(2026,8,9),T_Demandes[Type],"ABS")&gt;0,"ABS",IF(COUNTIFS(T_Demandes[Collaborateur],$A15,T_Demandes[Statut],"Validé",T_Demandes[Du],"&lt;="&amp;DATE(2026,8,9),T_Demandes[Au],"&gt;="&amp;DATE(2026,8,9),T_Demandes[Type],"MAT")&gt;0,"MAT","")))))</f>
        <v/>
      </c>
      <c r="M15" s="8">
        <f>IF(COUNTIFS(T_Demandes[Collaborateur],$A15,T_Demandes[Statut],"Validé",T_Demandes[Du],"&lt;="&amp;DATE(2026,8,10),T_Demandes[Au],"&gt;="&amp;DATE(2026,8,10),T_Demandes[Type],"CP")&gt;0,"CP",IF(COUNTIFS(T_Demandes[Collaborateur],$A15,T_Demandes[Statut],"Validé",T_Demandes[Du],"&lt;="&amp;DATE(2026,8,10),T_Demandes[Au],"&gt;="&amp;DATE(2026,8,10),T_Demandes[Type],"RTT")&gt;0,"RTT",IF(COUNTIFS(T_Demandes[Collaborateur],$A15,T_Demandes[Statut],"Validé",T_Demandes[Du],"&lt;="&amp;DATE(2026,8,10),T_Demandes[Au],"&gt;="&amp;DATE(2026,8,10),T_Demandes[Type],"MAL")&gt;0,"MAL",IF(COUNTIFS(T_Demandes[Collaborateur],$A15,T_Demandes[Statut],"Validé",T_Demandes[Du],"&lt;="&amp;DATE(2026,8,10),T_Demandes[Au],"&gt;="&amp;DATE(2026,8,10),T_Demandes[Type],"ABS")&gt;0,"ABS",IF(COUNTIFS(T_Demandes[Collaborateur],$A15,T_Demandes[Statut],"Validé",T_Demandes[Du],"&lt;="&amp;DATE(2026,8,10),T_Demandes[Au],"&gt;="&amp;DATE(2026,8,10),T_Demandes[Type],"MAT")&gt;0,"MAT","")))))</f>
        <v/>
      </c>
      <c r="N15" s="8">
        <f>IF(COUNTIFS(T_Demandes[Collaborateur],$A15,T_Demandes[Statut],"Validé",T_Demandes[Du],"&lt;="&amp;DATE(2026,8,11),T_Demandes[Au],"&gt;="&amp;DATE(2026,8,11),T_Demandes[Type],"CP")&gt;0,"CP",IF(COUNTIFS(T_Demandes[Collaborateur],$A15,T_Demandes[Statut],"Validé",T_Demandes[Du],"&lt;="&amp;DATE(2026,8,11),T_Demandes[Au],"&gt;="&amp;DATE(2026,8,11),T_Demandes[Type],"RTT")&gt;0,"RTT",IF(COUNTIFS(T_Demandes[Collaborateur],$A15,T_Demandes[Statut],"Validé",T_Demandes[Du],"&lt;="&amp;DATE(2026,8,11),T_Demandes[Au],"&gt;="&amp;DATE(2026,8,11),T_Demandes[Type],"MAL")&gt;0,"MAL",IF(COUNTIFS(T_Demandes[Collaborateur],$A15,T_Demandes[Statut],"Validé",T_Demandes[Du],"&lt;="&amp;DATE(2026,8,11),T_Demandes[Au],"&gt;="&amp;DATE(2026,8,11),T_Demandes[Type],"ABS")&gt;0,"ABS",IF(COUNTIFS(T_Demandes[Collaborateur],$A15,T_Demandes[Statut],"Validé",T_Demandes[Du],"&lt;="&amp;DATE(2026,8,11),T_Demandes[Au],"&gt;="&amp;DATE(2026,8,11),T_Demandes[Type],"MAT")&gt;0,"MAT","")))))</f>
        <v/>
      </c>
      <c r="O15" s="8">
        <f>IF(COUNTIFS(T_Demandes[Collaborateur],$A15,T_Demandes[Statut],"Validé",T_Demandes[Du],"&lt;="&amp;DATE(2026,8,12),T_Demandes[Au],"&gt;="&amp;DATE(2026,8,12),T_Demandes[Type],"CP")&gt;0,"CP",IF(COUNTIFS(T_Demandes[Collaborateur],$A15,T_Demandes[Statut],"Validé",T_Demandes[Du],"&lt;="&amp;DATE(2026,8,12),T_Demandes[Au],"&gt;="&amp;DATE(2026,8,12),T_Demandes[Type],"RTT")&gt;0,"RTT",IF(COUNTIFS(T_Demandes[Collaborateur],$A15,T_Demandes[Statut],"Validé",T_Demandes[Du],"&lt;="&amp;DATE(2026,8,12),T_Demandes[Au],"&gt;="&amp;DATE(2026,8,12),T_Demandes[Type],"MAL")&gt;0,"MAL",IF(COUNTIFS(T_Demandes[Collaborateur],$A15,T_Demandes[Statut],"Validé",T_Demandes[Du],"&lt;="&amp;DATE(2026,8,12),T_Demandes[Au],"&gt;="&amp;DATE(2026,8,12),T_Demandes[Type],"ABS")&gt;0,"ABS",IF(COUNTIFS(T_Demandes[Collaborateur],$A15,T_Demandes[Statut],"Validé",T_Demandes[Du],"&lt;="&amp;DATE(2026,8,12),T_Demandes[Au],"&gt;="&amp;DATE(2026,8,12),T_Demandes[Type],"MAT")&gt;0,"MAT","")))))</f>
        <v/>
      </c>
      <c r="P15" s="8">
        <f>IF(COUNTIFS(T_Demandes[Collaborateur],$A15,T_Demandes[Statut],"Validé",T_Demandes[Du],"&lt;="&amp;DATE(2026,8,13),T_Demandes[Au],"&gt;="&amp;DATE(2026,8,13),T_Demandes[Type],"CP")&gt;0,"CP",IF(COUNTIFS(T_Demandes[Collaborateur],$A15,T_Demandes[Statut],"Validé",T_Demandes[Du],"&lt;="&amp;DATE(2026,8,13),T_Demandes[Au],"&gt;="&amp;DATE(2026,8,13),T_Demandes[Type],"RTT")&gt;0,"RTT",IF(COUNTIFS(T_Demandes[Collaborateur],$A15,T_Demandes[Statut],"Validé",T_Demandes[Du],"&lt;="&amp;DATE(2026,8,13),T_Demandes[Au],"&gt;="&amp;DATE(2026,8,13),T_Demandes[Type],"MAL")&gt;0,"MAL",IF(COUNTIFS(T_Demandes[Collaborateur],$A15,T_Demandes[Statut],"Validé",T_Demandes[Du],"&lt;="&amp;DATE(2026,8,13),T_Demandes[Au],"&gt;="&amp;DATE(2026,8,13),T_Demandes[Type],"ABS")&gt;0,"ABS",IF(COUNTIFS(T_Demandes[Collaborateur],$A15,T_Demandes[Statut],"Validé",T_Demandes[Du],"&lt;="&amp;DATE(2026,8,13),T_Demandes[Au],"&gt;="&amp;DATE(2026,8,13),T_Demandes[Type],"MAT")&gt;0,"MAT","")))))</f>
        <v/>
      </c>
      <c r="Q15" s="8">
        <f>IF(COUNTIFS(T_Demandes[Collaborateur],$A15,T_Demandes[Statut],"Validé",T_Demandes[Du],"&lt;="&amp;DATE(2026,8,14),T_Demandes[Au],"&gt;="&amp;DATE(2026,8,14),T_Demandes[Type],"CP")&gt;0,"CP",IF(COUNTIFS(T_Demandes[Collaborateur],$A15,T_Demandes[Statut],"Validé",T_Demandes[Du],"&lt;="&amp;DATE(2026,8,14),T_Demandes[Au],"&gt;="&amp;DATE(2026,8,14),T_Demandes[Type],"RTT")&gt;0,"RTT",IF(COUNTIFS(T_Demandes[Collaborateur],$A15,T_Demandes[Statut],"Validé",T_Demandes[Du],"&lt;="&amp;DATE(2026,8,14),T_Demandes[Au],"&gt;="&amp;DATE(2026,8,14),T_Demandes[Type],"MAL")&gt;0,"MAL",IF(COUNTIFS(T_Demandes[Collaborateur],$A15,T_Demandes[Statut],"Validé",T_Demandes[Du],"&lt;="&amp;DATE(2026,8,14),T_Demandes[Au],"&gt;="&amp;DATE(2026,8,14),T_Demandes[Type],"ABS")&gt;0,"ABS",IF(COUNTIFS(T_Demandes[Collaborateur],$A15,T_Demandes[Statut],"Validé",T_Demandes[Du],"&lt;="&amp;DATE(2026,8,14),T_Demandes[Au],"&gt;="&amp;DATE(2026,8,14),T_Demandes[Type],"MAT")&gt;0,"MAT","")))))</f>
        <v/>
      </c>
      <c r="R15" s="8">
        <f>IF(COUNTIFS(T_Demandes[Collaborateur],$A15,T_Demandes[Statut],"Validé",T_Demandes[Du],"&lt;="&amp;DATE(2026,8,15),T_Demandes[Au],"&gt;="&amp;DATE(2026,8,15),T_Demandes[Type],"CP")&gt;0,"CP",IF(COUNTIFS(T_Demandes[Collaborateur],$A15,T_Demandes[Statut],"Validé",T_Demandes[Du],"&lt;="&amp;DATE(2026,8,15),T_Demandes[Au],"&gt;="&amp;DATE(2026,8,15),T_Demandes[Type],"RTT")&gt;0,"RTT",IF(COUNTIFS(T_Demandes[Collaborateur],$A15,T_Demandes[Statut],"Validé",T_Demandes[Du],"&lt;="&amp;DATE(2026,8,15),T_Demandes[Au],"&gt;="&amp;DATE(2026,8,15),T_Demandes[Type],"MAL")&gt;0,"MAL",IF(COUNTIFS(T_Demandes[Collaborateur],$A15,T_Demandes[Statut],"Validé",T_Demandes[Du],"&lt;="&amp;DATE(2026,8,15),T_Demandes[Au],"&gt;="&amp;DATE(2026,8,15),T_Demandes[Type],"ABS")&gt;0,"ABS",IF(COUNTIFS(T_Demandes[Collaborateur],$A15,T_Demandes[Statut],"Validé",T_Demandes[Du],"&lt;="&amp;DATE(2026,8,15),T_Demandes[Au],"&gt;="&amp;DATE(2026,8,15),T_Demandes[Type],"MAT")&gt;0,"MAT","")))))</f>
        <v/>
      </c>
      <c r="S15" s="8">
        <f>IF(COUNTIFS(T_Demandes[Collaborateur],$A15,T_Demandes[Statut],"Validé",T_Demandes[Du],"&lt;="&amp;DATE(2026,8,16),T_Demandes[Au],"&gt;="&amp;DATE(2026,8,16),T_Demandes[Type],"CP")&gt;0,"CP",IF(COUNTIFS(T_Demandes[Collaborateur],$A15,T_Demandes[Statut],"Validé",T_Demandes[Du],"&lt;="&amp;DATE(2026,8,16),T_Demandes[Au],"&gt;="&amp;DATE(2026,8,16),T_Demandes[Type],"RTT")&gt;0,"RTT",IF(COUNTIFS(T_Demandes[Collaborateur],$A15,T_Demandes[Statut],"Validé",T_Demandes[Du],"&lt;="&amp;DATE(2026,8,16),T_Demandes[Au],"&gt;="&amp;DATE(2026,8,16),T_Demandes[Type],"MAL")&gt;0,"MAL",IF(COUNTIFS(T_Demandes[Collaborateur],$A15,T_Demandes[Statut],"Validé",T_Demandes[Du],"&lt;="&amp;DATE(2026,8,16),T_Demandes[Au],"&gt;="&amp;DATE(2026,8,16),T_Demandes[Type],"ABS")&gt;0,"ABS",IF(COUNTIFS(T_Demandes[Collaborateur],$A15,T_Demandes[Statut],"Validé",T_Demandes[Du],"&lt;="&amp;DATE(2026,8,16),T_Demandes[Au],"&gt;="&amp;DATE(2026,8,16),T_Demandes[Type],"MAT")&gt;0,"MAT","")))))</f>
        <v/>
      </c>
      <c r="T15" s="8">
        <f>IF(COUNTIFS(T_Demandes[Collaborateur],$A15,T_Demandes[Statut],"Validé",T_Demandes[Du],"&lt;="&amp;DATE(2026,8,17),T_Demandes[Au],"&gt;="&amp;DATE(2026,8,17),T_Demandes[Type],"CP")&gt;0,"CP",IF(COUNTIFS(T_Demandes[Collaborateur],$A15,T_Demandes[Statut],"Validé",T_Demandes[Du],"&lt;="&amp;DATE(2026,8,17),T_Demandes[Au],"&gt;="&amp;DATE(2026,8,17),T_Demandes[Type],"RTT")&gt;0,"RTT",IF(COUNTIFS(T_Demandes[Collaborateur],$A15,T_Demandes[Statut],"Validé",T_Demandes[Du],"&lt;="&amp;DATE(2026,8,17),T_Demandes[Au],"&gt;="&amp;DATE(2026,8,17),T_Demandes[Type],"MAL")&gt;0,"MAL",IF(COUNTIFS(T_Demandes[Collaborateur],$A15,T_Demandes[Statut],"Validé",T_Demandes[Du],"&lt;="&amp;DATE(2026,8,17),T_Demandes[Au],"&gt;="&amp;DATE(2026,8,17),T_Demandes[Type],"ABS")&gt;0,"ABS",IF(COUNTIFS(T_Demandes[Collaborateur],$A15,T_Demandes[Statut],"Validé",T_Demandes[Du],"&lt;="&amp;DATE(2026,8,17),T_Demandes[Au],"&gt;="&amp;DATE(2026,8,17),T_Demandes[Type],"MAT")&gt;0,"MAT","")))))</f>
        <v/>
      </c>
      <c r="U15" s="8">
        <f>IF(COUNTIFS(T_Demandes[Collaborateur],$A15,T_Demandes[Statut],"Validé",T_Demandes[Du],"&lt;="&amp;DATE(2026,8,18),T_Demandes[Au],"&gt;="&amp;DATE(2026,8,18),T_Demandes[Type],"CP")&gt;0,"CP",IF(COUNTIFS(T_Demandes[Collaborateur],$A15,T_Demandes[Statut],"Validé",T_Demandes[Du],"&lt;="&amp;DATE(2026,8,18),T_Demandes[Au],"&gt;="&amp;DATE(2026,8,18),T_Demandes[Type],"RTT")&gt;0,"RTT",IF(COUNTIFS(T_Demandes[Collaborateur],$A15,T_Demandes[Statut],"Validé",T_Demandes[Du],"&lt;="&amp;DATE(2026,8,18),T_Demandes[Au],"&gt;="&amp;DATE(2026,8,18),T_Demandes[Type],"MAL")&gt;0,"MAL",IF(COUNTIFS(T_Demandes[Collaborateur],$A15,T_Demandes[Statut],"Validé",T_Demandes[Du],"&lt;="&amp;DATE(2026,8,18),T_Demandes[Au],"&gt;="&amp;DATE(2026,8,18),T_Demandes[Type],"ABS")&gt;0,"ABS",IF(COUNTIFS(T_Demandes[Collaborateur],$A15,T_Demandes[Statut],"Validé",T_Demandes[Du],"&lt;="&amp;DATE(2026,8,18),T_Demandes[Au],"&gt;="&amp;DATE(2026,8,18),T_Demandes[Type],"MAT")&gt;0,"MAT","")))))</f>
        <v/>
      </c>
      <c r="V15" s="8">
        <f>IF(COUNTIFS(T_Demandes[Collaborateur],$A15,T_Demandes[Statut],"Validé",T_Demandes[Du],"&lt;="&amp;DATE(2026,8,19),T_Demandes[Au],"&gt;="&amp;DATE(2026,8,19),T_Demandes[Type],"CP")&gt;0,"CP",IF(COUNTIFS(T_Demandes[Collaborateur],$A15,T_Demandes[Statut],"Validé",T_Demandes[Du],"&lt;="&amp;DATE(2026,8,19),T_Demandes[Au],"&gt;="&amp;DATE(2026,8,19),T_Demandes[Type],"RTT")&gt;0,"RTT",IF(COUNTIFS(T_Demandes[Collaborateur],$A15,T_Demandes[Statut],"Validé",T_Demandes[Du],"&lt;="&amp;DATE(2026,8,19),T_Demandes[Au],"&gt;="&amp;DATE(2026,8,19),T_Demandes[Type],"MAL")&gt;0,"MAL",IF(COUNTIFS(T_Demandes[Collaborateur],$A15,T_Demandes[Statut],"Validé",T_Demandes[Du],"&lt;="&amp;DATE(2026,8,19),T_Demandes[Au],"&gt;="&amp;DATE(2026,8,19),T_Demandes[Type],"ABS")&gt;0,"ABS",IF(COUNTIFS(T_Demandes[Collaborateur],$A15,T_Demandes[Statut],"Validé",T_Demandes[Du],"&lt;="&amp;DATE(2026,8,19),T_Demandes[Au],"&gt;="&amp;DATE(2026,8,19),T_Demandes[Type],"MAT")&gt;0,"MAT","")))))</f>
        <v/>
      </c>
      <c r="W15" s="8">
        <f>IF(COUNTIFS(T_Demandes[Collaborateur],$A15,T_Demandes[Statut],"Validé",T_Demandes[Du],"&lt;="&amp;DATE(2026,8,20),T_Demandes[Au],"&gt;="&amp;DATE(2026,8,20),T_Demandes[Type],"CP")&gt;0,"CP",IF(COUNTIFS(T_Demandes[Collaborateur],$A15,T_Demandes[Statut],"Validé",T_Demandes[Du],"&lt;="&amp;DATE(2026,8,20),T_Demandes[Au],"&gt;="&amp;DATE(2026,8,20),T_Demandes[Type],"RTT")&gt;0,"RTT",IF(COUNTIFS(T_Demandes[Collaborateur],$A15,T_Demandes[Statut],"Validé",T_Demandes[Du],"&lt;="&amp;DATE(2026,8,20),T_Demandes[Au],"&gt;="&amp;DATE(2026,8,20),T_Demandes[Type],"MAL")&gt;0,"MAL",IF(COUNTIFS(T_Demandes[Collaborateur],$A15,T_Demandes[Statut],"Validé",T_Demandes[Du],"&lt;="&amp;DATE(2026,8,20),T_Demandes[Au],"&gt;="&amp;DATE(2026,8,20),T_Demandes[Type],"ABS")&gt;0,"ABS",IF(COUNTIFS(T_Demandes[Collaborateur],$A15,T_Demandes[Statut],"Validé",T_Demandes[Du],"&lt;="&amp;DATE(2026,8,20),T_Demandes[Au],"&gt;="&amp;DATE(2026,8,20),T_Demandes[Type],"MAT")&gt;0,"MAT","")))))</f>
        <v/>
      </c>
      <c r="X15" s="8">
        <f>IF(COUNTIFS(T_Demandes[Collaborateur],$A15,T_Demandes[Statut],"Validé",T_Demandes[Du],"&lt;="&amp;DATE(2026,8,21),T_Demandes[Au],"&gt;="&amp;DATE(2026,8,21),T_Demandes[Type],"CP")&gt;0,"CP",IF(COUNTIFS(T_Demandes[Collaborateur],$A15,T_Demandes[Statut],"Validé",T_Demandes[Du],"&lt;="&amp;DATE(2026,8,21),T_Demandes[Au],"&gt;="&amp;DATE(2026,8,21),T_Demandes[Type],"RTT")&gt;0,"RTT",IF(COUNTIFS(T_Demandes[Collaborateur],$A15,T_Demandes[Statut],"Validé",T_Demandes[Du],"&lt;="&amp;DATE(2026,8,21),T_Demandes[Au],"&gt;="&amp;DATE(2026,8,21),T_Demandes[Type],"MAL")&gt;0,"MAL",IF(COUNTIFS(T_Demandes[Collaborateur],$A15,T_Demandes[Statut],"Validé",T_Demandes[Du],"&lt;="&amp;DATE(2026,8,21),T_Demandes[Au],"&gt;="&amp;DATE(2026,8,21),T_Demandes[Type],"ABS")&gt;0,"ABS",IF(COUNTIFS(T_Demandes[Collaborateur],$A15,T_Demandes[Statut],"Validé",T_Demandes[Du],"&lt;="&amp;DATE(2026,8,21),T_Demandes[Au],"&gt;="&amp;DATE(2026,8,21),T_Demandes[Type],"MAT")&gt;0,"MAT","")))))</f>
        <v/>
      </c>
      <c r="Y15" s="8">
        <f>IF(COUNTIFS(T_Demandes[Collaborateur],$A15,T_Demandes[Statut],"Validé",T_Demandes[Du],"&lt;="&amp;DATE(2026,8,22),T_Demandes[Au],"&gt;="&amp;DATE(2026,8,22),T_Demandes[Type],"CP")&gt;0,"CP",IF(COUNTIFS(T_Demandes[Collaborateur],$A15,T_Demandes[Statut],"Validé",T_Demandes[Du],"&lt;="&amp;DATE(2026,8,22),T_Demandes[Au],"&gt;="&amp;DATE(2026,8,22),T_Demandes[Type],"RTT")&gt;0,"RTT",IF(COUNTIFS(T_Demandes[Collaborateur],$A15,T_Demandes[Statut],"Validé",T_Demandes[Du],"&lt;="&amp;DATE(2026,8,22),T_Demandes[Au],"&gt;="&amp;DATE(2026,8,22),T_Demandes[Type],"MAL")&gt;0,"MAL",IF(COUNTIFS(T_Demandes[Collaborateur],$A15,T_Demandes[Statut],"Validé",T_Demandes[Du],"&lt;="&amp;DATE(2026,8,22),T_Demandes[Au],"&gt;="&amp;DATE(2026,8,22),T_Demandes[Type],"ABS")&gt;0,"ABS",IF(COUNTIFS(T_Demandes[Collaborateur],$A15,T_Demandes[Statut],"Validé",T_Demandes[Du],"&lt;="&amp;DATE(2026,8,22),T_Demandes[Au],"&gt;="&amp;DATE(2026,8,22),T_Demandes[Type],"MAT")&gt;0,"MAT","")))))</f>
        <v/>
      </c>
      <c r="Z15" s="8">
        <f>IF(COUNTIFS(T_Demandes[Collaborateur],$A15,T_Demandes[Statut],"Validé",T_Demandes[Du],"&lt;="&amp;DATE(2026,8,23),T_Demandes[Au],"&gt;="&amp;DATE(2026,8,23),T_Demandes[Type],"CP")&gt;0,"CP",IF(COUNTIFS(T_Demandes[Collaborateur],$A15,T_Demandes[Statut],"Validé",T_Demandes[Du],"&lt;="&amp;DATE(2026,8,23),T_Demandes[Au],"&gt;="&amp;DATE(2026,8,23),T_Demandes[Type],"RTT")&gt;0,"RTT",IF(COUNTIFS(T_Demandes[Collaborateur],$A15,T_Demandes[Statut],"Validé",T_Demandes[Du],"&lt;="&amp;DATE(2026,8,23),T_Demandes[Au],"&gt;="&amp;DATE(2026,8,23),T_Demandes[Type],"MAL")&gt;0,"MAL",IF(COUNTIFS(T_Demandes[Collaborateur],$A15,T_Demandes[Statut],"Validé",T_Demandes[Du],"&lt;="&amp;DATE(2026,8,23),T_Demandes[Au],"&gt;="&amp;DATE(2026,8,23),T_Demandes[Type],"ABS")&gt;0,"ABS",IF(COUNTIFS(T_Demandes[Collaborateur],$A15,T_Demandes[Statut],"Validé",T_Demandes[Du],"&lt;="&amp;DATE(2026,8,23),T_Demandes[Au],"&gt;="&amp;DATE(2026,8,23),T_Demandes[Type],"MAT")&gt;0,"MAT","")))))</f>
        <v/>
      </c>
      <c r="AA15" s="8">
        <f>IF(COUNTIFS(T_Demandes[Collaborateur],$A15,T_Demandes[Statut],"Validé",T_Demandes[Du],"&lt;="&amp;DATE(2026,8,24),T_Demandes[Au],"&gt;="&amp;DATE(2026,8,24),T_Demandes[Type],"CP")&gt;0,"CP",IF(COUNTIFS(T_Demandes[Collaborateur],$A15,T_Demandes[Statut],"Validé",T_Demandes[Du],"&lt;="&amp;DATE(2026,8,24),T_Demandes[Au],"&gt;="&amp;DATE(2026,8,24),T_Demandes[Type],"RTT")&gt;0,"RTT",IF(COUNTIFS(T_Demandes[Collaborateur],$A15,T_Demandes[Statut],"Validé",T_Demandes[Du],"&lt;="&amp;DATE(2026,8,24),T_Demandes[Au],"&gt;="&amp;DATE(2026,8,24),T_Demandes[Type],"MAL")&gt;0,"MAL",IF(COUNTIFS(T_Demandes[Collaborateur],$A15,T_Demandes[Statut],"Validé",T_Demandes[Du],"&lt;="&amp;DATE(2026,8,24),T_Demandes[Au],"&gt;="&amp;DATE(2026,8,24),T_Demandes[Type],"ABS")&gt;0,"ABS",IF(COUNTIFS(T_Demandes[Collaborateur],$A15,T_Demandes[Statut],"Validé",T_Demandes[Du],"&lt;="&amp;DATE(2026,8,24),T_Demandes[Au],"&gt;="&amp;DATE(2026,8,24),T_Demandes[Type],"MAT")&gt;0,"MAT","")))))</f>
        <v/>
      </c>
      <c r="AB15" s="8">
        <f>IF(COUNTIFS(T_Demandes[Collaborateur],$A15,T_Demandes[Statut],"Validé",T_Demandes[Du],"&lt;="&amp;DATE(2026,8,25),T_Demandes[Au],"&gt;="&amp;DATE(2026,8,25),T_Demandes[Type],"CP")&gt;0,"CP",IF(COUNTIFS(T_Demandes[Collaborateur],$A15,T_Demandes[Statut],"Validé",T_Demandes[Du],"&lt;="&amp;DATE(2026,8,25),T_Demandes[Au],"&gt;="&amp;DATE(2026,8,25),T_Demandes[Type],"RTT")&gt;0,"RTT",IF(COUNTIFS(T_Demandes[Collaborateur],$A15,T_Demandes[Statut],"Validé",T_Demandes[Du],"&lt;="&amp;DATE(2026,8,25),T_Demandes[Au],"&gt;="&amp;DATE(2026,8,25),T_Demandes[Type],"MAL")&gt;0,"MAL",IF(COUNTIFS(T_Demandes[Collaborateur],$A15,T_Demandes[Statut],"Validé",T_Demandes[Du],"&lt;="&amp;DATE(2026,8,25),T_Demandes[Au],"&gt;="&amp;DATE(2026,8,25),T_Demandes[Type],"ABS")&gt;0,"ABS",IF(COUNTIFS(T_Demandes[Collaborateur],$A15,T_Demandes[Statut],"Validé",T_Demandes[Du],"&lt;="&amp;DATE(2026,8,25),T_Demandes[Au],"&gt;="&amp;DATE(2026,8,25),T_Demandes[Type],"MAT")&gt;0,"MAT","")))))</f>
        <v/>
      </c>
      <c r="AC15" s="8">
        <f>IF(COUNTIFS(T_Demandes[Collaborateur],$A15,T_Demandes[Statut],"Validé",T_Demandes[Du],"&lt;="&amp;DATE(2026,8,26),T_Demandes[Au],"&gt;="&amp;DATE(2026,8,26),T_Demandes[Type],"CP")&gt;0,"CP",IF(COUNTIFS(T_Demandes[Collaborateur],$A15,T_Demandes[Statut],"Validé",T_Demandes[Du],"&lt;="&amp;DATE(2026,8,26),T_Demandes[Au],"&gt;="&amp;DATE(2026,8,26),T_Demandes[Type],"RTT")&gt;0,"RTT",IF(COUNTIFS(T_Demandes[Collaborateur],$A15,T_Demandes[Statut],"Validé",T_Demandes[Du],"&lt;="&amp;DATE(2026,8,26),T_Demandes[Au],"&gt;="&amp;DATE(2026,8,26),T_Demandes[Type],"MAL")&gt;0,"MAL",IF(COUNTIFS(T_Demandes[Collaborateur],$A15,T_Demandes[Statut],"Validé",T_Demandes[Du],"&lt;="&amp;DATE(2026,8,26),T_Demandes[Au],"&gt;="&amp;DATE(2026,8,26),T_Demandes[Type],"ABS")&gt;0,"ABS",IF(COUNTIFS(T_Demandes[Collaborateur],$A15,T_Demandes[Statut],"Validé",T_Demandes[Du],"&lt;="&amp;DATE(2026,8,26),T_Demandes[Au],"&gt;="&amp;DATE(2026,8,26),T_Demandes[Type],"MAT")&gt;0,"MAT","")))))</f>
        <v/>
      </c>
      <c r="AD15" s="8">
        <f>IF(COUNTIFS(T_Demandes[Collaborateur],$A15,T_Demandes[Statut],"Validé",T_Demandes[Du],"&lt;="&amp;DATE(2026,8,27),T_Demandes[Au],"&gt;="&amp;DATE(2026,8,27),T_Demandes[Type],"CP")&gt;0,"CP",IF(COUNTIFS(T_Demandes[Collaborateur],$A15,T_Demandes[Statut],"Validé",T_Demandes[Du],"&lt;="&amp;DATE(2026,8,27),T_Demandes[Au],"&gt;="&amp;DATE(2026,8,27),T_Demandes[Type],"RTT")&gt;0,"RTT",IF(COUNTIFS(T_Demandes[Collaborateur],$A15,T_Demandes[Statut],"Validé",T_Demandes[Du],"&lt;="&amp;DATE(2026,8,27),T_Demandes[Au],"&gt;="&amp;DATE(2026,8,27),T_Demandes[Type],"MAL")&gt;0,"MAL",IF(COUNTIFS(T_Demandes[Collaborateur],$A15,T_Demandes[Statut],"Validé",T_Demandes[Du],"&lt;="&amp;DATE(2026,8,27),T_Demandes[Au],"&gt;="&amp;DATE(2026,8,27),T_Demandes[Type],"ABS")&gt;0,"ABS",IF(COUNTIFS(T_Demandes[Collaborateur],$A15,T_Demandes[Statut],"Validé",T_Demandes[Du],"&lt;="&amp;DATE(2026,8,27),T_Demandes[Au],"&gt;="&amp;DATE(2026,8,27),T_Demandes[Type],"MAT")&gt;0,"MAT","")))))</f>
        <v/>
      </c>
      <c r="AE15" s="8">
        <f>IF(COUNTIFS(T_Demandes[Collaborateur],$A15,T_Demandes[Statut],"Validé",T_Demandes[Du],"&lt;="&amp;DATE(2026,8,28),T_Demandes[Au],"&gt;="&amp;DATE(2026,8,28),T_Demandes[Type],"CP")&gt;0,"CP",IF(COUNTIFS(T_Demandes[Collaborateur],$A15,T_Demandes[Statut],"Validé",T_Demandes[Du],"&lt;="&amp;DATE(2026,8,28),T_Demandes[Au],"&gt;="&amp;DATE(2026,8,28),T_Demandes[Type],"RTT")&gt;0,"RTT",IF(COUNTIFS(T_Demandes[Collaborateur],$A15,T_Demandes[Statut],"Validé",T_Demandes[Du],"&lt;="&amp;DATE(2026,8,28),T_Demandes[Au],"&gt;="&amp;DATE(2026,8,28),T_Demandes[Type],"MAL")&gt;0,"MAL",IF(COUNTIFS(T_Demandes[Collaborateur],$A15,T_Demandes[Statut],"Validé",T_Demandes[Du],"&lt;="&amp;DATE(2026,8,28),T_Demandes[Au],"&gt;="&amp;DATE(2026,8,28),T_Demandes[Type],"ABS")&gt;0,"ABS",IF(COUNTIFS(T_Demandes[Collaborateur],$A15,T_Demandes[Statut],"Validé",T_Demandes[Du],"&lt;="&amp;DATE(2026,8,28),T_Demandes[Au],"&gt;="&amp;DATE(2026,8,28),T_Demandes[Type],"MAT")&gt;0,"MAT","")))))</f>
        <v/>
      </c>
      <c r="AF15" s="8">
        <f>IF(COUNTIFS(T_Demandes[Collaborateur],$A15,T_Demandes[Statut],"Validé",T_Demandes[Du],"&lt;="&amp;DATE(2026,8,29),T_Demandes[Au],"&gt;="&amp;DATE(2026,8,29),T_Demandes[Type],"CP")&gt;0,"CP",IF(COUNTIFS(T_Demandes[Collaborateur],$A15,T_Demandes[Statut],"Validé",T_Demandes[Du],"&lt;="&amp;DATE(2026,8,29),T_Demandes[Au],"&gt;="&amp;DATE(2026,8,29),T_Demandes[Type],"RTT")&gt;0,"RTT",IF(COUNTIFS(T_Demandes[Collaborateur],$A15,T_Demandes[Statut],"Validé",T_Demandes[Du],"&lt;="&amp;DATE(2026,8,29),T_Demandes[Au],"&gt;="&amp;DATE(2026,8,29),T_Demandes[Type],"MAL")&gt;0,"MAL",IF(COUNTIFS(T_Demandes[Collaborateur],$A15,T_Demandes[Statut],"Validé",T_Demandes[Du],"&lt;="&amp;DATE(2026,8,29),T_Demandes[Au],"&gt;="&amp;DATE(2026,8,29),T_Demandes[Type],"ABS")&gt;0,"ABS",IF(COUNTIFS(T_Demandes[Collaborateur],$A15,T_Demandes[Statut],"Validé",T_Demandes[Du],"&lt;="&amp;DATE(2026,8,29),T_Demandes[Au],"&gt;="&amp;DATE(2026,8,29),T_Demandes[Type],"MAT")&gt;0,"MAT","")))))</f>
        <v/>
      </c>
      <c r="AG15" s="8">
        <f>IF(COUNTIFS(T_Demandes[Collaborateur],$A15,T_Demandes[Statut],"Validé",T_Demandes[Du],"&lt;="&amp;DATE(2026,8,30),T_Demandes[Au],"&gt;="&amp;DATE(2026,8,30),T_Demandes[Type],"CP")&gt;0,"CP",IF(COUNTIFS(T_Demandes[Collaborateur],$A15,T_Demandes[Statut],"Validé",T_Demandes[Du],"&lt;="&amp;DATE(2026,8,30),T_Demandes[Au],"&gt;="&amp;DATE(2026,8,30),T_Demandes[Type],"RTT")&gt;0,"RTT",IF(COUNTIFS(T_Demandes[Collaborateur],$A15,T_Demandes[Statut],"Validé",T_Demandes[Du],"&lt;="&amp;DATE(2026,8,30),T_Demandes[Au],"&gt;="&amp;DATE(2026,8,30),T_Demandes[Type],"MAL")&gt;0,"MAL",IF(COUNTIFS(T_Demandes[Collaborateur],$A15,T_Demandes[Statut],"Validé",T_Demandes[Du],"&lt;="&amp;DATE(2026,8,30),T_Demandes[Au],"&gt;="&amp;DATE(2026,8,30),T_Demandes[Type],"ABS")&gt;0,"ABS",IF(COUNTIFS(T_Demandes[Collaborateur],$A15,T_Demandes[Statut],"Validé",T_Demandes[Du],"&lt;="&amp;DATE(2026,8,30),T_Demandes[Au],"&gt;="&amp;DATE(2026,8,30),T_Demandes[Type],"MAT")&gt;0,"MAT","")))))</f>
        <v/>
      </c>
      <c r="AH15" s="8">
        <f>IF(COUNTIFS(T_Demandes[Collaborateur],$A15,T_Demandes[Statut],"Validé",T_Demandes[Du],"&lt;="&amp;DATE(2026,8,31),T_Demandes[Au],"&gt;="&amp;DATE(2026,8,31),T_Demandes[Type],"CP")&gt;0,"CP",IF(COUNTIFS(T_Demandes[Collaborateur],$A15,T_Demandes[Statut],"Validé",T_Demandes[Du],"&lt;="&amp;DATE(2026,8,31),T_Demandes[Au],"&gt;="&amp;DATE(2026,8,31),T_Demandes[Type],"RTT")&gt;0,"RTT",IF(COUNTIFS(T_Demandes[Collaborateur],$A15,T_Demandes[Statut],"Validé",T_Demandes[Du],"&lt;="&amp;DATE(2026,8,31),T_Demandes[Au],"&gt;="&amp;DATE(2026,8,31),T_Demandes[Type],"MAL")&gt;0,"MAL",IF(COUNTIFS(T_Demandes[Collaborateur],$A15,T_Demandes[Statut],"Validé",T_Demandes[Du],"&lt;="&amp;DATE(2026,8,31),T_Demandes[Au],"&gt;="&amp;DATE(2026,8,31),T_Demandes[Type],"ABS")&gt;0,"ABS",IF(COUNTIFS(T_Demandes[Collaborateur],$A15,T_Demandes[Statut],"Validé",T_Demandes[Du],"&lt;="&amp;DATE(2026,8,31),T_Demandes[Au],"&gt;="&amp;DATE(2026,8,31),T_Demandes[Type],"MAT")&gt;0,"MAT","")))))</f>
        <v/>
      </c>
    </row>
    <row r="16">
      <c r="A16" t="inlineStr">
        <is>
          <t>Élodie Martin</t>
        </is>
      </c>
      <c r="B16" t="inlineStr">
        <is>
          <t>C</t>
        </is>
      </c>
      <c r="C16" t="inlineStr">
        <is>
          <t>Karim Lahlou</t>
        </is>
      </c>
      <c r="D16" s="8">
        <f>IF(COUNTIFS(T_Demandes[Collaborateur],$A16,T_Demandes[Statut],"Validé",T_Demandes[Du],"&lt;="&amp;DATE(2026,8,1),T_Demandes[Au],"&gt;="&amp;DATE(2026,8,1),T_Demandes[Type],"CP")&gt;0,"CP",IF(COUNTIFS(T_Demandes[Collaborateur],$A16,T_Demandes[Statut],"Validé",T_Demandes[Du],"&lt;="&amp;DATE(2026,8,1),T_Demandes[Au],"&gt;="&amp;DATE(2026,8,1),T_Demandes[Type],"RTT")&gt;0,"RTT",IF(COUNTIFS(T_Demandes[Collaborateur],$A16,T_Demandes[Statut],"Validé",T_Demandes[Du],"&lt;="&amp;DATE(2026,8,1),T_Demandes[Au],"&gt;="&amp;DATE(2026,8,1),T_Demandes[Type],"MAL")&gt;0,"MAL",IF(COUNTIFS(T_Demandes[Collaborateur],$A16,T_Demandes[Statut],"Validé",T_Demandes[Du],"&lt;="&amp;DATE(2026,8,1),T_Demandes[Au],"&gt;="&amp;DATE(2026,8,1),T_Demandes[Type],"ABS")&gt;0,"ABS",IF(COUNTIFS(T_Demandes[Collaborateur],$A16,T_Demandes[Statut],"Validé",T_Demandes[Du],"&lt;="&amp;DATE(2026,8,1),T_Demandes[Au],"&gt;="&amp;DATE(2026,8,1),T_Demandes[Type],"MAT")&gt;0,"MAT","")))))</f>
        <v/>
      </c>
      <c r="E16" s="8">
        <f>IF(COUNTIFS(T_Demandes[Collaborateur],$A16,T_Demandes[Statut],"Validé",T_Demandes[Du],"&lt;="&amp;DATE(2026,8,2),T_Demandes[Au],"&gt;="&amp;DATE(2026,8,2),T_Demandes[Type],"CP")&gt;0,"CP",IF(COUNTIFS(T_Demandes[Collaborateur],$A16,T_Demandes[Statut],"Validé",T_Demandes[Du],"&lt;="&amp;DATE(2026,8,2),T_Demandes[Au],"&gt;="&amp;DATE(2026,8,2),T_Demandes[Type],"RTT")&gt;0,"RTT",IF(COUNTIFS(T_Demandes[Collaborateur],$A16,T_Demandes[Statut],"Validé",T_Demandes[Du],"&lt;="&amp;DATE(2026,8,2),T_Demandes[Au],"&gt;="&amp;DATE(2026,8,2),T_Demandes[Type],"MAL")&gt;0,"MAL",IF(COUNTIFS(T_Demandes[Collaborateur],$A16,T_Demandes[Statut],"Validé",T_Demandes[Du],"&lt;="&amp;DATE(2026,8,2),T_Demandes[Au],"&gt;="&amp;DATE(2026,8,2),T_Demandes[Type],"ABS")&gt;0,"ABS",IF(COUNTIFS(T_Demandes[Collaborateur],$A16,T_Demandes[Statut],"Validé",T_Demandes[Du],"&lt;="&amp;DATE(2026,8,2),T_Demandes[Au],"&gt;="&amp;DATE(2026,8,2),T_Demandes[Type],"MAT")&gt;0,"MAT","")))))</f>
        <v/>
      </c>
      <c r="F16" s="8">
        <f>IF(COUNTIFS(T_Demandes[Collaborateur],$A16,T_Demandes[Statut],"Validé",T_Demandes[Du],"&lt;="&amp;DATE(2026,8,3),T_Demandes[Au],"&gt;="&amp;DATE(2026,8,3),T_Demandes[Type],"CP")&gt;0,"CP",IF(COUNTIFS(T_Demandes[Collaborateur],$A16,T_Demandes[Statut],"Validé",T_Demandes[Du],"&lt;="&amp;DATE(2026,8,3),T_Demandes[Au],"&gt;="&amp;DATE(2026,8,3),T_Demandes[Type],"RTT")&gt;0,"RTT",IF(COUNTIFS(T_Demandes[Collaborateur],$A16,T_Demandes[Statut],"Validé",T_Demandes[Du],"&lt;="&amp;DATE(2026,8,3),T_Demandes[Au],"&gt;="&amp;DATE(2026,8,3),T_Demandes[Type],"MAL")&gt;0,"MAL",IF(COUNTIFS(T_Demandes[Collaborateur],$A16,T_Demandes[Statut],"Validé",T_Demandes[Du],"&lt;="&amp;DATE(2026,8,3),T_Demandes[Au],"&gt;="&amp;DATE(2026,8,3),T_Demandes[Type],"ABS")&gt;0,"ABS",IF(COUNTIFS(T_Demandes[Collaborateur],$A16,T_Demandes[Statut],"Validé",T_Demandes[Du],"&lt;="&amp;DATE(2026,8,3),T_Demandes[Au],"&gt;="&amp;DATE(2026,8,3),T_Demandes[Type],"MAT")&gt;0,"MAT","")))))</f>
        <v/>
      </c>
      <c r="G16" s="8">
        <f>IF(COUNTIFS(T_Demandes[Collaborateur],$A16,T_Demandes[Statut],"Validé",T_Demandes[Du],"&lt;="&amp;DATE(2026,8,4),T_Demandes[Au],"&gt;="&amp;DATE(2026,8,4),T_Demandes[Type],"CP")&gt;0,"CP",IF(COUNTIFS(T_Demandes[Collaborateur],$A16,T_Demandes[Statut],"Validé",T_Demandes[Du],"&lt;="&amp;DATE(2026,8,4),T_Demandes[Au],"&gt;="&amp;DATE(2026,8,4),T_Demandes[Type],"RTT")&gt;0,"RTT",IF(COUNTIFS(T_Demandes[Collaborateur],$A16,T_Demandes[Statut],"Validé",T_Demandes[Du],"&lt;="&amp;DATE(2026,8,4),T_Demandes[Au],"&gt;="&amp;DATE(2026,8,4),T_Demandes[Type],"MAL")&gt;0,"MAL",IF(COUNTIFS(T_Demandes[Collaborateur],$A16,T_Demandes[Statut],"Validé",T_Demandes[Du],"&lt;="&amp;DATE(2026,8,4),T_Demandes[Au],"&gt;="&amp;DATE(2026,8,4),T_Demandes[Type],"ABS")&gt;0,"ABS",IF(COUNTIFS(T_Demandes[Collaborateur],$A16,T_Demandes[Statut],"Validé",T_Demandes[Du],"&lt;="&amp;DATE(2026,8,4),T_Demandes[Au],"&gt;="&amp;DATE(2026,8,4),T_Demandes[Type],"MAT")&gt;0,"MAT","")))))</f>
        <v/>
      </c>
      <c r="H16" s="8">
        <f>IF(COUNTIFS(T_Demandes[Collaborateur],$A16,T_Demandes[Statut],"Validé",T_Demandes[Du],"&lt;="&amp;DATE(2026,8,5),T_Demandes[Au],"&gt;="&amp;DATE(2026,8,5),T_Demandes[Type],"CP")&gt;0,"CP",IF(COUNTIFS(T_Demandes[Collaborateur],$A16,T_Demandes[Statut],"Validé",T_Demandes[Du],"&lt;="&amp;DATE(2026,8,5),T_Demandes[Au],"&gt;="&amp;DATE(2026,8,5),T_Demandes[Type],"RTT")&gt;0,"RTT",IF(COUNTIFS(T_Demandes[Collaborateur],$A16,T_Demandes[Statut],"Validé",T_Demandes[Du],"&lt;="&amp;DATE(2026,8,5),T_Demandes[Au],"&gt;="&amp;DATE(2026,8,5),T_Demandes[Type],"MAL")&gt;0,"MAL",IF(COUNTIFS(T_Demandes[Collaborateur],$A16,T_Demandes[Statut],"Validé",T_Demandes[Du],"&lt;="&amp;DATE(2026,8,5),T_Demandes[Au],"&gt;="&amp;DATE(2026,8,5),T_Demandes[Type],"ABS")&gt;0,"ABS",IF(COUNTIFS(T_Demandes[Collaborateur],$A16,T_Demandes[Statut],"Validé",T_Demandes[Du],"&lt;="&amp;DATE(2026,8,5),T_Demandes[Au],"&gt;="&amp;DATE(2026,8,5),T_Demandes[Type],"MAT")&gt;0,"MAT","")))))</f>
        <v/>
      </c>
      <c r="I16" s="8">
        <f>IF(COUNTIFS(T_Demandes[Collaborateur],$A16,T_Demandes[Statut],"Validé",T_Demandes[Du],"&lt;="&amp;DATE(2026,8,6),T_Demandes[Au],"&gt;="&amp;DATE(2026,8,6),T_Demandes[Type],"CP")&gt;0,"CP",IF(COUNTIFS(T_Demandes[Collaborateur],$A16,T_Demandes[Statut],"Validé",T_Demandes[Du],"&lt;="&amp;DATE(2026,8,6),T_Demandes[Au],"&gt;="&amp;DATE(2026,8,6),T_Demandes[Type],"RTT")&gt;0,"RTT",IF(COUNTIFS(T_Demandes[Collaborateur],$A16,T_Demandes[Statut],"Validé",T_Demandes[Du],"&lt;="&amp;DATE(2026,8,6),T_Demandes[Au],"&gt;="&amp;DATE(2026,8,6),T_Demandes[Type],"MAL")&gt;0,"MAL",IF(COUNTIFS(T_Demandes[Collaborateur],$A16,T_Demandes[Statut],"Validé",T_Demandes[Du],"&lt;="&amp;DATE(2026,8,6),T_Demandes[Au],"&gt;="&amp;DATE(2026,8,6),T_Demandes[Type],"ABS")&gt;0,"ABS",IF(COUNTIFS(T_Demandes[Collaborateur],$A16,T_Demandes[Statut],"Validé",T_Demandes[Du],"&lt;="&amp;DATE(2026,8,6),T_Demandes[Au],"&gt;="&amp;DATE(2026,8,6),T_Demandes[Type],"MAT")&gt;0,"MAT","")))))</f>
        <v/>
      </c>
      <c r="J16" s="8">
        <f>IF(COUNTIFS(T_Demandes[Collaborateur],$A16,T_Demandes[Statut],"Validé",T_Demandes[Du],"&lt;="&amp;DATE(2026,8,7),T_Demandes[Au],"&gt;="&amp;DATE(2026,8,7),T_Demandes[Type],"CP")&gt;0,"CP",IF(COUNTIFS(T_Demandes[Collaborateur],$A16,T_Demandes[Statut],"Validé",T_Demandes[Du],"&lt;="&amp;DATE(2026,8,7),T_Demandes[Au],"&gt;="&amp;DATE(2026,8,7),T_Demandes[Type],"RTT")&gt;0,"RTT",IF(COUNTIFS(T_Demandes[Collaborateur],$A16,T_Demandes[Statut],"Validé",T_Demandes[Du],"&lt;="&amp;DATE(2026,8,7),T_Demandes[Au],"&gt;="&amp;DATE(2026,8,7),T_Demandes[Type],"MAL")&gt;0,"MAL",IF(COUNTIFS(T_Demandes[Collaborateur],$A16,T_Demandes[Statut],"Validé",T_Demandes[Du],"&lt;="&amp;DATE(2026,8,7),T_Demandes[Au],"&gt;="&amp;DATE(2026,8,7),T_Demandes[Type],"ABS")&gt;0,"ABS",IF(COUNTIFS(T_Demandes[Collaborateur],$A16,T_Demandes[Statut],"Validé",T_Demandes[Du],"&lt;="&amp;DATE(2026,8,7),T_Demandes[Au],"&gt;="&amp;DATE(2026,8,7),T_Demandes[Type],"MAT")&gt;0,"MAT","")))))</f>
        <v/>
      </c>
      <c r="K16" s="8">
        <f>IF(COUNTIFS(T_Demandes[Collaborateur],$A16,T_Demandes[Statut],"Validé",T_Demandes[Du],"&lt;="&amp;DATE(2026,8,8),T_Demandes[Au],"&gt;="&amp;DATE(2026,8,8),T_Demandes[Type],"CP")&gt;0,"CP",IF(COUNTIFS(T_Demandes[Collaborateur],$A16,T_Demandes[Statut],"Validé",T_Demandes[Du],"&lt;="&amp;DATE(2026,8,8),T_Demandes[Au],"&gt;="&amp;DATE(2026,8,8),T_Demandes[Type],"RTT")&gt;0,"RTT",IF(COUNTIFS(T_Demandes[Collaborateur],$A16,T_Demandes[Statut],"Validé",T_Demandes[Du],"&lt;="&amp;DATE(2026,8,8),T_Demandes[Au],"&gt;="&amp;DATE(2026,8,8),T_Demandes[Type],"MAL")&gt;0,"MAL",IF(COUNTIFS(T_Demandes[Collaborateur],$A16,T_Demandes[Statut],"Validé",T_Demandes[Du],"&lt;="&amp;DATE(2026,8,8),T_Demandes[Au],"&gt;="&amp;DATE(2026,8,8),T_Demandes[Type],"ABS")&gt;0,"ABS",IF(COUNTIFS(T_Demandes[Collaborateur],$A16,T_Demandes[Statut],"Validé",T_Demandes[Du],"&lt;="&amp;DATE(2026,8,8),T_Demandes[Au],"&gt;="&amp;DATE(2026,8,8),T_Demandes[Type],"MAT")&gt;0,"MAT","")))))</f>
        <v/>
      </c>
      <c r="L16" s="8">
        <f>IF(COUNTIFS(T_Demandes[Collaborateur],$A16,T_Demandes[Statut],"Validé",T_Demandes[Du],"&lt;="&amp;DATE(2026,8,9),T_Demandes[Au],"&gt;="&amp;DATE(2026,8,9),T_Demandes[Type],"CP")&gt;0,"CP",IF(COUNTIFS(T_Demandes[Collaborateur],$A16,T_Demandes[Statut],"Validé",T_Demandes[Du],"&lt;="&amp;DATE(2026,8,9),T_Demandes[Au],"&gt;="&amp;DATE(2026,8,9),T_Demandes[Type],"RTT")&gt;0,"RTT",IF(COUNTIFS(T_Demandes[Collaborateur],$A16,T_Demandes[Statut],"Validé",T_Demandes[Du],"&lt;="&amp;DATE(2026,8,9),T_Demandes[Au],"&gt;="&amp;DATE(2026,8,9),T_Demandes[Type],"MAL")&gt;0,"MAL",IF(COUNTIFS(T_Demandes[Collaborateur],$A16,T_Demandes[Statut],"Validé",T_Demandes[Du],"&lt;="&amp;DATE(2026,8,9),T_Demandes[Au],"&gt;="&amp;DATE(2026,8,9),T_Demandes[Type],"ABS")&gt;0,"ABS",IF(COUNTIFS(T_Demandes[Collaborateur],$A16,T_Demandes[Statut],"Validé",T_Demandes[Du],"&lt;="&amp;DATE(2026,8,9),T_Demandes[Au],"&gt;="&amp;DATE(2026,8,9),T_Demandes[Type],"MAT")&gt;0,"MAT","")))))</f>
        <v/>
      </c>
      <c r="M16" s="8">
        <f>IF(COUNTIFS(T_Demandes[Collaborateur],$A16,T_Demandes[Statut],"Validé",T_Demandes[Du],"&lt;="&amp;DATE(2026,8,10),T_Demandes[Au],"&gt;="&amp;DATE(2026,8,10),T_Demandes[Type],"CP")&gt;0,"CP",IF(COUNTIFS(T_Demandes[Collaborateur],$A16,T_Demandes[Statut],"Validé",T_Demandes[Du],"&lt;="&amp;DATE(2026,8,10),T_Demandes[Au],"&gt;="&amp;DATE(2026,8,10),T_Demandes[Type],"RTT")&gt;0,"RTT",IF(COUNTIFS(T_Demandes[Collaborateur],$A16,T_Demandes[Statut],"Validé",T_Demandes[Du],"&lt;="&amp;DATE(2026,8,10),T_Demandes[Au],"&gt;="&amp;DATE(2026,8,10),T_Demandes[Type],"MAL")&gt;0,"MAL",IF(COUNTIFS(T_Demandes[Collaborateur],$A16,T_Demandes[Statut],"Validé",T_Demandes[Du],"&lt;="&amp;DATE(2026,8,10),T_Demandes[Au],"&gt;="&amp;DATE(2026,8,10),T_Demandes[Type],"ABS")&gt;0,"ABS",IF(COUNTIFS(T_Demandes[Collaborateur],$A16,T_Demandes[Statut],"Validé",T_Demandes[Du],"&lt;="&amp;DATE(2026,8,10),T_Demandes[Au],"&gt;="&amp;DATE(2026,8,10),T_Demandes[Type],"MAT")&gt;0,"MAT","")))))</f>
        <v/>
      </c>
      <c r="N16" s="8">
        <f>IF(COUNTIFS(T_Demandes[Collaborateur],$A16,T_Demandes[Statut],"Validé",T_Demandes[Du],"&lt;="&amp;DATE(2026,8,11),T_Demandes[Au],"&gt;="&amp;DATE(2026,8,11),T_Demandes[Type],"CP")&gt;0,"CP",IF(COUNTIFS(T_Demandes[Collaborateur],$A16,T_Demandes[Statut],"Validé",T_Demandes[Du],"&lt;="&amp;DATE(2026,8,11),T_Demandes[Au],"&gt;="&amp;DATE(2026,8,11),T_Demandes[Type],"RTT")&gt;0,"RTT",IF(COUNTIFS(T_Demandes[Collaborateur],$A16,T_Demandes[Statut],"Validé",T_Demandes[Du],"&lt;="&amp;DATE(2026,8,11),T_Demandes[Au],"&gt;="&amp;DATE(2026,8,11),T_Demandes[Type],"MAL")&gt;0,"MAL",IF(COUNTIFS(T_Demandes[Collaborateur],$A16,T_Demandes[Statut],"Validé",T_Demandes[Du],"&lt;="&amp;DATE(2026,8,11),T_Demandes[Au],"&gt;="&amp;DATE(2026,8,11),T_Demandes[Type],"ABS")&gt;0,"ABS",IF(COUNTIFS(T_Demandes[Collaborateur],$A16,T_Demandes[Statut],"Validé",T_Demandes[Du],"&lt;="&amp;DATE(2026,8,11),T_Demandes[Au],"&gt;="&amp;DATE(2026,8,11),T_Demandes[Type],"MAT")&gt;0,"MAT","")))))</f>
        <v/>
      </c>
      <c r="O16" s="8">
        <f>IF(COUNTIFS(T_Demandes[Collaborateur],$A16,T_Demandes[Statut],"Validé",T_Demandes[Du],"&lt;="&amp;DATE(2026,8,12),T_Demandes[Au],"&gt;="&amp;DATE(2026,8,12),T_Demandes[Type],"CP")&gt;0,"CP",IF(COUNTIFS(T_Demandes[Collaborateur],$A16,T_Demandes[Statut],"Validé",T_Demandes[Du],"&lt;="&amp;DATE(2026,8,12),T_Demandes[Au],"&gt;="&amp;DATE(2026,8,12),T_Demandes[Type],"RTT")&gt;0,"RTT",IF(COUNTIFS(T_Demandes[Collaborateur],$A16,T_Demandes[Statut],"Validé",T_Demandes[Du],"&lt;="&amp;DATE(2026,8,12),T_Demandes[Au],"&gt;="&amp;DATE(2026,8,12),T_Demandes[Type],"MAL")&gt;0,"MAL",IF(COUNTIFS(T_Demandes[Collaborateur],$A16,T_Demandes[Statut],"Validé",T_Demandes[Du],"&lt;="&amp;DATE(2026,8,12),T_Demandes[Au],"&gt;="&amp;DATE(2026,8,12),T_Demandes[Type],"ABS")&gt;0,"ABS",IF(COUNTIFS(T_Demandes[Collaborateur],$A16,T_Demandes[Statut],"Validé",T_Demandes[Du],"&lt;="&amp;DATE(2026,8,12),T_Demandes[Au],"&gt;="&amp;DATE(2026,8,12),T_Demandes[Type],"MAT")&gt;0,"MAT","")))))</f>
        <v/>
      </c>
      <c r="P16" s="8">
        <f>IF(COUNTIFS(T_Demandes[Collaborateur],$A16,T_Demandes[Statut],"Validé",T_Demandes[Du],"&lt;="&amp;DATE(2026,8,13),T_Demandes[Au],"&gt;="&amp;DATE(2026,8,13),T_Demandes[Type],"CP")&gt;0,"CP",IF(COUNTIFS(T_Demandes[Collaborateur],$A16,T_Demandes[Statut],"Validé",T_Demandes[Du],"&lt;="&amp;DATE(2026,8,13),T_Demandes[Au],"&gt;="&amp;DATE(2026,8,13),T_Demandes[Type],"RTT")&gt;0,"RTT",IF(COUNTIFS(T_Demandes[Collaborateur],$A16,T_Demandes[Statut],"Validé",T_Demandes[Du],"&lt;="&amp;DATE(2026,8,13),T_Demandes[Au],"&gt;="&amp;DATE(2026,8,13),T_Demandes[Type],"MAL")&gt;0,"MAL",IF(COUNTIFS(T_Demandes[Collaborateur],$A16,T_Demandes[Statut],"Validé",T_Demandes[Du],"&lt;="&amp;DATE(2026,8,13),T_Demandes[Au],"&gt;="&amp;DATE(2026,8,13),T_Demandes[Type],"ABS")&gt;0,"ABS",IF(COUNTIFS(T_Demandes[Collaborateur],$A16,T_Demandes[Statut],"Validé",T_Demandes[Du],"&lt;="&amp;DATE(2026,8,13),T_Demandes[Au],"&gt;="&amp;DATE(2026,8,13),T_Demandes[Type],"MAT")&gt;0,"MAT","")))))</f>
        <v/>
      </c>
      <c r="Q16" s="8">
        <f>IF(COUNTIFS(T_Demandes[Collaborateur],$A16,T_Demandes[Statut],"Validé",T_Demandes[Du],"&lt;="&amp;DATE(2026,8,14),T_Demandes[Au],"&gt;="&amp;DATE(2026,8,14),T_Demandes[Type],"CP")&gt;0,"CP",IF(COUNTIFS(T_Demandes[Collaborateur],$A16,T_Demandes[Statut],"Validé",T_Demandes[Du],"&lt;="&amp;DATE(2026,8,14),T_Demandes[Au],"&gt;="&amp;DATE(2026,8,14),T_Demandes[Type],"RTT")&gt;0,"RTT",IF(COUNTIFS(T_Demandes[Collaborateur],$A16,T_Demandes[Statut],"Validé",T_Demandes[Du],"&lt;="&amp;DATE(2026,8,14),T_Demandes[Au],"&gt;="&amp;DATE(2026,8,14),T_Demandes[Type],"MAL")&gt;0,"MAL",IF(COUNTIFS(T_Demandes[Collaborateur],$A16,T_Demandes[Statut],"Validé",T_Demandes[Du],"&lt;="&amp;DATE(2026,8,14),T_Demandes[Au],"&gt;="&amp;DATE(2026,8,14),T_Demandes[Type],"ABS")&gt;0,"ABS",IF(COUNTIFS(T_Demandes[Collaborateur],$A16,T_Demandes[Statut],"Validé",T_Demandes[Du],"&lt;="&amp;DATE(2026,8,14),T_Demandes[Au],"&gt;="&amp;DATE(2026,8,14),T_Demandes[Type],"MAT")&gt;0,"MAT","")))))</f>
        <v/>
      </c>
      <c r="R16" s="8">
        <f>IF(COUNTIFS(T_Demandes[Collaborateur],$A16,T_Demandes[Statut],"Validé",T_Demandes[Du],"&lt;="&amp;DATE(2026,8,15),T_Demandes[Au],"&gt;="&amp;DATE(2026,8,15),T_Demandes[Type],"CP")&gt;0,"CP",IF(COUNTIFS(T_Demandes[Collaborateur],$A16,T_Demandes[Statut],"Validé",T_Demandes[Du],"&lt;="&amp;DATE(2026,8,15),T_Demandes[Au],"&gt;="&amp;DATE(2026,8,15),T_Demandes[Type],"RTT")&gt;0,"RTT",IF(COUNTIFS(T_Demandes[Collaborateur],$A16,T_Demandes[Statut],"Validé",T_Demandes[Du],"&lt;="&amp;DATE(2026,8,15),T_Demandes[Au],"&gt;="&amp;DATE(2026,8,15),T_Demandes[Type],"MAL")&gt;0,"MAL",IF(COUNTIFS(T_Demandes[Collaborateur],$A16,T_Demandes[Statut],"Validé",T_Demandes[Du],"&lt;="&amp;DATE(2026,8,15),T_Demandes[Au],"&gt;="&amp;DATE(2026,8,15),T_Demandes[Type],"ABS")&gt;0,"ABS",IF(COUNTIFS(T_Demandes[Collaborateur],$A16,T_Demandes[Statut],"Validé",T_Demandes[Du],"&lt;="&amp;DATE(2026,8,15),T_Demandes[Au],"&gt;="&amp;DATE(2026,8,15),T_Demandes[Type],"MAT")&gt;0,"MAT","")))))</f>
        <v/>
      </c>
      <c r="S16" s="8">
        <f>IF(COUNTIFS(T_Demandes[Collaborateur],$A16,T_Demandes[Statut],"Validé",T_Demandes[Du],"&lt;="&amp;DATE(2026,8,16),T_Demandes[Au],"&gt;="&amp;DATE(2026,8,16),T_Demandes[Type],"CP")&gt;0,"CP",IF(COUNTIFS(T_Demandes[Collaborateur],$A16,T_Demandes[Statut],"Validé",T_Demandes[Du],"&lt;="&amp;DATE(2026,8,16),T_Demandes[Au],"&gt;="&amp;DATE(2026,8,16),T_Demandes[Type],"RTT")&gt;0,"RTT",IF(COUNTIFS(T_Demandes[Collaborateur],$A16,T_Demandes[Statut],"Validé",T_Demandes[Du],"&lt;="&amp;DATE(2026,8,16),T_Demandes[Au],"&gt;="&amp;DATE(2026,8,16),T_Demandes[Type],"MAL")&gt;0,"MAL",IF(COUNTIFS(T_Demandes[Collaborateur],$A16,T_Demandes[Statut],"Validé",T_Demandes[Du],"&lt;="&amp;DATE(2026,8,16),T_Demandes[Au],"&gt;="&amp;DATE(2026,8,16),T_Demandes[Type],"ABS")&gt;0,"ABS",IF(COUNTIFS(T_Demandes[Collaborateur],$A16,T_Demandes[Statut],"Validé",T_Demandes[Du],"&lt;="&amp;DATE(2026,8,16),T_Demandes[Au],"&gt;="&amp;DATE(2026,8,16),T_Demandes[Type],"MAT")&gt;0,"MAT","")))))</f>
        <v/>
      </c>
      <c r="T16" s="8">
        <f>IF(COUNTIFS(T_Demandes[Collaborateur],$A16,T_Demandes[Statut],"Validé",T_Demandes[Du],"&lt;="&amp;DATE(2026,8,17),T_Demandes[Au],"&gt;="&amp;DATE(2026,8,17),T_Demandes[Type],"CP")&gt;0,"CP",IF(COUNTIFS(T_Demandes[Collaborateur],$A16,T_Demandes[Statut],"Validé",T_Demandes[Du],"&lt;="&amp;DATE(2026,8,17),T_Demandes[Au],"&gt;="&amp;DATE(2026,8,17),T_Demandes[Type],"RTT")&gt;0,"RTT",IF(COUNTIFS(T_Demandes[Collaborateur],$A16,T_Demandes[Statut],"Validé",T_Demandes[Du],"&lt;="&amp;DATE(2026,8,17),T_Demandes[Au],"&gt;="&amp;DATE(2026,8,17),T_Demandes[Type],"MAL")&gt;0,"MAL",IF(COUNTIFS(T_Demandes[Collaborateur],$A16,T_Demandes[Statut],"Validé",T_Demandes[Du],"&lt;="&amp;DATE(2026,8,17),T_Demandes[Au],"&gt;="&amp;DATE(2026,8,17),T_Demandes[Type],"ABS")&gt;0,"ABS",IF(COUNTIFS(T_Demandes[Collaborateur],$A16,T_Demandes[Statut],"Validé",T_Demandes[Du],"&lt;="&amp;DATE(2026,8,17),T_Demandes[Au],"&gt;="&amp;DATE(2026,8,17),T_Demandes[Type],"MAT")&gt;0,"MAT","")))))</f>
        <v/>
      </c>
      <c r="U16" s="8">
        <f>IF(COUNTIFS(T_Demandes[Collaborateur],$A16,T_Demandes[Statut],"Validé",T_Demandes[Du],"&lt;="&amp;DATE(2026,8,18),T_Demandes[Au],"&gt;="&amp;DATE(2026,8,18),T_Demandes[Type],"CP")&gt;0,"CP",IF(COUNTIFS(T_Demandes[Collaborateur],$A16,T_Demandes[Statut],"Validé",T_Demandes[Du],"&lt;="&amp;DATE(2026,8,18),T_Demandes[Au],"&gt;="&amp;DATE(2026,8,18),T_Demandes[Type],"RTT")&gt;0,"RTT",IF(COUNTIFS(T_Demandes[Collaborateur],$A16,T_Demandes[Statut],"Validé",T_Demandes[Du],"&lt;="&amp;DATE(2026,8,18),T_Demandes[Au],"&gt;="&amp;DATE(2026,8,18),T_Demandes[Type],"MAL")&gt;0,"MAL",IF(COUNTIFS(T_Demandes[Collaborateur],$A16,T_Demandes[Statut],"Validé",T_Demandes[Du],"&lt;="&amp;DATE(2026,8,18),T_Demandes[Au],"&gt;="&amp;DATE(2026,8,18),T_Demandes[Type],"ABS")&gt;0,"ABS",IF(COUNTIFS(T_Demandes[Collaborateur],$A16,T_Demandes[Statut],"Validé",T_Demandes[Du],"&lt;="&amp;DATE(2026,8,18),T_Demandes[Au],"&gt;="&amp;DATE(2026,8,18),T_Demandes[Type],"MAT")&gt;0,"MAT","")))))</f>
        <v/>
      </c>
      <c r="V16" s="8">
        <f>IF(COUNTIFS(T_Demandes[Collaborateur],$A16,T_Demandes[Statut],"Validé",T_Demandes[Du],"&lt;="&amp;DATE(2026,8,19),T_Demandes[Au],"&gt;="&amp;DATE(2026,8,19),T_Demandes[Type],"CP")&gt;0,"CP",IF(COUNTIFS(T_Demandes[Collaborateur],$A16,T_Demandes[Statut],"Validé",T_Demandes[Du],"&lt;="&amp;DATE(2026,8,19),T_Demandes[Au],"&gt;="&amp;DATE(2026,8,19),T_Demandes[Type],"RTT")&gt;0,"RTT",IF(COUNTIFS(T_Demandes[Collaborateur],$A16,T_Demandes[Statut],"Validé",T_Demandes[Du],"&lt;="&amp;DATE(2026,8,19),T_Demandes[Au],"&gt;="&amp;DATE(2026,8,19),T_Demandes[Type],"MAL")&gt;0,"MAL",IF(COUNTIFS(T_Demandes[Collaborateur],$A16,T_Demandes[Statut],"Validé",T_Demandes[Du],"&lt;="&amp;DATE(2026,8,19),T_Demandes[Au],"&gt;="&amp;DATE(2026,8,19),T_Demandes[Type],"ABS")&gt;0,"ABS",IF(COUNTIFS(T_Demandes[Collaborateur],$A16,T_Demandes[Statut],"Validé",T_Demandes[Du],"&lt;="&amp;DATE(2026,8,19),T_Demandes[Au],"&gt;="&amp;DATE(2026,8,19),T_Demandes[Type],"MAT")&gt;0,"MAT","")))))</f>
        <v/>
      </c>
      <c r="W16" s="8">
        <f>IF(COUNTIFS(T_Demandes[Collaborateur],$A16,T_Demandes[Statut],"Validé",T_Demandes[Du],"&lt;="&amp;DATE(2026,8,20),T_Demandes[Au],"&gt;="&amp;DATE(2026,8,20),T_Demandes[Type],"CP")&gt;0,"CP",IF(COUNTIFS(T_Demandes[Collaborateur],$A16,T_Demandes[Statut],"Validé",T_Demandes[Du],"&lt;="&amp;DATE(2026,8,20),T_Demandes[Au],"&gt;="&amp;DATE(2026,8,20),T_Demandes[Type],"RTT")&gt;0,"RTT",IF(COUNTIFS(T_Demandes[Collaborateur],$A16,T_Demandes[Statut],"Validé",T_Demandes[Du],"&lt;="&amp;DATE(2026,8,20),T_Demandes[Au],"&gt;="&amp;DATE(2026,8,20),T_Demandes[Type],"MAL")&gt;0,"MAL",IF(COUNTIFS(T_Demandes[Collaborateur],$A16,T_Demandes[Statut],"Validé",T_Demandes[Du],"&lt;="&amp;DATE(2026,8,20),T_Demandes[Au],"&gt;="&amp;DATE(2026,8,20),T_Demandes[Type],"ABS")&gt;0,"ABS",IF(COUNTIFS(T_Demandes[Collaborateur],$A16,T_Demandes[Statut],"Validé",T_Demandes[Du],"&lt;="&amp;DATE(2026,8,20),T_Demandes[Au],"&gt;="&amp;DATE(2026,8,20),T_Demandes[Type],"MAT")&gt;0,"MAT","")))))</f>
        <v/>
      </c>
      <c r="X16" s="8">
        <f>IF(COUNTIFS(T_Demandes[Collaborateur],$A16,T_Demandes[Statut],"Validé",T_Demandes[Du],"&lt;="&amp;DATE(2026,8,21),T_Demandes[Au],"&gt;="&amp;DATE(2026,8,21),T_Demandes[Type],"CP")&gt;0,"CP",IF(COUNTIFS(T_Demandes[Collaborateur],$A16,T_Demandes[Statut],"Validé",T_Demandes[Du],"&lt;="&amp;DATE(2026,8,21),T_Demandes[Au],"&gt;="&amp;DATE(2026,8,21),T_Demandes[Type],"RTT")&gt;0,"RTT",IF(COUNTIFS(T_Demandes[Collaborateur],$A16,T_Demandes[Statut],"Validé",T_Demandes[Du],"&lt;="&amp;DATE(2026,8,21),T_Demandes[Au],"&gt;="&amp;DATE(2026,8,21),T_Demandes[Type],"MAL")&gt;0,"MAL",IF(COUNTIFS(T_Demandes[Collaborateur],$A16,T_Demandes[Statut],"Validé",T_Demandes[Du],"&lt;="&amp;DATE(2026,8,21),T_Demandes[Au],"&gt;="&amp;DATE(2026,8,21),T_Demandes[Type],"ABS")&gt;0,"ABS",IF(COUNTIFS(T_Demandes[Collaborateur],$A16,T_Demandes[Statut],"Validé",T_Demandes[Du],"&lt;="&amp;DATE(2026,8,21),T_Demandes[Au],"&gt;="&amp;DATE(2026,8,21),T_Demandes[Type],"MAT")&gt;0,"MAT","")))))</f>
        <v/>
      </c>
      <c r="Y16" s="8">
        <f>IF(COUNTIFS(T_Demandes[Collaborateur],$A16,T_Demandes[Statut],"Validé",T_Demandes[Du],"&lt;="&amp;DATE(2026,8,22),T_Demandes[Au],"&gt;="&amp;DATE(2026,8,22),T_Demandes[Type],"CP")&gt;0,"CP",IF(COUNTIFS(T_Demandes[Collaborateur],$A16,T_Demandes[Statut],"Validé",T_Demandes[Du],"&lt;="&amp;DATE(2026,8,22),T_Demandes[Au],"&gt;="&amp;DATE(2026,8,22),T_Demandes[Type],"RTT")&gt;0,"RTT",IF(COUNTIFS(T_Demandes[Collaborateur],$A16,T_Demandes[Statut],"Validé",T_Demandes[Du],"&lt;="&amp;DATE(2026,8,22),T_Demandes[Au],"&gt;="&amp;DATE(2026,8,22),T_Demandes[Type],"MAL")&gt;0,"MAL",IF(COUNTIFS(T_Demandes[Collaborateur],$A16,T_Demandes[Statut],"Validé",T_Demandes[Du],"&lt;="&amp;DATE(2026,8,22),T_Demandes[Au],"&gt;="&amp;DATE(2026,8,22),T_Demandes[Type],"ABS")&gt;0,"ABS",IF(COUNTIFS(T_Demandes[Collaborateur],$A16,T_Demandes[Statut],"Validé",T_Demandes[Du],"&lt;="&amp;DATE(2026,8,22),T_Demandes[Au],"&gt;="&amp;DATE(2026,8,22),T_Demandes[Type],"MAT")&gt;0,"MAT","")))))</f>
        <v/>
      </c>
      <c r="Z16" s="8">
        <f>IF(COUNTIFS(T_Demandes[Collaborateur],$A16,T_Demandes[Statut],"Validé",T_Demandes[Du],"&lt;="&amp;DATE(2026,8,23),T_Demandes[Au],"&gt;="&amp;DATE(2026,8,23),T_Demandes[Type],"CP")&gt;0,"CP",IF(COUNTIFS(T_Demandes[Collaborateur],$A16,T_Demandes[Statut],"Validé",T_Demandes[Du],"&lt;="&amp;DATE(2026,8,23),T_Demandes[Au],"&gt;="&amp;DATE(2026,8,23),T_Demandes[Type],"RTT")&gt;0,"RTT",IF(COUNTIFS(T_Demandes[Collaborateur],$A16,T_Demandes[Statut],"Validé",T_Demandes[Du],"&lt;="&amp;DATE(2026,8,23),T_Demandes[Au],"&gt;="&amp;DATE(2026,8,23),T_Demandes[Type],"MAL")&gt;0,"MAL",IF(COUNTIFS(T_Demandes[Collaborateur],$A16,T_Demandes[Statut],"Validé",T_Demandes[Du],"&lt;="&amp;DATE(2026,8,23),T_Demandes[Au],"&gt;="&amp;DATE(2026,8,23),T_Demandes[Type],"ABS")&gt;0,"ABS",IF(COUNTIFS(T_Demandes[Collaborateur],$A16,T_Demandes[Statut],"Validé",T_Demandes[Du],"&lt;="&amp;DATE(2026,8,23),T_Demandes[Au],"&gt;="&amp;DATE(2026,8,23),T_Demandes[Type],"MAT")&gt;0,"MAT","")))))</f>
        <v/>
      </c>
      <c r="AA16" s="8">
        <f>IF(COUNTIFS(T_Demandes[Collaborateur],$A16,T_Demandes[Statut],"Validé",T_Demandes[Du],"&lt;="&amp;DATE(2026,8,24),T_Demandes[Au],"&gt;="&amp;DATE(2026,8,24),T_Demandes[Type],"CP")&gt;0,"CP",IF(COUNTIFS(T_Demandes[Collaborateur],$A16,T_Demandes[Statut],"Validé",T_Demandes[Du],"&lt;="&amp;DATE(2026,8,24),T_Demandes[Au],"&gt;="&amp;DATE(2026,8,24),T_Demandes[Type],"RTT")&gt;0,"RTT",IF(COUNTIFS(T_Demandes[Collaborateur],$A16,T_Demandes[Statut],"Validé",T_Demandes[Du],"&lt;="&amp;DATE(2026,8,24),T_Demandes[Au],"&gt;="&amp;DATE(2026,8,24),T_Demandes[Type],"MAL")&gt;0,"MAL",IF(COUNTIFS(T_Demandes[Collaborateur],$A16,T_Demandes[Statut],"Validé",T_Demandes[Du],"&lt;="&amp;DATE(2026,8,24),T_Demandes[Au],"&gt;="&amp;DATE(2026,8,24),T_Demandes[Type],"ABS")&gt;0,"ABS",IF(COUNTIFS(T_Demandes[Collaborateur],$A16,T_Demandes[Statut],"Validé",T_Demandes[Du],"&lt;="&amp;DATE(2026,8,24),T_Demandes[Au],"&gt;="&amp;DATE(2026,8,24),T_Demandes[Type],"MAT")&gt;0,"MAT","")))))</f>
        <v/>
      </c>
      <c r="AB16" s="8">
        <f>IF(COUNTIFS(T_Demandes[Collaborateur],$A16,T_Demandes[Statut],"Validé",T_Demandes[Du],"&lt;="&amp;DATE(2026,8,25),T_Demandes[Au],"&gt;="&amp;DATE(2026,8,25),T_Demandes[Type],"CP")&gt;0,"CP",IF(COUNTIFS(T_Demandes[Collaborateur],$A16,T_Demandes[Statut],"Validé",T_Demandes[Du],"&lt;="&amp;DATE(2026,8,25),T_Demandes[Au],"&gt;="&amp;DATE(2026,8,25),T_Demandes[Type],"RTT")&gt;0,"RTT",IF(COUNTIFS(T_Demandes[Collaborateur],$A16,T_Demandes[Statut],"Validé",T_Demandes[Du],"&lt;="&amp;DATE(2026,8,25),T_Demandes[Au],"&gt;="&amp;DATE(2026,8,25),T_Demandes[Type],"MAL")&gt;0,"MAL",IF(COUNTIFS(T_Demandes[Collaborateur],$A16,T_Demandes[Statut],"Validé",T_Demandes[Du],"&lt;="&amp;DATE(2026,8,25),T_Demandes[Au],"&gt;="&amp;DATE(2026,8,25),T_Demandes[Type],"ABS")&gt;0,"ABS",IF(COUNTIFS(T_Demandes[Collaborateur],$A16,T_Demandes[Statut],"Validé",T_Demandes[Du],"&lt;="&amp;DATE(2026,8,25),T_Demandes[Au],"&gt;="&amp;DATE(2026,8,25),T_Demandes[Type],"MAT")&gt;0,"MAT","")))))</f>
        <v/>
      </c>
      <c r="AC16" s="8">
        <f>IF(COUNTIFS(T_Demandes[Collaborateur],$A16,T_Demandes[Statut],"Validé",T_Demandes[Du],"&lt;="&amp;DATE(2026,8,26),T_Demandes[Au],"&gt;="&amp;DATE(2026,8,26),T_Demandes[Type],"CP")&gt;0,"CP",IF(COUNTIFS(T_Demandes[Collaborateur],$A16,T_Demandes[Statut],"Validé",T_Demandes[Du],"&lt;="&amp;DATE(2026,8,26),T_Demandes[Au],"&gt;="&amp;DATE(2026,8,26),T_Demandes[Type],"RTT")&gt;0,"RTT",IF(COUNTIFS(T_Demandes[Collaborateur],$A16,T_Demandes[Statut],"Validé",T_Demandes[Du],"&lt;="&amp;DATE(2026,8,26),T_Demandes[Au],"&gt;="&amp;DATE(2026,8,26),T_Demandes[Type],"MAL")&gt;0,"MAL",IF(COUNTIFS(T_Demandes[Collaborateur],$A16,T_Demandes[Statut],"Validé",T_Demandes[Du],"&lt;="&amp;DATE(2026,8,26),T_Demandes[Au],"&gt;="&amp;DATE(2026,8,26),T_Demandes[Type],"ABS")&gt;0,"ABS",IF(COUNTIFS(T_Demandes[Collaborateur],$A16,T_Demandes[Statut],"Validé",T_Demandes[Du],"&lt;="&amp;DATE(2026,8,26),T_Demandes[Au],"&gt;="&amp;DATE(2026,8,26),T_Demandes[Type],"MAT")&gt;0,"MAT","")))))</f>
        <v/>
      </c>
      <c r="AD16" s="8">
        <f>IF(COUNTIFS(T_Demandes[Collaborateur],$A16,T_Demandes[Statut],"Validé",T_Demandes[Du],"&lt;="&amp;DATE(2026,8,27),T_Demandes[Au],"&gt;="&amp;DATE(2026,8,27),T_Demandes[Type],"CP")&gt;0,"CP",IF(COUNTIFS(T_Demandes[Collaborateur],$A16,T_Demandes[Statut],"Validé",T_Demandes[Du],"&lt;="&amp;DATE(2026,8,27),T_Demandes[Au],"&gt;="&amp;DATE(2026,8,27),T_Demandes[Type],"RTT")&gt;0,"RTT",IF(COUNTIFS(T_Demandes[Collaborateur],$A16,T_Demandes[Statut],"Validé",T_Demandes[Du],"&lt;="&amp;DATE(2026,8,27),T_Demandes[Au],"&gt;="&amp;DATE(2026,8,27),T_Demandes[Type],"MAL")&gt;0,"MAL",IF(COUNTIFS(T_Demandes[Collaborateur],$A16,T_Demandes[Statut],"Validé",T_Demandes[Du],"&lt;="&amp;DATE(2026,8,27),T_Demandes[Au],"&gt;="&amp;DATE(2026,8,27),T_Demandes[Type],"ABS")&gt;0,"ABS",IF(COUNTIFS(T_Demandes[Collaborateur],$A16,T_Demandes[Statut],"Validé",T_Demandes[Du],"&lt;="&amp;DATE(2026,8,27),T_Demandes[Au],"&gt;="&amp;DATE(2026,8,27),T_Demandes[Type],"MAT")&gt;0,"MAT","")))))</f>
        <v/>
      </c>
      <c r="AE16" s="8">
        <f>IF(COUNTIFS(T_Demandes[Collaborateur],$A16,T_Demandes[Statut],"Validé",T_Demandes[Du],"&lt;="&amp;DATE(2026,8,28),T_Demandes[Au],"&gt;="&amp;DATE(2026,8,28),T_Demandes[Type],"CP")&gt;0,"CP",IF(COUNTIFS(T_Demandes[Collaborateur],$A16,T_Demandes[Statut],"Validé",T_Demandes[Du],"&lt;="&amp;DATE(2026,8,28),T_Demandes[Au],"&gt;="&amp;DATE(2026,8,28),T_Demandes[Type],"RTT")&gt;0,"RTT",IF(COUNTIFS(T_Demandes[Collaborateur],$A16,T_Demandes[Statut],"Validé",T_Demandes[Du],"&lt;="&amp;DATE(2026,8,28),T_Demandes[Au],"&gt;="&amp;DATE(2026,8,28),T_Demandes[Type],"MAL")&gt;0,"MAL",IF(COUNTIFS(T_Demandes[Collaborateur],$A16,T_Demandes[Statut],"Validé",T_Demandes[Du],"&lt;="&amp;DATE(2026,8,28),T_Demandes[Au],"&gt;="&amp;DATE(2026,8,28),T_Demandes[Type],"ABS")&gt;0,"ABS",IF(COUNTIFS(T_Demandes[Collaborateur],$A16,T_Demandes[Statut],"Validé",T_Demandes[Du],"&lt;="&amp;DATE(2026,8,28),T_Demandes[Au],"&gt;="&amp;DATE(2026,8,28),T_Demandes[Type],"MAT")&gt;0,"MAT","")))))</f>
        <v/>
      </c>
      <c r="AF16" s="8">
        <f>IF(COUNTIFS(T_Demandes[Collaborateur],$A16,T_Demandes[Statut],"Validé",T_Demandes[Du],"&lt;="&amp;DATE(2026,8,29),T_Demandes[Au],"&gt;="&amp;DATE(2026,8,29),T_Demandes[Type],"CP")&gt;0,"CP",IF(COUNTIFS(T_Demandes[Collaborateur],$A16,T_Demandes[Statut],"Validé",T_Demandes[Du],"&lt;="&amp;DATE(2026,8,29),T_Demandes[Au],"&gt;="&amp;DATE(2026,8,29),T_Demandes[Type],"RTT")&gt;0,"RTT",IF(COUNTIFS(T_Demandes[Collaborateur],$A16,T_Demandes[Statut],"Validé",T_Demandes[Du],"&lt;="&amp;DATE(2026,8,29),T_Demandes[Au],"&gt;="&amp;DATE(2026,8,29),T_Demandes[Type],"MAL")&gt;0,"MAL",IF(COUNTIFS(T_Demandes[Collaborateur],$A16,T_Demandes[Statut],"Validé",T_Demandes[Du],"&lt;="&amp;DATE(2026,8,29),T_Demandes[Au],"&gt;="&amp;DATE(2026,8,29),T_Demandes[Type],"ABS")&gt;0,"ABS",IF(COUNTIFS(T_Demandes[Collaborateur],$A16,T_Demandes[Statut],"Validé",T_Demandes[Du],"&lt;="&amp;DATE(2026,8,29),T_Demandes[Au],"&gt;="&amp;DATE(2026,8,29),T_Demandes[Type],"MAT")&gt;0,"MAT","")))))</f>
        <v/>
      </c>
      <c r="AG16" s="8">
        <f>IF(COUNTIFS(T_Demandes[Collaborateur],$A16,T_Demandes[Statut],"Validé",T_Demandes[Du],"&lt;="&amp;DATE(2026,8,30),T_Demandes[Au],"&gt;="&amp;DATE(2026,8,30),T_Demandes[Type],"CP")&gt;0,"CP",IF(COUNTIFS(T_Demandes[Collaborateur],$A16,T_Demandes[Statut],"Validé",T_Demandes[Du],"&lt;="&amp;DATE(2026,8,30),T_Demandes[Au],"&gt;="&amp;DATE(2026,8,30),T_Demandes[Type],"RTT")&gt;0,"RTT",IF(COUNTIFS(T_Demandes[Collaborateur],$A16,T_Demandes[Statut],"Validé",T_Demandes[Du],"&lt;="&amp;DATE(2026,8,30),T_Demandes[Au],"&gt;="&amp;DATE(2026,8,30),T_Demandes[Type],"MAL")&gt;0,"MAL",IF(COUNTIFS(T_Demandes[Collaborateur],$A16,T_Demandes[Statut],"Validé",T_Demandes[Du],"&lt;="&amp;DATE(2026,8,30),T_Demandes[Au],"&gt;="&amp;DATE(2026,8,30),T_Demandes[Type],"ABS")&gt;0,"ABS",IF(COUNTIFS(T_Demandes[Collaborateur],$A16,T_Demandes[Statut],"Validé",T_Demandes[Du],"&lt;="&amp;DATE(2026,8,30),T_Demandes[Au],"&gt;="&amp;DATE(2026,8,30),T_Demandes[Type],"MAT")&gt;0,"MAT","")))))</f>
        <v/>
      </c>
      <c r="AH16" s="8">
        <f>IF(COUNTIFS(T_Demandes[Collaborateur],$A16,T_Demandes[Statut],"Validé",T_Demandes[Du],"&lt;="&amp;DATE(2026,8,31),T_Demandes[Au],"&gt;="&amp;DATE(2026,8,31),T_Demandes[Type],"CP")&gt;0,"CP",IF(COUNTIFS(T_Demandes[Collaborateur],$A16,T_Demandes[Statut],"Validé",T_Demandes[Du],"&lt;="&amp;DATE(2026,8,31),T_Demandes[Au],"&gt;="&amp;DATE(2026,8,31),T_Demandes[Type],"RTT")&gt;0,"RTT",IF(COUNTIFS(T_Demandes[Collaborateur],$A16,T_Demandes[Statut],"Validé",T_Demandes[Du],"&lt;="&amp;DATE(2026,8,31),T_Demandes[Au],"&gt;="&amp;DATE(2026,8,31),T_Demandes[Type],"MAL")&gt;0,"MAL",IF(COUNTIFS(T_Demandes[Collaborateur],$A16,T_Demandes[Statut],"Validé",T_Demandes[Du],"&lt;="&amp;DATE(2026,8,31),T_Demandes[Au],"&gt;="&amp;DATE(2026,8,31),T_Demandes[Type],"ABS")&gt;0,"ABS",IF(COUNTIFS(T_Demandes[Collaborateur],$A16,T_Demandes[Statut],"Validé",T_Demandes[Du],"&lt;="&amp;DATE(2026,8,31),T_Demandes[Au],"&gt;="&amp;DATE(2026,8,31),T_Demandes[Type],"MAT")&gt;0,"MAT","")))))</f>
        <v/>
      </c>
    </row>
    <row r="17">
      <c r="A17" t="inlineStr">
        <is>
          <t>Hicham El Yazidi</t>
        </is>
      </c>
      <c r="B17" t="inlineStr">
        <is>
          <t>C</t>
        </is>
      </c>
      <c r="C17" t="inlineStr">
        <is>
          <t>Karim Lahlou</t>
        </is>
      </c>
      <c r="D17" s="8">
        <f>IF(COUNTIFS(T_Demandes[Collaborateur],$A17,T_Demandes[Statut],"Validé",T_Demandes[Du],"&lt;="&amp;DATE(2026,8,1),T_Demandes[Au],"&gt;="&amp;DATE(2026,8,1),T_Demandes[Type],"CP")&gt;0,"CP",IF(COUNTIFS(T_Demandes[Collaborateur],$A17,T_Demandes[Statut],"Validé",T_Demandes[Du],"&lt;="&amp;DATE(2026,8,1),T_Demandes[Au],"&gt;="&amp;DATE(2026,8,1),T_Demandes[Type],"RTT")&gt;0,"RTT",IF(COUNTIFS(T_Demandes[Collaborateur],$A17,T_Demandes[Statut],"Validé",T_Demandes[Du],"&lt;="&amp;DATE(2026,8,1),T_Demandes[Au],"&gt;="&amp;DATE(2026,8,1),T_Demandes[Type],"MAL")&gt;0,"MAL",IF(COUNTIFS(T_Demandes[Collaborateur],$A17,T_Demandes[Statut],"Validé",T_Demandes[Du],"&lt;="&amp;DATE(2026,8,1),T_Demandes[Au],"&gt;="&amp;DATE(2026,8,1),T_Demandes[Type],"ABS")&gt;0,"ABS",IF(COUNTIFS(T_Demandes[Collaborateur],$A17,T_Demandes[Statut],"Validé",T_Demandes[Du],"&lt;="&amp;DATE(2026,8,1),T_Demandes[Au],"&gt;="&amp;DATE(2026,8,1),T_Demandes[Type],"MAT")&gt;0,"MAT","")))))</f>
        <v/>
      </c>
      <c r="E17" s="8">
        <f>IF(COUNTIFS(T_Demandes[Collaborateur],$A17,T_Demandes[Statut],"Validé",T_Demandes[Du],"&lt;="&amp;DATE(2026,8,2),T_Demandes[Au],"&gt;="&amp;DATE(2026,8,2),T_Demandes[Type],"CP")&gt;0,"CP",IF(COUNTIFS(T_Demandes[Collaborateur],$A17,T_Demandes[Statut],"Validé",T_Demandes[Du],"&lt;="&amp;DATE(2026,8,2),T_Demandes[Au],"&gt;="&amp;DATE(2026,8,2),T_Demandes[Type],"RTT")&gt;0,"RTT",IF(COUNTIFS(T_Demandes[Collaborateur],$A17,T_Demandes[Statut],"Validé",T_Demandes[Du],"&lt;="&amp;DATE(2026,8,2),T_Demandes[Au],"&gt;="&amp;DATE(2026,8,2),T_Demandes[Type],"MAL")&gt;0,"MAL",IF(COUNTIFS(T_Demandes[Collaborateur],$A17,T_Demandes[Statut],"Validé",T_Demandes[Du],"&lt;="&amp;DATE(2026,8,2),T_Demandes[Au],"&gt;="&amp;DATE(2026,8,2),T_Demandes[Type],"ABS")&gt;0,"ABS",IF(COUNTIFS(T_Demandes[Collaborateur],$A17,T_Demandes[Statut],"Validé",T_Demandes[Du],"&lt;="&amp;DATE(2026,8,2),T_Demandes[Au],"&gt;="&amp;DATE(2026,8,2),T_Demandes[Type],"MAT")&gt;0,"MAT","")))))</f>
        <v/>
      </c>
      <c r="F17" s="8">
        <f>IF(COUNTIFS(T_Demandes[Collaborateur],$A17,T_Demandes[Statut],"Validé",T_Demandes[Du],"&lt;="&amp;DATE(2026,8,3),T_Demandes[Au],"&gt;="&amp;DATE(2026,8,3),T_Demandes[Type],"CP")&gt;0,"CP",IF(COUNTIFS(T_Demandes[Collaborateur],$A17,T_Demandes[Statut],"Validé",T_Demandes[Du],"&lt;="&amp;DATE(2026,8,3),T_Demandes[Au],"&gt;="&amp;DATE(2026,8,3),T_Demandes[Type],"RTT")&gt;0,"RTT",IF(COUNTIFS(T_Demandes[Collaborateur],$A17,T_Demandes[Statut],"Validé",T_Demandes[Du],"&lt;="&amp;DATE(2026,8,3),T_Demandes[Au],"&gt;="&amp;DATE(2026,8,3),T_Demandes[Type],"MAL")&gt;0,"MAL",IF(COUNTIFS(T_Demandes[Collaborateur],$A17,T_Demandes[Statut],"Validé",T_Demandes[Du],"&lt;="&amp;DATE(2026,8,3),T_Demandes[Au],"&gt;="&amp;DATE(2026,8,3),T_Demandes[Type],"ABS")&gt;0,"ABS",IF(COUNTIFS(T_Demandes[Collaborateur],$A17,T_Demandes[Statut],"Validé",T_Demandes[Du],"&lt;="&amp;DATE(2026,8,3),T_Demandes[Au],"&gt;="&amp;DATE(2026,8,3),T_Demandes[Type],"MAT")&gt;0,"MAT","")))))</f>
        <v/>
      </c>
      <c r="G17" s="8">
        <f>IF(COUNTIFS(T_Demandes[Collaborateur],$A17,T_Demandes[Statut],"Validé",T_Demandes[Du],"&lt;="&amp;DATE(2026,8,4),T_Demandes[Au],"&gt;="&amp;DATE(2026,8,4),T_Demandes[Type],"CP")&gt;0,"CP",IF(COUNTIFS(T_Demandes[Collaborateur],$A17,T_Demandes[Statut],"Validé",T_Demandes[Du],"&lt;="&amp;DATE(2026,8,4),T_Demandes[Au],"&gt;="&amp;DATE(2026,8,4),T_Demandes[Type],"RTT")&gt;0,"RTT",IF(COUNTIFS(T_Demandes[Collaborateur],$A17,T_Demandes[Statut],"Validé",T_Demandes[Du],"&lt;="&amp;DATE(2026,8,4),T_Demandes[Au],"&gt;="&amp;DATE(2026,8,4),T_Demandes[Type],"MAL")&gt;0,"MAL",IF(COUNTIFS(T_Demandes[Collaborateur],$A17,T_Demandes[Statut],"Validé",T_Demandes[Du],"&lt;="&amp;DATE(2026,8,4),T_Demandes[Au],"&gt;="&amp;DATE(2026,8,4),T_Demandes[Type],"ABS")&gt;0,"ABS",IF(COUNTIFS(T_Demandes[Collaborateur],$A17,T_Demandes[Statut],"Validé",T_Demandes[Du],"&lt;="&amp;DATE(2026,8,4),T_Demandes[Au],"&gt;="&amp;DATE(2026,8,4),T_Demandes[Type],"MAT")&gt;0,"MAT","")))))</f>
        <v/>
      </c>
      <c r="H17" s="8">
        <f>IF(COUNTIFS(T_Demandes[Collaborateur],$A17,T_Demandes[Statut],"Validé",T_Demandes[Du],"&lt;="&amp;DATE(2026,8,5),T_Demandes[Au],"&gt;="&amp;DATE(2026,8,5),T_Demandes[Type],"CP")&gt;0,"CP",IF(COUNTIFS(T_Demandes[Collaborateur],$A17,T_Demandes[Statut],"Validé",T_Demandes[Du],"&lt;="&amp;DATE(2026,8,5),T_Demandes[Au],"&gt;="&amp;DATE(2026,8,5),T_Demandes[Type],"RTT")&gt;0,"RTT",IF(COUNTIFS(T_Demandes[Collaborateur],$A17,T_Demandes[Statut],"Validé",T_Demandes[Du],"&lt;="&amp;DATE(2026,8,5),T_Demandes[Au],"&gt;="&amp;DATE(2026,8,5),T_Demandes[Type],"MAL")&gt;0,"MAL",IF(COUNTIFS(T_Demandes[Collaborateur],$A17,T_Demandes[Statut],"Validé",T_Demandes[Du],"&lt;="&amp;DATE(2026,8,5),T_Demandes[Au],"&gt;="&amp;DATE(2026,8,5),T_Demandes[Type],"ABS")&gt;0,"ABS",IF(COUNTIFS(T_Demandes[Collaborateur],$A17,T_Demandes[Statut],"Validé",T_Demandes[Du],"&lt;="&amp;DATE(2026,8,5),T_Demandes[Au],"&gt;="&amp;DATE(2026,8,5),T_Demandes[Type],"MAT")&gt;0,"MAT","")))))</f>
        <v/>
      </c>
      <c r="I17" s="8">
        <f>IF(COUNTIFS(T_Demandes[Collaborateur],$A17,T_Demandes[Statut],"Validé",T_Demandes[Du],"&lt;="&amp;DATE(2026,8,6),T_Demandes[Au],"&gt;="&amp;DATE(2026,8,6),T_Demandes[Type],"CP")&gt;0,"CP",IF(COUNTIFS(T_Demandes[Collaborateur],$A17,T_Demandes[Statut],"Validé",T_Demandes[Du],"&lt;="&amp;DATE(2026,8,6),T_Demandes[Au],"&gt;="&amp;DATE(2026,8,6),T_Demandes[Type],"RTT")&gt;0,"RTT",IF(COUNTIFS(T_Demandes[Collaborateur],$A17,T_Demandes[Statut],"Validé",T_Demandes[Du],"&lt;="&amp;DATE(2026,8,6),T_Demandes[Au],"&gt;="&amp;DATE(2026,8,6),T_Demandes[Type],"MAL")&gt;0,"MAL",IF(COUNTIFS(T_Demandes[Collaborateur],$A17,T_Demandes[Statut],"Validé",T_Demandes[Du],"&lt;="&amp;DATE(2026,8,6),T_Demandes[Au],"&gt;="&amp;DATE(2026,8,6),T_Demandes[Type],"ABS")&gt;0,"ABS",IF(COUNTIFS(T_Demandes[Collaborateur],$A17,T_Demandes[Statut],"Validé",T_Demandes[Du],"&lt;="&amp;DATE(2026,8,6),T_Demandes[Au],"&gt;="&amp;DATE(2026,8,6),T_Demandes[Type],"MAT")&gt;0,"MAT","")))))</f>
        <v/>
      </c>
      <c r="J17" s="8">
        <f>IF(COUNTIFS(T_Demandes[Collaborateur],$A17,T_Demandes[Statut],"Validé",T_Demandes[Du],"&lt;="&amp;DATE(2026,8,7),T_Demandes[Au],"&gt;="&amp;DATE(2026,8,7),T_Demandes[Type],"CP")&gt;0,"CP",IF(COUNTIFS(T_Demandes[Collaborateur],$A17,T_Demandes[Statut],"Validé",T_Demandes[Du],"&lt;="&amp;DATE(2026,8,7),T_Demandes[Au],"&gt;="&amp;DATE(2026,8,7),T_Demandes[Type],"RTT")&gt;0,"RTT",IF(COUNTIFS(T_Demandes[Collaborateur],$A17,T_Demandes[Statut],"Validé",T_Demandes[Du],"&lt;="&amp;DATE(2026,8,7),T_Demandes[Au],"&gt;="&amp;DATE(2026,8,7),T_Demandes[Type],"MAL")&gt;0,"MAL",IF(COUNTIFS(T_Demandes[Collaborateur],$A17,T_Demandes[Statut],"Validé",T_Demandes[Du],"&lt;="&amp;DATE(2026,8,7),T_Demandes[Au],"&gt;="&amp;DATE(2026,8,7),T_Demandes[Type],"ABS")&gt;0,"ABS",IF(COUNTIFS(T_Demandes[Collaborateur],$A17,T_Demandes[Statut],"Validé",T_Demandes[Du],"&lt;="&amp;DATE(2026,8,7),T_Demandes[Au],"&gt;="&amp;DATE(2026,8,7),T_Demandes[Type],"MAT")&gt;0,"MAT","")))))</f>
        <v/>
      </c>
      <c r="K17" s="8">
        <f>IF(COUNTIFS(T_Demandes[Collaborateur],$A17,T_Demandes[Statut],"Validé",T_Demandes[Du],"&lt;="&amp;DATE(2026,8,8),T_Demandes[Au],"&gt;="&amp;DATE(2026,8,8),T_Demandes[Type],"CP")&gt;0,"CP",IF(COUNTIFS(T_Demandes[Collaborateur],$A17,T_Demandes[Statut],"Validé",T_Demandes[Du],"&lt;="&amp;DATE(2026,8,8),T_Demandes[Au],"&gt;="&amp;DATE(2026,8,8),T_Demandes[Type],"RTT")&gt;0,"RTT",IF(COUNTIFS(T_Demandes[Collaborateur],$A17,T_Demandes[Statut],"Validé",T_Demandes[Du],"&lt;="&amp;DATE(2026,8,8),T_Demandes[Au],"&gt;="&amp;DATE(2026,8,8),T_Demandes[Type],"MAL")&gt;0,"MAL",IF(COUNTIFS(T_Demandes[Collaborateur],$A17,T_Demandes[Statut],"Validé",T_Demandes[Du],"&lt;="&amp;DATE(2026,8,8),T_Demandes[Au],"&gt;="&amp;DATE(2026,8,8),T_Demandes[Type],"ABS")&gt;0,"ABS",IF(COUNTIFS(T_Demandes[Collaborateur],$A17,T_Demandes[Statut],"Validé",T_Demandes[Du],"&lt;="&amp;DATE(2026,8,8),T_Demandes[Au],"&gt;="&amp;DATE(2026,8,8),T_Demandes[Type],"MAT")&gt;0,"MAT","")))))</f>
        <v/>
      </c>
      <c r="L17" s="8">
        <f>IF(COUNTIFS(T_Demandes[Collaborateur],$A17,T_Demandes[Statut],"Validé",T_Demandes[Du],"&lt;="&amp;DATE(2026,8,9),T_Demandes[Au],"&gt;="&amp;DATE(2026,8,9),T_Demandes[Type],"CP")&gt;0,"CP",IF(COUNTIFS(T_Demandes[Collaborateur],$A17,T_Demandes[Statut],"Validé",T_Demandes[Du],"&lt;="&amp;DATE(2026,8,9),T_Demandes[Au],"&gt;="&amp;DATE(2026,8,9),T_Demandes[Type],"RTT")&gt;0,"RTT",IF(COUNTIFS(T_Demandes[Collaborateur],$A17,T_Demandes[Statut],"Validé",T_Demandes[Du],"&lt;="&amp;DATE(2026,8,9),T_Demandes[Au],"&gt;="&amp;DATE(2026,8,9),T_Demandes[Type],"MAL")&gt;0,"MAL",IF(COUNTIFS(T_Demandes[Collaborateur],$A17,T_Demandes[Statut],"Validé",T_Demandes[Du],"&lt;="&amp;DATE(2026,8,9),T_Demandes[Au],"&gt;="&amp;DATE(2026,8,9),T_Demandes[Type],"ABS")&gt;0,"ABS",IF(COUNTIFS(T_Demandes[Collaborateur],$A17,T_Demandes[Statut],"Validé",T_Demandes[Du],"&lt;="&amp;DATE(2026,8,9),T_Demandes[Au],"&gt;="&amp;DATE(2026,8,9),T_Demandes[Type],"MAT")&gt;0,"MAT","")))))</f>
        <v/>
      </c>
      <c r="M17" s="8">
        <f>IF(COUNTIFS(T_Demandes[Collaborateur],$A17,T_Demandes[Statut],"Validé",T_Demandes[Du],"&lt;="&amp;DATE(2026,8,10),T_Demandes[Au],"&gt;="&amp;DATE(2026,8,10),T_Demandes[Type],"CP")&gt;0,"CP",IF(COUNTIFS(T_Demandes[Collaborateur],$A17,T_Demandes[Statut],"Validé",T_Demandes[Du],"&lt;="&amp;DATE(2026,8,10),T_Demandes[Au],"&gt;="&amp;DATE(2026,8,10),T_Demandes[Type],"RTT")&gt;0,"RTT",IF(COUNTIFS(T_Demandes[Collaborateur],$A17,T_Demandes[Statut],"Validé",T_Demandes[Du],"&lt;="&amp;DATE(2026,8,10),T_Demandes[Au],"&gt;="&amp;DATE(2026,8,10),T_Demandes[Type],"MAL")&gt;0,"MAL",IF(COUNTIFS(T_Demandes[Collaborateur],$A17,T_Demandes[Statut],"Validé",T_Demandes[Du],"&lt;="&amp;DATE(2026,8,10),T_Demandes[Au],"&gt;="&amp;DATE(2026,8,10),T_Demandes[Type],"ABS")&gt;0,"ABS",IF(COUNTIFS(T_Demandes[Collaborateur],$A17,T_Demandes[Statut],"Validé",T_Demandes[Du],"&lt;="&amp;DATE(2026,8,10),T_Demandes[Au],"&gt;="&amp;DATE(2026,8,10),T_Demandes[Type],"MAT")&gt;0,"MAT","")))))</f>
        <v/>
      </c>
      <c r="N17" s="8">
        <f>IF(COUNTIFS(T_Demandes[Collaborateur],$A17,T_Demandes[Statut],"Validé",T_Demandes[Du],"&lt;="&amp;DATE(2026,8,11),T_Demandes[Au],"&gt;="&amp;DATE(2026,8,11),T_Demandes[Type],"CP")&gt;0,"CP",IF(COUNTIFS(T_Demandes[Collaborateur],$A17,T_Demandes[Statut],"Validé",T_Demandes[Du],"&lt;="&amp;DATE(2026,8,11),T_Demandes[Au],"&gt;="&amp;DATE(2026,8,11),T_Demandes[Type],"RTT")&gt;0,"RTT",IF(COUNTIFS(T_Demandes[Collaborateur],$A17,T_Demandes[Statut],"Validé",T_Demandes[Du],"&lt;="&amp;DATE(2026,8,11),T_Demandes[Au],"&gt;="&amp;DATE(2026,8,11),T_Demandes[Type],"MAL")&gt;0,"MAL",IF(COUNTIFS(T_Demandes[Collaborateur],$A17,T_Demandes[Statut],"Validé",T_Demandes[Du],"&lt;="&amp;DATE(2026,8,11),T_Demandes[Au],"&gt;="&amp;DATE(2026,8,11),T_Demandes[Type],"ABS")&gt;0,"ABS",IF(COUNTIFS(T_Demandes[Collaborateur],$A17,T_Demandes[Statut],"Validé",T_Demandes[Du],"&lt;="&amp;DATE(2026,8,11),T_Demandes[Au],"&gt;="&amp;DATE(2026,8,11),T_Demandes[Type],"MAT")&gt;0,"MAT","")))))</f>
        <v/>
      </c>
      <c r="O17" s="8">
        <f>IF(COUNTIFS(T_Demandes[Collaborateur],$A17,T_Demandes[Statut],"Validé",T_Demandes[Du],"&lt;="&amp;DATE(2026,8,12),T_Demandes[Au],"&gt;="&amp;DATE(2026,8,12),T_Demandes[Type],"CP")&gt;0,"CP",IF(COUNTIFS(T_Demandes[Collaborateur],$A17,T_Demandes[Statut],"Validé",T_Demandes[Du],"&lt;="&amp;DATE(2026,8,12),T_Demandes[Au],"&gt;="&amp;DATE(2026,8,12),T_Demandes[Type],"RTT")&gt;0,"RTT",IF(COUNTIFS(T_Demandes[Collaborateur],$A17,T_Demandes[Statut],"Validé",T_Demandes[Du],"&lt;="&amp;DATE(2026,8,12),T_Demandes[Au],"&gt;="&amp;DATE(2026,8,12),T_Demandes[Type],"MAL")&gt;0,"MAL",IF(COUNTIFS(T_Demandes[Collaborateur],$A17,T_Demandes[Statut],"Validé",T_Demandes[Du],"&lt;="&amp;DATE(2026,8,12),T_Demandes[Au],"&gt;="&amp;DATE(2026,8,12),T_Demandes[Type],"ABS")&gt;0,"ABS",IF(COUNTIFS(T_Demandes[Collaborateur],$A17,T_Demandes[Statut],"Validé",T_Demandes[Du],"&lt;="&amp;DATE(2026,8,12),T_Demandes[Au],"&gt;="&amp;DATE(2026,8,12),T_Demandes[Type],"MAT")&gt;0,"MAT","")))))</f>
        <v/>
      </c>
      <c r="P17" s="8">
        <f>IF(COUNTIFS(T_Demandes[Collaborateur],$A17,T_Demandes[Statut],"Validé",T_Demandes[Du],"&lt;="&amp;DATE(2026,8,13),T_Demandes[Au],"&gt;="&amp;DATE(2026,8,13),T_Demandes[Type],"CP")&gt;0,"CP",IF(COUNTIFS(T_Demandes[Collaborateur],$A17,T_Demandes[Statut],"Validé",T_Demandes[Du],"&lt;="&amp;DATE(2026,8,13),T_Demandes[Au],"&gt;="&amp;DATE(2026,8,13),T_Demandes[Type],"RTT")&gt;0,"RTT",IF(COUNTIFS(T_Demandes[Collaborateur],$A17,T_Demandes[Statut],"Validé",T_Demandes[Du],"&lt;="&amp;DATE(2026,8,13),T_Demandes[Au],"&gt;="&amp;DATE(2026,8,13),T_Demandes[Type],"MAL")&gt;0,"MAL",IF(COUNTIFS(T_Demandes[Collaborateur],$A17,T_Demandes[Statut],"Validé",T_Demandes[Du],"&lt;="&amp;DATE(2026,8,13),T_Demandes[Au],"&gt;="&amp;DATE(2026,8,13),T_Demandes[Type],"ABS")&gt;0,"ABS",IF(COUNTIFS(T_Demandes[Collaborateur],$A17,T_Demandes[Statut],"Validé",T_Demandes[Du],"&lt;="&amp;DATE(2026,8,13),T_Demandes[Au],"&gt;="&amp;DATE(2026,8,13),T_Demandes[Type],"MAT")&gt;0,"MAT","")))))</f>
        <v/>
      </c>
      <c r="Q17" s="8">
        <f>IF(COUNTIFS(T_Demandes[Collaborateur],$A17,T_Demandes[Statut],"Validé",T_Demandes[Du],"&lt;="&amp;DATE(2026,8,14),T_Demandes[Au],"&gt;="&amp;DATE(2026,8,14),T_Demandes[Type],"CP")&gt;0,"CP",IF(COUNTIFS(T_Demandes[Collaborateur],$A17,T_Demandes[Statut],"Validé",T_Demandes[Du],"&lt;="&amp;DATE(2026,8,14),T_Demandes[Au],"&gt;="&amp;DATE(2026,8,14),T_Demandes[Type],"RTT")&gt;0,"RTT",IF(COUNTIFS(T_Demandes[Collaborateur],$A17,T_Demandes[Statut],"Validé",T_Demandes[Du],"&lt;="&amp;DATE(2026,8,14),T_Demandes[Au],"&gt;="&amp;DATE(2026,8,14),T_Demandes[Type],"MAL")&gt;0,"MAL",IF(COUNTIFS(T_Demandes[Collaborateur],$A17,T_Demandes[Statut],"Validé",T_Demandes[Du],"&lt;="&amp;DATE(2026,8,14),T_Demandes[Au],"&gt;="&amp;DATE(2026,8,14),T_Demandes[Type],"ABS")&gt;0,"ABS",IF(COUNTIFS(T_Demandes[Collaborateur],$A17,T_Demandes[Statut],"Validé",T_Demandes[Du],"&lt;="&amp;DATE(2026,8,14),T_Demandes[Au],"&gt;="&amp;DATE(2026,8,14),T_Demandes[Type],"MAT")&gt;0,"MAT","")))))</f>
        <v/>
      </c>
      <c r="R17" s="8">
        <f>IF(COUNTIFS(T_Demandes[Collaborateur],$A17,T_Demandes[Statut],"Validé",T_Demandes[Du],"&lt;="&amp;DATE(2026,8,15),T_Demandes[Au],"&gt;="&amp;DATE(2026,8,15),T_Demandes[Type],"CP")&gt;0,"CP",IF(COUNTIFS(T_Demandes[Collaborateur],$A17,T_Demandes[Statut],"Validé",T_Demandes[Du],"&lt;="&amp;DATE(2026,8,15),T_Demandes[Au],"&gt;="&amp;DATE(2026,8,15),T_Demandes[Type],"RTT")&gt;0,"RTT",IF(COUNTIFS(T_Demandes[Collaborateur],$A17,T_Demandes[Statut],"Validé",T_Demandes[Du],"&lt;="&amp;DATE(2026,8,15),T_Demandes[Au],"&gt;="&amp;DATE(2026,8,15),T_Demandes[Type],"MAL")&gt;0,"MAL",IF(COUNTIFS(T_Demandes[Collaborateur],$A17,T_Demandes[Statut],"Validé",T_Demandes[Du],"&lt;="&amp;DATE(2026,8,15),T_Demandes[Au],"&gt;="&amp;DATE(2026,8,15),T_Demandes[Type],"ABS")&gt;0,"ABS",IF(COUNTIFS(T_Demandes[Collaborateur],$A17,T_Demandes[Statut],"Validé",T_Demandes[Du],"&lt;="&amp;DATE(2026,8,15),T_Demandes[Au],"&gt;="&amp;DATE(2026,8,15),T_Demandes[Type],"MAT")&gt;0,"MAT","")))))</f>
        <v/>
      </c>
      <c r="S17" s="8">
        <f>IF(COUNTIFS(T_Demandes[Collaborateur],$A17,T_Demandes[Statut],"Validé",T_Demandes[Du],"&lt;="&amp;DATE(2026,8,16),T_Demandes[Au],"&gt;="&amp;DATE(2026,8,16),T_Demandes[Type],"CP")&gt;0,"CP",IF(COUNTIFS(T_Demandes[Collaborateur],$A17,T_Demandes[Statut],"Validé",T_Demandes[Du],"&lt;="&amp;DATE(2026,8,16),T_Demandes[Au],"&gt;="&amp;DATE(2026,8,16),T_Demandes[Type],"RTT")&gt;0,"RTT",IF(COUNTIFS(T_Demandes[Collaborateur],$A17,T_Demandes[Statut],"Validé",T_Demandes[Du],"&lt;="&amp;DATE(2026,8,16),T_Demandes[Au],"&gt;="&amp;DATE(2026,8,16),T_Demandes[Type],"MAL")&gt;0,"MAL",IF(COUNTIFS(T_Demandes[Collaborateur],$A17,T_Demandes[Statut],"Validé",T_Demandes[Du],"&lt;="&amp;DATE(2026,8,16),T_Demandes[Au],"&gt;="&amp;DATE(2026,8,16),T_Demandes[Type],"ABS")&gt;0,"ABS",IF(COUNTIFS(T_Demandes[Collaborateur],$A17,T_Demandes[Statut],"Validé",T_Demandes[Du],"&lt;="&amp;DATE(2026,8,16),T_Demandes[Au],"&gt;="&amp;DATE(2026,8,16),T_Demandes[Type],"MAT")&gt;0,"MAT","")))))</f>
        <v/>
      </c>
      <c r="T17" s="8">
        <f>IF(COUNTIFS(T_Demandes[Collaborateur],$A17,T_Demandes[Statut],"Validé",T_Demandes[Du],"&lt;="&amp;DATE(2026,8,17),T_Demandes[Au],"&gt;="&amp;DATE(2026,8,17),T_Demandes[Type],"CP")&gt;0,"CP",IF(COUNTIFS(T_Demandes[Collaborateur],$A17,T_Demandes[Statut],"Validé",T_Demandes[Du],"&lt;="&amp;DATE(2026,8,17),T_Demandes[Au],"&gt;="&amp;DATE(2026,8,17),T_Demandes[Type],"RTT")&gt;0,"RTT",IF(COUNTIFS(T_Demandes[Collaborateur],$A17,T_Demandes[Statut],"Validé",T_Demandes[Du],"&lt;="&amp;DATE(2026,8,17),T_Demandes[Au],"&gt;="&amp;DATE(2026,8,17),T_Demandes[Type],"MAL")&gt;0,"MAL",IF(COUNTIFS(T_Demandes[Collaborateur],$A17,T_Demandes[Statut],"Validé",T_Demandes[Du],"&lt;="&amp;DATE(2026,8,17),T_Demandes[Au],"&gt;="&amp;DATE(2026,8,17),T_Demandes[Type],"ABS")&gt;0,"ABS",IF(COUNTIFS(T_Demandes[Collaborateur],$A17,T_Demandes[Statut],"Validé",T_Demandes[Du],"&lt;="&amp;DATE(2026,8,17),T_Demandes[Au],"&gt;="&amp;DATE(2026,8,17),T_Demandes[Type],"MAT")&gt;0,"MAT","")))))</f>
        <v/>
      </c>
      <c r="U17" s="8">
        <f>IF(COUNTIFS(T_Demandes[Collaborateur],$A17,T_Demandes[Statut],"Validé",T_Demandes[Du],"&lt;="&amp;DATE(2026,8,18),T_Demandes[Au],"&gt;="&amp;DATE(2026,8,18),T_Demandes[Type],"CP")&gt;0,"CP",IF(COUNTIFS(T_Demandes[Collaborateur],$A17,T_Demandes[Statut],"Validé",T_Demandes[Du],"&lt;="&amp;DATE(2026,8,18),T_Demandes[Au],"&gt;="&amp;DATE(2026,8,18),T_Demandes[Type],"RTT")&gt;0,"RTT",IF(COUNTIFS(T_Demandes[Collaborateur],$A17,T_Demandes[Statut],"Validé",T_Demandes[Du],"&lt;="&amp;DATE(2026,8,18),T_Demandes[Au],"&gt;="&amp;DATE(2026,8,18),T_Demandes[Type],"MAL")&gt;0,"MAL",IF(COUNTIFS(T_Demandes[Collaborateur],$A17,T_Demandes[Statut],"Validé",T_Demandes[Du],"&lt;="&amp;DATE(2026,8,18),T_Demandes[Au],"&gt;="&amp;DATE(2026,8,18),T_Demandes[Type],"ABS")&gt;0,"ABS",IF(COUNTIFS(T_Demandes[Collaborateur],$A17,T_Demandes[Statut],"Validé",T_Demandes[Du],"&lt;="&amp;DATE(2026,8,18),T_Demandes[Au],"&gt;="&amp;DATE(2026,8,18),T_Demandes[Type],"MAT")&gt;0,"MAT","")))))</f>
        <v/>
      </c>
      <c r="V17" s="8">
        <f>IF(COUNTIFS(T_Demandes[Collaborateur],$A17,T_Demandes[Statut],"Validé",T_Demandes[Du],"&lt;="&amp;DATE(2026,8,19),T_Demandes[Au],"&gt;="&amp;DATE(2026,8,19),T_Demandes[Type],"CP")&gt;0,"CP",IF(COUNTIFS(T_Demandes[Collaborateur],$A17,T_Demandes[Statut],"Validé",T_Demandes[Du],"&lt;="&amp;DATE(2026,8,19),T_Demandes[Au],"&gt;="&amp;DATE(2026,8,19),T_Demandes[Type],"RTT")&gt;0,"RTT",IF(COUNTIFS(T_Demandes[Collaborateur],$A17,T_Demandes[Statut],"Validé",T_Demandes[Du],"&lt;="&amp;DATE(2026,8,19),T_Demandes[Au],"&gt;="&amp;DATE(2026,8,19),T_Demandes[Type],"MAL")&gt;0,"MAL",IF(COUNTIFS(T_Demandes[Collaborateur],$A17,T_Demandes[Statut],"Validé",T_Demandes[Du],"&lt;="&amp;DATE(2026,8,19),T_Demandes[Au],"&gt;="&amp;DATE(2026,8,19),T_Demandes[Type],"ABS")&gt;0,"ABS",IF(COUNTIFS(T_Demandes[Collaborateur],$A17,T_Demandes[Statut],"Validé",T_Demandes[Du],"&lt;="&amp;DATE(2026,8,19),T_Demandes[Au],"&gt;="&amp;DATE(2026,8,19),T_Demandes[Type],"MAT")&gt;0,"MAT","")))))</f>
        <v/>
      </c>
      <c r="W17" s="8">
        <f>IF(COUNTIFS(T_Demandes[Collaborateur],$A17,T_Demandes[Statut],"Validé",T_Demandes[Du],"&lt;="&amp;DATE(2026,8,20),T_Demandes[Au],"&gt;="&amp;DATE(2026,8,20),T_Demandes[Type],"CP")&gt;0,"CP",IF(COUNTIFS(T_Demandes[Collaborateur],$A17,T_Demandes[Statut],"Validé",T_Demandes[Du],"&lt;="&amp;DATE(2026,8,20),T_Demandes[Au],"&gt;="&amp;DATE(2026,8,20),T_Demandes[Type],"RTT")&gt;0,"RTT",IF(COUNTIFS(T_Demandes[Collaborateur],$A17,T_Demandes[Statut],"Validé",T_Demandes[Du],"&lt;="&amp;DATE(2026,8,20),T_Demandes[Au],"&gt;="&amp;DATE(2026,8,20),T_Demandes[Type],"MAL")&gt;0,"MAL",IF(COUNTIFS(T_Demandes[Collaborateur],$A17,T_Demandes[Statut],"Validé",T_Demandes[Du],"&lt;="&amp;DATE(2026,8,20),T_Demandes[Au],"&gt;="&amp;DATE(2026,8,20),T_Demandes[Type],"ABS")&gt;0,"ABS",IF(COUNTIFS(T_Demandes[Collaborateur],$A17,T_Demandes[Statut],"Validé",T_Demandes[Du],"&lt;="&amp;DATE(2026,8,20),T_Demandes[Au],"&gt;="&amp;DATE(2026,8,20),T_Demandes[Type],"MAT")&gt;0,"MAT","")))))</f>
        <v/>
      </c>
      <c r="X17" s="8">
        <f>IF(COUNTIFS(T_Demandes[Collaborateur],$A17,T_Demandes[Statut],"Validé",T_Demandes[Du],"&lt;="&amp;DATE(2026,8,21),T_Demandes[Au],"&gt;="&amp;DATE(2026,8,21),T_Demandes[Type],"CP")&gt;0,"CP",IF(COUNTIFS(T_Demandes[Collaborateur],$A17,T_Demandes[Statut],"Validé",T_Demandes[Du],"&lt;="&amp;DATE(2026,8,21),T_Demandes[Au],"&gt;="&amp;DATE(2026,8,21),T_Demandes[Type],"RTT")&gt;0,"RTT",IF(COUNTIFS(T_Demandes[Collaborateur],$A17,T_Demandes[Statut],"Validé",T_Demandes[Du],"&lt;="&amp;DATE(2026,8,21),T_Demandes[Au],"&gt;="&amp;DATE(2026,8,21),T_Demandes[Type],"MAL")&gt;0,"MAL",IF(COUNTIFS(T_Demandes[Collaborateur],$A17,T_Demandes[Statut],"Validé",T_Demandes[Du],"&lt;="&amp;DATE(2026,8,21),T_Demandes[Au],"&gt;="&amp;DATE(2026,8,21),T_Demandes[Type],"ABS")&gt;0,"ABS",IF(COUNTIFS(T_Demandes[Collaborateur],$A17,T_Demandes[Statut],"Validé",T_Demandes[Du],"&lt;="&amp;DATE(2026,8,21),T_Demandes[Au],"&gt;="&amp;DATE(2026,8,21),T_Demandes[Type],"MAT")&gt;0,"MAT","")))))</f>
        <v/>
      </c>
      <c r="Y17" s="8">
        <f>IF(COUNTIFS(T_Demandes[Collaborateur],$A17,T_Demandes[Statut],"Validé",T_Demandes[Du],"&lt;="&amp;DATE(2026,8,22),T_Demandes[Au],"&gt;="&amp;DATE(2026,8,22),T_Demandes[Type],"CP")&gt;0,"CP",IF(COUNTIFS(T_Demandes[Collaborateur],$A17,T_Demandes[Statut],"Validé",T_Demandes[Du],"&lt;="&amp;DATE(2026,8,22),T_Demandes[Au],"&gt;="&amp;DATE(2026,8,22),T_Demandes[Type],"RTT")&gt;0,"RTT",IF(COUNTIFS(T_Demandes[Collaborateur],$A17,T_Demandes[Statut],"Validé",T_Demandes[Du],"&lt;="&amp;DATE(2026,8,22),T_Demandes[Au],"&gt;="&amp;DATE(2026,8,22),T_Demandes[Type],"MAL")&gt;0,"MAL",IF(COUNTIFS(T_Demandes[Collaborateur],$A17,T_Demandes[Statut],"Validé",T_Demandes[Du],"&lt;="&amp;DATE(2026,8,22),T_Demandes[Au],"&gt;="&amp;DATE(2026,8,22),T_Demandes[Type],"ABS")&gt;0,"ABS",IF(COUNTIFS(T_Demandes[Collaborateur],$A17,T_Demandes[Statut],"Validé",T_Demandes[Du],"&lt;="&amp;DATE(2026,8,22),T_Demandes[Au],"&gt;="&amp;DATE(2026,8,22),T_Demandes[Type],"MAT")&gt;0,"MAT","")))))</f>
        <v/>
      </c>
      <c r="Z17" s="8">
        <f>IF(COUNTIFS(T_Demandes[Collaborateur],$A17,T_Demandes[Statut],"Validé",T_Demandes[Du],"&lt;="&amp;DATE(2026,8,23),T_Demandes[Au],"&gt;="&amp;DATE(2026,8,23),T_Demandes[Type],"CP")&gt;0,"CP",IF(COUNTIFS(T_Demandes[Collaborateur],$A17,T_Demandes[Statut],"Validé",T_Demandes[Du],"&lt;="&amp;DATE(2026,8,23),T_Demandes[Au],"&gt;="&amp;DATE(2026,8,23),T_Demandes[Type],"RTT")&gt;0,"RTT",IF(COUNTIFS(T_Demandes[Collaborateur],$A17,T_Demandes[Statut],"Validé",T_Demandes[Du],"&lt;="&amp;DATE(2026,8,23),T_Demandes[Au],"&gt;="&amp;DATE(2026,8,23),T_Demandes[Type],"MAL")&gt;0,"MAL",IF(COUNTIFS(T_Demandes[Collaborateur],$A17,T_Demandes[Statut],"Validé",T_Demandes[Du],"&lt;="&amp;DATE(2026,8,23),T_Demandes[Au],"&gt;="&amp;DATE(2026,8,23),T_Demandes[Type],"ABS")&gt;0,"ABS",IF(COUNTIFS(T_Demandes[Collaborateur],$A17,T_Demandes[Statut],"Validé",T_Demandes[Du],"&lt;="&amp;DATE(2026,8,23),T_Demandes[Au],"&gt;="&amp;DATE(2026,8,23),T_Demandes[Type],"MAT")&gt;0,"MAT","")))))</f>
        <v/>
      </c>
      <c r="AA17" s="8">
        <f>IF(COUNTIFS(T_Demandes[Collaborateur],$A17,T_Demandes[Statut],"Validé",T_Demandes[Du],"&lt;="&amp;DATE(2026,8,24),T_Demandes[Au],"&gt;="&amp;DATE(2026,8,24),T_Demandes[Type],"CP")&gt;0,"CP",IF(COUNTIFS(T_Demandes[Collaborateur],$A17,T_Demandes[Statut],"Validé",T_Demandes[Du],"&lt;="&amp;DATE(2026,8,24),T_Demandes[Au],"&gt;="&amp;DATE(2026,8,24),T_Demandes[Type],"RTT")&gt;0,"RTT",IF(COUNTIFS(T_Demandes[Collaborateur],$A17,T_Demandes[Statut],"Validé",T_Demandes[Du],"&lt;="&amp;DATE(2026,8,24),T_Demandes[Au],"&gt;="&amp;DATE(2026,8,24),T_Demandes[Type],"MAL")&gt;0,"MAL",IF(COUNTIFS(T_Demandes[Collaborateur],$A17,T_Demandes[Statut],"Validé",T_Demandes[Du],"&lt;="&amp;DATE(2026,8,24),T_Demandes[Au],"&gt;="&amp;DATE(2026,8,24),T_Demandes[Type],"ABS")&gt;0,"ABS",IF(COUNTIFS(T_Demandes[Collaborateur],$A17,T_Demandes[Statut],"Validé",T_Demandes[Du],"&lt;="&amp;DATE(2026,8,24),T_Demandes[Au],"&gt;="&amp;DATE(2026,8,24),T_Demandes[Type],"MAT")&gt;0,"MAT","")))))</f>
        <v/>
      </c>
      <c r="AB17" s="8">
        <f>IF(COUNTIFS(T_Demandes[Collaborateur],$A17,T_Demandes[Statut],"Validé",T_Demandes[Du],"&lt;="&amp;DATE(2026,8,25),T_Demandes[Au],"&gt;="&amp;DATE(2026,8,25),T_Demandes[Type],"CP")&gt;0,"CP",IF(COUNTIFS(T_Demandes[Collaborateur],$A17,T_Demandes[Statut],"Validé",T_Demandes[Du],"&lt;="&amp;DATE(2026,8,25),T_Demandes[Au],"&gt;="&amp;DATE(2026,8,25),T_Demandes[Type],"RTT")&gt;0,"RTT",IF(COUNTIFS(T_Demandes[Collaborateur],$A17,T_Demandes[Statut],"Validé",T_Demandes[Du],"&lt;="&amp;DATE(2026,8,25),T_Demandes[Au],"&gt;="&amp;DATE(2026,8,25),T_Demandes[Type],"MAL")&gt;0,"MAL",IF(COUNTIFS(T_Demandes[Collaborateur],$A17,T_Demandes[Statut],"Validé",T_Demandes[Du],"&lt;="&amp;DATE(2026,8,25),T_Demandes[Au],"&gt;="&amp;DATE(2026,8,25),T_Demandes[Type],"ABS")&gt;0,"ABS",IF(COUNTIFS(T_Demandes[Collaborateur],$A17,T_Demandes[Statut],"Validé",T_Demandes[Du],"&lt;="&amp;DATE(2026,8,25),T_Demandes[Au],"&gt;="&amp;DATE(2026,8,25),T_Demandes[Type],"MAT")&gt;0,"MAT","")))))</f>
        <v/>
      </c>
      <c r="AC17" s="8">
        <f>IF(COUNTIFS(T_Demandes[Collaborateur],$A17,T_Demandes[Statut],"Validé",T_Demandes[Du],"&lt;="&amp;DATE(2026,8,26),T_Demandes[Au],"&gt;="&amp;DATE(2026,8,26),T_Demandes[Type],"CP")&gt;0,"CP",IF(COUNTIFS(T_Demandes[Collaborateur],$A17,T_Demandes[Statut],"Validé",T_Demandes[Du],"&lt;="&amp;DATE(2026,8,26),T_Demandes[Au],"&gt;="&amp;DATE(2026,8,26),T_Demandes[Type],"RTT")&gt;0,"RTT",IF(COUNTIFS(T_Demandes[Collaborateur],$A17,T_Demandes[Statut],"Validé",T_Demandes[Du],"&lt;="&amp;DATE(2026,8,26),T_Demandes[Au],"&gt;="&amp;DATE(2026,8,26),T_Demandes[Type],"MAL")&gt;0,"MAL",IF(COUNTIFS(T_Demandes[Collaborateur],$A17,T_Demandes[Statut],"Validé",T_Demandes[Du],"&lt;="&amp;DATE(2026,8,26),T_Demandes[Au],"&gt;="&amp;DATE(2026,8,26),T_Demandes[Type],"ABS")&gt;0,"ABS",IF(COUNTIFS(T_Demandes[Collaborateur],$A17,T_Demandes[Statut],"Validé",T_Demandes[Du],"&lt;="&amp;DATE(2026,8,26),T_Demandes[Au],"&gt;="&amp;DATE(2026,8,26),T_Demandes[Type],"MAT")&gt;0,"MAT","")))))</f>
        <v/>
      </c>
      <c r="AD17" s="8">
        <f>IF(COUNTIFS(T_Demandes[Collaborateur],$A17,T_Demandes[Statut],"Validé",T_Demandes[Du],"&lt;="&amp;DATE(2026,8,27),T_Demandes[Au],"&gt;="&amp;DATE(2026,8,27),T_Demandes[Type],"CP")&gt;0,"CP",IF(COUNTIFS(T_Demandes[Collaborateur],$A17,T_Demandes[Statut],"Validé",T_Demandes[Du],"&lt;="&amp;DATE(2026,8,27),T_Demandes[Au],"&gt;="&amp;DATE(2026,8,27),T_Demandes[Type],"RTT")&gt;0,"RTT",IF(COUNTIFS(T_Demandes[Collaborateur],$A17,T_Demandes[Statut],"Validé",T_Demandes[Du],"&lt;="&amp;DATE(2026,8,27),T_Demandes[Au],"&gt;="&amp;DATE(2026,8,27),T_Demandes[Type],"MAL")&gt;0,"MAL",IF(COUNTIFS(T_Demandes[Collaborateur],$A17,T_Demandes[Statut],"Validé",T_Demandes[Du],"&lt;="&amp;DATE(2026,8,27),T_Demandes[Au],"&gt;="&amp;DATE(2026,8,27),T_Demandes[Type],"ABS")&gt;0,"ABS",IF(COUNTIFS(T_Demandes[Collaborateur],$A17,T_Demandes[Statut],"Validé",T_Demandes[Du],"&lt;="&amp;DATE(2026,8,27),T_Demandes[Au],"&gt;="&amp;DATE(2026,8,27),T_Demandes[Type],"MAT")&gt;0,"MAT","")))))</f>
        <v/>
      </c>
      <c r="AE17" s="8">
        <f>IF(COUNTIFS(T_Demandes[Collaborateur],$A17,T_Demandes[Statut],"Validé",T_Demandes[Du],"&lt;="&amp;DATE(2026,8,28),T_Demandes[Au],"&gt;="&amp;DATE(2026,8,28),T_Demandes[Type],"CP")&gt;0,"CP",IF(COUNTIFS(T_Demandes[Collaborateur],$A17,T_Demandes[Statut],"Validé",T_Demandes[Du],"&lt;="&amp;DATE(2026,8,28),T_Demandes[Au],"&gt;="&amp;DATE(2026,8,28),T_Demandes[Type],"RTT")&gt;0,"RTT",IF(COUNTIFS(T_Demandes[Collaborateur],$A17,T_Demandes[Statut],"Validé",T_Demandes[Du],"&lt;="&amp;DATE(2026,8,28),T_Demandes[Au],"&gt;="&amp;DATE(2026,8,28),T_Demandes[Type],"MAL")&gt;0,"MAL",IF(COUNTIFS(T_Demandes[Collaborateur],$A17,T_Demandes[Statut],"Validé",T_Demandes[Du],"&lt;="&amp;DATE(2026,8,28),T_Demandes[Au],"&gt;="&amp;DATE(2026,8,28),T_Demandes[Type],"ABS")&gt;0,"ABS",IF(COUNTIFS(T_Demandes[Collaborateur],$A17,T_Demandes[Statut],"Validé",T_Demandes[Du],"&lt;="&amp;DATE(2026,8,28),T_Demandes[Au],"&gt;="&amp;DATE(2026,8,28),T_Demandes[Type],"MAT")&gt;0,"MAT","")))))</f>
        <v/>
      </c>
      <c r="AF17" s="8">
        <f>IF(COUNTIFS(T_Demandes[Collaborateur],$A17,T_Demandes[Statut],"Validé",T_Demandes[Du],"&lt;="&amp;DATE(2026,8,29),T_Demandes[Au],"&gt;="&amp;DATE(2026,8,29),T_Demandes[Type],"CP")&gt;0,"CP",IF(COUNTIFS(T_Demandes[Collaborateur],$A17,T_Demandes[Statut],"Validé",T_Demandes[Du],"&lt;="&amp;DATE(2026,8,29),T_Demandes[Au],"&gt;="&amp;DATE(2026,8,29),T_Demandes[Type],"RTT")&gt;0,"RTT",IF(COUNTIFS(T_Demandes[Collaborateur],$A17,T_Demandes[Statut],"Validé",T_Demandes[Du],"&lt;="&amp;DATE(2026,8,29),T_Demandes[Au],"&gt;="&amp;DATE(2026,8,29),T_Demandes[Type],"MAL")&gt;0,"MAL",IF(COUNTIFS(T_Demandes[Collaborateur],$A17,T_Demandes[Statut],"Validé",T_Demandes[Du],"&lt;="&amp;DATE(2026,8,29),T_Demandes[Au],"&gt;="&amp;DATE(2026,8,29),T_Demandes[Type],"ABS")&gt;0,"ABS",IF(COUNTIFS(T_Demandes[Collaborateur],$A17,T_Demandes[Statut],"Validé",T_Demandes[Du],"&lt;="&amp;DATE(2026,8,29),T_Demandes[Au],"&gt;="&amp;DATE(2026,8,29),T_Demandes[Type],"MAT")&gt;0,"MAT","")))))</f>
        <v/>
      </c>
      <c r="AG17" s="8">
        <f>IF(COUNTIFS(T_Demandes[Collaborateur],$A17,T_Demandes[Statut],"Validé",T_Demandes[Du],"&lt;="&amp;DATE(2026,8,30),T_Demandes[Au],"&gt;="&amp;DATE(2026,8,30),T_Demandes[Type],"CP")&gt;0,"CP",IF(COUNTIFS(T_Demandes[Collaborateur],$A17,T_Demandes[Statut],"Validé",T_Demandes[Du],"&lt;="&amp;DATE(2026,8,30),T_Demandes[Au],"&gt;="&amp;DATE(2026,8,30),T_Demandes[Type],"RTT")&gt;0,"RTT",IF(COUNTIFS(T_Demandes[Collaborateur],$A17,T_Demandes[Statut],"Validé",T_Demandes[Du],"&lt;="&amp;DATE(2026,8,30),T_Demandes[Au],"&gt;="&amp;DATE(2026,8,30),T_Demandes[Type],"MAL")&gt;0,"MAL",IF(COUNTIFS(T_Demandes[Collaborateur],$A17,T_Demandes[Statut],"Validé",T_Demandes[Du],"&lt;="&amp;DATE(2026,8,30),T_Demandes[Au],"&gt;="&amp;DATE(2026,8,30),T_Demandes[Type],"ABS")&gt;0,"ABS",IF(COUNTIFS(T_Demandes[Collaborateur],$A17,T_Demandes[Statut],"Validé",T_Demandes[Du],"&lt;="&amp;DATE(2026,8,30),T_Demandes[Au],"&gt;="&amp;DATE(2026,8,30),T_Demandes[Type],"MAT")&gt;0,"MAT","")))))</f>
        <v/>
      </c>
      <c r="AH17" s="8">
        <f>IF(COUNTIFS(T_Demandes[Collaborateur],$A17,T_Demandes[Statut],"Validé",T_Demandes[Du],"&lt;="&amp;DATE(2026,8,31),T_Demandes[Au],"&gt;="&amp;DATE(2026,8,31),T_Demandes[Type],"CP")&gt;0,"CP",IF(COUNTIFS(T_Demandes[Collaborateur],$A17,T_Demandes[Statut],"Validé",T_Demandes[Du],"&lt;="&amp;DATE(2026,8,31),T_Demandes[Au],"&gt;="&amp;DATE(2026,8,31),T_Demandes[Type],"RTT")&gt;0,"RTT",IF(COUNTIFS(T_Demandes[Collaborateur],$A17,T_Demandes[Statut],"Validé",T_Demandes[Du],"&lt;="&amp;DATE(2026,8,31),T_Demandes[Au],"&gt;="&amp;DATE(2026,8,31),T_Demandes[Type],"MAL")&gt;0,"MAL",IF(COUNTIFS(T_Demandes[Collaborateur],$A17,T_Demandes[Statut],"Validé",T_Demandes[Du],"&lt;="&amp;DATE(2026,8,31),T_Demandes[Au],"&gt;="&amp;DATE(2026,8,31),T_Demandes[Type],"ABS")&gt;0,"ABS",IF(COUNTIFS(T_Demandes[Collaborateur],$A17,T_Demandes[Statut],"Validé",T_Demandes[Du],"&lt;="&amp;DATE(2026,8,31),T_Demandes[Au],"&gt;="&amp;DATE(2026,8,31),T_Demandes[Type],"MAT")&gt;0,"MAT","")))))</f>
        <v/>
      </c>
    </row>
    <row r="18">
      <c r="A18" t="inlineStr">
        <is>
          <t>Sofia Benyahia</t>
        </is>
      </c>
      <c r="B18" t="inlineStr">
        <is>
          <t>C</t>
        </is>
      </c>
      <c r="C18" t="inlineStr">
        <is>
          <t>Karim Lahlou</t>
        </is>
      </c>
      <c r="D18" s="8">
        <f>IF(COUNTIFS(T_Demandes[Collaborateur],$A18,T_Demandes[Statut],"Validé",T_Demandes[Du],"&lt;="&amp;DATE(2026,8,1),T_Demandes[Au],"&gt;="&amp;DATE(2026,8,1),T_Demandes[Type],"CP")&gt;0,"CP",IF(COUNTIFS(T_Demandes[Collaborateur],$A18,T_Demandes[Statut],"Validé",T_Demandes[Du],"&lt;="&amp;DATE(2026,8,1),T_Demandes[Au],"&gt;="&amp;DATE(2026,8,1),T_Demandes[Type],"RTT")&gt;0,"RTT",IF(COUNTIFS(T_Demandes[Collaborateur],$A18,T_Demandes[Statut],"Validé",T_Demandes[Du],"&lt;="&amp;DATE(2026,8,1),T_Demandes[Au],"&gt;="&amp;DATE(2026,8,1),T_Demandes[Type],"MAL")&gt;0,"MAL",IF(COUNTIFS(T_Demandes[Collaborateur],$A18,T_Demandes[Statut],"Validé",T_Demandes[Du],"&lt;="&amp;DATE(2026,8,1),T_Demandes[Au],"&gt;="&amp;DATE(2026,8,1),T_Demandes[Type],"ABS")&gt;0,"ABS",IF(COUNTIFS(T_Demandes[Collaborateur],$A18,T_Demandes[Statut],"Validé",T_Demandes[Du],"&lt;="&amp;DATE(2026,8,1),T_Demandes[Au],"&gt;="&amp;DATE(2026,8,1),T_Demandes[Type],"MAT")&gt;0,"MAT","")))))</f>
        <v/>
      </c>
      <c r="E18" s="8">
        <f>IF(COUNTIFS(T_Demandes[Collaborateur],$A18,T_Demandes[Statut],"Validé",T_Demandes[Du],"&lt;="&amp;DATE(2026,8,2),T_Demandes[Au],"&gt;="&amp;DATE(2026,8,2),T_Demandes[Type],"CP")&gt;0,"CP",IF(COUNTIFS(T_Demandes[Collaborateur],$A18,T_Demandes[Statut],"Validé",T_Demandes[Du],"&lt;="&amp;DATE(2026,8,2),T_Demandes[Au],"&gt;="&amp;DATE(2026,8,2),T_Demandes[Type],"RTT")&gt;0,"RTT",IF(COUNTIFS(T_Demandes[Collaborateur],$A18,T_Demandes[Statut],"Validé",T_Demandes[Du],"&lt;="&amp;DATE(2026,8,2),T_Demandes[Au],"&gt;="&amp;DATE(2026,8,2),T_Demandes[Type],"MAL")&gt;0,"MAL",IF(COUNTIFS(T_Demandes[Collaborateur],$A18,T_Demandes[Statut],"Validé",T_Demandes[Du],"&lt;="&amp;DATE(2026,8,2),T_Demandes[Au],"&gt;="&amp;DATE(2026,8,2),T_Demandes[Type],"ABS")&gt;0,"ABS",IF(COUNTIFS(T_Demandes[Collaborateur],$A18,T_Demandes[Statut],"Validé",T_Demandes[Du],"&lt;="&amp;DATE(2026,8,2),T_Demandes[Au],"&gt;="&amp;DATE(2026,8,2),T_Demandes[Type],"MAT")&gt;0,"MAT","")))))</f>
        <v/>
      </c>
      <c r="F18" s="8">
        <f>IF(COUNTIFS(T_Demandes[Collaborateur],$A18,T_Demandes[Statut],"Validé",T_Demandes[Du],"&lt;="&amp;DATE(2026,8,3),T_Demandes[Au],"&gt;="&amp;DATE(2026,8,3),T_Demandes[Type],"CP")&gt;0,"CP",IF(COUNTIFS(T_Demandes[Collaborateur],$A18,T_Demandes[Statut],"Validé",T_Demandes[Du],"&lt;="&amp;DATE(2026,8,3),T_Demandes[Au],"&gt;="&amp;DATE(2026,8,3),T_Demandes[Type],"RTT")&gt;0,"RTT",IF(COUNTIFS(T_Demandes[Collaborateur],$A18,T_Demandes[Statut],"Validé",T_Demandes[Du],"&lt;="&amp;DATE(2026,8,3),T_Demandes[Au],"&gt;="&amp;DATE(2026,8,3),T_Demandes[Type],"MAL")&gt;0,"MAL",IF(COUNTIFS(T_Demandes[Collaborateur],$A18,T_Demandes[Statut],"Validé",T_Demandes[Du],"&lt;="&amp;DATE(2026,8,3),T_Demandes[Au],"&gt;="&amp;DATE(2026,8,3),T_Demandes[Type],"ABS")&gt;0,"ABS",IF(COUNTIFS(T_Demandes[Collaborateur],$A18,T_Demandes[Statut],"Validé",T_Demandes[Du],"&lt;="&amp;DATE(2026,8,3),T_Demandes[Au],"&gt;="&amp;DATE(2026,8,3),T_Demandes[Type],"MAT")&gt;0,"MAT","")))))</f>
        <v/>
      </c>
      <c r="G18" s="8">
        <f>IF(COUNTIFS(T_Demandes[Collaborateur],$A18,T_Demandes[Statut],"Validé",T_Demandes[Du],"&lt;="&amp;DATE(2026,8,4),T_Demandes[Au],"&gt;="&amp;DATE(2026,8,4),T_Demandes[Type],"CP")&gt;0,"CP",IF(COUNTIFS(T_Demandes[Collaborateur],$A18,T_Demandes[Statut],"Validé",T_Demandes[Du],"&lt;="&amp;DATE(2026,8,4),T_Demandes[Au],"&gt;="&amp;DATE(2026,8,4),T_Demandes[Type],"RTT")&gt;0,"RTT",IF(COUNTIFS(T_Demandes[Collaborateur],$A18,T_Demandes[Statut],"Validé",T_Demandes[Du],"&lt;="&amp;DATE(2026,8,4),T_Demandes[Au],"&gt;="&amp;DATE(2026,8,4),T_Demandes[Type],"MAL")&gt;0,"MAL",IF(COUNTIFS(T_Demandes[Collaborateur],$A18,T_Demandes[Statut],"Validé",T_Demandes[Du],"&lt;="&amp;DATE(2026,8,4),T_Demandes[Au],"&gt;="&amp;DATE(2026,8,4),T_Demandes[Type],"ABS")&gt;0,"ABS",IF(COUNTIFS(T_Demandes[Collaborateur],$A18,T_Demandes[Statut],"Validé",T_Demandes[Du],"&lt;="&amp;DATE(2026,8,4),T_Demandes[Au],"&gt;="&amp;DATE(2026,8,4),T_Demandes[Type],"MAT")&gt;0,"MAT","")))))</f>
        <v/>
      </c>
      <c r="H18" s="8">
        <f>IF(COUNTIFS(T_Demandes[Collaborateur],$A18,T_Demandes[Statut],"Validé",T_Demandes[Du],"&lt;="&amp;DATE(2026,8,5),T_Demandes[Au],"&gt;="&amp;DATE(2026,8,5),T_Demandes[Type],"CP")&gt;0,"CP",IF(COUNTIFS(T_Demandes[Collaborateur],$A18,T_Demandes[Statut],"Validé",T_Demandes[Du],"&lt;="&amp;DATE(2026,8,5),T_Demandes[Au],"&gt;="&amp;DATE(2026,8,5),T_Demandes[Type],"RTT")&gt;0,"RTT",IF(COUNTIFS(T_Demandes[Collaborateur],$A18,T_Demandes[Statut],"Validé",T_Demandes[Du],"&lt;="&amp;DATE(2026,8,5),T_Demandes[Au],"&gt;="&amp;DATE(2026,8,5),T_Demandes[Type],"MAL")&gt;0,"MAL",IF(COUNTIFS(T_Demandes[Collaborateur],$A18,T_Demandes[Statut],"Validé",T_Demandes[Du],"&lt;="&amp;DATE(2026,8,5),T_Demandes[Au],"&gt;="&amp;DATE(2026,8,5),T_Demandes[Type],"ABS")&gt;0,"ABS",IF(COUNTIFS(T_Demandes[Collaborateur],$A18,T_Demandes[Statut],"Validé",T_Demandes[Du],"&lt;="&amp;DATE(2026,8,5),T_Demandes[Au],"&gt;="&amp;DATE(2026,8,5),T_Demandes[Type],"MAT")&gt;0,"MAT","")))))</f>
        <v/>
      </c>
      <c r="I18" s="8">
        <f>IF(COUNTIFS(T_Demandes[Collaborateur],$A18,T_Demandes[Statut],"Validé",T_Demandes[Du],"&lt;="&amp;DATE(2026,8,6),T_Demandes[Au],"&gt;="&amp;DATE(2026,8,6),T_Demandes[Type],"CP")&gt;0,"CP",IF(COUNTIFS(T_Demandes[Collaborateur],$A18,T_Demandes[Statut],"Validé",T_Demandes[Du],"&lt;="&amp;DATE(2026,8,6),T_Demandes[Au],"&gt;="&amp;DATE(2026,8,6),T_Demandes[Type],"RTT")&gt;0,"RTT",IF(COUNTIFS(T_Demandes[Collaborateur],$A18,T_Demandes[Statut],"Validé",T_Demandes[Du],"&lt;="&amp;DATE(2026,8,6),T_Demandes[Au],"&gt;="&amp;DATE(2026,8,6),T_Demandes[Type],"MAL")&gt;0,"MAL",IF(COUNTIFS(T_Demandes[Collaborateur],$A18,T_Demandes[Statut],"Validé",T_Demandes[Du],"&lt;="&amp;DATE(2026,8,6),T_Demandes[Au],"&gt;="&amp;DATE(2026,8,6),T_Demandes[Type],"ABS")&gt;0,"ABS",IF(COUNTIFS(T_Demandes[Collaborateur],$A18,T_Demandes[Statut],"Validé",T_Demandes[Du],"&lt;="&amp;DATE(2026,8,6),T_Demandes[Au],"&gt;="&amp;DATE(2026,8,6),T_Demandes[Type],"MAT")&gt;0,"MAT","")))))</f>
        <v/>
      </c>
      <c r="J18" s="8">
        <f>IF(COUNTIFS(T_Demandes[Collaborateur],$A18,T_Demandes[Statut],"Validé",T_Demandes[Du],"&lt;="&amp;DATE(2026,8,7),T_Demandes[Au],"&gt;="&amp;DATE(2026,8,7),T_Demandes[Type],"CP")&gt;0,"CP",IF(COUNTIFS(T_Demandes[Collaborateur],$A18,T_Demandes[Statut],"Validé",T_Demandes[Du],"&lt;="&amp;DATE(2026,8,7),T_Demandes[Au],"&gt;="&amp;DATE(2026,8,7),T_Demandes[Type],"RTT")&gt;0,"RTT",IF(COUNTIFS(T_Demandes[Collaborateur],$A18,T_Demandes[Statut],"Validé",T_Demandes[Du],"&lt;="&amp;DATE(2026,8,7),T_Demandes[Au],"&gt;="&amp;DATE(2026,8,7),T_Demandes[Type],"MAL")&gt;0,"MAL",IF(COUNTIFS(T_Demandes[Collaborateur],$A18,T_Demandes[Statut],"Validé",T_Demandes[Du],"&lt;="&amp;DATE(2026,8,7),T_Demandes[Au],"&gt;="&amp;DATE(2026,8,7),T_Demandes[Type],"ABS")&gt;0,"ABS",IF(COUNTIFS(T_Demandes[Collaborateur],$A18,T_Demandes[Statut],"Validé",T_Demandes[Du],"&lt;="&amp;DATE(2026,8,7),T_Demandes[Au],"&gt;="&amp;DATE(2026,8,7),T_Demandes[Type],"MAT")&gt;0,"MAT","")))))</f>
        <v/>
      </c>
      <c r="K18" s="8">
        <f>IF(COUNTIFS(T_Demandes[Collaborateur],$A18,T_Demandes[Statut],"Validé",T_Demandes[Du],"&lt;="&amp;DATE(2026,8,8),T_Demandes[Au],"&gt;="&amp;DATE(2026,8,8),T_Demandes[Type],"CP")&gt;0,"CP",IF(COUNTIFS(T_Demandes[Collaborateur],$A18,T_Demandes[Statut],"Validé",T_Demandes[Du],"&lt;="&amp;DATE(2026,8,8),T_Demandes[Au],"&gt;="&amp;DATE(2026,8,8),T_Demandes[Type],"RTT")&gt;0,"RTT",IF(COUNTIFS(T_Demandes[Collaborateur],$A18,T_Demandes[Statut],"Validé",T_Demandes[Du],"&lt;="&amp;DATE(2026,8,8),T_Demandes[Au],"&gt;="&amp;DATE(2026,8,8),T_Demandes[Type],"MAL")&gt;0,"MAL",IF(COUNTIFS(T_Demandes[Collaborateur],$A18,T_Demandes[Statut],"Validé",T_Demandes[Du],"&lt;="&amp;DATE(2026,8,8),T_Demandes[Au],"&gt;="&amp;DATE(2026,8,8),T_Demandes[Type],"ABS")&gt;0,"ABS",IF(COUNTIFS(T_Demandes[Collaborateur],$A18,T_Demandes[Statut],"Validé",T_Demandes[Du],"&lt;="&amp;DATE(2026,8,8),T_Demandes[Au],"&gt;="&amp;DATE(2026,8,8),T_Demandes[Type],"MAT")&gt;0,"MAT","")))))</f>
        <v/>
      </c>
      <c r="L18" s="8">
        <f>IF(COUNTIFS(T_Demandes[Collaborateur],$A18,T_Demandes[Statut],"Validé",T_Demandes[Du],"&lt;="&amp;DATE(2026,8,9),T_Demandes[Au],"&gt;="&amp;DATE(2026,8,9),T_Demandes[Type],"CP")&gt;0,"CP",IF(COUNTIFS(T_Demandes[Collaborateur],$A18,T_Demandes[Statut],"Validé",T_Demandes[Du],"&lt;="&amp;DATE(2026,8,9),T_Demandes[Au],"&gt;="&amp;DATE(2026,8,9),T_Demandes[Type],"RTT")&gt;0,"RTT",IF(COUNTIFS(T_Demandes[Collaborateur],$A18,T_Demandes[Statut],"Validé",T_Demandes[Du],"&lt;="&amp;DATE(2026,8,9),T_Demandes[Au],"&gt;="&amp;DATE(2026,8,9),T_Demandes[Type],"MAL")&gt;0,"MAL",IF(COUNTIFS(T_Demandes[Collaborateur],$A18,T_Demandes[Statut],"Validé",T_Demandes[Du],"&lt;="&amp;DATE(2026,8,9),T_Demandes[Au],"&gt;="&amp;DATE(2026,8,9),T_Demandes[Type],"ABS")&gt;0,"ABS",IF(COUNTIFS(T_Demandes[Collaborateur],$A18,T_Demandes[Statut],"Validé",T_Demandes[Du],"&lt;="&amp;DATE(2026,8,9),T_Demandes[Au],"&gt;="&amp;DATE(2026,8,9),T_Demandes[Type],"MAT")&gt;0,"MAT","")))))</f>
        <v/>
      </c>
      <c r="M18" s="8">
        <f>IF(COUNTIFS(T_Demandes[Collaborateur],$A18,T_Demandes[Statut],"Validé",T_Demandes[Du],"&lt;="&amp;DATE(2026,8,10),T_Demandes[Au],"&gt;="&amp;DATE(2026,8,10),T_Demandes[Type],"CP")&gt;0,"CP",IF(COUNTIFS(T_Demandes[Collaborateur],$A18,T_Demandes[Statut],"Validé",T_Demandes[Du],"&lt;="&amp;DATE(2026,8,10),T_Demandes[Au],"&gt;="&amp;DATE(2026,8,10),T_Demandes[Type],"RTT")&gt;0,"RTT",IF(COUNTIFS(T_Demandes[Collaborateur],$A18,T_Demandes[Statut],"Validé",T_Demandes[Du],"&lt;="&amp;DATE(2026,8,10),T_Demandes[Au],"&gt;="&amp;DATE(2026,8,10),T_Demandes[Type],"MAL")&gt;0,"MAL",IF(COUNTIFS(T_Demandes[Collaborateur],$A18,T_Demandes[Statut],"Validé",T_Demandes[Du],"&lt;="&amp;DATE(2026,8,10),T_Demandes[Au],"&gt;="&amp;DATE(2026,8,10),T_Demandes[Type],"ABS")&gt;0,"ABS",IF(COUNTIFS(T_Demandes[Collaborateur],$A18,T_Demandes[Statut],"Validé",T_Demandes[Du],"&lt;="&amp;DATE(2026,8,10),T_Demandes[Au],"&gt;="&amp;DATE(2026,8,10),T_Demandes[Type],"MAT")&gt;0,"MAT","")))))</f>
        <v/>
      </c>
      <c r="N18" s="8">
        <f>IF(COUNTIFS(T_Demandes[Collaborateur],$A18,T_Demandes[Statut],"Validé",T_Demandes[Du],"&lt;="&amp;DATE(2026,8,11),T_Demandes[Au],"&gt;="&amp;DATE(2026,8,11),T_Demandes[Type],"CP")&gt;0,"CP",IF(COUNTIFS(T_Demandes[Collaborateur],$A18,T_Demandes[Statut],"Validé",T_Demandes[Du],"&lt;="&amp;DATE(2026,8,11),T_Demandes[Au],"&gt;="&amp;DATE(2026,8,11),T_Demandes[Type],"RTT")&gt;0,"RTT",IF(COUNTIFS(T_Demandes[Collaborateur],$A18,T_Demandes[Statut],"Validé",T_Demandes[Du],"&lt;="&amp;DATE(2026,8,11),T_Demandes[Au],"&gt;="&amp;DATE(2026,8,11),T_Demandes[Type],"MAL")&gt;0,"MAL",IF(COUNTIFS(T_Demandes[Collaborateur],$A18,T_Demandes[Statut],"Validé",T_Demandes[Du],"&lt;="&amp;DATE(2026,8,11),T_Demandes[Au],"&gt;="&amp;DATE(2026,8,11),T_Demandes[Type],"ABS")&gt;0,"ABS",IF(COUNTIFS(T_Demandes[Collaborateur],$A18,T_Demandes[Statut],"Validé",T_Demandes[Du],"&lt;="&amp;DATE(2026,8,11),T_Demandes[Au],"&gt;="&amp;DATE(2026,8,11),T_Demandes[Type],"MAT")&gt;0,"MAT","")))))</f>
        <v/>
      </c>
      <c r="O18" s="8">
        <f>IF(COUNTIFS(T_Demandes[Collaborateur],$A18,T_Demandes[Statut],"Validé",T_Demandes[Du],"&lt;="&amp;DATE(2026,8,12),T_Demandes[Au],"&gt;="&amp;DATE(2026,8,12),T_Demandes[Type],"CP")&gt;0,"CP",IF(COUNTIFS(T_Demandes[Collaborateur],$A18,T_Demandes[Statut],"Validé",T_Demandes[Du],"&lt;="&amp;DATE(2026,8,12),T_Demandes[Au],"&gt;="&amp;DATE(2026,8,12),T_Demandes[Type],"RTT")&gt;0,"RTT",IF(COUNTIFS(T_Demandes[Collaborateur],$A18,T_Demandes[Statut],"Validé",T_Demandes[Du],"&lt;="&amp;DATE(2026,8,12),T_Demandes[Au],"&gt;="&amp;DATE(2026,8,12),T_Demandes[Type],"MAL")&gt;0,"MAL",IF(COUNTIFS(T_Demandes[Collaborateur],$A18,T_Demandes[Statut],"Validé",T_Demandes[Du],"&lt;="&amp;DATE(2026,8,12),T_Demandes[Au],"&gt;="&amp;DATE(2026,8,12),T_Demandes[Type],"ABS")&gt;0,"ABS",IF(COUNTIFS(T_Demandes[Collaborateur],$A18,T_Demandes[Statut],"Validé",T_Demandes[Du],"&lt;="&amp;DATE(2026,8,12),T_Demandes[Au],"&gt;="&amp;DATE(2026,8,12),T_Demandes[Type],"MAT")&gt;0,"MAT","")))))</f>
        <v/>
      </c>
      <c r="P18" s="8">
        <f>IF(COUNTIFS(T_Demandes[Collaborateur],$A18,T_Demandes[Statut],"Validé",T_Demandes[Du],"&lt;="&amp;DATE(2026,8,13),T_Demandes[Au],"&gt;="&amp;DATE(2026,8,13),T_Demandes[Type],"CP")&gt;0,"CP",IF(COUNTIFS(T_Demandes[Collaborateur],$A18,T_Demandes[Statut],"Validé",T_Demandes[Du],"&lt;="&amp;DATE(2026,8,13),T_Demandes[Au],"&gt;="&amp;DATE(2026,8,13),T_Demandes[Type],"RTT")&gt;0,"RTT",IF(COUNTIFS(T_Demandes[Collaborateur],$A18,T_Demandes[Statut],"Validé",T_Demandes[Du],"&lt;="&amp;DATE(2026,8,13),T_Demandes[Au],"&gt;="&amp;DATE(2026,8,13),T_Demandes[Type],"MAL")&gt;0,"MAL",IF(COUNTIFS(T_Demandes[Collaborateur],$A18,T_Demandes[Statut],"Validé",T_Demandes[Du],"&lt;="&amp;DATE(2026,8,13),T_Demandes[Au],"&gt;="&amp;DATE(2026,8,13),T_Demandes[Type],"ABS")&gt;0,"ABS",IF(COUNTIFS(T_Demandes[Collaborateur],$A18,T_Demandes[Statut],"Validé",T_Demandes[Du],"&lt;="&amp;DATE(2026,8,13),T_Demandes[Au],"&gt;="&amp;DATE(2026,8,13),T_Demandes[Type],"MAT")&gt;0,"MAT","")))))</f>
        <v/>
      </c>
      <c r="Q18" s="8">
        <f>IF(COUNTIFS(T_Demandes[Collaborateur],$A18,T_Demandes[Statut],"Validé",T_Demandes[Du],"&lt;="&amp;DATE(2026,8,14),T_Demandes[Au],"&gt;="&amp;DATE(2026,8,14),T_Demandes[Type],"CP")&gt;0,"CP",IF(COUNTIFS(T_Demandes[Collaborateur],$A18,T_Demandes[Statut],"Validé",T_Demandes[Du],"&lt;="&amp;DATE(2026,8,14),T_Demandes[Au],"&gt;="&amp;DATE(2026,8,14),T_Demandes[Type],"RTT")&gt;0,"RTT",IF(COUNTIFS(T_Demandes[Collaborateur],$A18,T_Demandes[Statut],"Validé",T_Demandes[Du],"&lt;="&amp;DATE(2026,8,14),T_Demandes[Au],"&gt;="&amp;DATE(2026,8,14),T_Demandes[Type],"MAL")&gt;0,"MAL",IF(COUNTIFS(T_Demandes[Collaborateur],$A18,T_Demandes[Statut],"Validé",T_Demandes[Du],"&lt;="&amp;DATE(2026,8,14),T_Demandes[Au],"&gt;="&amp;DATE(2026,8,14),T_Demandes[Type],"ABS")&gt;0,"ABS",IF(COUNTIFS(T_Demandes[Collaborateur],$A18,T_Demandes[Statut],"Validé",T_Demandes[Du],"&lt;="&amp;DATE(2026,8,14),T_Demandes[Au],"&gt;="&amp;DATE(2026,8,14),T_Demandes[Type],"MAT")&gt;0,"MAT","")))))</f>
        <v/>
      </c>
      <c r="R18" s="8">
        <f>IF(COUNTIFS(T_Demandes[Collaborateur],$A18,T_Demandes[Statut],"Validé",T_Demandes[Du],"&lt;="&amp;DATE(2026,8,15),T_Demandes[Au],"&gt;="&amp;DATE(2026,8,15),T_Demandes[Type],"CP")&gt;0,"CP",IF(COUNTIFS(T_Demandes[Collaborateur],$A18,T_Demandes[Statut],"Validé",T_Demandes[Du],"&lt;="&amp;DATE(2026,8,15),T_Demandes[Au],"&gt;="&amp;DATE(2026,8,15),T_Demandes[Type],"RTT")&gt;0,"RTT",IF(COUNTIFS(T_Demandes[Collaborateur],$A18,T_Demandes[Statut],"Validé",T_Demandes[Du],"&lt;="&amp;DATE(2026,8,15),T_Demandes[Au],"&gt;="&amp;DATE(2026,8,15),T_Demandes[Type],"MAL")&gt;0,"MAL",IF(COUNTIFS(T_Demandes[Collaborateur],$A18,T_Demandes[Statut],"Validé",T_Demandes[Du],"&lt;="&amp;DATE(2026,8,15),T_Demandes[Au],"&gt;="&amp;DATE(2026,8,15),T_Demandes[Type],"ABS")&gt;0,"ABS",IF(COUNTIFS(T_Demandes[Collaborateur],$A18,T_Demandes[Statut],"Validé",T_Demandes[Du],"&lt;="&amp;DATE(2026,8,15),T_Demandes[Au],"&gt;="&amp;DATE(2026,8,15),T_Demandes[Type],"MAT")&gt;0,"MAT","")))))</f>
        <v/>
      </c>
      <c r="S18" s="8">
        <f>IF(COUNTIFS(T_Demandes[Collaborateur],$A18,T_Demandes[Statut],"Validé",T_Demandes[Du],"&lt;="&amp;DATE(2026,8,16),T_Demandes[Au],"&gt;="&amp;DATE(2026,8,16),T_Demandes[Type],"CP")&gt;0,"CP",IF(COUNTIFS(T_Demandes[Collaborateur],$A18,T_Demandes[Statut],"Validé",T_Demandes[Du],"&lt;="&amp;DATE(2026,8,16),T_Demandes[Au],"&gt;="&amp;DATE(2026,8,16),T_Demandes[Type],"RTT")&gt;0,"RTT",IF(COUNTIFS(T_Demandes[Collaborateur],$A18,T_Demandes[Statut],"Validé",T_Demandes[Du],"&lt;="&amp;DATE(2026,8,16),T_Demandes[Au],"&gt;="&amp;DATE(2026,8,16),T_Demandes[Type],"MAL")&gt;0,"MAL",IF(COUNTIFS(T_Demandes[Collaborateur],$A18,T_Demandes[Statut],"Validé",T_Demandes[Du],"&lt;="&amp;DATE(2026,8,16),T_Demandes[Au],"&gt;="&amp;DATE(2026,8,16),T_Demandes[Type],"ABS")&gt;0,"ABS",IF(COUNTIFS(T_Demandes[Collaborateur],$A18,T_Demandes[Statut],"Validé",T_Demandes[Du],"&lt;="&amp;DATE(2026,8,16),T_Demandes[Au],"&gt;="&amp;DATE(2026,8,16),T_Demandes[Type],"MAT")&gt;0,"MAT","")))))</f>
        <v/>
      </c>
      <c r="T18" s="8">
        <f>IF(COUNTIFS(T_Demandes[Collaborateur],$A18,T_Demandes[Statut],"Validé",T_Demandes[Du],"&lt;="&amp;DATE(2026,8,17),T_Demandes[Au],"&gt;="&amp;DATE(2026,8,17),T_Demandes[Type],"CP")&gt;0,"CP",IF(COUNTIFS(T_Demandes[Collaborateur],$A18,T_Demandes[Statut],"Validé",T_Demandes[Du],"&lt;="&amp;DATE(2026,8,17),T_Demandes[Au],"&gt;="&amp;DATE(2026,8,17),T_Demandes[Type],"RTT")&gt;0,"RTT",IF(COUNTIFS(T_Demandes[Collaborateur],$A18,T_Demandes[Statut],"Validé",T_Demandes[Du],"&lt;="&amp;DATE(2026,8,17),T_Demandes[Au],"&gt;="&amp;DATE(2026,8,17),T_Demandes[Type],"MAL")&gt;0,"MAL",IF(COUNTIFS(T_Demandes[Collaborateur],$A18,T_Demandes[Statut],"Validé",T_Demandes[Du],"&lt;="&amp;DATE(2026,8,17),T_Demandes[Au],"&gt;="&amp;DATE(2026,8,17),T_Demandes[Type],"ABS")&gt;0,"ABS",IF(COUNTIFS(T_Demandes[Collaborateur],$A18,T_Demandes[Statut],"Validé",T_Demandes[Du],"&lt;="&amp;DATE(2026,8,17),T_Demandes[Au],"&gt;="&amp;DATE(2026,8,17),T_Demandes[Type],"MAT")&gt;0,"MAT","")))))</f>
        <v/>
      </c>
      <c r="U18" s="8">
        <f>IF(COUNTIFS(T_Demandes[Collaborateur],$A18,T_Demandes[Statut],"Validé",T_Demandes[Du],"&lt;="&amp;DATE(2026,8,18),T_Demandes[Au],"&gt;="&amp;DATE(2026,8,18),T_Demandes[Type],"CP")&gt;0,"CP",IF(COUNTIFS(T_Demandes[Collaborateur],$A18,T_Demandes[Statut],"Validé",T_Demandes[Du],"&lt;="&amp;DATE(2026,8,18),T_Demandes[Au],"&gt;="&amp;DATE(2026,8,18),T_Demandes[Type],"RTT")&gt;0,"RTT",IF(COUNTIFS(T_Demandes[Collaborateur],$A18,T_Demandes[Statut],"Validé",T_Demandes[Du],"&lt;="&amp;DATE(2026,8,18),T_Demandes[Au],"&gt;="&amp;DATE(2026,8,18),T_Demandes[Type],"MAL")&gt;0,"MAL",IF(COUNTIFS(T_Demandes[Collaborateur],$A18,T_Demandes[Statut],"Validé",T_Demandes[Du],"&lt;="&amp;DATE(2026,8,18),T_Demandes[Au],"&gt;="&amp;DATE(2026,8,18),T_Demandes[Type],"ABS")&gt;0,"ABS",IF(COUNTIFS(T_Demandes[Collaborateur],$A18,T_Demandes[Statut],"Validé",T_Demandes[Du],"&lt;="&amp;DATE(2026,8,18),T_Demandes[Au],"&gt;="&amp;DATE(2026,8,18),T_Demandes[Type],"MAT")&gt;0,"MAT","")))))</f>
        <v/>
      </c>
      <c r="V18" s="8">
        <f>IF(COUNTIFS(T_Demandes[Collaborateur],$A18,T_Demandes[Statut],"Validé",T_Demandes[Du],"&lt;="&amp;DATE(2026,8,19),T_Demandes[Au],"&gt;="&amp;DATE(2026,8,19),T_Demandes[Type],"CP")&gt;0,"CP",IF(COUNTIFS(T_Demandes[Collaborateur],$A18,T_Demandes[Statut],"Validé",T_Demandes[Du],"&lt;="&amp;DATE(2026,8,19),T_Demandes[Au],"&gt;="&amp;DATE(2026,8,19),T_Demandes[Type],"RTT")&gt;0,"RTT",IF(COUNTIFS(T_Demandes[Collaborateur],$A18,T_Demandes[Statut],"Validé",T_Demandes[Du],"&lt;="&amp;DATE(2026,8,19),T_Demandes[Au],"&gt;="&amp;DATE(2026,8,19),T_Demandes[Type],"MAL")&gt;0,"MAL",IF(COUNTIFS(T_Demandes[Collaborateur],$A18,T_Demandes[Statut],"Validé",T_Demandes[Du],"&lt;="&amp;DATE(2026,8,19),T_Demandes[Au],"&gt;="&amp;DATE(2026,8,19),T_Demandes[Type],"ABS")&gt;0,"ABS",IF(COUNTIFS(T_Demandes[Collaborateur],$A18,T_Demandes[Statut],"Validé",T_Demandes[Du],"&lt;="&amp;DATE(2026,8,19),T_Demandes[Au],"&gt;="&amp;DATE(2026,8,19),T_Demandes[Type],"MAT")&gt;0,"MAT","")))))</f>
        <v/>
      </c>
      <c r="W18" s="8">
        <f>IF(COUNTIFS(T_Demandes[Collaborateur],$A18,T_Demandes[Statut],"Validé",T_Demandes[Du],"&lt;="&amp;DATE(2026,8,20),T_Demandes[Au],"&gt;="&amp;DATE(2026,8,20),T_Demandes[Type],"CP")&gt;0,"CP",IF(COUNTIFS(T_Demandes[Collaborateur],$A18,T_Demandes[Statut],"Validé",T_Demandes[Du],"&lt;="&amp;DATE(2026,8,20),T_Demandes[Au],"&gt;="&amp;DATE(2026,8,20),T_Demandes[Type],"RTT")&gt;0,"RTT",IF(COUNTIFS(T_Demandes[Collaborateur],$A18,T_Demandes[Statut],"Validé",T_Demandes[Du],"&lt;="&amp;DATE(2026,8,20),T_Demandes[Au],"&gt;="&amp;DATE(2026,8,20),T_Demandes[Type],"MAL")&gt;0,"MAL",IF(COUNTIFS(T_Demandes[Collaborateur],$A18,T_Demandes[Statut],"Validé",T_Demandes[Du],"&lt;="&amp;DATE(2026,8,20),T_Demandes[Au],"&gt;="&amp;DATE(2026,8,20),T_Demandes[Type],"ABS")&gt;0,"ABS",IF(COUNTIFS(T_Demandes[Collaborateur],$A18,T_Demandes[Statut],"Validé",T_Demandes[Du],"&lt;="&amp;DATE(2026,8,20),T_Demandes[Au],"&gt;="&amp;DATE(2026,8,20),T_Demandes[Type],"MAT")&gt;0,"MAT","")))))</f>
        <v/>
      </c>
      <c r="X18" s="8">
        <f>IF(COUNTIFS(T_Demandes[Collaborateur],$A18,T_Demandes[Statut],"Validé",T_Demandes[Du],"&lt;="&amp;DATE(2026,8,21),T_Demandes[Au],"&gt;="&amp;DATE(2026,8,21),T_Demandes[Type],"CP")&gt;0,"CP",IF(COUNTIFS(T_Demandes[Collaborateur],$A18,T_Demandes[Statut],"Validé",T_Demandes[Du],"&lt;="&amp;DATE(2026,8,21),T_Demandes[Au],"&gt;="&amp;DATE(2026,8,21),T_Demandes[Type],"RTT")&gt;0,"RTT",IF(COUNTIFS(T_Demandes[Collaborateur],$A18,T_Demandes[Statut],"Validé",T_Demandes[Du],"&lt;="&amp;DATE(2026,8,21),T_Demandes[Au],"&gt;="&amp;DATE(2026,8,21),T_Demandes[Type],"MAL")&gt;0,"MAL",IF(COUNTIFS(T_Demandes[Collaborateur],$A18,T_Demandes[Statut],"Validé",T_Demandes[Du],"&lt;="&amp;DATE(2026,8,21),T_Demandes[Au],"&gt;="&amp;DATE(2026,8,21),T_Demandes[Type],"ABS")&gt;0,"ABS",IF(COUNTIFS(T_Demandes[Collaborateur],$A18,T_Demandes[Statut],"Validé",T_Demandes[Du],"&lt;="&amp;DATE(2026,8,21),T_Demandes[Au],"&gt;="&amp;DATE(2026,8,21),T_Demandes[Type],"MAT")&gt;0,"MAT","")))))</f>
        <v/>
      </c>
      <c r="Y18" s="8">
        <f>IF(COUNTIFS(T_Demandes[Collaborateur],$A18,T_Demandes[Statut],"Validé",T_Demandes[Du],"&lt;="&amp;DATE(2026,8,22),T_Demandes[Au],"&gt;="&amp;DATE(2026,8,22),T_Demandes[Type],"CP")&gt;0,"CP",IF(COUNTIFS(T_Demandes[Collaborateur],$A18,T_Demandes[Statut],"Validé",T_Demandes[Du],"&lt;="&amp;DATE(2026,8,22),T_Demandes[Au],"&gt;="&amp;DATE(2026,8,22),T_Demandes[Type],"RTT")&gt;0,"RTT",IF(COUNTIFS(T_Demandes[Collaborateur],$A18,T_Demandes[Statut],"Validé",T_Demandes[Du],"&lt;="&amp;DATE(2026,8,22),T_Demandes[Au],"&gt;="&amp;DATE(2026,8,22),T_Demandes[Type],"MAL")&gt;0,"MAL",IF(COUNTIFS(T_Demandes[Collaborateur],$A18,T_Demandes[Statut],"Validé",T_Demandes[Du],"&lt;="&amp;DATE(2026,8,22),T_Demandes[Au],"&gt;="&amp;DATE(2026,8,22),T_Demandes[Type],"ABS")&gt;0,"ABS",IF(COUNTIFS(T_Demandes[Collaborateur],$A18,T_Demandes[Statut],"Validé",T_Demandes[Du],"&lt;="&amp;DATE(2026,8,22),T_Demandes[Au],"&gt;="&amp;DATE(2026,8,22),T_Demandes[Type],"MAT")&gt;0,"MAT","")))))</f>
        <v/>
      </c>
      <c r="Z18" s="8">
        <f>IF(COUNTIFS(T_Demandes[Collaborateur],$A18,T_Demandes[Statut],"Validé",T_Demandes[Du],"&lt;="&amp;DATE(2026,8,23),T_Demandes[Au],"&gt;="&amp;DATE(2026,8,23),T_Demandes[Type],"CP")&gt;0,"CP",IF(COUNTIFS(T_Demandes[Collaborateur],$A18,T_Demandes[Statut],"Validé",T_Demandes[Du],"&lt;="&amp;DATE(2026,8,23),T_Demandes[Au],"&gt;="&amp;DATE(2026,8,23),T_Demandes[Type],"RTT")&gt;0,"RTT",IF(COUNTIFS(T_Demandes[Collaborateur],$A18,T_Demandes[Statut],"Validé",T_Demandes[Du],"&lt;="&amp;DATE(2026,8,23),T_Demandes[Au],"&gt;="&amp;DATE(2026,8,23),T_Demandes[Type],"MAL")&gt;0,"MAL",IF(COUNTIFS(T_Demandes[Collaborateur],$A18,T_Demandes[Statut],"Validé",T_Demandes[Du],"&lt;="&amp;DATE(2026,8,23),T_Demandes[Au],"&gt;="&amp;DATE(2026,8,23),T_Demandes[Type],"ABS")&gt;0,"ABS",IF(COUNTIFS(T_Demandes[Collaborateur],$A18,T_Demandes[Statut],"Validé",T_Demandes[Du],"&lt;="&amp;DATE(2026,8,23),T_Demandes[Au],"&gt;="&amp;DATE(2026,8,23),T_Demandes[Type],"MAT")&gt;0,"MAT","")))))</f>
        <v/>
      </c>
      <c r="AA18" s="8">
        <f>IF(COUNTIFS(T_Demandes[Collaborateur],$A18,T_Demandes[Statut],"Validé",T_Demandes[Du],"&lt;="&amp;DATE(2026,8,24),T_Demandes[Au],"&gt;="&amp;DATE(2026,8,24),T_Demandes[Type],"CP")&gt;0,"CP",IF(COUNTIFS(T_Demandes[Collaborateur],$A18,T_Demandes[Statut],"Validé",T_Demandes[Du],"&lt;="&amp;DATE(2026,8,24),T_Demandes[Au],"&gt;="&amp;DATE(2026,8,24),T_Demandes[Type],"RTT")&gt;0,"RTT",IF(COUNTIFS(T_Demandes[Collaborateur],$A18,T_Demandes[Statut],"Validé",T_Demandes[Du],"&lt;="&amp;DATE(2026,8,24),T_Demandes[Au],"&gt;="&amp;DATE(2026,8,24),T_Demandes[Type],"MAL")&gt;0,"MAL",IF(COUNTIFS(T_Demandes[Collaborateur],$A18,T_Demandes[Statut],"Validé",T_Demandes[Du],"&lt;="&amp;DATE(2026,8,24),T_Demandes[Au],"&gt;="&amp;DATE(2026,8,24),T_Demandes[Type],"ABS")&gt;0,"ABS",IF(COUNTIFS(T_Demandes[Collaborateur],$A18,T_Demandes[Statut],"Validé",T_Demandes[Du],"&lt;="&amp;DATE(2026,8,24),T_Demandes[Au],"&gt;="&amp;DATE(2026,8,24),T_Demandes[Type],"MAT")&gt;0,"MAT","")))))</f>
        <v/>
      </c>
      <c r="AB18" s="8">
        <f>IF(COUNTIFS(T_Demandes[Collaborateur],$A18,T_Demandes[Statut],"Validé",T_Demandes[Du],"&lt;="&amp;DATE(2026,8,25),T_Demandes[Au],"&gt;="&amp;DATE(2026,8,25),T_Demandes[Type],"CP")&gt;0,"CP",IF(COUNTIFS(T_Demandes[Collaborateur],$A18,T_Demandes[Statut],"Validé",T_Demandes[Du],"&lt;="&amp;DATE(2026,8,25),T_Demandes[Au],"&gt;="&amp;DATE(2026,8,25),T_Demandes[Type],"RTT")&gt;0,"RTT",IF(COUNTIFS(T_Demandes[Collaborateur],$A18,T_Demandes[Statut],"Validé",T_Demandes[Du],"&lt;="&amp;DATE(2026,8,25),T_Demandes[Au],"&gt;="&amp;DATE(2026,8,25),T_Demandes[Type],"MAL")&gt;0,"MAL",IF(COUNTIFS(T_Demandes[Collaborateur],$A18,T_Demandes[Statut],"Validé",T_Demandes[Du],"&lt;="&amp;DATE(2026,8,25),T_Demandes[Au],"&gt;="&amp;DATE(2026,8,25),T_Demandes[Type],"ABS")&gt;0,"ABS",IF(COUNTIFS(T_Demandes[Collaborateur],$A18,T_Demandes[Statut],"Validé",T_Demandes[Du],"&lt;="&amp;DATE(2026,8,25),T_Demandes[Au],"&gt;="&amp;DATE(2026,8,25),T_Demandes[Type],"MAT")&gt;0,"MAT","")))))</f>
        <v/>
      </c>
      <c r="AC18" s="8">
        <f>IF(COUNTIFS(T_Demandes[Collaborateur],$A18,T_Demandes[Statut],"Validé",T_Demandes[Du],"&lt;="&amp;DATE(2026,8,26),T_Demandes[Au],"&gt;="&amp;DATE(2026,8,26),T_Demandes[Type],"CP")&gt;0,"CP",IF(COUNTIFS(T_Demandes[Collaborateur],$A18,T_Demandes[Statut],"Validé",T_Demandes[Du],"&lt;="&amp;DATE(2026,8,26),T_Demandes[Au],"&gt;="&amp;DATE(2026,8,26),T_Demandes[Type],"RTT")&gt;0,"RTT",IF(COUNTIFS(T_Demandes[Collaborateur],$A18,T_Demandes[Statut],"Validé",T_Demandes[Du],"&lt;="&amp;DATE(2026,8,26),T_Demandes[Au],"&gt;="&amp;DATE(2026,8,26),T_Demandes[Type],"MAL")&gt;0,"MAL",IF(COUNTIFS(T_Demandes[Collaborateur],$A18,T_Demandes[Statut],"Validé",T_Demandes[Du],"&lt;="&amp;DATE(2026,8,26),T_Demandes[Au],"&gt;="&amp;DATE(2026,8,26),T_Demandes[Type],"ABS")&gt;0,"ABS",IF(COUNTIFS(T_Demandes[Collaborateur],$A18,T_Demandes[Statut],"Validé",T_Demandes[Du],"&lt;="&amp;DATE(2026,8,26),T_Demandes[Au],"&gt;="&amp;DATE(2026,8,26),T_Demandes[Type],"MAT")&gt;0,"MAT","")))))</f>
        <v/>
      </c>
      <c r="AD18" s="8">
        <f>IF(COUNTIFS(T_Demandes[Collaborateur],$A18,T_Demandes[Statut],"Validé",T_Demandes[Du],"&lt;="&amp;DATE(2026,8,27),T_Demandes[Au],"&gt;="&amp;DATE(2026,8,27),T_Demandes[Type],"CP")&gt;0,"CP",IF(COUNTIFS(T_Demandes[Collaborateur],$A18,T_Demandes[Statut],"Validé",T_Demandes[Du],"&lt;="&amp;DATE(2026,8,27),T_Demandes[Au],"&gt;="&amp;DATE(2026,8,27),T_Demandes[Type],"RTT")&gt;0,"RTT",IF(COUNTIFS(T_Demandes[Collaborateur],$A18,T_Demandes[Statut],"Validé",T_Demandes[Du],"&lt;="&amp;DATE(2026,8,27),T_Demandes[Au],"&gt;="&amp;DATE(2026,8,27),T_Demandes[Type],"MAL")&gt;0,"MAL",IF(COUNTIFS(T_Demandes[Collaborateur],$A18,T_Demandes[Statut],"Validé",T_Demandes[Du],"&lt;="&amp;DATE(2026,8,27),T_Demandes[Au],"&gt;="&amp;DATE(2026,8,27),T_Demandes[Type],"ABS")&gt;0,"ABS",IF(COUNTIFS(T_Demandes[Collaborateur],$A18,T_Demandes[Statut],"Validé",T_Demandes[Du],"&lt;="&amp;DATE(2026,8,27),T_Demandes[Au],"&gt;="&amp;DATE(2026,8,27),T_Demandes[Type],"MAT")&gt;0,"MAT","")))))</f>
        <v/>
      </c>
      <c r="AE18" s="8">
        <f>IF(COUNTIFS(T_Demandes[Collaborateur],$A18,T_Demandes[Statut],"Validé",T_Demandes[Du],"&lt;="&amp;DATE(2026,8,28),T_Demandes[Au],"&gt;="&amp;DATE(2026,8,28),T_Demandes[Type],"CP")&gt;0,"CP",IF(COUNTIFS(T_Demandes[Collaborateur],$A18,T_Demandes[Statut],"Validé",T_Demandes[Du],"&lt;="&amp;DATE(2026,8,28),T_Demandes[Au],"&gt;="&amp;DATE(2026,8,28),T_Demandes[Type],"RTT")&gt;0,"RTT",IF(COUNTIFS(T_Demandes[Collaborateur],$A18,T_Demandes[Statut],"Validé",T_Demandes[Du],"&lt;="&amp;DATE(2026,8,28),T_Demandes[Au],"&gt;="&amp;DATE(2026,8,28),T_Demandes[Type],"MAL")&gt;0,"MAL",IF(COUNTIFS(T_Demandes[Collaborateur],$A18,T_Demandes[Statut],"Validé",T_Demandes[Du],"&lt;="&amp;DATE(2026,8,28),T_Demandes[Au],"&gt;="&amp;DATE(2026,8,28),T_Demandes[Type],"ABS")&gt;0,"ABS",IF(COUNTIFS(T_Demandes[Collaborateur],$A18,T_Demandes[Statut],"Validé",T_Demandes[Du],"&lt;="&amp;DATE(2026,8,28),T_Demandes[Au],"&gt;="&amp;DATE(2026,8,28),T_Demandes[Type],"MAT")&gt;0,"MAT","")))))</f>
        <v/>
      </c>
      <c r="AF18" s="8">
        <f>IF(COUNTIFS(T_Demandes[Collaborateur],$A18,T_Demandes[Statut],"Validé",T_Demandes[Du],"&lt;="&amp;DATE(2026,8,29),T_Demandes[Au],"&gt;="&amp;DATE(2026,8,29),T_Demandes[Type],"CP")&gt;0,"CP",IF(COUNTIFS(T_Demandes[Collaborateur],$A18,T_Demandes[Statut],"Validé",T_Demandes[Du],"&lt;="&amp;DATE(2026,8,29),T_Demandes[Au],"&gt;="&amp;DATE(2026,8,29),T_Demandes[Type],"RTT")&gt;0,"RTT",IF(COUNTIFS(T_Demandes[Collaborateur],$A18,T_Demandes[Statut],"Validé",T_Demandes[Du],"&lt;="&amp;DATE(2026,8,29),T_Demandes[Au],"&gt;="&amp;DATE(2026,8,29),T_Demandes[Type],"MAL")&gt;0,"MAL",IF(COUNTIFS(T_Demandes[Collaborateur],$A18,T_Demandes[Statut],"Validé",T_Demandes[Du],"&lt;="&amp;DATE(2026,8,29),T_Demandes[Au],"&gt;="&amp;DATE(2026,8,29),T_Demandes[Type],"ABS")&gt;0,"ABS",IF(COUNTIFS(T_Demandes[Collaborateur],$A18,T_Demandes[Statut],"Validé",T_Demandes[Du],"&lt;="&amp;DATE(2026,8,29),T_Demandes[Au],"&gt;="&amp;DATE(2026,8,29),T_Demandes[Type],"MAT")&gt;0,"MAT","")))))</f>
        <v/>
      </c>
      <c r="AG18" s="8">
        <f>IF(COUNTIFS(T_Demandes[Collaborateur],$A18,T_Demandes[Statut],"Validé",T_Demandes[Du],"&lt;="&amp;DATE(2026,8,30),T_Demandes[Au],"&gt;="&amp;DATE(2026,8,30),T_Demandes[Type],"CP")&gt;0,"CP",IF(COUNTIFS(T_Demandes[Collaborateur],$A18,T_Demandes[Statut],"Validé",T_Demandes[Du],"&lt;="&amp;DATE(2026,8,30),T_Demandes[Au],"&gt;="&amp;DATE(2026,8,30),T_Demandes[Type],"RTT")&gt;0,"RTT",IF(COUNTIFS(T_Demandes[Collaborateur],$A18,T_Demandes[Statut],"Validé",T_Demandes[Du],"&lt;="&amp;DATE(2026,8,30),T_Demandes[Au],"&gt;="&amp;DATE(2026,8,30),T_Demandes[Type],"MAL")&gt;0,"MAL",IF(COUNTIFS(T_Demandes[Collaborateur],$A18,T_Demandes[Statut],"Validé",T_Demandes[Du],"&lt;="&amp;DATE(2026,8,30),T_Demandes[Au],"&gt;="&amp;DATE(2026,8,30),T_Demandes[Type],"ABS")&gt;0,"ABS",IF(COUNTIFS(T_Demandes[Collaborateur],$A18,T_Demandes[Statut],"Validé",T_Demandes[Du],"&lt;="&amp;DATE(2026,8,30),T_Demandes[Au],"&gt;="&amp;DATE(2026,8,30),T_Demandes[Type],"MAT")&gt;0,"MAT","")))))</f>
        <v/>
      </c>
      <c r="AH18" s="8">
        <f>IF(COUNTIFS(T_Demandes[Collaborateur],$A18,T_Demandes[Statut],"Validé",T_Demandes[Du],"&lt;="&amp;DATE(2026,8,31),T_Demandes[Au],"&gt;="&amp;DATE(2026,8,31),T_Demandes[Type],"CP")&gt;0,"CP",IF(COUNTIFS(T_Demandes[Collaborateur],$A18,T_Demandes[Statut],"Validé",T_Demandes[Du],"&lt;="&amp;DATE(2026,8,31),T_Demandes[Au],"&gt;="&amp;DATE(2026,8,31),T_Demandes[Type],"RTT")&gt;0,"RTT",IF(COUNTIFS(T_Demandes[Collaborateur],$A18,T_Demandes[Statut],"Validé",T_Demandes[Du],"&lt;="&amp;DATE(2026,8,31),T_Demandes[Au],"&gt;="&amp;DATE(2026,8,31),T_Demandes[Type],"MAL")&gt;0,"MAL",IF(COUNTIFS(T_Demandes[Collaborateur],$A18,T_Demandes[Statut],"Validé",T_Demandes[Du],"&lt;="&amp;DATE(2026,8,31),T_Demandes[Au],"&gt;="&amp;DATE(2026,8,31),T_Demandes[Type],"ABS")&gt;0,"ABS",IF(COUNTIFS(T_Demandes[Collaborateur],$A18,T_Demandes[Statut],"Validé",T_Demandes[Du],"&lt;="&amp;DATE(2026,8,31),T_Demandes[Au],"&gt;="&amp;DATE(2026,8,31),T_Demandes[Type],"MAT")&gt;0,"MAT","")))))</f>
        <v/>
      </c>
    </row>
    <row r="19">
      <c r="A19" t="inlineStr">
        <is>
          <t>Léa Fontaine</t>
        </is>
      </c>
      <c r="B19" t="inlineStr">
        <is>
          <t>C</t>
        </is>
      </c>
      <c r="C19" t="inlineStr">
        <is>
          <t>Karim Lahlou</t>
        </is>
      </c>
      <c r="D19" s="8">
        <f>IF(COUNTIFS(T_Demandes[Collaborateur],$A19,T_Demandes[Statut],"Validé",T_Demandes[Du],"&lt;="&amp;DATE(2026,8,1),T_Demandes[Au],"&gt;="&amp;DATE(2026,8,1),T_Demandes[Type],"CP")&gt;0,"CP",IF(COUNTIFS(T_Demandes[Collaborateur],$A19,T_Demandes[Statut],"Validé",T_Demandes[Du],"&lt;="&amp;DATE(2026,8,1),T_Demandes[Au],"&gt;="&amp;DATE(2026,8,1),T_Demandes[Type],"RTT")&gt;0,"RTT",IF(COUNTIFS(T_Demandes[Collaborateur],$A19,T_Demandes[Statut],"Validé",T_Demandes[Du],"&lt;="&amp;DATE(2026,8,1),T_Demandes[Au],"&gt;="&amp;DATE(2026,8,1),T_Demandes[Type],"MAL")&gt;0,"MAL",IF(COUNTIFS(T_Demandes[Collaborateur],$A19,T_Demandes[Statut],"Validé",T_Demandes[Du],"&lt;="&amp;DATE(2026,8,1),T_Demandes[Au],"&gt;="&amp;DATE(2026,8,1),T_Demandes[Type],"ABS")&gt;0,"ABS",IF(COUNTIFS(T_Demandes[Collaborateur],$A19,T_Demandes[Statut],"Validé",T_Demandes[Du],"&lt;="&amp;DATE(2026,8,1),T_Demandes[Au],"&gt;="&amp;DATE(2026,8,1),T_Demandes[Type],"MAT")&gt;0,"MAT","")))))</f>
        <v/>
      </c>
      <c r="E19" s="8">
        <f>IF(COUNTIFS(T_Demandes[Collaborateur],$A19,T_Demandes[Statut],"Validé",T_Demandes[Du],"&lt;="&amp;DATE(2026,8,2),T_Demandes[Au],"&gt;="&amp;DATE(2026,8,2),T_Demandes[Type],"CP")&gt;0,"CP",IF(COUNTIFS(T_Demandes[Collaborateur],$A19,T_Demandes[Statut],"Validé",T_Demandes[Du],"&lt;="&amp;DATE(2026,8,2),T_Demandes[Au],"&gt;="&amp;DATE(2026,8,2),T_Demandes[Type],"RTT")&gt;0,"RTT",IF(COUNTIFS(T_Demandes[Collaborateur],$A19,T_Demandes[Statut],"Validé",T_Demandes[Du],"&lt;="&amp;DATE(2026,8,2),T_Demandes[Au],"&gt;="&amp;DATE(2026,8,2),T_Demandes[Type],"MAL")&gt;0,"MAL",IF(COUNTIFS(T_Demandes[Collaborateur],$A19,T_Demandes[Statut],"Validé",T_Demandes[Du],"&lt;="&amp;DATE(2026,8,2),T_Demandes[Au],"&gt;="&amp;DATE(2026,8,2),T_Demandes[Type],"ABS")&gt;0,"ABS",IF(COUNTIFS(T_Demandes[Collaborateur],$A19,T_Demandes[Statut],"Validé",T_Demandes[Du],"&lt;="&amp;DATE(2026,8,2),T_Demandes[Au],"&gt;="&amp;DATE(2026,8,2),T_Demandes[Type],"MAT")&gt;0,"MAT","")))))</f>
        <v/>
      </c>
      <c r="F19" s="8">
        <f>IF(COUNTIFS(T_Demandes[Collaborateur],$A19,T_Demandes[Statut],"Validé",T_Demandes[Du],"&lt;="&amp;DATE(2026,8,3),T_Demandes[Au],"&gt;="&amp;DATE(2026,8,3),T_Demandes[Type],"CP")&gt;0,"CP",IF(COUNTIFS(T_Demandes[Collaborateur],$A19,T_Demandes[Statut],"Validé",T_Demandes[Du],"&lt;="&amp;DATE(2026,8,3),T_Demandes[Au],"&gt;="&amp;DATE(2026,8,3),T_Demandes[Type],"RTT")&gt;0,"RTT",IF(COUNTIFS(T_Demandes[Collaborateur],$A19,T_Demandes[Statut],"Validé",T_Demandes[Du],"&lt;="&amp;DATE(2026,8,3),T_Demandes[Au],"&gt;="&amp;DATE(2026,8,3),T_Demandes[Type],"MAL")&gt;0,"MAL",IF(COUNTIFS(T_Demandes[Collaborateur],$A19,T_Demandes[Statut],"Validé",T_Demandes[Du],"&lt;="&amp;DATE(2026,8,3),T_Demandes[Au],"&gt;="&amp;DATE(2026,8,3),T_Demandes[Type],"ABS")&gt;0,"ABS",IF(COUNTIFS(T_Demandes[Collaborateur],$A19,T_Demandes[Statut],"Validé",T_Demandes[Du],"&lt;="&amp;DATE(2026,8,3),T_Demandes[Au],"&gt;="&amp;DATE(2026,8,3),T_Demandes[Type],"MAT")&gt;0,"MAT","")))))</f>
        <v/>
      </c>
      <c r="G19" s="8">
        <f>IF(COUNTIFS(T_Demandes[Collaborateur],$A19,T_Demandes[Statut],"Validé",T_Demandes[Du],"&lt;="&amp;DATE(2026,8,4),T_Demandes[Au],"&gt;="&amp;DATE(2026,8,4),T_Demandes[Type],"CP")&gt;0,"CP",IF(COUNTIFS(T_Demandes[Collaborateur],$A19,T_Demandes[Statut],"Validé",T_Demandes[Du],"&lt;="&amp;DATE(2026,8,4),T_Demandes[Au],"&gt;="&amp;DATE(2026,8,4),T_Demandes[Type],"RTT")&gt;0,"RTT",IF(COUNTIFS(T_Demandes[Collaborateur],$A19,T_Demandes[Statut],"Validé",T_Demandes[Du],"&lt;="&amp;DATE(2026,8,4),T_Demandes[Au],"&gt;="&amp;DATE(2026,8,4),T_Demandes[Type],"MAL")&gt;0,"MAL",IF(COUNTIFS(T_Demandes[Collaborateur],$A19,T_Demandes[Statut],"Validé",T_Demandes[Du],"&lt;="&amp;DATE(2026,8,4),T_Demandes[Au],"&gt;="&amp;DATE(2026,8,4),T_Demandes[Type],"ABS")&gt;0,"ABS",IF(COUNTIFS(T_Demandes[Collaborateur],$A19,T_Demandes[Statut],"Validé",T_Demandes[Du],"&lt;="&amp;DATE(2026,8,4),T_Demandes[Au],"&gt;="&amp;DATE(2026,8,4),T_Demandes[Type],"MAT")&gt;0,"MAT","")))))</f>
        <v/>
      </c>
      <c r="H19" s="8">
        <f>IF(COUNTIFS(T_Demandes[Collaborateur],$A19,T_Demandes[Statut],"Validé",T_Demandes[Du],"&lt;="&amp;DATE(2026,8,5),T_Demandes[Au],"&gt;="&amp;DATE(2026,8,5),T_Demandes[Type],"CP")&gt;0,"CP",IF(COUNTIFS(T_Demandes[Collaborateur],$A19,T_Demandes[Statut],"Validé",T_Demandes[Du],"&lt;="&amp;DATE(2026,8,5),T_Demandes[Au],"&gt;="&amp;DATE(2026,8,5),T_Demandes[Type],"RTT")&gt;0,"RTT",IF(COUNTIFS(T_Demandes[Collaborateur],$A19,T_Demandes[Statut],"Validé",T_Demandes[Du],"&lt;="&amp;DATE(2026,8,5),T_Demandes[Au],"&gt;="&amp;DATE(2026,8,5),T_Demandes[Type],"MAL")&gt;0,"MAL",IF(COUNTIFS(T_Demandes[Collaborateur],$A19,T_Demandes[Statut],"Validé",T_Demandes[Du],"&lt;="&amp;DATE(2026,8,5),T_Demandes[Au],"&gt;="&amp;DATE(2026,8,5),T_Demandes[Type],"ABS")&gt;0,"ABS",IF(COUNTIFS(T_Demandes[Collaborateur],$A19,T_Demandes[Statut],"Validé",T_Demandes[Du],"&lt;="&amp;DATE(2026,8,5),T_Demandes[Au],"&gt;="&amp;DATE(2026,8,5),T_Demandes[Type],"MAT")&gt;0,"MAT","")))))</f>
        <v/>
      </c>
      <c r="I19" s="8">
        <f>IF(COUNTIFS(T_Demandes[Collaborateur],$A19,T_Demandes[Statut],"Validé",T_Demandes[Du],"&lt;="&amp;DATE(2026,8,6),T_Demandes[Au],"&gt;="&amp;DATE(2026,8,6),T_Demandes[Type],"CP")&gt;0,"CP",IF(COUNTIFS(T_Demandes[Collaborateur],$A19,T_Demandes[Statut],"Validé",T_Demandes[Du],"&lt;="&amp;DATE(2026,8,6),T_Demandes[Au],"&gt;="&amp;DATE(2026,8,6),T_Demandes[Type],"RTT")&gt;0,"RTT",IF(COUNTIFS(T_Demandes[Collaborateur],$A19,T_Demandes[Statut],"Validé",T_Demandes[Du],"&lt;="&amp;DATE(2026,8,6),T_Demandes[Au],"&gt;="&amp;DATE(2026,8,6),T_Demandes[Type],"MAL")&gt;0,"MAL",IF(COUNTIFS(T_Demandes[Collaborateur],$A19,T_Demandes[Statut],"Validé",T_Demandes[Du],"&lt;="&amp;DATE(2026,8,6),T_Demandes[Au],"&gt;="&amp;DATE(2026,8,6),T_Demandes[Type],"ABS")&gt;0,"ABS",IF(COUNTIFS(T_Demandes[Collaborateur],$A19,T_Demandes[Statut],"Validé",T_Demandes[Du],"&lt;="&amp;DATE(2026,8,6),T_Demandes[Au],"&gt;="&amp;DATE(2026,8,6),T_Demandes[Type],"MAT")&gt;0,"MAT","")))))</f>
        <v/>
      </c>
      <c r="J19" s="8">
        <f>IF(COUNTIFS(T_Demandes[Collaborateur],$A19,T_Demandes[Statut],"Validé",T_Demandes[Du],"&lt;="&amp;DATE(2026,8,7),T_Demandes[Au],"&gt;="&amp;DATE(2026,8,7),T_Demandes[Type],"CP")&gt;0,"CP",IF(COUNTIFS(T_Demandes[Collaborateur],$A19,T_Demandes[Statut],"Validé",T_Demandes[Du],"&lt;="&amp;DATE(2026,8,7),T_Demandes[Au],"&gt;="&amp;DATE(2026,8,7),T_Demandes[Type],"RTT")&gt;0,"RTT",IF(COUNTIFS(T_Demandes[Collaborateur],$A19,T_Demandes[Statut],"Validé",T_Demandes[Du],"&lt;="&amp;DATE(2026,8,7),T_Demandes[Au],"&gt;="&amp;DATE(2026,8,7),T_Demandes[Type],"MAL")&gt;0,"MAL",IF(COUNTIFS(T_Demandes[Collaborateur],$A19,T_Demandes[Statut],"Validé",T_Demandes[Du],"&lt;="&amp;DATE(2026,8,7),T_Demandes[Au],"&gt;="&amp;DATE(2026,8,7),T_Demandes[Type],"ABS")&gt;0,"ABS",IF(COUNTIFS(T_Demandes[Collaborateur],$A19,T_Demandes[Statut],"Validé",T_Demandes[Du],"&lt;="&amp;DATE(2026,8,7),T_Demandes[Au],"&gt;="&amp;DATE(2026,8,7),T_Demandes[Type],"MAT")&gt;0,"MAT","")))))</f>
        <v/>
      </c>
      <c r="K19" s="8">
        <f>IF(COUNTIFS(T_Demandes[Collaborateur],$A19,T_Demandes[Statut],"Validé",T_Demandes[Du],"&lt;="&amp;DATE(2026,8,8),T_Demandes[Au],"&gt;="&amp;DATE(2026,8,8),T_Demandes[Type],"CP")&gt;0,"CP",IF(COUNTIFS(T_Demandes[Collaborateur],$A19,T_Demandes[Statut],"Validé",T_Demandes[Du],"&lt;="&amp;DATE(2026,8,8),T_Demandes[Au],"&gt;="&amp;DATE(2026,8,8),T_Demandes[Type],"RTT")&gt;0,"RTT",IF(COUNTIFS(T_Demandes[Collaborateur],$A19,T_Demandes[Statut],"Validé",T_Demandes[Du],"&lt;="&amp;DATE(2026,8,8),T_Demandes[Au],"&gt;="&amp;DATE(2026,8,8),T_Demandes[Type],"MAL")&gt;0,"MAL",IF(COUNTIFS(T_Demandes[Collaborateur],$A19,T_Demandes[Statut],"Validé",T_Demandes[Du],"&lt;="&amp;DATE(2026,8,8),T_Demandes[Au],"&gt;="&amp;DATE(2026,8,8),T_Demandes[Type],"ABS")&gt;0,"ABS",IF(COUNTIFS(T_Demandes[Collaborateur],$A19,T_Demandes[Statut],"Validé",T_Demandes[Du],"&lt;="&amp;DATE(2026,8,8),T_Demandes[Au],"&gt;="&amp;DATE(2026,8,8),T_Demandes[Type],"MAT")&gt;0,"MAT","")))))</f>
        <v/>
      </c>
      <c r="L19" s="8">
        <f>IF(COUNTIFS(T_Demandes[Collaborateur],$A19,T_Demandes[Statut],"Validé",T_Demandes[Du],"&lt;="&amp;DATE(2026,8,9),T_Demandes[Au],"&gt;="&amp;DATE(2026,8,9),T_Demandes[Type],"CP")&gt;0,"CP",IF(COUNTIFS(T_Demandes[Collaborateur],$A19,T_Demandes[Statut],"Validé",T_Demandes[Du],"&lt;="&amp;DATE(2026,8,9),T_Demandes[Au],"&gt;="&amp;DATE(2026,8,9),T_Demandes[Type],"RTT")&gt;0,"RTT",IF(COUNTIFS(T_Demandes[Collaborateur],$A19,T_Demandes[Statut],"Validé",T_Demandes[Du],"&lt;="&amp;DATE(2026,8,9),T_Demandes[Au],"&gt;="&amp;DATE(2026,8,9),T_Demandes[Type],"MAL")&gt;0,"MAL",IF(COUNTIFS(T_Demandes[Collaborateur],$A19,T_Demandes[Statut],"Validé",T_Demandes[Du],"&lt;="&amp;DATE(2026,8,9),T_Demandes[Au],"&gt;="&amp;DATE(2026,8,9),T_Demandes[Type],"ABS")&gt;0,"ABS",IF(COUNTIFS(T_Demandes[Collaborateur],$A19,T_Demandes[Statut],"Validé",T_Demandes[Du],"&lt;="&amp;DATE(2026,8,9),T_Demandes[Au],"&gt;="&amp;DATE(2026,8,9),T_Demandes[Type],"MAT")&gt;0,"MAT","")))))</f>
        <v/>
      </c>
      <c r="M19" s="8">
        <f>IF(COUNTIFS(T_Demandes[Collaborateur],$A19,T_Demandes[Statut],"Validé",T_Demandes[Du],"&lt;="&amp;DATE(2026,8,10),T_Demandes[Au],"&gt;="&amp;DATE(2026,8,10),T_Demandes[Type],"CP")&gt;0,"CP",IF(COUNTIFS(T_Demandes[Collaborateur],$A19,T_Demandes[Statut],"Validé",T_Demandes[Du],"&lt;="&amp;DATE(2026,8,10),T_Demandes[Au],"&gt;="&amp;DATE(2026,8,10),T_Demandes[Type],"RTT")&gt;0,"RTT",IF(COUNTIFS(T_Demandes[Collaborateur],$A19,T_Demandes[Statut],"Validé",T_Demandes[Du],"&lt;="&amp;DATE(2026,8,10),T_Demandes[Au],"&gt;="&amp;DATE(2026,8,10),T_Demandes[Type],"MAL")&gt;0,"MAL",IF(COUNTIFS(T_Demandes[Collaborateur],$A19,T_Demandes[Statut],"Validé",T_Demandes[Du],"&lt;="&amp;DATE(2026,8,10),T_Demandes[Au],"&gt;="&amp;DATE(2026,8,10),T_Demandes[Type],"ABS")&gt;0,"ABS",IF(COUNTIFS(T_Demandes[Collaborateur],$A19,T_Demandes[Statut],"Validé",T_Demandes[Du],"&lt;="&amp;DATE(2026,8,10),T_Demandes[Au],"&gt;="&amp;DATE(2026,8,10),T_Demandes[Type],"MAT")&gt;0,"MAT","")))))</f>
        <v/>
      </c>
      <c r="N19" s="8">
        <f>IF(COUNTIFS(T_Demandes[Collaborateur],$A19,T_Demandes[Statut],"Validé",T_Demandes[Du],"&lt;="&amp;DATE(2026,8,11),T_Demandes[Au],"&gt;="&amp;DATE(2026,8,11),T_Demandes[Type],"CP")&gt;0,"CP",IF(COUNTIFS(T_Demandes[Collaborateur],$A19,T_Demandes[Statut],"Validé",T_Demandes[Du],"&lt;="&amp;DATE(2026,8,11),T_Demandes[Au],"&gt;="&amp;DATE(2026,8,11),T_Demandes[Type],"RTT")&gt;0,"RTT",IF(COUNTIFS(T_Demandes[Collaborateur],$A19,T_Demandes[Statut],"Validé",T_Demandes[Du],"&lt;="&amp;DATE(2026,8,11),T_Demandes[Au],"&gt;="&amp;DATE(2026,8,11),T_Demandes[Type],"MAL")&gt;0,"MAL",IF(COUNTIFS(T_Demandes[Collaborateur],$A19,T_Demandes[Statut],"Validé",T_Demandes[Du],"&lt;="&amp;DATE(2026,8,11),T_Demandes[Au],"&gt;="&amp;DATE(2026,8,11),T_Demandes[Type],"ABS")&gt;0,"ABS",IF(COUNTIFS(T_Demandes[Collaborateur],$A19,T_Demandes[Statut],"Validé",T_Demandes[Du],"&lt;="&amp;DATE(2026,8,11),T_Demandes[Au],"&gt;="&amp;DATE(2026,8,11),T_Demandes[Type],"MAT")&gt;0,"MAT","")))))</f>
        <v/>
      </c>
      <c r="O19" s="8">
        <f>IF(COUNTIFS(T_Demandes[Collaborateur],$A19,T_Demandes[Statut],"Validé",T_Demandes[Du],"&lt;="&amp;DATE(2026,8,12),T_Demandes[Au],"&gt;="&amp;DATE(2026,8,12),T_Demandes[Type],"CP")&gt;0,"CP",IF(COUNTIFS(T_Demandes[Collaborateur],$A19,T_Demandes[Statut],"Validé",T_Demandes[Du],"&lt;="&amp;DATE(2026,8,12),T_Demandes[Au],"&gt;="&amp;DATE(2026,8,12),T_Demandes[Type],"RTT")&gt;0,"RTT",IF(COUNTIFS(T_Demandes[Collaborateur],$A19,T_Demandes[Statut],"Validé",T_Demandes[Du],"&lt;="&amp;DATE(2026,8,12),T_Demandes[Au],"&gt;="&amp;DATE(2026,8,12),T_Demandes[Type],"MAL")&gt;0,"MAL",IF(COUNTIFS(T_Demandes[Collaborateur],$A19,T_Demandes[Statut],"Validé",T_Demandes[Du],"&lt;="&amp;DATE(2026,8,12),T_Demandes[Au],"&gt;="&amp;DATE(2026,8,12),T_Demandes[Type],"ABS")&gt;0,"ABS",IF(COUNTIFS(T_Demandes[Collaborateur],$A19,T_Demandes[Statut],"Validé",T_Demandes[Du],"&lt;="&amp;DATE(2026,8,12),T_Demandes[Au],"&gt;="&amp;DATE(2026,8,12),T_Demandes[Type],"MAT")&gt;0,"MAT","")))))</f>
        <v/>
      </c>
      <c r="P19" s="8">
        <f>IF(COUNTIFS(T_Demandes[Collaborateur],$A19,T_Demandes[Statut],"Validé",T_Demandes[Du],"&lt;="&amp;DATE(2026,8,13),T_Demandes[Au],"&gt;="&amp;DATE(2026,8,13),T_Demandes[Type],"CP")&gt;0,"CP",IF(COUNTIFS(T_Demandes[Collaborateur],$A19,T_Demandes[Statut],"Validé",T_Demandes[Du],"&lt;="&amp;DATE(2026,8,13),T_Demandes[Au],"&gt;="&amp;DATE(2026,8,13),T_Demandes[Type],"RTT")&gt;0,"RTT",IF(COUNTIFS(T_Demandes[Collaborateur],$A19,T_Demandes[Statut],"Validé",T_Demandes[Du],"&lt;="&amp;DATE(2026,8,13),T_Demandes[Au],"&gt;="&amp;DATE(2026,8,13),T_Demandes[Type],"MAL")&gt;0,"MAL",IF(COUNTIFS(T_Demandes[Collaborateur],$A19,T_Demandes[Statut],"Validé",T_Demandes[Du],"&lt;="&amp;DATE(2026,8,13),T_Demandes[Au],"&gt;="&amp;DATE(2026,8,13),T_Demandes[Type],"ABS")&gt;0,"ABS",IF(COUNTIFS(T_Demandes[Collaborateur],$A19,T_Demandes[Statut],"Validé",T_Demandes[Du],"&lt;="&amp;DATE(2026,8,13),T_Demandes[Au],"&gt;="&amp;DATE(2026,8,13),T_Demandes[Type],"MAT")&gt;0,"MAT","")))))</f>
        <v/>
      </c>
      <c r="Q19" s="8">
        <f>IF(COUNTIFS(T_Demandes[Collaborateur],$A19,T_Demandes[Statut],"Validé",T_Demandes[Du],"&lt;="&amp;DATE(2026,8,14),T_Demandes[Au],"&gt;="&amp;DATE(2026,8,14),T_Demandes[Type],"CP")&gt;0,"CP",IF(COUNTIFS(T_Demandes[Collaborateur],$A19,T_Demandes[Statut],"Validé",T_Demandes[Du],"&lt;="&amp;DATE(2026,8,14),T_Demandes[Au],"&gt;="&amp;DATE(2026,8,14),T_Demandes[Type],"RTT")&gt;0,"RTT",IF(COUNTIFS(T_Demandes[Collaborateur],$A19,T_Demandes[Statut],"Validé",T_Demandes[Du],"&lt;="&amp;DATE(2026,8,14),T_Demandes[Au],"&gt;="&amp;DATE(2026,8,14),T_Demandes[Type],"MAL")&gt;0,"MAL",IF(COUNTIFS(T_Demandes[Collaborateur],$A19,T_Demandes[Statut],"Validé",T_Demandes[Du],"&lt;="&amp;DATE(2026,8,14),T_Demandes[Au],"&gt;="&amp;DATE(2026,8,14),T_Demandes[Type],"ABS")&gt;0,"ABS",IF(COUNTIFS(T_Demandes[Collaborateur],$A19,T_Demandes[Statut],"Validé",T_Demandes[Du],"&lt;="&amp;DATE(2026,8,14),T_Demandes[Au],"&gt;="&amp;DATE(2026,8,14),T_Demandes[Type],"MAT")&gt;0,"MAT","")))))</f>
        <v/>
      </c>
      <c r="R19" s="8">
        <f>IF(COUNTIFS(T_Demandes[Collaborateur],$A19,T_Demandes[Statut],"Validé",T_Demandes[Du],"&lt;="&amp;DATE(2026,8,15),T_Demandes[Au],"&gt;="&amp;DATE(2026,8,15),T_Demandes[Type],"CP")&gt;0,"CP",IF(COUNTIFS(T_Demandes[Collaborateur],$A19,T_Demandes[Statut],"Validé",T_Demandes[Du],"&lt;="&amp;DATE(2026,8,15),T_Demandes[Au],"&gt;="&amp;DATE(2026,8,15),T_Demandes[Type],"RTT")&gt;0,"RTT",IF(COUNTIFS(T_Demandes[Collaborateur],$A19,T_Demandes[Statut],"Validé",T_Demandes[Du],"&lt;="&amp;DATE(2026,8,15),T_Demandes[Au],"&gt;="&amp;DATE(2026,8,15),T_Demandes[Type],"MAL")&gt;0,"MAL",IF(COUNTIFS(T_Demandes[Collaborateur],$A19,T_Demandes[Statut],"Validé",T_Demandes[Du],"&lt;="&amp;DATE(2026,8,15),T_Demandes[Au],"&gt;="&amp;DATE(2026,8,15),T_Demandes[Type],"ABS")&gt;0,"ABS",IF(COUNTIFS(T_Demandes[Collaborateur],$A19,T_Demandes[Statut],"Validé",T_Demandes[Du],"&lt;="&amp;DATE(2026,8,15),T_Demandes[Au],"&gt;="&amp;DATE(2026,8,15),T_Demandes[Type],"MAT")&gt;0,"MAT","")))))</f>
        <v/>
      </c>
      <c r="S19" s="8">
        <f>IF(COUNTIFS(T_Demandes[Collaborateur],$A19,T_Demandes[Statut],"Validé",T_Demandes[Du],"&lt;="&amp;DATE(2026,8,16),T_Demandes[Au],"&gt;="&amp;DATE(2026,8,16),T_Demandes[Type],"CP")&gt;0,"CP",IF(COUNTIFS(T_Demandes[Collaborateur],$A19,T_Demandes[Statut],"Validé",T_Demandes[Du],"&lt;="&amp;DATE(2026,8,16),T_Demandes[Au],"&gt;="&amp;DATE(2026,8,16),T_Demandes[Type],"RTT")&gt;0,"RTT",IF(COUNTIFS(T_Demandes[Collaborateur],$A19,T_Demandes[Statut],"Validé",T_Demandes[Du],"&lt;="&amp;DATE(2026,8,16),T_Demandes[Au],"&gt;="&amp;DATE(2026,8,16),T_Demandes[Type],"MAL")&gt;0,"MAL",IF(COUNTIFS(T_Demandes[Collaborateur],$A19,T_Demandes[Statut],"Validé",T_Demandes[Du],"&lt;="&amp;DATE(2026,8,16),T_Demandes[Au],"&gt;="&amp;DATE(2026,8,16),T_Demandes[Type],"ABS")&gt;0,"ABS",IF(COUNTIFS(T_Demandes[Collaborateur],$A19,T_Demandes[Statut],"Validé",T_Demandes[Du],"&lt;="&amp;DATE(2026,8,16),T_Demandes[Au],"&gt;="&amp;DATE(2026,8,16),T_Demandes[Type],"MAT")&gt;0,"MAT","")))))</f>
        <v/>
      </c>
      <c r="T19" s="8">
        <f>IF(COUNTIFS(T_Demandes[Collaborateur],$A19,T_Demandes[Statut],"Validé",T_Demandes[Du],"&lt;="&amp;DATE(2026,8,17),T_Demandes[Au],"&gt;="&amp;DATE(2026,8,17),T_Demandes[Type],"CP")&gt;0,"CP",IF(COUNTIFS(T_Demandes[Collaborateur],$A19,T_Demandes[Statut],"Validé",T_Demandes[Du],"&lt;="&amp;DATE(2026,8,17),T_Demandes[Au],"&gt;="&amp;DATE(2026,8,17),T_Demandes[Type],"RTT")&gt;0,"RTT",IF(COUNTIFS(T_Demandes[Collaborateur],$A19,T_Demandes[Statut],"Validé",T_Demandes[Du],"&lt;="&amp;DATE(2026,8,17),T_Demandes[Au],"&gt;="&amp;DATE(2026,8,17),T_Demandes[Type],"MAL")&gt;0,"MAL",IF(COUNTIFS(T_Demandes[Collaborateur],$A19,T_Demandes[Statut],"Validé",T_Demandes[Du],"&lt;="&amp;DATE(2026,8,17),T_Demandes[Au],"&gt;="&amp;DATE(2026,8,17),T_Demandes[Type],"ABS")&gt;0,"ABS",IF(COUNTIFS(T_Demandes[Collaborateur],$A19,T_Demandes[Statut],"Validé",T_Demandes[Du],"&lt;="&amp;DATE(2026,8,17),T_Demandes[Au],"&gt;="&amp;DATE(2026,8,17),T_Demandes[Type],"MAT")&gt;0,"MAT","")))))</f>
        <v/>
      </c>
      <c r="U19" s="8">
        <f>IF(COUNTIFS(T_Demandes[Collaborateur],$A19,T_Demandes[Statut],"Validé",T_Demandes[Du],"&lt;="&amp;DATE(2026,8,18),T_Demandes[Au],"&gt;="&amp;DATE(2026,8,18),T_Demandes[Type],"CP")&gt;0,"CP",IF(COUNTIFS(T_Demandes[Collaborateur],$A19,T_Demandes[Statut],"Validé",T_Demandes[Du],"&lt;="&amp;DATE(2026,8,18),T_Demandes[Au],"&gt;="&amp;DATE(2026,8,18),T_Demandes[Type],"RTT")&gt;0,"RTT",IF(COUNTIFS(T_Demandes[Collaborateur],$A19,T_Demandes[Statut],"Validé",T_Demandes[Du],"&lt;="&amp;DATE(2026,8,18),T_Demandes[Au],"&gt;="&amp;DATE(2026,8,18),T_Demandes[Type],"MAL")&gt;0,"MAL",IF(COUNTIFS(T_Demandes[Collaborateur],$A19,T_Demandes[Statut],"Validé",T_Demandes[Du],"&lt;="&amp;DATE(2026,8,18),T_Demandes[Au],"&gt;="&amp;DATE(2026,8,18),T_Demandes[Type],"ABS")&gt;0,"ABS",IF(COUNTIFS(T_Demandes[Collaborateur],$A19,T_Demandes[Statut],"Validé",T_Demandes[Du],"&lt;="&amp;DATE(2026,8,18),T_Demandes[Au],"&gt;="&amp;DATE(2026,8,18),T_Demandes[Type],"MAT")&gt;0,"MAT","")))))</f>
        <v/>
      </c>
      <c r="V19" s="8">
        <f>IF(COUNTIFS(T_Demandes[Collaborateur],$A19,T_Demandes[Statut],"Validé",T_Demandes[Du],"&lt;="&amp;DATE(2026,8,19),T_Demandes[Au],"&gt;="&amp;DATE(2026,8,19),T_Demandes[Type],"CP")&gt;0,"CP",IF(COUNTIFS(T_Demandes[Collaborateur],$A19,T_Demandes[Statut],"Validé",T_Demandes[Du],"&lt;="&amp;DATE(2026,8,19),T_Demandes[Au],"&gt;="&amp;DATE(2026,8,19),T_Demandes[Type],"RTT")&gt;0,"RTT",IF(COUNTIFS(T_Demandes[Collaborateur],$A19,T_Demandes[Statut],"Validé",T_Demandes[Du],"&lt;="&amp;DATE(2026,8,19),T_Demandes[Au],"&gt;="&amp;DATE(2026,8,19),T_Demandes[Type],"MAL")&gt;0,"MAL",IF(COUNTIFS(T_Demandes[Collaborateur],$A19,T_Demandes[Statut],"Validé",T_Demandes[Du],"&lt;="&amp;DATE(2026,8,19),T_Demandes[Au],"&gt;="&amp;DATE(2026,8,19),T_Demandes[Type],"ABS")&gt;0,"ABS",IF(COUNTIFS(T_Demandes[Collaborateur],$A19,T_Demandes[Statut],"Validé",T_Demandes[Du],"&lt;="&amp;DATE(2026,8,19),T_Demandes[Au],"&gt;="&amp;DATE(2026,8,19),T_Demandes[Type],"MAT")&gt;0,"MAT","")))))</f>
        <v/>
      </c>
      <c r="W19" s="8">
        <f>IF(COUNTIFS(T_Demandes[Collaborateur],$A19,T_Demandes[Statut],"Validé",T_Demandes[Du],"&lt;="&amp;DATE(2026,8,20),T_Demandes[Au],"&gt;="&amp;DATE(2026,8,20),T_Demandes[Type],"CP")&gt;0,"CP",IF(COUNTIFS(T_Demandes[Collaborateur],$A19,T_Demandes[Statut],"Validé",T_Demandes[Du],"&lt;="&amp;DATE(2026,8,20),T_Demandes[Au],"&gt;="&amp;DATE(2026,8,20),T_Demandes[Type],"RTT")&gt;0,"RTT",IF(COUNTIFS(T_Demandes[Collaborateur],$A19,T_Demandes[Statut],"Validé",T_Demandes[Du],"&lt;="&amp;DATE(2026,8,20),T_Demandes[Au],"&gt;="&amp;DATE(2026,8,20),T_Demandes[Type],"MAL")&gt;0,"MAL",IF(COUNTIFS(T_Demandes[Collaborateur],$A19,T_Demandes[Statut],"Validé",T_Demandes[Du],"&lt;="&amp;DATE(2026,8,20),T_Demandes[Au],"&gt;="&amp;DATE(2026,8,20),T_Demandes[Type],"ABS")&gt;0,"ABS",IF(COUNTIFS(T_Demandes[Collaborateur],$A19,T_Demandes[Statut],"Validé",T_Demandes[Du],"&lt;="&amp;DATE(2026,8,20),T_Demandes[Au],"&gt;="&amp;DATE(2026,8,20),T_Demandes[Type],"MAT")&gt;0,"MAT","")))))</f>
        <v/>
      </c>
      <c r="X19" s="8">
        <f>IF(COUNTIFS(T_Demandes[Collaborateur],$A19,T_Demandes[Statut],"Validé",T_Demandes[Du],"&lt;="&amp;DATE(2026,8,21),T_Demandes[Au],"&gt;="&amp;DATE(2026,8,21),T_Demandes[Type],"CP")&gt;0,"CP",IF(COUNTIFS(T_Demandes[Collaborateur],$A19,T_Demandes[Statut],"Validé",T_Demandes[Du],"&lt;="&amp;DATE(2026,8,21),T_Demandes[Au],"&gt;="&amp;DATE(2026,8,21),T_Demandes[Type],"RTT")&gt;0,"RTT",IF(COUNTIFS(T_Demandes[Collaborateur],$A19,T_Demandes[Statut],"Validé",T_Demandes[Du],"&lt;="&amp;DATE(2026,8,21),T_Demandes[Au],"&gt;="&amp;DATE(2026,8,21),T_Demandes[Type],"MAL")&gt;0,"MAL",IF(COUNTIFS(T_Demandes[Collaborateur],$A19,T_Demandes[Statut],"Validé",T_Demandes[Du],"&lt;="&amp;DATE(2026,8,21),T_Demandes[Au],"&gt;="&amp;DATE(2026,8,21),T_Demandes[Type],"ABS")&gt;0,"ABS",IF(COUNTIFS(T_Demandes[Collaborateur],$A19,T_Demandes[Statut],"Validé",T_Demandes[Du],"&lt;="&amp;DATE(2026,8,21),T_Demandes[Au],"&gt;="&amp;DATE(2026,8,21),T_Demandes[Type],"MAT")&gt;0,"MAT","")))))</f>
        <v/>
      </c>
      <c r="Y19" s="8">
        <f>IF(COUNTIFS(T_Demandes[Collaborateur],$A19,T_Demandes[Statut],"Validé",T_Demandes[Du],"&lt;="&amp;DATE(2026,8,22),T_Demandes[Au],"&gt;="&amp;DATE(2026,8,22),T_Demandes[Type],"CP")&gt;0,"CP",IF(COUNTIFS(T_Demandes[Collaborateur],$A19,T_Demandes[Statut],"Validé",T_Demandes[Du],"&lt;="&amp;DATE(2026,8,22),T_Demandes[Au],"&gt;="&amp;DATE(2026,8,22),T_Demandes[Type],"RTT")&gt;0,"RTT",IF(COUNTIFS(T_Demandes[Collaborateur],$A19,T_Demandes[Statut],"Validé",T_Demandes[Du],"&lt;="&amp;DATE(2026,8,22),T_Demandes[Au],"&gt;="&amp;DATE(2026,8,22),T_Demandes[Type],"MAL")&gt;0,"MAL",IF(COUNTIFS(T_Demandes[Collaborateur],$A19,T_Demandes[Statut],"Validé",T_Demandes[Du],"&lt;="&amp;DATE(2026,8,22),T_Demandes[Au],"&gt;="&amp;DATE(2026,8,22),T_Demandes[Type],"ABS")&gt;0,"ABS",IF(COUNTIFS(T_Demandes[Collaborateur],$A19,T_Demandes[Statut],"Validé",T_Demandes[Du],"&lt;="&amp;DATE(2026,8,22),T_Demandes[Au],"&gt;="&amp;DATE(2026,8,22),T_Demandes[Type],"MAT")&gt;0,"MAT","")))))</f>
        <v/>
      </c>
      <c r="Z19" s="8">
        <f>IF(COUNTIFS(T_Demandes[Collaborateur],$A19,T_Demandes[Statut],"Validé",T_Demandes[Du],"&lt;="&amp;DATE(2026,8,23),T_Demandes[Au],"&gt;="&amp;DATE(2026,8,23),T_Demandes[Type],"CP")&gt;0,"CP",IF(COUNTIFS(T_Demandes[Collaborateur],$A19,T_Demandes[Statut],"Validé",T_Demandes[Du],"&lt;="&amp;DATE(2026,8,23),T_Demandes[Au],"&gt;="&amp;DATE(2026,8,23),T_Demandes[Type],"RTT")&gt;0,"RTT",IF(COUNTIFS(T_Demandes[Collaborateur],$A19,T_Demandes[Statut],"Validé",T_Demandes[Du],"&lt;="&amp;DATE(2026,8,23),T_Demandes[Au],"&gt;="&amp;DATE(2026,8,23),T_Demandes[Type],"MAL")&gt;0,"MAL",IF(COUNTIFS(T_Demandes[Collaborateur],$A19,T_Demandes[Statut],"Validé",T_Demandes[Du],"&lt;="&amp;DATE(2026,8,23),T_Demandes[Au],"&gt;="&amp;DATE(2026,8,23),T_Demandes[Type],"ABS")&gt;0,"ABS",IF(COUNTIFS(T_Demandes[Collaborateur],$A19,T_Demandes[Statut],"Validé",T_Demandes[Du],"&lt;="&amp;DATE(2026,8,23),T_Demandes[Au],"&gt;="&amp;DATE(2026,8,23),T_Demandes[Type],"MAT")&gt;0,"MAT","")))))</f>
        <v/>
      </c>
      <c r="AA19" s="8">
        <f>IF(COUNTIFS(T_Demandes[Collaborateur],$A19,T_Demandes[Statut],"Validé",T_Demandes[Du],"&lt;="&amp;DATE(2026,8,24),T_Demandes[Au],"&gt;="&amp;DATE(2026,8,24),T_Demandes[Type],"CP")&gt;0,"CP",IF(COUNTIFS(T_Demandes[Collaborateur],$A19,T_Demandes[Statut],"Validé",T_Demandes[Du],"&lt;="&amp;DATE(2026,8,24),T_Demandes[Au],"&gt;="&amp;DATE(2026,8,24),T_Demandes[Type],"RTT")&gt;0,"RTT",IF(COUNTIFS(T_Demandes[Collaborateur],$A19,T_Demandes[Statut],"Validé",T_Demandes[Du],"&lt;="&amp;DATE(2026,8,24),T_Demandes[Au],"&gt;="&amp;DATE(2026,8,24),T_Demandes[Type],"MAL")&gt;0,"MAL",IF(COUNTIFS(T_Demandes[Collaborateur],$A19,T_Demandes[Statut],"Validé",T_Demandes[Du],"&lt;="&amp;DATE(2026,8,24),T_Demandes[Au],"&gt;="&amp;DATE(2026,8,24),T_Demandes[Type],"ABS")&gt;0,"ABS",IF(COUNTIFS(T_Demandes[Collaborateur],$A19,T_Demandes[Statut],"Validé",T_Demandes[Du],"&lt;="&amp;DATE(2026,8,24),T_Demandes[Au],"&gt;="&amp;DATE(2026,8,24),T_Demandes[Type],"MAT")&gt;0,"MAT","")))))</f>
        <v/>
      </c>
      <c r="AB19" s="8">
        <f>IF(COUNTIFS(T_Demandes[Collaborateur],$A19,T_Demandes[Statut],"Validé",T_Demandes[Du],"&lt;="&amp;DATE(2026,8,25),T_Demandes[Au],"&gt;="&amp;DATE(2026,8,25),T_Demandes[Type],"CP")&gt;0,"CP",IF(COUNTIFS(T_Demandes[Collaborateur],$A19,T_Demandes[Statut],"Validé",T_Demandes[Du],"&lt;="&amp;DATE(2026,8,25),T_Demandes[Au],"&gt;="&amp;DATE(2026,8,25),T_Demandes[Type],"RTT")&gt;0,"RTT",IF(COUNTIFS(T_Demandes[Collaborateur],$A19,T_Demandes[Statut],"Validé",T_Demandes[Du],"&lt;="&amp;DATE(2026,8,25),T_Demandes[Au],"&gt;="&amp;DATE(2026,8,25),T_Demandes[Type],"MAL")&gt;0,"MAL",IF(COUNTIFS(T_Demandes[Collaborateur],$A19,T_Demandes[Statut],"Validé",T_Demandes[Du],"&lt;="&amp;DATE(2026,8,25),T_Demandes[Au],"&gt;="&amp;DATE(2026,8,25),T_Demandes[Type],"ABS")&gt;0,"ABS",IF(COUNTIFS(T_Demandes[Collaborateur],$A19,T_Demandes[Statut],"Validé",T_Demandes[Du],"&lt;="&amp;DATE(2026,8,25),T_Demandes[Au],"&gt;="&amp;DATE(2026,8,25),T_Demandes[Type],"MAT")&gt;0,"MAT","")))))</f>
        <v/>
      </c>
      <c r="AC19" s="8">
        <f>IF(COUNTIFS(T_Demandes[Collaborateur],$A19,T_Demandes[Statut],"Validé",T_Demandes[Du],"&lt;="&amp;DATE(2026,8,26),T_Demandes[Au],"&gt;="&amp;DATE(2026,8,26),T_Demandes[Type],"CP")&gt;0,"CP",IF(COUNTIFS(T_Demandes[Collaborateur],$A19,T_Demandes[Statut],"Validé",T_Demandes[Du],"&lt;="&amp;DATE(2026,8,26),T_Demandes[Au],"&gt;="&amp;DATE(2026,8,26),T_Demandes[Type],"RTT")&gt;0,"RTT",IF(COUNTIFS(T_Demandes[Collaborateur],$A19,T_Demandes[Statut],"Validé",T_Demandes[Du],"&lt;="&amp;DATE(2026,8,26),T_Demandes[Au],"&gt;="&amp;DATE(2026,8,26),T_Demandes[Type],"MAL")&gt;0,"MAL",IF(COUNTIFS(T_Demandes[Collaborateur],$A19,T_Demandes[Statut],"Validé",T_Demandes[Du],"&lt;="&amp;DATE(2026,8,26),T_Demandes[Au],"&gt;="&amp;DATE(2026,8,26),T_Demandes[Type],"ABS")&gt;0,"ABS",IF(COUNTIFS(T_Demandes[Collaborateur],$A19,T_Demandes[Statut],"Validé",T_Demandes[Du],"&lt;="&amp;DATE(2026,8,26),T_Demandes[Au],"&gt;="&amp;DATE(2026,8,26),T_Demandes[Type],"MAT")&gt;0,"MAT","")))))</f>
        <v/>
      </c>
      <c r="AD19" s="8">
        <f>IF(COUNTIFS(T_Demandes[Collaborateur],$A19,T_Demandes[Statut],"Validé",T_Demandes[Du],"&lt;="&amp;DATE(2026,8,27),T_Demandes[Au],"&gt;="&amp;DATE(2026,8,27),T_Demandes[Type],"CP")&gt;0,"CP",IF(COUNTIFS(T_Demandes[Collaborateur],$A19,T_Demandes[Statut],"Validé",T_Demandes[Du],"&lt;="&amp;DATE(2026,8,27),T_Demandes[Au],"&gt;="&amp;DATE(2026,8,27),T_Demandes[Type],"RTT")&gt;0,"RTT",IF(COUNTIFS(T_Demandes[Collaborateur],$A19,T_Demandes[Statut],"Validé",T_Demandes[Du],"&lt;="&amp;DATE(2026,8,27),T_Demandes[Au],"&gt;="&amp;DATE(2026,8,27),T_Demandes[Type],"MAL")&gt;0,"MAL",IF(COUNTIFS(T_Demandes[Collaborateur],$A19,T_Demandes[Statut],"Validé",T_Demandes[Du],"&lt;="&amp;DATE(2026,8,27),T_Demandes[Au],"&gt;="&amp;DATE(2026,8,27),T_Demandes[Type],"ABS")&gt;0,"ABS",IF(COUNTIFS(T_Demandes[Collaborateur],$A19,T_Demandes[Statut],"Validé",T_Demandes[Du],"&lt;="&amp;DATE(2026,8,27),T_Demandes[Au],"&gt;="&amp;DATE(2026,8,27),T_Demandes[Type],"MAT")&gt;0,"MAT","")))))</f>
        <v/>
      </c>
      <c r="AE19" s="8">
        <f>IF(COUNTIFS(T_Demandes[Collaborateur],$A19,T_Demandes[Statut],"Validé",T_Demandes[Du],"&lt;="&amp;DATE(2026,8,28),T_Demandes[Au],"&gt;="&amp;DATE(2026,8,28),T_Demandes[Type],"CP")&gt;0,"CP",IF(COUNTIFS(T_Demandes[Collaborateur],$A19,T_Demandes[Statut],"Validé",T_Demandes[Du],"&lt;="&amp;DATE(2026,8,28),T_Demandes[Au],"&gt;="&amp;DATE(2026,8,28),T_Demandes[Type],"RTT")&gt;0,"RTT",IF(COUNTIFS(T_Demandes[Collaborateur],$A19,T_Demandes[Statut],"Validé",T_Demandes[Du],"&lt;="&amp;DATE(2026,8,28),T_Demandes[Au],"&gt;="&amp;DATE(2026,8,28),T_Demandes[Type],"MAL")&gt;0,"MAL",IF(COUNTIFS(T_Demandes[Collaborateur],$A19,T_Demandes[Statut],"Validé",T_Demandes[Du],"&lt;="&amp;DATE(2026,8,28),T_Demandes[Au],"&gt;="&amp;DATE(2026,8,28),T_Demandes[Type],"ABS")&gt;0,"ABS",IF(COUNTIFS(T_Demandes[Collaborateur],$A19,T_Demandes[Statut],"Validé",T_Demandes[Du],"&lt;="&amp;DATE(2026,8,28),T_Demandes[Au],"&gt;="&amp;DATE(2026,8,28),T_Demandes[Type],"MAT")&gt;0,"MAT","")))))</f>
        <v/>
      </c>
      <c r="AF19" s="8">
        <f>IF(COUNTIFS(T_Demandes[Collaborateur],$A19,T_Demandes[Statut],"Validé",T_Demandes[Du],"&lt;="&amp;DATE(2026,8,29),T_Demandes[Au],"&gt;="&amp;DATE(2026,8,29),T_Demandes[Type],"CP")&gt;0,"CP",IF(COUNTIFS(T_Demandes[Collaborateur],$A19,T_Demandes[Statut],"Validé",T_Demandes[Du],"&lt;="&amp;DATE(2026,8,29),T_Demandes[Au],"&gt;="&amp;DATE(2026,8,29),T_Demandes[Type],"RTT")&gt;0,"RTT",IF(COUNTIFS(T_Demandes[Collaborateur],$A19,T_Demandes[Statut],"Validé",T_Demandes[Du],"&lt;="&amp;DATE(2026,8,29),T_Demandes[Au],"&gt;="&amp;DATE(2026,8,29),T_Demandes[Type],"MAL")&gt;0,"MAL",IF(COUNTIFS(T_Demandes[Collaborateur],$A19,T_Demandes[Statut],"Validé",T_Demandes[Du],"&lt;="&amp;DATE(2026,8,29),T_Demandes[Au],"&gt;="&amp;DATE(2026,8,29),T_Demandes[Type],"ABS")&gt;0,"ABS",IF(COUNTIFS(T_Demandes[Collaborateur],$A19,T_Demandes[Statut],"Validé",T_Demandes[Du],"&lt;="&amp;DATE(2026,8,29),T_Demandes[Au],"&gt;="&amp;DATE(2026,8,29),T_Demandes[Type],"MAT")&gt;0,"MAT","")))))</f>
        <v/>
      </c>
      <c r="AG19" s="8">
        <f>IF(COUNTIFS(T_Demandes[Collaborateur],$A19,T_Demandes[Statut],"Validé",T_Demandes[Du],"&lt;="&amp;DATE(2026,8,30),T_Demandes[Au],"&gt;="&amp;DATE(2026,8,30),T_Demandes[Type],"CP")&gt;0,"CP",IF(COUNTIFS(T_Demandes[Collaborateur],$A19,T_Demandes[Statut],"Validé",T_Demandes[Du],"&lt;="&amp;DATE(2026,8,30),T_Demandes[Au],"&gt;="&amp;DATE(2026,8,30),T_Demandes[Type],"RTT")&gt;0,"RTT",IF(COUNTIFS(T_Demandes[Collaborateur],$A19,T_Demandes[Statut],"Validé",T_Demandes[Du],"&lt;="&amp;DATE(2026,8,30),T_Demandes[Au],"&gt;="&amp;DATE(2026,8,30),T_Demandes[Type],"MAL")&gt;0,"MAL",IF(COUNTIFS(T_Demandes[Collaborateur],$A19,T_Demandes[Statut],"Validé",T_Demandes[Du],"&lt;="&amp;DATE(2026,8,30),T_Demandes[Au],"&gt;="&amp;DATE(2026,8,30),T_Demandes[Type],"ABS")&gt;0,"ABS",IF(COUNTIFS(T_Demandes[Collaborateur],$A19,T_Demandes[Statut],"Validé",T_Demandes[Du],"&lt;="&amp;DATE(2026,8,30),T_Demandes[Au],"&gt;="&amp;DATE(2026,8,30),T_Demandes[Type],"MAT")&gt;0,"MAT","")))))</f>
        <v/>
      </c>
      <c r="AH19" s="8">
        <f>IF(COUNTIFS(T_Demandes[Collaborateur],$A19,T_Demandes[Statut],"Validé",T_Demandes[Du],"&lt;="&amp;DATE(2026,8,31),T_Demandes[Au],"&gt;="&amp;DATE(2026,8,31),T_Demandes[Type],"CP")&gt;0,"CP",IF(COUNTIFS(T_Demandes[Collaborateur],$A19,T_Demandes[Statut],"Validé",T_Demandes[Du],"&lt;="&amp;DATE(2026,8,31),T_Demandes[Au],"&gt;="&amp;DATE(2026,8,31),T_Demandes[Type],"RTT")&gt;0,"RTT",IF(COUNTIFS(T_Demandes[Collaborateur],$A19,T_Demandes[Statut],"Validé",T_Demandes[Du],"&lt;="&amp;DATE(2026,8,31),T_Demandes[Au],"&gt;="&amp;DATE(2026,8,31),T_Demandes[Type],"MAL")&gt;0,"MAL",IF(COUNTIFS(T_Demandes[Collaborateur],$A19,T_Demandes[Statut],"Validé",T_Demandes[Du],"&lt;="&amp;DATE(2026,8,31),T_Demandes[Au],"&gt;="&amp;DATE(2026,8,31),T_Demandes[Type],"ABS")&gt;0,"ABS",IF(COUNTIFS(T_Demandes[Collaborateur],$A19,T_Demandes[Statut],"Validé",T_Demandes[Du],"&lt;="&amp;DATE(2026,8,31),T_Demandes[Au],"&gt;="&amp;DATE(2026,8,31),T_Demandes[Type],"MAT")&gt;0,"MAT","")))))</f>
        <v/>
      </c>
    </row>
    <row r="20">
      <c r="A20" t="inlineStr">
        <is>
          <t>Thomas Garnier</t>
        </is>
      </c>
      <c r="B20" t="inlineStr">
        <is>
          <t>C</t>
        </is>
      </c>
      <c r="C20" t="inlineStr">
        <is>
          <t>Karim Lahlou</t>
        </is>
      </c>
      <c r="D20" s="8">
        <f>IF(COUNTIFS(T_Demandes[Collaborateur],$A20,T_Demandes[Statut],"Validé",T_Demandes[Du],"&lt;="&amp;DATE(2026,8,1),T_Demandes[Au],"&gt;="&amp;DATE(2026,8,1),T_Demandes[Type],"CP")&gt;0,"CP",IF(COUNTIFS(T_Demandes[Collaborateur],$A20,T_Demandes[Statut],"Validé",T_Demandes[Du],"&lt;="&amp;DATE(2026,8,1),T_Demandes[Au],"&gt;="&amp;DATE(2026,8,1),T_Demandes[Type],"RTT")&gt;0,"RTT",IF(COUNTIFS(T_Demandes[Collaborateur],$A20,T_Demandes[Statut],"Validé",T_Demandes[Du],"&lt;="&amp;DATE(2026,8,1),T_Demandes[Au],"&gt;="&amp;DATE(2026,8,1),T_Demandes[Type],"MAL")&gt;0,"MAL",IF(COUNTIFS(T_Demandes[Collaborateur],$A20,T_Demandes[Statut],"Validé",T_Demandes[Du],"&lt;="&amp;DATE(2026,8,1),T_Demandes[Au],"&gt;="&amp;DATE(2026,8,1),T_Demandes[Type],"ABS")&gt;0,"ABS",IF(COUNTIFS(T_Demandes[Collaborateur],$A20,T_Demandes[Statut],"Validé",T_Demandes[Du],"&lt;="&amp;DATE(2026,8,1),T_Demandes[Au],"&gt;="&amp;DATE(2026,8,1),T_Demandes[Type],"MAT")&gt;0,"MAT","")))))</f>
        <v/>
      </c>
      <c r="E20" s="8">
        <f>IF(COUNTIFS(T_Demandes[Collaborateur],$A20,T_Demandes[Statut],"Validé",T_Demandes[Du],"&lt;="&amp;DATE(2026,8,2),T_Demandes[Au],"&gt;="&amp;DATE(2026,8,2),T_Demandes[Type],"CP")&gt;0,"CP",IF(COUNTIFS(T_Demandes[Collaborateur],$A20,T_Demandes[Statut],"Validé",T_Demandes[Du],"&lt;="&amp;DATE(2026,8,2),T_Demandes[Au],"&gt;="&amp;DATE(2026,8,2),T_Demandes[Type],"RTT")&gt;0,"RTT",IF(COUNTIFS(T_Demandes[Collaborateur],$A20,T_Demandes[Statut],"Validé",T_Demandes[Du],"&lt;="&amp;DATE(2026,8,2),T_Demandes[Au],"&gt;="&amp;DATE(2026,8,2),T_Demandes[Type],"MAL")&gt;0,"MAL",IF(COUNTIFS(T_Demandes[Collaborateur],$A20,T_Demandes[Statut],"Validé",T_Demandes[Du],"&lt;="&amp;DATE(2026,8,2),T_Demandes[Au],"&gt;="&amp;DATE(2026,8,2),T_Demandes[Type],"ABS")&gt;0,"ABS",IF(COUNTIFS(T_Demandes[Collaborateur],$A20,T_Demandes[Statut],"Validé",T_Demandes[Du],"&lt;="&amp;DATE(2026,8,2),T_Demandes[Au],"&gt;="&amp;DATE(2026,8,2),T_Demandes[Type],"MAT")&gt;0,"MAT","")))))</f>
        <v/>
      </c>
      <c r="F20" s="8">
        <f>IF(COUNTIFS(T_Demandes[Collaborateur],$A20,T_Demandes[Statut],"Validé",T_Demandes[Du],"&lt;="&amp;DATE(2026,8,3),T_Demandes[Au],"&gt;="&amp;DATE(2026,8,3),T_Demandes[Type],"CP")&gt;0,"CP",IF(COUNTIFS(T_Demandes[Collaborateur],$A20,T_Demandes[Statut],"Validé",T_Demandes[Du],"&lt;="&amp;DATE(2026,8,3),T_Demandes[Au],"&gt;="&amp;DATE(2026,8,3),T_Demandes[Type],"RTT")&gt;0,"RTT",IF(COUNTIFS(T_Demandes[Collaborateur],$A20,T_Demandes[Statut],"Validé",T_Demandes[Du],"&lt;="&amp;DATE(2026,8,3),T_Demandes[Au],"&gt;="&amp;DATE(2026,8,3),T_Demandes[Type],"MAL")&gt;0,"MAL",IF(COUNTIFS(T_Demandes[Collaborateur],$A20,T_Demandes[Statut],"Validé",T_Demandes[Du],"&lt;="&amp;DATE(2026,8,3),T_Demandes[Au],"&gt;="&amp;DATE(2026,8,3),T_Demandes[Type],"ABS")&gt;0,"ABS",IF(COUNTIFS(T_Demandes[Collaborateur],$A20,T_Demandes[Statut],"Validé",T_Demandes[Du],"&lt;="&amp;DATE(2026,8,3),T_Demandes[Au],"&gt;="&amp;DATE(2026,8,3),T_Demandes[Type],"MAT")&gt;0,"MAT","")))))</f>
        <v/>
      </c>
      <c r="G20" s="8">
        <f>IF(COUNTIFS(T_Demandes[Collaborateur],$A20,T_Demandes[Statut],"Validé",T_Demandes[Du],"&lt;="&amp;DATE(2026,8,4),T_Demandes[Au],"&gt;="&amp;DATE(2026,8,4),T_Demandes[Type],"CP")&gt;0,"CP",IF(COUNTIFS(T_Demandes[Collaborateur],$A20,T_Demandes[Statut],"Validé",T_Demandes[Du],"&lt;="&amp;DATE(2026,8,4),T_Demandes[Au],"&gt;="&amp;DATE(2026,8,4),T_Demandes[Type],"RTT")&gt;0,"RTT",IF(COUNTIFS(T_Demandes[Collaborateur],$A20,T_Demandes[Statut],"Validé",T_Demandes[Du],"&lt;="&amp;DATE(2026,8,4),T_Demandes[Au],"&gt;="&amp;DATE(2026,8,4),T_Demandes[Type],"MAL")&gt;0,"MAL",IF(COUNTIFS(T_Demandes[Collaborateur],$A20,T_Demandes[Statut],"Validé",T_Demandes[Du],"&lt;="&amp;DATE(2026,8,4),T_Demandes[Au],"&gt;="&amp;DATE(2026,8,4),T_Demandes[Type],"ABS")&gt;0,"ABS",IF(COUNTIFS(T_Demandes[Collaborateur],$A20,T_Demandes[Statut],"Validé",T_Demandes[Du],"&lt;="&amp;DATE(2026,8,4),T_Demandes[Au],"&gt;="&amp;DATE(2026,8,4),T_Demandes[Type],"MAT")&gt;0,"MAT","")))))</f>
        <v/>
      </c>
      <c r="H20" s="8">
        <f>IF(COUNTIFS(T_Demandes[Collaborateur],$A20,T_Demandes[Statut],"Validé",T_Demandes[Du],"&lt;="&amp;DATE(2026,8,5),T_Demandes[Au],"&gt;="&amp;DATE(2026,8,5),T_Demandes[Type],"CP")&gt;0,"CP",IF(COUNTIFS(T_Demandes[Collaborateur],$A20,T_Demandes[Statut],"Validé",T_Demandes[Du],"&lt;="&amp;DATE(2026,8,5),T_Demandes[Au],"&gt;="&amp;DATE(2026,8,5),T_Demandes[Type],"RTT")&gt;0,"RTT",IF(COUNTIFS(T_Demandes[Collaborateur],$A20,T_Demandes[Statut],"Validé",T_Demandes[Du],"&lt;="&amp;DATE(2026,8,5),T_Demandes[Au],"&gt;="&amp;DATE(2026,8,5),T_Demandes[Type],"MAL")&gt;0,"MAL",IF(COUNTIFS(T_Demandes[Collaborateur],$A20,T_Demandes[Statut],"Validé",T_Demandes[Du],"&lt;="&amp;DATE(2026,8,5),T_Demandes[Au],"&gt;="&amp;DATE(2026,8,5),T_Demandes[Type],"ABS")&gt;0,"ABS",IF(COUNTIFS(T_Demandes[Collaborateur],$A20,T_Demandes[Statut],"Validé",T_Demandes[Du],"&lt;="&amp;DATE(2026,8,5),T_Demandes[Au],"&gt;="&amp;DATE(2026,8,5),T_Demandes[Type],"MAT")&gt;0,"MAT","")))))</f>
        <v/>
      </c>
      <c r="I20" s="8">
        <f>IF(COUNTIFS(T_Demandes[Collaborateur],$A20,T_Demandes[Statut],"Validé",T_Demandes[Du],"&lt;="&amp;DATE(2026,8,6),T_Demandes[Au],"&gt;="&amp;DATE(2026,8,6),T_Demandes[Type],"CP")&gt;0,"CP",IF(COUNTIFS(T_Demandes[Collaborateur],$A20,T_Demandes[Statut],"Validé",T_Demandes[Du],"&lt;="&amp;DATE(2026,8,6),T_Demandes[Au],"&gt;="&amp;DATE(2026,8,6),T_Demandes[Type],"RTT")&gt;0,"RTT",IF(COUNTIFS(T_Demandes[Collaborateur],$A20,T_Demandes[Statut],"Validé",T_Demandes[Du],"&lt;="&amp;DATE(2026,8,6),T_Demandes[Au],"&gt;="&amp;DATE(2026,8,6),T_Demandes[Type],"MAL")&gt;0,"MAL",IF(COUNTIFS(T_Demandes[Collaborateur],$A20,T_Demandes[Statut],"Validé",T_Demandes[Du],"&lt;="&amp;DATE(2026,8,6),T_Demandes[Au],"&gt;="&amp;DATE(2026,8,6),T_Demandes[Type],"ABS")&gt;0,"ABS",IF(COUNTIFS(T_Demandes[Collaborateur],$A20,T_Demandes[Statut],"Validé",T_Demandes[Du],"&lt;="&amp;DATE(2026,8,6),T_Demandes[Au],"&gt;="&amp;DATE(2026,8,6),T_Demandes[Type],"MAT")&gt;0,"MAT","")))))</f>
        <v/>
      </c>
      <c r="J20" s="8">
        <f>IF(COUNTIFS(T_Demandes[Collaborateur],$A20,T_Demandes[Statut],"Validé",T_Demandes[Du],"&lt;="&amp;DATE(2026,8,7),T_Demandes[Au],"&gt;="&amp;DATE(2026,8,7),T_Demandes[Type],"CP")&gt;0,"CP",IF(COUNTIFS(T_Demandes[Collaborateur],$A20,T_Demandes[Statut],"Validé",T_Demandes[Du],"&lt;="&amp;DATE(2026,8,7),T_Demandes[Au],"&gt;="&amp;DATE(2026,8,7),T_Demandes[Type],"RTT")&gt;0,"RTT",IF(COUNTIFS(T_Demandes[Collaborateur],$A20,T_Demandes[Statut],"Validé",T_Demandes[Du],"&lt;="&amp;DATE(2026,8,7),T_Demandes[Au],"&gt;="&amp;DATE(2026,8,7),T_Demandes[Type],"MAL")&gt;0,"MAL",IF(COUNTIFS(T_Demandes[Collaborateur],$A20,T_Demandes[Statut],"Validé",T_Demandes[Du],"&lt;="&amp;DATE(2026,8,7),T_Demandes[Au],"&gt;="&amp;DATE(2026,8,7),T_Demandes[Type],"ABS")&gt;0,"ABS",IF(COUNTIFS(T_Demandes[Collaborateur],$A20,T_Demandes[Statut],"Validé",T_Demandes[Du],"&lt;="&amp;DATE(2026,8,7),T_Demandes[Au],"&gt;="&amp;DATE(2026,8,7),T_Demandes[Type],"MAT")&gt;0,"MAT","")))))</f>
        <v/>
      </c>
      <c r="K20" s="8">
        <f>IF(COUNTIFS(T_Demandes[Collaborateur],$A20,T_Demandes[Statut],"Validé",T_Demandes[Du],"&lt;="&amp;DATE(2026,8,8),T_Demandes[Au],"&gt;="&amp;DATE(2026,8,8),T_Demandes[Type],"CP")&gt;0,"CP",IF(COUNTIFS(T_Demandes[Collaborateur],$A20,T_Demandes[Statut],"Validé",T_Demandes[Du],"&lt;="&amp;DATE(2026,8,8),T_Demandes[Au],"&gt;="&amp;DATE(2026,8,8),T_Demandes[Type],"RTT")&gt;0,"RTT",IF(COUNTIFS(T_Demandes[Collaborateur],$A20,T_Demandes[Statut],"Validé",T_Demandes[Du],"&lt;="&amp;DATE(2026,8,8),T_Demandes[Au],"&gt;="&amp;DATE(2026,8,8),T_Demandes[Type],"MAL")&gt;0,"MAL",IF(COUNTIFS(T_Demandes[Collaborateur],$A20,T_Demandes[Statut],"Validé",T_Demandes[Du],"&lt;="&amp;DATE(2026,8,8),T_Demandes[Au],"&gt;="&amp;DATE(2026,8,8),T_Demandes[Type],"ABS")&gt;0,"ABS",IF(COUNTIFS(T_Demandes[Collaborateur],$A20,T_Demandes[Statut],"Validé",T_Demandes[Du],"&lt;="&amp;DATE(2026,8,8),T_Demandes[Au],"&gt;="&amp;DATE(2026,8,8),T_Demandes[Type],"MAT")&gt;0,"MAT","")))))</f>
        <v/>
      </c>
      <c r="L20" s="8">
        <f>IF(COUNTIFS(T_Demandes[Collaborateur],$A20,T_Demandes[Statut],"Validé",T_Demandes[Du],"&lt;="&amp;DATE(2026,8,9),T_Demandes[Au],"&gt;="&amp;DATE(2026,8,9),T_Demandes[Type],"CP")&gt;0,"CP",IF(COUNTIFS(T_Demandes[Collaborateur],$A20,T_Demandes[Statut],"Validé",T_Demandes[Du],"&lt;="&amp;DATE(2026,8,9),T_Demandes[Au],"&gt;="&amp;DATE(2026,8,9),T_Demandes[Type],"RTT")&gt;0,"RTT",IF(COUNTIFS(T_Demandes[Collaborateur],$A20,T_Demandes[Statut],"Validé",T_Demandes[Du],"&lt;="&amp;DATE(2026,8,9),T_Demandes[Au],"&gt;="&amp;DATE(2026,8,9),T_Demandes[Type],"MAL")&gt;0,"MAL",IF(COUNTIFS(T_Demandes[Collaborateur],$A20,T_Demandes[Statut],"Validé",T_Demandes[Du],"&lt;="&amp;DATE(2026,8,9),T_Demandes[Au],"&gt;="&amp;DATE(2026,8,9),T_Demandes[Type],"ABS")&gt;0,"ABS",IF(COUNTIFS(T_Demandes[Collaborateur],$A20,T_Demandes[Statut],"Validé",T_Demandes[Du],"&lt;="&amp;DATE(2026,8,9),T_Demandes[Au],"&gt;="&amp;DATE(2026,8,9),T_Demandes[Type],"MAT")&gt;0,"MAT","")))))</f>
        <v/>
      </c>
      <c r="M20" s="8">
        <f>IF(COUNTIFS(T_Demandes[Collaborateur],$A20,T_Demandes[Statut],"Validé",T_Demandes[Du],"&lt;="&amp;DATE(2026,8,10),T_Demandes[Au],"&gt;="&amp;DATE(2026,8,10),T_Demandes[Type],"CP")&gt;0,"CP",IF(COUNTIFS(T_Demandes[Collaborateur],$A20,T_Demandes[Statut],"Validé",T_Demandes[Du],"&lt;="&amp;DATE(2026,8,10),T_Demandes[Au],"&gt;="&amp;DATE(2026,8,10),T_Demandes[Type],"RTT")&gt;0,"RTT",IF(COUNTIFS(T_Demandes[Collaborateur],$A20,T_Demandes[Statut],"Validé",T_Demandes[Du],"&lt;="&amp;DATE(2026,8,10),T_Demandes[Au],"&gt;="&amp;DATE(2026,8,10),T_Demandes[Type],"MAL")&gt;0,"MAL",IF(COUNTIFS(T_Demandes[Collaborateur],$A20,T_Demandes[Statut],"Validé",T_Demandes[Du],"&lt;="&amp;DATE(2026,8,10),T_Demandes[Au],"&gt;="&amp;DATE(2026,8,10),T_Demandes[Type],"ABS")&gt;0,"ABS",IF(COUNTIFS(T_Demandes[Collaborateur],$A20,T_Demandes[Statut],"Validé",T_Demandes[Du],"&lt;="&amp;DATE(2026,8,10),T_Demandes[Au],"&gt;="&amp;DATE(2026,8,10),T_Demandes[Type],"MAT")&gt;0,"MAT","")))))</f>
        <v/>
      </c>
      <c r="N20" s="8">
        <f>IF(COUNTIFS(T_Demandes[Collaborateur],$A20,T_Demandes[Statut],"Validé",T_Demandes[Du],"&lt;="&amp;DATE(2026,8,11),T_Demandes[Au],"&gt;="&amp;DATE(2026,8,11),T_Demandes[Type],"CP")&gt;0,"CP",IF(COUNTIFS(T_Demandes[Collaborateur],$A20,T_Demandes[Statut],"Validé",T_Demandes[Du],"&lt;="&amp;DATE(2026,8,11),T_Demandes[Au],"&gt;="&amp;DATE(2026,8,11),T_Demandes[Type],"RTT")&gt;0,"RTT",IF(COUNTIFS(T_Demandes[Collaborateur],$A20,T_Demandes[Statut],"Validé",T_Demandes[Du],"&lt;="&amp;DATE(2026,8,11),T_Demandes[Au],"&gt;="&amp;DATE(2026,8,11),T_Demandes[Type],"MAL")&gt;0,"MAL",IF(COUNTIFS(T_Demandes[Collaborateur],$A20,T_Demandes[Statut],"Validé",T_Demandes[Du],"&lt;="&amp;DATE(2026,8,11),T_Demandes[Au],"&gt;="&amp;DATE(2026,8,11),T_Demandes[Type],"ABS")&gt;0,"ABS",IF(COUNTIFS(T_Demandes[Collaborateur],$A20,T_Demandes[Statut],"Validé",T_Demandes[Du],"&lt;="&amp;DATE(2026,8,11),T_Demandes[Au],"&gt;="&amp;DATE(2026,8,11),T_Demandes[Type],"MAT")&gt;0,"MAT","")))))</f>
        <v/>
      </c>
      <c r="O20" s="8">
        <f>IF(COUNTIFS(T_Demandes[Collaborateur],$A20,T_Demandes[Statut],"Validé",T_Demandes[Du],"&lt;="&amp;DATE(2026,8,12),T_Demandes[Au],"&gt;="&amp;DATE(2026,8,12),T_Demandes[Type],"CP")&gt;0,"CP",IF(COUNTIFS(T_Demandes[Collaborateur],$A20,T_Demandes[Statut],"Validé",T_Demandes[Du],"&lt;="&amp;DATE(2026,8,12),T_Demandes[Au],"&gt;="&amp;DATE(2026,8,12),T_Demandes[Type],"RTT")&gt;0,"RTT",IF(COUNTIFS(T_Demandes[Collaborateur],$A20,T_Demandes[Statut],"Validé",T_Demandes[Du],"&lt;="&amp;DATE(2026,8,12),T_Demandes[Au],"&gt;="&amp;DATE(2026,8,12),T_Demandes[Type],"MAL")&gt;0,"MAL",IF(COUNTIFS(T_Demandes[Collaborateur],$A20,T_Demandes[Statut],"Validé",T_Demandes[Du],"&lt;="&amp;DATE(2026,8,12),T_Demandes[Au],"&gt;="&amp;DATE(2026,8,12),T_Demandes[Type],"ABS")&gt;0,"ABS",IF(COUNTIFS(T_Demandes[Collaborateur],$A20,T_Demandes[Statut],"Validé",T_Demandes[Du],"&lt;="&amp;DATE(2026,8,12),T_Demandes[Au],"&gt;="&amp;DATE(2026,8,12),T_Demandes[Type],"MAT")&gt;0,"MAT","")))))</f>
        <v/>
      </c>
      <c r="P20" s="8">
        <f>IF(COUNTIFS(T_Demandes[Collaborateur],$A20,T_Demandes[Statut],"Validé",T_Demandes[Du],"&lt;="&amp;DATE(2026,8,13),T_Demandes[Au],"&gt;="&amp;DATE(2026,8,13),T_Demandes[Type],"CP")&gt;0,"CP",IF(COUNTIFS(T_Demandes[Collaborateur],$A20,T_Demandes[Statut],"Validé",T_Demandes[Du],"&lt;="&amp;DATE(2026,8,13),T_Demandes[Au],"&gt;="&amp;DATE(2026,8,13),T_Demandes[Type],"RTT")&gt;0,"RTT",IF(COUNTIFS(T_Demandes[Collaborateur],$A20,T_Demandes[Statut],"Validé",T_Demandes[Du],"&lt;="&amp;DATE(2026,8,13),T_Demandes[Au],"&gt;="&amp;DATE(2026,8,13),T_Demandes[Type],"MAL")&gt;0,"MAL",IF(COUNTIFS(T_Demandes[Collaborateur],$A20,T_Demandes[Statut],"Validé",T_Demandes[Du],"&lt;="&amp;DATE(2026,8,13),T_Demandes[Au],"&gt;="&amp;DATE(2026,8,13),T_Demandes[Type],"ABS")&gt;0,"ABS",IF(COUNTIFS(T_Demandes[Collaborateur],$A20,T_Demandes[Statut],"Validé",T_Demandes[Du],"&lt;="&amp;DATE(2026,8,13),T_Demandes[Au],"&gt;="&amp;DATE(2026,8,13),T_Demandes[Type],"MAT")&gt;0,"MAT","")))))</f>
        <v/>
      </c>
      <c r="Q20" s="8">
        <f>IF(COUNTIFS(T_Demandes[Collaborateur],$A20,T_Demandes[Statut],"Validé",T_Demandes[Du],"&lt;="&amp;DATE(2026,8,14),T_Demandes[Au],"&gt;="&amp;DATE(2026,8,14),T_Demandes[Type],"CP")&gt;0,"CP",IF(COUNTIFS(T_Demandes[Collaborateur],$A20,T_Demandes[Statut],"Validé",T_Demandes[Du],"&lt;="&amp;DATE(2026,8,14),T_Demandes[Au],"&gt;="&amp;DATE(2026,8,14),T_Demandes[Type],"RTT")&gt;0,"RTT",IF(COUNTIFS(T_Demandes[Collaborateur],$A20,T_Demandes[Statut],"Validé",T_Demandes[Du],"&lt;="&amp;DATE(2026,8,14),T_Demandes[Au],"&gt;="&amp;DATE(2026,8,14),T_Demandes[Type],"MAL")&gt;0,"MAL",IF(COUNTIFS(T_Demandes[Collaborateur],$A20,T_Demandes[Statut],"Validé",T_Demandes[Du],"&lt;="&amp;DATE(2026,8,14),T_Demandes[Au],"&gt;="&amp;DATE(2026,8,14),T_Demandes[Type],"ABS")&gt;0,"ABS",IF(COUNTIFS(T_Demandes[Collaborateur],$A20,T_Demandes[Statut],"Validé",T_Demandes[Du],"&lt;="&amp;DATE(2026,8,14),T_Demandes[Au],"&gt;="&amp;DATE(2026,8,14),T_Demandes[Type],"MAT")&gt;0,"MAT","")))))</f>
        <v/>
      </c>
      <c r="R20" s="8">
        <f>IF(COUNTIFS(T_Demandes[Collaborateur],$A20,T_Demandes[Statut],"Validé",T_Demandes[Du],"&lt;="&amp;DATE(2026,8,15),T_Demandes[Au],"&gt;="&amp;DATE(2026,8,15),T_Demandes[Type],"CP")&gt;0,"CP",IF(COUNTIFS(T_Demandes[Collaborateur],$A20,T_Demandes[Statut],"Validé",T_Demandes[Du],"&lt;="&amp;DATE(2026,8,15),T_Demandes[Au],"&gt;="&amp;DATE(2026,8,15),T_Demandes[Type],"RTT")&gt;0,"RTT",IF(COUNTIFS(T_Demandes[Collaborateur],$A20,T_Demandes[Statut],"Validé",T_Demandes[Du],"&lt;="&amp;DATE(2026,8,15),T_Demandes[Au],"&gt;="&amp;DATE(2026,8,15),T_Demandes[Type],"MAL")&gt;0,"MAL",IF(COUNTIFS(T_Demandes[Collaborateur],$A20,T_Demandes[Statut],"Validé",T_Demandes[Du],"&lt;="&amp;DATE(2026,8,15),T_Demandes[Au],"&gt;="&amp;DATE(2026,8,15),T_Demandes[Type],"ABS")&gt;0,"ABS",IF(COUNTIFS(T_Demandes[Collaborateur],$A20,T_Demandes[Statut],"Validé",T_Demandes[Du],"&lt;="&amp;DATE(2026,8,15),T_Demandes[Au],"&gt;="&amp;DATE(2026,8,15),T_Demandes[Type],"MAT")&gt;0,"MAT","")))))</f>
        <v/>
      </c>
      <c r="S20" s="8">
        <f>IF(COUNTIFS(T_Demandes[Collaborateur],$A20,T_Demandes[Statut],"Validé",T_Demandes[Du],"&lt;="&amp;DATE(2026,8,16),T_Demandes[Au],"&gt;="&amp;DATE(2026,8,16),T_Demandes[Type],"CP")&gt;0,"CP",IF(COUNTIFS(T_Demandes[Collaborateur],$A20,T_Demandes[Statut],"Validé",T_Demandes[Du],"&lt;="&amp;DATE(2026,8,16),T_Demandes[Au],"&gt;="&amp;DATE(2026,8,16),T_Demandes[Type],"RTT")&gt;0,"RTT",IF(COUNTIFS(T_Demandes[Collaborateur],$A20,T_Demandes[Statut],"Validé",T_Demandes[Du],"&lt;="&amp;DATE(2026,8,16),T_Demandes[Au],"&gt;="&amp;DATE(2026,8,16),T_Demandes[Type],"MAL")&gt;0,"MAL",IF(COUNTIFS(T_Demandes[Collaborateur],$A20,T_Demandes[Statut],"Validé",T_Demandes[Du],"&lt;="&amp;DATE(2026,8,16),T_Demandes[Au],"&gt;="&amp;DATE(2026,8,16),T_Demandes[Type],"ABS")&gt;0,"ABS",IF(COUNTIFS(T_Demandes[Collaborateur],$A20,T_Demandes[Statut],"Validé",T_Demandes[Du],"&lt;="&amp;DATE(2026,8,16),T_Demandes[Au],"&gt;="&amp;DATE(2026,8,16),T_Demandes[Type],"MAT")&gt;0,"MAT","")))))</f>
        <v/>
      </c>
      <c r="T20" s="8">
        <f>IF(COUNTIFS(T_Demandes[Collaborateur],$A20,T_Demandes[Statut],"Validé",T_Demandes[Du],"&lt;="&amp;DATE(2026,8,17),T_Demandes[Au],"&gt;="&amp;DATE(2026,8,17),T_Demandes[Type],"CP")&gt;0,"CP",IF(COUNTIFS(T_Demandes[Collaborateur],$A20,T_Demandes[Statut],"Validé",T_Demandes[Du],"&lt;="&amp;DATE(2026,8,17),T_Demandes[Au],"&gt;="&amp;DATE(2026,8,17),T_Demandes[Type],"RTT")&gt;0,"RTT",IF(COUNTIFS(T_Demandes[Collaborateur],$A20,T_Demandes[Statut],"Validé",T_Demandes[Du],"&lt;="&amp;DATE(2026,8,17),T_Demandes[Au],"&gt;="&amp;DATE(2026,8,17),T_Demandes[Type],"MAL")&gt;0,"MAL",IF(COUNTIFS(T_Demandes[Collaborateur],$A20,T_Demandes[Statut],"Validé",T_Demandes[Du],"&lt;="&amp;DATE(2026,8,17),T_Demandes[Au],"&gt;="&amp;DATE(2026,8,17),T_Demandes[Type],"ABS")&gt;0,"ABS",IF(COUNTIFS(T_Demandes[Collaborateur],$A20,T_Demandes[Statut],"Validé",T_Demandes[Du],"&lt;="&amp;DATE(2026,8,17),T_Demandes[Au],"&gt;="&amp;DATE(2026,8,17),T_Demandes[Type],"MAT")&gt;0,"MAT","")))))</f>
        <v/>
      </c>
      <c r="U20" s="8">
        <f>IF(COUNTIFS(T_Demandes[Collaborateur],$A20,T_Demandes[Statut],"Validé",T_Demandes[Du],"&lt;="&amp;DATE(2026,8,18),T_Demandes[Au],"&gt;="&amp;DATE(2026,8,18),T_Demandes[Type],"CP")&gt;0,"CP",IF(COUNTIFS(T_Demandes[Collaborateur],$A20,T_Demandes[Statut],"Validé",T_Demandes[Du],"&lt;="&amp;DATE(2026,8,18),T_Demandes[Au],"&gt;="&amp;DATE(2026,8,18),T_Demandes[Type],"RTT")&gt;0,"RTT",IF(COUNTIFS(T_Demandes[Collaborateur],$A20,T_Demandes[Statut],"Validé",T_Demandes[Du],"&lt;="&amp;DATE(2026,8,18),T_Demandes[Au],"&gt;="&amp;DATE(2026,8,18),T_Demandes[Type],"MAL")&gt;0,"MAL",IF(COUNTIFS(T_Demandes[Collaborateur],$A20,T_Demandes[Statut],"Validé",T_Demandes[Du],"&lt;="&amp;DATE(2026,8,18),T_Demandes[Au],"&gt;="&amp;DATE(2026,8,18),T_Demandes[Type],"ABS")&gt;0,"ABS",IF(COUNTIFS(T_Demandes[Collaborateur],$A20,T_Demandes[Statut],"Validé",T_Demandes[Du],"&lt;="&amp;DATE(2026,8,18),T_Demandes[Au],"&gt;="&amp;DATE(2026,8,18),T_Demandes[Type],"MAT")&gt;0,"MAT","")))))</f>
        <v/>
      </c>
      <c r="V20" s="8">
        <f>IF(COUNTIFS(T_Demandes[Collaborateur],$A20,T_Demandes[Statut],"Validé",T_Demandes[Du],"&lt;="&amp;DATE(2026,8,19),T_Demandes[Au],"&gt;="&amp;DATE(2026,8,19),T_Demandes[Type],"CP")&gt;0,"CP",IF(COUNTIFS(T_Demandes[Collaborateur],$A20,T_Demandes[Statut],"Validé",T_Demandes[Du],"&lt;="&amp;DATE(2026,8,19),T_Demandes[Au],"&gt;="&amp;DATE(2026,8,19),T_Demandes[Type],"RTT")&gt;0,"RTT",IF(COUNTIFS(T_Demandes[Collaborateur],$A20,T_Demandes[Statut],"Validé",T_Demandes[Du],"&lt;="&amp;DATE(2026,8,19),T_Demandes[Au],"&gt;="&amp;DATE(2026,8,19),T_Demandes[Type],"MAL")&gt;0,"MAL",IF(COUNTIFS(T_Demandes[Collaborateur],$A20,T_Demandes[Statut],"Validé",T_Demandes[Du],"&lt;="&amp;DATE(2026,8,19),T_Demandes[Au],"&gt;="&amp;DATE(2026,8,19),T_Demandes[Type],"ABS")&gt;0,"ABS",IF(COUNTIFS(T_Demandes[Collaborateur],$A20,T_Demandes[Statut],"Validé",T_Demandes[Du],"&lt;="&amp;DATE(2026,8,19),T_Demandes[Au],"&gt;="&amp;DATE(2026,8,19),T_Demandes[Type],"MAT")&gt;0,"MAT","")))))</f>
        <v/>
      </c>
      <c r="W20" s="8">
        <f>IF(COUNTIFS(T_Demandes[Collaborateur],$A20,T_Demandes[Statut],"Validé",T_Demandes[Du],"&lt;="&amp;DATE(2026,8,20),T_Demandes[Au],"&gt;="&amp;DATE(2026,8,20),T_Demandes[Type],"CP")&gt;0,"CP",IF(COUNTIFS(T_Demandes[Collaborateur],$A20,T_Demandes[Statut],"Validé",T_Demandes[Du],"&lt;="&amp;DATE(2026,8,20),T_Demandes[Au],"&gt;="&amp;DATE(2026,8,20),T_Demandes[Type],"RTT")&gt;0,"RTT",IF(COUNTIFS(T_Demandes[Collaborateur],$A20,T_Demandes[Statut],"Validé",T_Demandes[Du],"&lt;="&amp;DATE(2026,8,20),T_Demandes[Au],"&gt;="&amp;DATE(2026,8,20),T_Demandes[Type],"MAL")&gt;0,"MAL",IF(COUNTIFS(T_Demandes[Collaborateur],$A20,T_Demandes[Statut],"Validé",T_Demandes[Du],"&lt;="&amp;DATE(2026,8,20),T_Demandes[Au],"&gt;="&amp;DATE(2026,8,20),T_Demandes[Type],"ABS")&gt;0,"ABS",IF(COUNTIFS(T_Demandes[Collaborateur],$A20,T_Demandes[Statut],"Validé",T_Demandes[Du],"&lt;="&amp;DATE(2026,8,20),T_Demandes[Au],"&gt;="&amp;DATE(2026,8,20),T_Demandes[Type],"MAT")&gt;0,"MAT","")))))</f>
        <v/>
      </c>
      <c r="X20" s="8">
        <f>IF(COUNTIFS(T_Demandes[Collaborateur],$A20,T_Demandes[Statut],"Validé",T_Demandes[Du],"&lt;="&amp;DATE(2026,8,21),T_Demandes[Au],"&gt;="&amp;DATE(2026,8,21),T_Demandes[Type],"CP")&gt;0,"CP",IF(COUNTIFS(T_Demandes[Collaborateur],$A20,T_Demandes[Statut],"Validé",T_Demandes[Du],"&lt;="&amp;DATE(2026,8,21),T_Demandes[Au],"&gt;="&amp;DATE(2026,8,21),T_Demandes[Type],"RTT")&gt;0,"RTT",IF(COUNTIFS(T_Demandes[Collaborateur],$A20,T_Demandes[Statut],"Validé",T_Demandes[Du],"&lt;="&amp;DATE(2026,8,21),T_Demandes[Au],"&gt;="&amp;DATE(2026,8,21),T_Demandes[Type],"MAL")&gt;0,"MAL",IF(COUNTIFS(T_Demandes[Collaborateur],$A20,T_Demandes[Statut],"Validé",T_Demandes[Du],"&lt;="&amp;DATE(2026,8,21),T_Demandes[Au],"&gt;="&amp;DATE(2026,8,21),T_Demandes[Type],"ABS")&gt;0,"ABS",IF(COUNTIFS(T_Demandes[Collaborateur],$A20,T_Demandes[Statut],"Validé",T_Demandes[Du],"&lt;="&amp;DATE(2026,8,21),T_Demandes[Au],"&gt;="&amp;DATE(2026,8,21),T_Demandes[Type],"MAT")&gt;0,"MAT","")))))</f>
        <v/>
      </c>
      <c r="Y20" s="8">
        <f>IF(COUNTIFS(T_Demandes[Collaborateur],$A20,T_Demandes[Statut],"Validé",T_Demandes[Du],"&lt;="&amp;DATE(2026,8,22),T_Demandes[Au],"&gt;="&amp;DATE(2026,8,22),T_Demandes[Type],"CP")&gt;0,"CP",IF(COUNTIFS(T_Demandes[Collaborateur],$A20,T_Demandes[Statut],"Validé",T_Demandes[Du],"&lt;="&amp;DATE(2026,8,22),T_Demandes[Au],"&gt;="&amp;DATE(2026,8,22),T_Demandes[Type],"RTT")&gt;0,"RTT",IF(COUNTIFS(T_Demandes[Collaborateur],$A20,T_Demandes[Statut],"Validé",T_Demandes[Du],"&lt;="&amp;DATE(2026,8,22),T_Demandes[Au],"&gt;="&amp;DATE(2026,8,22),T_Demandes[Type],"MAL")&gt;0,"MAL",IF(COUNTIFS(T_Demandes[Collaborateur],$A20,T_Demandes[Statut],"Validé",T_Demandes[Du],"&lt;="&amp;DATE(2026,8,22),T_Demandes[Au],"&gt;="&amp;DATE(2026,8,22),T_Demandes[Type],"ABS")&gt;0,"ABS",IF(COUNTIFS(T_Demandes[Collaborateur],$A20,T_Demandes[Statut],"Validé",T_Demandes[Du],"&lt;="&amp;DATE(2026,8,22),T_Demandes[Au],"&gt;="&amp;DATE(2026,8,22),T_Demandes[Type],"MAT")&gt;0,"MAT","")))))</f>
        <v/>
      </c>
      <c r="Z20" s="8">
        <f>IF(COUNTIFS(T_Demandes[Collaborateur],$A20,T_Demandes[Statut],"Validé",T_Demandes[Du],"&lt;="&amp;DATE(2026,8,23),T_Demandes[Au],"&gt;="&amp;DATE(2026,8,23),T_Demandes[Type],"CP")&gt;0,"CP",IF(COUNTIFS(T_Demandes[Collaborateur],$A20,T_Demandes[Statut],"Validé",T_Demandes[Du],"&lt;="&amp;DATE(2026,8,23),T_Demandes[Au],"&gt;="&amp;DATE(2026,8,23),T_Demandes[Type],"RTT")&gt;0,"RTT",IF(COUNTIFS(T_Demandes[Collaborateur],$A20,T_Demandes[Statut],"Validé",T_Demandes[Du],"&lt;="&amp;DATE(2026,8,23),T_Demandes[Au],"&gt;="&amp;DATE(2026,8,23),T_Demandes[Type],"MAL")&gt;0,"MAL",IF(COUNTIFS(T_Demandes[Collaborateur],$A20,T_Demandes[Statut],"Validé",T_Demandes[Du],"&lt;="&amp;DATE(2026,8,23),T_Demandes[Au],"&gt;="&amp;DATE(2026,8,23),T_Demandes[Type],"ABS")&gt;0,"ABS",IF(COUNTIFS(T_Demandes[Collaborateur],$A20,T_Demandes[Statut],"Validé",T_Demandes[Du],"&lt;="&amp;DATE(2026,8,23),T_Demandes[Au],"&gt;="&amp;DATE(2026,8,23),T_Demandes[Type],"MAT")&gt;0,"MAT","")))))</f>
        <v/>
      </c>
      <c r="AA20" s="8">
        <f>IF(COUNTIFS(T_Demandes[Collaborateur],$A20,T_Demandes[Statut],"Validé",T_Demandes[Du],"&lt;="&amp;DATE(2026,8,24),T_Demandes[Au],"&gt;="&amp;DATE(2026,8,24),T_Demandes[Type],"CP")&gt;0,"CP",IF(COUNTIFS(T_Demandes[Collaborateur],$A20,T_Demandes[Statut],"Validé",T_Demandes[Du],"&lt;="&amp;DATE(2026,8,24),T_Demandes[Au],"&gt;="&amp;DATE(2026,8,24),T_Demandes[Type],"RTT")&gt;0,"RTT",IF(COUNTIFS(T_Demandes[Collaborateur],$A20,T_Demandes[Statut],"Validé",T_Demandes[Du],"&lt;="&amp;DATE(2026,8,24),T_Demandes[Au],"&gt;="&amp;DATE(2026,8,24),T_Demandes[Type],"MAL")&gt;0,"MAL",IF(COUNTIFS(T_Demandes[Collaborateur],$A20,T_Demandes[Statut],"Validé",T_Demandes[Du],"&lt;="&amp;DATE(2026,8,24),T_Demandes[Au],"&gt;="&amp;DATE(2026,8,24),T_Demandes[Type],"ABS")&gt;0,"ABS",IF(COUNTIFS(T_Demandes[Collaborateur],$A20,T_Demandes[Statut],"Validé",T_Demandes[Du],"&lt;="&amp;DATE(2026,8,24),T_Demandes[Au],"&gt;="&amp;DATE(2026,8,24),T_Demandes[Type],"MAT")&gt;0,"MAT","")))))</f>
        <v/>
      </c>
      <c r="AB20" s="8">
        <f>IF(COUNTIFS(T_Demandes[Collaborateur],$A20,T_Demandes[Statut],"Validé",T_Demandes[Du],"&lt;="&amp;DATE(2026,8,25),T_Demandes[Au],"&gt;="&amp;DATE(2026,8,25),T_Demandes[Type],"CP")&gt;0,"CP",IF(COUNTIFS(T_Demandes[Collaborateur],$A20,T_Demandes[Statut],"Validé",T_Demandes[Du],"&lt;="&amp;DATE(2026,8,25),T_Demandes[Au],"&gt;="&amp;DATE(2026,8,25),T_Demandes[Type],"RTT")&gt;0,"RTT",IF(COUNTIFS(T_Demandes[Collaborateur],$A20,T_Demandes[Statut],"Validé",T_Demandes[Du],"&lt;="&amp;DATE(2026,8,25),T_Demandes[Au],"&gt;="&amp;DATE(2026,8,25),T_Demandes[Type],"MAL")&gt;0,"MAL",IF(COUNTIFS(T_Demandes[Collaborateur],$A20,T_Demandes[Statut],"Validé",T_Demandes[Du],"&lt;="&amp;DATE(2026,8,25),T_Demandes[Au],"&gt;="&amp;DATE(2026,8,25),T_Demandes[Type],"ABS")&gt;0,"ABS",IF(COUNTIFS(T_Demandes[Collaborateur],$A20,T_Demandes[Statut],"Validé",T_Demandes[Du],"&lt;="&amp;DATE(2026,8,25),T_Demandes[Au],"&gt;="&amp;DATE(2026,8,25),T_Demandes[Type],"MAT")&gt;0,"MAT","")))))</f>
        <v/>
      </c>
      <c r="AC20" s="8">
        <f>IF(COUNTIFS(T_Demandes[Collaborateur],$A20,T_Demandes[Statut],"Validé",T_Demandes[Du],"&lt;="&amp;DATE(2026,8,26),T_Demandes[Au],"&gt;="&amp;DATE(2026,8,26),T_Demandes[Type],"CP")&gt;0,"CP",IF(COUNTIFS(T_Demandes[Collaborateur],$A20,T_Demandes[Statut],"Validé",T_Demandes[Du],"&lt;="&amp;DATE(2026,8,26),T_Demandes[Au],"&gt;="&amp;DATE(2026,8,26),T_Demandes[Type],"RTT")&gt;0,"RTT",IF(COUNTIFS(T_Demandes[Collaborateur],$A20,T_Demandes[Statut],"Validé",T_Demandes[Du],"&lt;="&amp;DATE(2026,8,26),T_Demandes[Au],"&gt;="&amp;DATE(2026,8,26),T_Demandes[Type],"MAL")&gt;0,"MAL",IF(COUNTIFS(T_Demandes[Collaborateur],$A20,T_Demandes[Statut],"Validé",T_Demandes[Du],"&lt;="&amp;DATE(2026,8,26),T_Demandes[Au],"&gt;="&amp;DATE(2026,8,26),T_Demandes[Type],"ABS")&gt;0,"ABS",IF(COUNTIFS(T_Demandes[Collaborateur],$A20,T_Demandes[Statut],"Validé",T_Demandes[Du],"&lt;="&amp;DATE(2026,8,26),T_Demandes[Au],"&gt;="&amp;DATE(2026,8,26),T_Demandes[Type],"MAT")&gt;0,"MAT","")))))</f>
        <v/>
      </c>
      <c r="AD20" s="8">
        <f>IF(COUNTIFS(T_Demandes[Collaborateur],$A20,T_Demandes[Statut],"Validé",T_Demandes[Du],"&lt;="&amp;DATE(2026,8,27),T_Demandes[Au],"&gt;="&amp;DATE(2026,8,27),T_Demandes[Type],"CP")&gt;0,"CP",IF(COUNTIFS(T_Demandes[Collaborateur],$A20,T_Demandes[Statut],"Validé",T_Demandes[Du],"&lt;="&amp;DATE(2026,8,27),T_Demandes[Au],"&gt;="&amp;DATE(2026,8,27),T_Demandes[Type],"RTT")&gt;0,"RTT",IF(COUNTIFS(T_Demandes[Collaborateur],$A20,T_Demandes[Statut],"Validé",T_Demandes[Du],"&lt;="&amp;DATE(2026,8,27),T_Demandes[Au],"&gt;="&amp;DATE(2026,8,27),T_Demandes[Type],"MAL")&gt;0,"MAL",IF(COUNTIFS(T_Demandes[Collaborateur],$A20,T_Demandes[Statut],"Validé",T_Demandes[Du],"&lt;="&amp;DATE(2026,8,27),T_Demandes[Au],"&gt;="&amp;DATE(2026,8,27),T_Demandes[Type],"ABS")&gt;0,"ABS",IF(COUNTIFS(T_Demandes[Collaborateur],$A20,T_Demandes[Statut],"Validé",T_Demandes[Du],"&lt;="&amp;DATE(2026,8,27),T_Demandes[Au],"&gt;="&amp;DATE(2026,8,27),T_Demandes[Type],"MAT")&gt;0,"MAT","")))))</f>
        <v/>
      </c>
      <c r="AE20" s="8">
        <f>IF(COUNTIFS(T_Demandes[Collaborateur],$A20,T_Demandes[Statut],"Validé",T_Demandes[Du],"&lt;="&amp;DATE(2026,8,28),T_Demandes[Au],"&gt;="&amp;DATE(2026,8,28),T_Demandes[Type],"CP")&gt;0,"CP",IF(COUNTIFS(T_Demandes[Collaborateur],$A20,T_Demandes[Statut],"Validé",T_Demandes[Du],"&lt;="&amp;DATE(2026,8,28),T_Demandes[Au],"&gt;="&amp;DATE(2026,8,28),T_Demandes[Type],"RTT")&gt;0,"RTT",IF(COUNTIFS(T_Demandes[Collaborateur],$A20,T_Demandes[Statut],"Validé",T_Demandes[Du],"&lt;="&amp;DATE(2026,8,28),T_Demandes[Au],"&gt;="&amp;DATE(2026,8,28),T_Demandes[Type],"MAL")&gt;0,"MAL",IF(COUNTIFS(T_Demandes[Collaborateur],$A20,T_Demandes[Statut],"Validé",T_Demandes[Du],"&lt;="&amp;DATE(2026,8,28),T_Demandes[Au],"&gt;="&amp;DATE(2026,8,28),T_Demandes[Type],"ABS")&gt;0,"ABS",IF(COUNTIFS(T_Demandes[Collaborateur],$A20,T_Demandes[Statut],"Validé",T_Demandes[Du],"&lt;="&amp;DATE(2026,8,28),T_Demandes[Au],"&gt;="&amp;DATE(2026,8,28),T_Demandes[Type],"MAT")&gt;0,"MAT","")))))</f>
        <v/>
      </c>
      <c r="AF20" s="8">
        <f>IF(COUNTIFS(T_Demandes[Collaborateur],$A20,T_Demandes[Statut],"Validé",T_Demandes[Du],"&lt;="&amp;DATE(2026,8,29),T_Demandes[Au],"&gt;="&amp;DATE(2026,8,29),T_Demandes[Type],"CP")&gt;0,"CP",IF(COUNTIFS(T_Demandes[Collaborateur],$A20,T_Demandes[Statut],"Validé",T_Demandes[Du],"&lt;="&amp;DATE(2026,8,29),T_Demandes[Au],"&gt;="&amp;DATE(2026,8,29),T_Demandes[Type],"RTT")&gt;0,"RTT",IF(COUNTIFS(T_Demandes[Collaborateur],$A20,T_Demandes[Statut],"Validé",T_Demandes[Du],"&lt;="&amp;DATE(2026,8,29),T_Demandes[Au],"&gt;="&amp;DATE(2026,8,29),T_Demandes[Type],"MAL")&gt;0,"MAL",IF(COUNTIFS(T_Demandes[Collaborateur],$A20,T_Demandes[Statut],"Validé",T_Demandes[Du],"&lt;="&amp;DATE(2026,8,29),T_Demandes[Au],"&gt;="&amp;DATE(2026,8,29),T_Demandes[Type],"ABS")&gt;0,"ABS",IF(COUNTIFS(T_Demandes[Collaborateur],$A20,T_Demandes[Statut],"Validé",T_Demandes[Du],"&lt;="&amp;DATE(2026,8,29),T_Demandes[Au],"&gt;="&amp;DATE(2026,8,29),T_Demandes[Type],"MAT")&gt;0,"MAT","")))))</f>
        <v/>
      </c>
      <c r="AG20" s="8">
        <f>IF(COUNTIFS(T_Demandes[Collaborateur],$A20,T_Demandes[Statut],"Validé",T_Demandes[Du],"&lt;="&amp;DATE(2026,8,30),T_Demandes[Au],"&gt;="&amp;DATE(2026,8,30),T_Demandes[Type],"CP")&gt;0,"CP",IF(COUNTIFS(T_Demandes[Collaborateur],$A20,T_Demandes[Statut],"Validé",T_Demandes[Du],"&lt;="&amp;DATE(2026,8,30),T_Demandes[Au],"&gt;="&amp;DATE(2026,8,30),T_Demandes[Type],"RTT")&gt;0,"RTT",IF(COUNTIFS(T_Demandes[Collaborateur],$A20,T_Demandes[Statut],"Validé",T_Demandes[Du],"&lt;="&amp;DATE(2026,8,30),T_Demandes[Au],"&gt;="&amp;DATE(2026,8,30),T_Demandes[Type],"MAL")&gt;0,"MAL",IF(COUNTIFS(T_Demandes[Collaborateur],$A20,T_Demandes[Statut],"Validé",T_Demandes[Du],"&lt;="&amp;DATE(2026,8,30),T_Demandes[Au],"&gt;="&amp;DATE(2026,8,30),T_Demandes[Type],"ABS")&gt;0,"ABS",IF(COUNTIFS(T_Demandes[Collaborateur],$A20,T_Demandes[Statut],"Validé",T_Demandes[Du],"&lt;="&amp;DATE(2026,8,30),T_Demandes[Au],"&gt;="&amp;DATE(2026,8,30),T_Demandes[Type],"MAT")&gt;0,"MAT","")))))</f>
        <v/>
      </c>
      <c r="AH20" s="8">
        <f>IF(COUNTIFS(T_Demandes[Collaborateur],$A20,T_Demandes[Statut],"Validé",T_Demandes[Du],"&lt;="&amp;DATE(2026,8,31),T_Demandes[Au],"&gt;="&amp;DATE(2026,8,31),T_Demandes[Type],"CP")&gt;0,"CP",IF(COUNTIFS(T_Demandes[Collaborateur],$A20,T_Demandes[Statut],"Validé",T_Demandes[Du],"&lt;="&amp;DATE(2026,8,31),T_Demandes[Au],"&gt;="&amp;DATE(2026,8,31),T_Demandes[Type],"RTT")&gt;0,"RTT",IF(COUNTIFS(T_Demandes[Collaborateur],$A20,T_Demandes[Statut],"Validé",T_Demandes[Du],"&lt;="&amp;DATE(2026,8,31),T_Demandes[Au],"&gt;="&amp;DATE(2026,8,31),T_Demandes[Type],"MAL")&gt;0,"MAL",IF(COUNTIFS(T_Demandes[Collaborateur],$A20,T_Demandes[Statut],"Validé",T_Demandes[Du],"&lt;="&amp;DATE(2026,8,31),T_Demandes[Au],"&gt;="&amp;DATE(2026,8,31),T_Demandes[Type],"ABS")&gt;0,"ABS",IF(COUNTIFS(T_Demandes[Collaborateur],$A20,T_Demandes[Statut],"Validé",T_Demandes[Du],"&lt;="&amp;DATE(2026,8,31),T_Demandes[Au],"&gt;="&amp;DATE(2026,8,31),T_Demandes[Type],"MAT")&gt;0,"MAT","")))))</f>
        <v/>
      </c>
    </row>
    <row r="23">
      <c r="A23" s="1" t="inlineStr">
        <is>
          <t>Légende :</t>
        </is>
      </c>
      <c r="B23" s="9" t="inlineStr">
        <is>
          <t>CP</t>
        </is>
      </c>
      <c r="C23" s="10" t="inlineStr">
        <is>
          <t>RTT</t>
        </is>
      </c>
      <c r="D23" s="11" t="inlineStr">
        <is>
          <t>MAL</t>
        </is>
      </c>
      <c r="E23" s="12" t="inlineStr">
        <is>
          <t>ABS</t>
        </is>
      </c>
      <c r="F23" s="13" t="inlineStr">
        <is>
          <t>MAT</t>
        </is>
      </c>
    </row>
  </sheetData>
  <mergeCells count="1">
    <mergeCell ref="A1:AH1"/>
  </mergeCells>
  <conditionalFormatting sqref="D5:AH61">
    <cfRule type="cellIs" priority="1" operator="equal" dxfId="0" stopIfTrue="0">
      <formula>"CP"</formula>
    </cfRule>
    <cfRule type="cellIs" priority="2" operator="equal" dxfId="1" stopIfTrue="0">
      <formula>"RTT"</formula>
    </cfRule>
    <cfRule type="cellIs" priority="3" operator="equal" dxfId="2" stopIfTrue="0">
      <formula>"MAL"</formula>
    </cfRule>
    <cfRule type="cellIs" priority="4" operator="equal" dxfId="3" stopIfTrue="0">
      <formula>"ABS"</formula>
    </cfRule>
    <cfRule type="cellIs" priority="5" operator="equal" dxfId="4" stopIfTrue="0">
      <formula>"MAT"</formula>
    </cfRule>
  </conditionalFormatting>
  <conditionalFormatting sqref="D5:D61">
    <cfRule type="expression" priority="6" dxfId="5">
      <formula>=WEEKDAY(DATE(2026,8,1),2)&gt;=6</formula>
    </cfRule>
    <cfRule type="expression" priority="7" dxfId="6">
      <formula>=COUNTIF(Feries,DATE(2026,8,1))&gt;0</formula>
    </cfRule>
  </conditionalFormatting>
  <conditionalFormatting sqref="E5:E61">
    <cfRule type="expression" priority="8" dxfId="5">
      <formula>=WEEKDAY(DATE(2026,8,2),2)&gt;=6</formula>
    </cfRule>
    <cfRule type="expression" priority="9" dxfId="6">
      <formula>=COUNTIF(Feries,DATE(2026,8,2))&gt;0</formula>
    </cfRule>
  </conditionalFormatting>
  <conditionalFormatting sqref="F5:F61">
    <cfRule type="expression" priority="10" dxfId="5">
      <formula>=WEEKDAY(DATE(2026,8,3),2)&gt;=6</formula>
    </cfRule>
    <cfRule type="expression" priority="11" dxfId="6">
      <formula>=COUNTIF(Feries,DATE(2026,8,3))&gt;0</formula>
    </cfRule>
  </conditionalFormatting>
  <conditionalFormatting sqref="G5:G61">
    <cfRule type="expression" priority="12" dxfId="5">
      <formula>=WEEKDAY(DATE(2026,8,4),2)&gt;=6</formula>
    </cfRule>
    <cfRule type="expression" priority="13" dxfId="6">
      <formula>=COUNTIF(Feries,DATE(2026,8,4))&gt;0</formula>
    </cfRule>
  </conditionalFormatting>
  <conditionalFormatting sqref="H5:H61">
    <cfRule type="expression" priority="14" dxfId="5">
      <formula>=WEEKDAY(DATE(2026,8,5),2)&gt;=6</formula>
    </cfRule>
    <cfRule type="expression" priority="15" dxfId="6">
      <formula>=COUNTIF(Feries,DATE(2026,8,5))&gt;0</formula>
    </cfRule>
  </conditionalFormatting>
  <conditionalFormatting sqref="I5:I61">
    <cfRule type="expression" priority="16" dxfId="5">
      <formula>=WEEKDAY(DATE(2026,8,6),2)&gt;=6</formula>
    </cfRule>
    <cfRule type="expression" priority="17" dxfId="6">
      <formula>=COUNTIF(Feries,DATE(2026,8,6))&gt;0</formula>
    </cfRule>
  </conditionalFormatting>
  <conditionalFormatting sqref="J5:J61">
    <cfRule type="expression" priority="18" dxfId="5">
      <formula>=WEEKDAY(DATE(2026,8,7),2)&gt;=6</formula>
    </cfRule>
    <cfRule type="expression" priority="19" dxfId="6">
      <formula>=COUNTIF(Feries,DATE(2026,8,7))&gt;0</formula>
    </cfRule>
  </conditionalFormatting>
  <conditionalFormatting sqref="K5:K61">
    <cfRule type="expression" priority="20" dxfId="5">
      <formula>=WEEKDAY(DATE(2026,8,8),2)&gt;=6</formula>
    </cfRule>
    <cfRule type="expression" priority="21" dxfId="6">
      <formula>=COUNTIF(Feries,DATE(2026,8,8))&gt;0</formula>
    </cfRule>
  </conditionalFormatting>
  <conditionalFormatting sqref="L5:L61">
    <cfRule type="expression" priority="22" dxfId="5">
      <formula>=WEEKDAY(DATE(2026,8,9),2)&gt;=6</formula>
    </cfRule>
    <cfRule type="expression" priority="23" dxfId="6">
      <formula>=COUNTIF(Feries,DATE(2026,8,9))&gt;0</formula>
    </cfRule>
  </conditionalFormatting>
  <conditionalFormatting sqref="M5:M61">
    <cfRule type="expression" priority="24" dxfId="5">
      <formula>=WEEKDAY(DATE(2026,8,10),2)&gt;=6</formula>
    </cfRule>
    <cfRule type="expression" priority="25" dxfId="6">
      <formula>=COUNTIF(Feries,DATE(2026,8,10))&gt;0</formula>
    </cfRule>
  </conditionalFormatting>
  <conditionalFormatting sqref="N5:N61">
    <cfRule type="expression" priority="26" dxfId="5">
      <formula>=WEEKDAY(DATE(2026,8,11),2)&gt;=6</formula>
    </cfRule>
    <cfRule type="expression" priority="27" dxfId="6">
      <formula>=COUNTIF(Feries,DATE(2026,8,11))&gt;0</formula>
    </cfRule>
  </conditionalFormatting>
  <conditionalFormatting sqref="O5:O61">
    <cfRule type="expression" priority="28" dxfId="5">
      <formula>=WEEKDAY(DATE(2026,8,12),2)&gt;=6</formula>
    </cfRule>
    <cfRule type="expression" priority="29" dxfId="6">
      <formula>=COUNTIF(Feries,DATE(2026,8,12))&gt;0</formula>
    </cfRule>
  </conditionalFormatting>
  <conditionalFormatting sqref="P5:P61">
    <cfRule type="expression" priority="30" dxfId="5">
      <formula>=WEEKDAY(DATE(2026,8,13),2)&gt;=6</formula>
    </cfRule>
    <cfRule type="expression" priority="31" dxfId="6">
      <formula>=COUNTIF(Feries,DATE(2026,8,13))&gt;0</formula>
    </cfRule>
  </conditionalFormatting>
  <conditionalFormatting sqref="Q5:Q61">
    <cfRule type="expression" priority="32" dxfId="5">
      <formula>=WEEKDAY(DATE(2026,8,14),2)&gt;=6</formula>
    </cfRule>
    <cfRule type="expression" priority="33" dxfId="6">
      <formula>=COUNTIF(Feries,DATE(2026,8,14))&gt;0</formula>
    </cfRule>
  </conditionalFormatting>
  <conditionalFormatting sqref="R5:R61">
    <cfRule type="expression" priority="34" dxfId="5">
      <formula>=WEEKDAY(DATE(2026,8,15),2)&gt;=6</formula>
    </cfRule>
    <cfRule type="expression" priority="35" dxfId="6">
      <formula>=COUNTIF(Feries,DATE(2026,8,15))&gt;0</formula>
    </cfRule>
  </conditionalFormatting>
  <conditionalFormatting sqref="S5:S61">
    <cfRule type="expression" priority="36" dxfId="5">
      <formula>=WEEKDAY(DATE(2026,8,16),2)&gt;=6</formula>
    </cfRule>
    <cfRule type="expression" priority="37" dxfId="6">
      <formula>=COUNTIF(Feries,DATE(2026,8,16))&gt;0</formula>
    </cfRule>
  </conditionalFormatting>
  <conditionalFormatting sqref="T5:T61">
    <cfRule type="expression" priority="38" dxfId="5">
      <formula>=WEEKDAY(DATE(2026,8,17),2)&gt;=6</formula>
    </cfRule>
    <cfRule type="expression" priority="39" dxfId="6">
      <formula>=COUNTIF(Feries,DATE(2026,8,17))&gt;0</formula>
    </cfRule>
  </conditionalFormatting>
  <conditionalFormatting sqref="U5:U61">
    <cfRule type="expression" priority="40" dxfId="5">
      <formula>=WEEKDAY(DATE(2026,8,18),2)&gt;=6</formula>
    </cfRule>
    <cfRule type="expression" priority="41" dxfId="6">
      <formula>=COUNTIF(Feries,DATE(2026,8,18))&gt;0</formula>
    </cfRule>
  </conditionalFormatting>
  <conditionalFormatting sqref="V5:V61">
    <cfRule type="expression" priority="42" dxfId="5">
      <formula>=WEEKDAY(DATE(2026,8,19),2)&gt;=6</formula>
    </cfRule>
    <cfRule type="expression" priority="43" dxfId="6">
      <formula>=COUNTIF(Feries,DATE(2026,8,19))&gt;0</formula>
    </cfRule>
  </conditionalFormatting>
  <conditionalFormatting sqref="W5:W61">
    <cfRule type="expression" priority="44" dxfId="5">
      <formula>=WEEKDAY(DATE(2026,8,20),2)&gt;=6</formula>
    </cfRule>
    <cfRule type="expression" priority="45" dxfId="6">
      <formula>=COUNTIF(Feries,DATE(2026,8,20))&gt;0</formula>
    </cfRule>
  </conditionalFormatting>
  <conditionalFormatting sqref="X5:X61">
    <cfRule type="expression" priority="46" dxfId="5">
      <formula>=WEEKDAY(DATE(2026,8,21),2)&gt;=6</formula>
    </cfRule>
    <cfRule type="expression" priority="47" dxfId="6">
      <formula>=COUNTIF(Feries,DATE(2026,8,21))&gt;0</formula>
    </cfRule>
  </conditionalFormatting>
  <conditionalFormatting sqref="Y5:Y61">
    <cfRule type="expression" priority="48" dxfId="5">
      <formula>=WEEKDAY(DATE(2026,8,22),2)&gt;=6</formula>
    </cfRule>
    <cfRule type="expression" priority="49" dxfId="6">
      <formula>=COUNTIF(Feries,DATE(2026,8,22))&gt;0</formula>
    </cfRule>
  </conditionalFormatting>
  <conditionalFormatting sqref="Z5:Z61">
    <cfRule type="expression" priority="50" dxfId="5">
      <formula>=WEEKDAY(DATE(2026,8,23),2)&gt;=6</formula>
    </cfRule>
    <cfRule type="expression" priority="51" dxfId="6">
      <formula>=COUNTIF(Feries,DATE(2026,8,23))&gt;0</formula>
    </cfRule>
  </conditionalFormatting>
  <conditionalFormatting sqref="AA5:AA61">
    <cfRule type="expression" priority="52" dxfId="5">
      <formula>=WEEKDAY(DATE(2026,8,24),2)&gt;=6</formula>
    </cfRule>
    <cfRule type="expression" priority="53" dxfId="6">
      <formula>=COUNTIF(Feries,DATE(2026,8,24))&gt;0</formula>
    </cfRule>
  </conditionalFormatting>
  <conditionalFormatting sqref="AB5:AB61">
    <cfRule type="expression" priority="54" dxfId="5">
      <formula>=WEEKDAY(DATE(2026,8,25),2)&gt;=6</formula>
    </cfRule>
    <cfRule type="expression" priority="55" dxfId="6">
      <formula>=COUNTIF(Feries,DATE(2026,8,25))&gt;0</formula>
    </cfRule>
  </conditionalFormatting>
  <conditionalFormatting sqref="AC5:AC61">
    <cfRule type="expression" priority="56" dxfId="5">
      <formula>=WEEKDAY(DATE(2026,8,26),2)&gt;=6</formula>
    </cfRule>
    <cfRule type="expression" priority="57" dxfId="6">
      <formula>=COUNTIF(Feries,DATE(2026,8,26))&gt;0</formula>
    </cfRule>
  </conditionalFormatting>
  <conditionalFormatting sqref="AD5:AD61">
    <cfRule type="expression" priority="58" dxfId="5">
      <formula>=WEEKDAY(DATE(2026,8,27),2)&gt;=6</formula>
    </cfRule>
    <cfRule type="expression" priority="59" dxfId="6">
      <formula>=COUNTIF(Feries,DATE(2026,8,27))&gt;0</formula>
    </cfRule>
  </conditionalFormatting>
  <conditionalFormatting sqref="AE5:AE61">
    <cfRule type="expression" priority="60" dxfId="5">
      <formula>=WEEKDAY(DATE(2026,8,28),2)&gt;=6</formula>
    </cfRule>
    <cfRule type="expression" priority="61" dxfId="6">
      <formula>=COUNTIF(Feries,DATE(2026,8,28))&gt;0</formula>
    </cfRule>
  </conditionalFormatting>
  <conditionalFormatting sqref="AF5:AF61">
    <cfRule type="expression" priority="62" dxfId="5">
      <formula>=WEEKDAY(DATE(2026,8,29),2)&gt;=6</formula>
    </cfRule>
    <cfRule type="expression" priority="63" dxfId="6">
      <formula>=COUNTIF(Feries,DATE(2026,8,29))&gt;0</formula>
    </cfRule>
  </conditionalFormatting>
  <conditionalFormatting sqref="AG5:AG61">
    <cfRule type="expression" priority="64" dxfId="5">
      <formula>=WEEKDAY(DATE(2026,8,30),2)&gt;=6</formula>
    </cfRule>
    <cfRule type="expression" priority="65" dxfId="6">
      <formula>=COUNTIF(Feries,DATE(2026,8,30))&gt;0</formula>
    </cfRule>
  </conditionalFormatting>
  <conditionalFormatting sqref="AH5:AH61">
    <cfRule type="expression" priority="66" dxfId="5">
      <formula>=WEEKDAY(DATE(2026,8,31),2)&gt;=6</formula>
    </cfRule>
    <cfRule type="expression" priority="67" dxfId="6">
      <formula>=COUNTIF(Feries,DATE(2026,8,31))&gt;0</formula>
    </cfRule>
  </conditionalFormatting>
  <pageMargins left="0.3" right="0.3" top="0.5" bottom="0.5" header="0.5" footer="0.5"/>
  <pageSetup orientation="landscape" paperSize="9" fitToHeight="0" fitToWidth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AG23"/>
  <sheetViews>
    <sheetView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10" customWidth="1" min="2" max="2"/>
    <col width="8" customWidth="1" min="3" max="3"/>
    <col width="3" customWidth="1" min="4" max="4"/>
    <col width="3" customWidth="1" min="5" max="5"/>
    <col width="3" customWidth="1" min="6" max="6"/>
    <col width="3" customWidth="1" min="7" max="7"/>
    <col width="3" customWidth="1" min="8" max="8"/>
    <col width="3" customWidth="1" min="9" max="9"/>
    <col width="3" customWidth="1" min="10" max="10"/>
    <col width="3" customWidth="1" min="11" max="11"/>
    <col width="3" customWidth="1" min="12" max="12"/>
    <col width="3" customWidth="1" min="13" max="13"/>
    <col width="3" customWidth="1" min="14" max="14"/>
    <col width="3" customWidth="1" min="15" max="15"/>
    <col width="3" customWidth="1" min="16" max="16"/>
    <col width="3" customWidth="1" min="17" max="17"/>
    <col width="3" customWidth="1" min="18" max="18"/>
    <col width="3" customWidth="1" min="19" max="19"/>
    <col width="3" customWidth="1" min="20" max="20"/>
    <col width="3" customWidth="1" min="21" max="21"/>
    <col width="3" customWidth="1" min="22" max="22"/>
    <col width="3" customWidth="1" min="23" max="23"/>
    <col width="3" customWidth="1" min="24" max="24"/>
    <col width="3" customWidth="1" min="25" max="25"/>
    <col width="3" customWidth="1" min="26" max="26"/>
    <col width="3" customWidth="1" min="27" max="27"/>
    <col width="3" customWidth="1" min="28" max="28"/>
    <col width="3" customWidth="1" min="29" max="29"/>
    <col width="3" customWidth="1" min="30" max="30"/>
    <col width="3" customWidth="1" min="31" max="31"/>
    <col width="3" customWidth="1" min="32" max="32"/>
    <col width="3" customWidth="1" min="33" max="33"/>
  </cols>
  <sheetData>
    <row r="1">
      <c r="A1" s="7" t="inlineStr">
        <is>
          <t>PLANNING CONGÉS — NOVEMBER 2026 (Affichage)</t>
        </is>
      </c>
    </row>
    <row r="2">
      <c r="A2" s="4" t="n"/>
      <c r="B2" s="5" t="n"/>
      <c r="C2" s="4" t="n"/>
      <c r="D2" s="5" t="n"/>
      <c r="E2" s="4" t="n"/>
      <c r="F2" s="5" t="n"/>
      <c r="G2" s="4" t="n"/>
      <c r="H2" s="5" t="n"/>
      <c r="I2" s="4" t="n"/>
      <c r="J2" s="5" t="n"/>
      <c r="K2" s="4" t="n"/>
      <c r="L2" s="5" t="n"/>
      <c r="M2" s="4" t="n"/>
      <c r="N2" s="5" t="n"/>
      <c r="O2" s="4" t="n"/>
      <c r="P2" s="5" t="n"/>
      <c r="Q2" s="4" t="n"/>
      <c r="R2" s="5" t="n"/>
      <c r="S2" s="4" t="n"/>
      <c r="T2" s="5" t="n"/>
      <c r="U2" s="4" t="n"/>
      <c r="V2" s="5" t="n"/>
      <c r="W2" s="4" t="n"/>
      <c r="X2" s="5" t="n"/>
      <c r="Y2" s="4" t="n"/>
      <c r="Z2" s="5" t="n"/>
      <c r="AA2" s="4" t="n"/>
      <c r="AB2" s="5" t="n"/>
      <c r="AC2" s="4" t="n"/>
      <c r="AD2" s="5" t="n"/>
      <c r="AE2" s="4" t="n"/>
      <c r="AF2" s="5" t="n"/>
      <c r="AG2" s="4" t="n"/>
    </row>
    <row r="3">
      <c r="A3" s="1" t="inlineStr">
        <is>
          <t>Collaborateur</t>
        </is>
      </c>
      <c r="B3" s="1" t="inlineStr">
        <is>
          <t>Équipe</t>
        </is>
      </c>
      <c r="C3" s="1" t="inlineStr">
        <is>
          <t>Mgr</t>
        </is>
      </c>
      <c r="D3" t="n">
        <v>1</v>
      </c>
      <c r="E3" t="n">
        <v>2</v>
      </c>
      <c r="F3" t="n">
        <v>3</v>
      </c>
      <c r="G3" t="n">
        <v>4</v>
      </c>
      <c r="H3" t="n">
        <v>5</v>
      </c>
      <c r="I3" t="n">
        <v>6</v>
      </c>
      <c r="J3" t="n">
        <v>7</v>
      </c>
      <c r="K3" t="n">
        <v>8</v>
      </c>
      <c r="L3" t="n">
        <v>9</v>
      </c>
      <c r="M3" t="n">
        <v>10</v>
      </c>
      <c r="N3" t="n">
        <v>11</v>
      </c>
      <c r="O3" t="n">
        <v>12</v>
      </c>
      <c r="P3" t="n">
        <v>13</v>
      </c>
      <c r="Q3" t="n">
        <v>14</v>
      </c>
      <c r="R3" t="n">
        <v>15</v>
      </c>
      <c r="S3" t="n">
        <v>16</v>
      </c>
      <c r="T3" t="n">
        <v>17</v>
      </c>
      <c r="U3" t="n">
        <v>18</v>
      </c>
      <c r="V3" t="n">
        <v>19</v>
      </c>
      <c r="W3" t="n">
        <v>20</v>
      </c>
      <c r="X3" t="n">
        <v>21</v>
      </c>
      <c r="Y3" t="n">
        <v>22</v>
      </c>
      <c r="Z3" t="n">
        <v>23</v>
      </c>
      <c r="AA3" t="n">
        <v>24</v>
      </c>
      <c r="AB3" t="n">
        <v>25</v>
      </c>
      <c r="AC3" t="n">
        <v>26</v>
      </c>
      <c r="AD3" t="n">
        <v>27</v>
      </c>
      <c r="AE3" t="n">
        <v>28</v>
      </c>
      <c r="AF3" t="n">
        <v>29</v>
      </c>
      <c r="AG3" t="n">
        <v>30</v>
      </c>
    </row>
    <row r="5">
      <c r="A5" t="inlineStr">
        <is>
          <t>Amélie Benali</t>
        </is>
      </c>
      <c r="B5" t="inlineStr">
        <is>
          <t>A</t>
        </is>
      </c>
      <c r="C5" t="inlineStr">
        <is>
          <t>Yassine Haddad</t>
        </is>
      </c>
      <c r="D5" s="8">
        <f>IF(COUNTIFS(T_Demandes[Collaborateur],$A5,T_Demandes[Statut],"Validé",T_Demandes[Du],"&lt;="&amp;DATE(2026,11,1),T_Demandes[Au],"&gt;="&amp;DATE(2026,11,1),T_Demandes[Type],"CP")&gt;0,"CP",IF(COUNTIFS(T_Demandes[Collaborateur],$A5,T_Demandes[Statut],"Validé",T_Demandes[Du],"&lt;="&amp;DATE(2026,11,1),T_Demandes[Au],"&gt;="&amp;DATE(2026,11,1),T_Demandes[Type],"RTT")&gt;0,"RTT",IF(COUNTIFS(T_Demandes[Collaborateur],$A5,T_Demandes[Statut],"Validé",T_Demandes[Du],"&lt;="&amp;DATE(2026,11,1),T_Demandes[Au],"&gt;="&amp;DATE(2026,11,1),T_Demandes[Type],"MAL")&gt;0,"MAL",IF(COUNTIFS(T_Demandes[Collaborateur],$A5,T_Demandes[Statut],"Validé",T_Demandes[Du],"&lt;="&amp;DATE(2026,11,1),T_Demandes[Au],"&gt;="&amp;DATE(2026,11,1),T_Demandes[Type],"ABS")&gt;0,"ABS",IF(COUNTIFS(T_Demandes[Collaborateur],$A5,T_Demandes[Statut],"Validé",T_Demandes[Du],"&lt;="&amp;DATE(2026,11,1),T_Demandes[Au],"&gt;="&amp;DATE(2026,11,1),T_Demandes[Type],"MAT")&gt;0,"MAT","")))))</f>
        <v/>
      </c>
      <c r="E5" s="8">
        <f>IF(COUNTIFS(T_Demandes[Collaborateur],$A5,T_Demandes[Statut],"Validé",T_Demandes[Du],"&lt;="&amp;DATE(2026,11,2),T_Demandes[Au],"&gt;="&amp;DATE(2026,11,2),T_Demandes[Type],"CP")&gt;0,"CP",IF(COUNTIFS(T_Demandes[Collaborateur],$A5,T_Demandes[Statut],"Validé",T_Demandes[Du],"&lt;="&amp;DATE(2026,11,2),T_Demandes[Au],"&gt;="&amp;DATE(2026,11,2),T_Demandes[Type],"RTT")&gt;0,"RTT",IF(COUNTIFS(T_Demandes[Collaborateur],$A5,T_Demandes[Statut],"Validé",T_Demandes[Du],"&lt;="&amp;DATE(2026,11,2),T_Demandes[Au],"&gt;="&amp;DATE(2026,11,2),T_Demandes[Type],"MAL")&gt;0,"MAL",IF(COUNTIFS(T_Demandes[Collaborateur],$A5,T_Demandes[Statut],"Validé",T_Demandes[Du],"&lt;="&amp;DATE(2026,11,2),T_Demandes[Au],"&gt;="&amp;DATE(2026,11,2),T_Demandes[Type],"ABS")&gt;0,"ABS",IF(COUNTIFS(T_Demandes[Collaborateur],$A5,T_Demandes[Statut],"Validé",T_Demandes[Du],"&lt;="&amp;DATE(2026,11,2),T_Demandes[Au],"&gt;="&amp;DATE(2026,11,2),T_Demandes[Type],"MAT")&gt;0,"MAT","")))))</f>
        <v/>
      </c>
      <c r="F5" s="8">
        <f>IF(COUNTIFS(T_Demandes[Collaborateur],$A5,T_Demandes[Statut],"Validé",T_Demandes[Du],"&lt;="&amp;DATE(2026,11,3),T_Demandes[Au],"&gt;="&amp;DATE(2026,11,3),T_Demandes[Type],"CP")&gt;0,"CP",IF(COUNTIFS(T_Demandes[Collaborateur],$A5,T_Demandes[Statut],"Validé",T_Demandes[Du],"&lt;="&amp;DATE(2026,11,3),T_Demandes[Au],"&gt;="&amp;DATE(2026,11,3),T_Demandes[Type],"RTT")&gt;0,"RTT",IF(COUNTIFS(T_Demandes[Collaborateur],$A5,T_Demandes[Statut],"Validé",T_Demandes[Du],"&lt;="&amp;DATE(2026,11,3),T_Demandes[Au],"&gt;="&amp;DATE(2026,11,3),T_Demandes[Type],"MAL")&gt;0,"MAL",IF(COUNTIFS(T_Demandes[Collaborateur],$A5,T_Demandes[Statut],"Validé",T_Demandes[Du],"&lt;="&amp;DATE(2026,11,3),T_Demandes[Au],"&gt;="&amp;DATE(2026,11,3),T_Demandes[Type],"ABS")&gt;0,"ABS",IF(COUNTIFS(T_Demandes[Collaborateur],$A5,T_Demandes[Statut],"Validé",T_Demandes[Du],"&lt;="&amp;DATE(2026,11,3),T_Demandes[Au],"&gt;="&amp;DATE(2026,11,3),T_Demandes[Type],"MAT")&gt;0,"MAT","")))))</f>
        <v/>
      </c>
      <c r="G5" s="8">
        <f>IF(COUNTIFS(T_Demandes[Collaborateur],$A5,T_Demandes[Statut],"Validé",T_Demandes[Du],"&lt;="&amp;DATE(2026,11,4),T_Demandes[Au],"&gt;="&amp;DATE(2026,11,4),T_Demandes[Type],"CP")&gt;0,"CP",IF(COUNTIFS(T_Demandes[Collaborateur],$A5,T_Demandes[Statut],"Validé",T_Demandes[Du],"&lt;="&amp;DATE(2026,11,4),T_Demandes[Au],"&gt;="&amp;DATE(2026,11,4),T_Demandes[Type],"RTT")&gt;0,"RTT",IF(COUNTIFS(T_Demandes[Collaborateur],$A5,T_Demandes[Statut],"Validé",T_Demandes[Du],"&lt;="&amp;DATE(2026,11,4),T_Demandes[Au],"&gt;="&amp;DATE(2026,11,4),T_Demandes[Type],"MAL")&gt;0,"MAL",IF(COUNTIFS(T_Demandes[Collaborateur],$A5,T_Demandes[Statut],"Validé",T_Demandes[Du],"&lt;="&amp;DATE(2026,11,4),T_Demandes[Au],"&gt;="&amp;DATE(2026,11,4),T_Demandes[Type],"ABS")&gt;0,"ABS",IF(COUNTIFS(T_Demandes[Collaborateur],$A5,T_Demandes[Statut],"Validé",T_Demandes[Du],"&lt;="&amp;DATE(2026,11,4),T_Demandes[Au],"&gt;="&amp;DATE(2026,11,4),T_Demandes[Type],"MAT")&gt;0,"MAT","")))))</f>
        <v/>
      </c>
      <c r="H5" s="8">
        <f>IF(COUNTIFS(T_Demandes[Collaborateur],$A5,T_Demandes[Statut],"Validé",T_Demandes[Du],"&lt;="&amp;DATE(2026,11,5),T_Demandes[Au],"&gt;="&amp;DATE(2026,11,5),T_Demandes[Type],"CP")&gt;0,"CP",IF(COUNTIFS(T_Demandes[Collaborateur],$A5,T_Demandes[Statut],"Validé",T_Demandes[Du],"&lt;="&amp;DATE(2026,11,5),T_Demandes[Au],"&gt;="&amp;DATE(2026,11,5),T_Demandes[Type],"RTT")&gt;0,"RTT",IF(COUNTIFS(T_Demandes[Collaborateur],$A5,T_Demandes[Statut],"Validé",T_Demandes[Du],"&lt;="&amp;DATE(2026,11,5),T_Demandes[Au],"&gt;="&amp;DATE(2026,11,5),T_Demandes[Type],"MAL")&gt;0,"MAL",IF(COUNTIFS(T_Demandes[Collaborateur],$A5,T_Demandes[Statut],"Validé",T_Demandes[Du],"&lt;="&amp;DATE(2026,11,5),T_Demandes[Au],"&gt;="&amp;DATE(2026,11,5),T_Demandes[Type],"ABS")&gt;0,"ABS",IF(COUNTIFS(T_Demandes[Collaborateur],$A5,T_Demandes[Statut],"Validé",T_Demandes[Du],"&lt;="&amp;DATE(2026,11,5),T_Demandes[Au],"&gt;="&amp;DATE(2026,11,5),T_Demandes[Type],"MAT")&gt;0,"MAT","")))))</f>
        <v/>
      </c>
      <c r="I5" s="8">
        <f>IF(COUNTIFS(T_Demandes[Collaborateur],$A5,T_Demandes[Statut],"Validé",T_Demandes[Du],"&lt;="&amp;DATE(2026,11,6),T_Demandes[Au],"&gt;="&amp;DATE(2026,11,6),T_Demandes[Type],"CP")&gt;0,"CP",IF(COUNTIFS(T_Demandes[Collaborateur],$A5,T_Demandes[Statut],"Validé",T_Demandes[Du],"&lt;="&amp;DATE(2026,11,6),T_Demandes[Au],"&gt;="&amp;DATE(2026,11,6),T_Demandes[Type],"RTT")&gt;0,"RTT",IF(COUNTIFS(T_Demandes[Collaborateur],$A5,T_Demandes[Statut],"Validé",T_Demandes[Du],"&lt;="&amp;DATE(2026,11,6),T_Demandes[Au],"&gt;="&amp;DATE(2026,11,6),T_Demandes[Type],"MAL")&gt;0,"MAL",IF(COUNTIFS(T_Demandes[Collaborateur],$A5,T_Demandes[Statut],"Validé",T_Demandes[Du],"&lt;="&amp;DATE(2026,11,6),T_Demandes[Au],"&gt;="&amp;DATE(2026,11,6),T_Demandes[Type],"ABS")&gt;0,"ABS",IF(COUNTIFS(T_Demandes[Collaborateur],$A5,T_Demandes[Statut],"Validé",T_Demandes[Du],"&lt;="&amp;DATE(2026,11,6),T_Demandes[Au],"&gt;="&amp;DATE(2026,11,6),T_Demandes[Type],"MAT")&gt;0,"MAT","")))))</f>
        <v/>
      </c>
      <c r="J5" s="8">
        <f>IF(COUNTIFS(T_Demandes[Collaborateur],$A5,T_Demandes[Statut],"Validé",T_Demandes[Du],"&lt;="&amp;DATE(2026,11,7),T_Demandes[Au],"&gt;="&amp;DATE(2026,11,7),T_Demandes[Type],"CP")&gt;0,"CP",IF(COUNTIFS(T_Demandes[Collaborateur],$A5,T_Demandes[Statut],"Validé",T_Demandes[Du],"&lt;="&amp;DATE(2026,11,7),T_Demandes[Au],"&gt;="&amp;DATE(2026,11,7),T_Demandes[Type],"RTT")&gt;0,"RTT",IF(COUNTIFS(T_Demandes[Collaborateur],$A5,T_Demandes[Statut],"Validé",T_Demandes[Du],"&lt;="&amp;DATE(2026,11,7),T_Demandes[Au],"&gt;="&amp;DATE(2026,11,7),T_Demandes[Type],"MAL")&gt;0,"MAL",IF(COUNTIFS(T_Demandes[Collaborateur],$A5,T_Demandes[Statut],"Validé",T_Demandes[Du],"&lt;="&amp;DATE(2026,11,7),T_Demandes[Au],"&gt;="&amp;DATE(2026,11,7),T_Demandes[Type],"ABS")&gt;0,"ABS",IF(COUNTIFS(T_Demandes[Collaborateur],$A5,T_Demandes[Statut],"Validé",T_Demandes[Du],"&lt;="&amp;DATE(2026,11,7),T_Demandes[Au],"&gt;="&amp;DATE(2026,11,7),T_Demandes[Type],"MAT")&gt;0,"MAT","")))))</f>
        <v/>
      </c>
      <c r="K5" s="8">
        <f>IF(COUNTIFS(T_Demandes[Collaborateur],$A5,T_Demandes[Statut],"Validé",T_Demandes[Du],"&lt;="&amp;DATE(2026,11,8),T_Demandes[Au],"&gt;="&amp;DATE(2026,11,8),T_Demandes[Type],"CP")&gt;0,"CP",IF(COUNTIFS(T_Demandes[Collaborateur],$A5,T_Demandes[Statut],"Validé",T_Demandes[Du],"&lt;="&amp;DATE(2026,11,8),T_Demandes[Au],"&gt;="&amp;DATE(2026,11,8),T_Demandes[Type],"RTT")&gt;0,"RTT",IF(COUNTIFS(T_Demandes[Collaborateur],$A5,T_Demandes[Statut],"Validé",T_Demandes[Du],"&lt;="&amp;DATE(2026,11,8),T_Demandes[Au],"&gt;="&amp;DATE(2026,11,8),T_Demandes[Type],"MAL")&gt;0,"MAL",IF(COUNTIFS(T_Demandes[Collaborateur],$A5,T_Demandes[Statut],"Validé",T_Demandes[Du],"&lt;="&amp;DATE(2026,11,8),T_Demandes[Au],"&gt;="&amp;DATE(2026,11,8),T_Demandes[Type],"ABS")&gt;0,"ABS",IF(COUNTIFS(T_Demandes[Collaborateur],$A5,T_Demandes[Statut],"Validé",T_Demandes[Du],"&lt;="&amp;DATE(2026,11,8),T_Demandes[Au],"&gt;="&amp;DATE(2026,11,8),T_Demandes[Type],"MAT")&gt;0,"MAT","")))))</f>
        <v/>
      </c>
      <c r="L5" s="8">
        <f>IF(COUNTIFS(T_Demandes[Collaborateur],$A5,T_Demandes[Statut],"Validé",T_Demandes[Du],"&lt;="&amp;DATE(2026,11,9),T_Demandes[Au],"&gt;="&amp;DATE(2026,11,9),T_Demandes[Type],"CP")&gt;0,"CP",IF(COUNTIFS(T_Demandes[Collaborateur],$A5,T_Demandes[Statut],"Validé",T_Demandes[Du],"&lt;="&amp;DATE(2026,11,9),T_Demandes[Au],"&gt;="&amp;DATE(2026,11,9),T_Demandes[Type],"RTT")&gt;0,"RTT",IF(COUNTIFS(T_Demandes[Collaborateur],$A5,T_Demandes[Statut],"Validé",T_Demandes[Du],"&lt;="&amp;DATE(2026,11,9),T_Demandes[Au],"&gt;="&amp;DATE(2026,11,9),T_Demandes[Type],"MAL")&gt;0,"MAL",IF(COUNTIFS(T_Demandes[Collaborateur],$A5,T_Demandes[Statut],"Validé",T_Demandes[Du],"&lt;="&amp;DATE(2026,11,9),T_Demandes[Au],"&gt;="&amp;DATE(2026,11,9),T_Demandes[Type],"ABS")&gt;0,"ABS",IF(COUNTIFS(T_Demandes[Collaborateur],$A5,T_Demandes[Statut],"Validé",T_Demandes[Du],"&lt;="&amp;DATE(2026,11,9),T_Demandes[Au],"&gt;="&amp;DATE(2026,11,9),T_Demandes[Type],"MAT")&gt;0,"MAT","")))))</f>
        <v/>
      </c>
      <c r="M5" s="8">
        <f>IF(COUNTIFS(T_Demandes[Collaborateur],$A5,T_Demandes[Statut],"Validé",T_Demandes[Du],"&lt;="&amp;DATE(2026,11,10),T_Demandes[Au],"&gt;="&amp;DATE(2026,11,10),T_Demandes[Type],"CP")&gt;0,"CP",IF(COUNTIFS(T_Demandes[Collaborateur],$A5,T_Demandes[Statut],"Validé",T_Demandes[Du],"&lt;="&amp;DATE(2026,11,10),T_Demandes[Au],"&gt;="&amp;DATE(2026,11,10),T_Demandes[Type],"RTT")&gt;0,"RTT",IF(COUNTIFS(T_Demandes[Collaborateur],$A5,T_Demandes[Statut],"Validé",T_Demandes[Du],"&lt;="&amp;DATE(2026,11,10),T_Demandes[Au],"&gt;="&amp;DATE(2026,11,10),T_Demandes[Type],"MAL")&gt;0,"MAL",IF(COUNTIFS(T_Demandes[Collaborateur],$A5,T_Demandes[Statut],"Validé",T_Demandes[Du],"&lt;="&amp;DATE(2026,11,10),T_Demandes[Au],"&gt;="&amp;DATE(2026,11,10),T_Demandes[Type],"ABS")&gt;0,"ABS",IF(COUNTIFS(T_Demandes[Collaborateur],$A5,T_Demandes[Statut],"Validé",T_Demandes[Du],"&lt;="&amp;DATE(2026,11,10),T_Demandes[Au],"&gt;="&amp;DATE(2026,11,10),T_Demandes[Type],"MAT")&gt;0,"MAT","")))))</f>
        <v/>
      </c>
      <c r="N5" s="8">
        <f>IF(COUNTIFS(T_Demandes[Collaborateur],$A5,T_Demandes[Statut],"Validé",T_Demandes[Du],"&lt;="&amp;DATE(2026,11,11),T_Demandes[Au],"&gt;="&amp;DATE(2026,11,11),T_Demandes[Type],"CP")&gt;0,"CP",IF(COUNTIFS(T_Demandes[Collaborateur],$A5,T_Demandes[Statut],"Validé",T_Demandes[Du],"&lt;="&amp;DATE(2026,11,11),T_Demandes[Au],"&gt;="&amp;DATE(2026,11,11),T_Demandes[Type],"RTT")&gt;0,"RTT",IF(COUNTIFS(T_Demandes[Collaborateur],$A5,T_Demandes[Statut],"Validé",T_Demandes[Du],"&lt;="&amp;DATE(2026,11,11),T_Demandes[Au],"&gt;="&amp;DATE(2026,11,11),T_Demandes[Type],"MAL")&gt;0,"MAL",IF(COUNTIFS(T_Demandes[Collaborateur],$A5,T_Demandes[Statut],"Validé",T_Demandes[Du],"&lt;="&amp;DATE(2026,11,11),T_Demandes[Au],"&gt;="&amp;DATE(2026,11,11),T_Demandes[Type],"ABS")&gt;0,"ABS",IF(COUNTIFS(T_Demandes[Collaborateur],$A5,T_Demandes[Statut],"Validé",T_Demandes[Du],"&lt;="&amp;DATE(2026,11,11),T_Demandes[Au],"&gt;="&amp;DATE(2026,11,11),T_Demandes[Type],"MAT")&gt;0,"MAT","")))))</f>
        <v/>
      </c>
      <c r="O5" s="8">
        <f>IF(COUNTIFS(T_Demandes[Collaborateur],$A5,T_Demandes[Statut],"Validé",T_Demandes[Du],"&lt;="&amp;DATE(2026,11,12),T_Demandes[Au],"&gt;="&amp;DATE(2026,11,12),T_Demandes[Type],"CP")&gt;0,"CP",IF(COUNTIFS(T_Demandes[Collaborateur],$A5,T_Demandes[Statut],"Validé",T_Demandes[Du],"&lt;="&amp;DATE(2026,11,12),T_Demandes[Au],"&gt;="&amp;DATE(2026,11,12),T_Demandes[Type],"RTT")&gt;0,"RTT",IF(COUNTIFS(T_Demandes[Collaborateur],$A5,T_Demandes[Statut],"Validé",T_Demandes[Du],"&lt;="&amp;DATE(2026,11,12),T_Demandes[Au],"&gt;="&amp;DATE(2026,11,12),T_Demandes[Type],"MAL")&gt;0,"MAL",IF(COUNTIFS(T_Demandes[Collaborateur],$A5,T_Demandes[Statut],"Validé",T_Demandes[Du],"&lt;="&amp;DATE(2026,11,12),T_Demandes[Au],"&gt;="&amp;DATE(2026,11,12),T_Demandes[Type],"ABS")&gt;0,"ABS",IF(COUNTIFS(T_Demandes[Collaborateur],$A5,T_Demandes[Statut],"Validé",T_Demandes[Du],"&lt;="&amp;DATE(2026,11,12),T_Demandes[Au],"&gt;="&amp;DATE(2026,11,12),T_Demandes[Type],"MAT")&gt;0,"MAT","")))))</f>
        <v/>
      </c>
      <c r="P5" s="8">
        <f>IF(COUNTIFS(T_Demandes[Collaborateur],$A5,T_Demandes[Statut],"Validé",T_Demandes[Du],"&lt;="&amp;DATE(2026,11,13),T_Demandes[Au],"&gt;="&amp;DATE(2026,11,13),T_Demandes[Type],"CP")&gt;0,"CP",IF(COUNTIFS(T_Demandes[Collaborateur],$A5,T_Demandes[Statut],"Validé",T_Demandes[Du],"&lt;="&amp;DATE(2026,11,13),T_Demandes[Au],"&gt;="&amp;DATE(2026,11,13),T_Demandes[Type],"RTT")&gt;0,"RTT",IF(COUNTIFS(T_Demandes[Collaborateur],$A5,T_Demandes[Statut],"Validé",T_Demandes[Du],"&lt;="&amp;DATE(2026,11,13),T_Demandes[Au],"&gt;="&amp;DATE(2026,11,13),T_Demandes[Type],"MAL")&gt;0,"MAL",IF(COUNTIFS(T_Demandes[Collaborateur],$A5,T_Demandes[Statut],"Validé",T_Demandes[Du],"&lt;="&amp;DATE(2026,11,13),T_Demandes[Au],"&gt;="&amp;DATE(2026,11,13),T_Demandes[Type],"ABS")&gt;0,"ABS",IF(COUNTIFS(T_Demandes[Collaborateur],$A5,T_Demandes[Statut],"Validé",T_Demandes[Du],"&lt;="&amp;DATE(2026,11,13),T_Demandes[Au],"&gt;="&amp;DATE(2026,11,13),T_Demandes[Type],"MAT")&gt;0,"MAT","")))))</f>
        <v/>
      </c>
      <c r="Q5" s="8">
        <f>IF(COUNTIFS(T_Demandes[Collaborateur],$A5,T_Demandes[Statut],"Validé",T_Demandes[Du],"&lt;="&amp;DATE(2026,11,14),T_Demandes[Au],"&gt;="&amp;DATE(2026,11,14),T_Demandes[Type],"CP")&gt;0,"CP",IF(COUNTIFS(T_Demandes[Collaborateur],$A5,T_Demandes[Statut],"Validé",T_Demandes[Du],"&lt;="&amp;DATE(2026,11,14),T_Demandes[Au],"&gt;="&amp;DATE(2026,11,14),T_Demandes[Type],"RTT")&gt;0,"RTT",IF(COUNTIFS(T_Demandes[Collaborateur],$A5,T_Demandes[Statut],"Validé",T_Demandes[Du],"&lt;="&amp;DATE(2026,11,14),T_Demandes[Au],"&gt;="&amp;DATE(2026,11,14),T_Demandes[Type],"MAL")&gt;0,"MAL",IF(COUNTIFS(T_Demandes[Collaborateur],$A5,T_Demandes[Statut],"Validé",T_Demandes[Du],"&lt;="&amp;DATE(2026,11,14),T_Demandes[Au],"&gt;="&amp;DATE(2026,11,14),T_Demandes[Type],"ABS")&gt;0,"ABS",IF(COUNTIFS(T_Demandes[Collaborateur],$A5,T_Demandes[Statut],"Validé",T_Demandes[Du],"&lt;="&amp;DATE(2026,11,14),T_Demandes[Au],"&gt;="&amp;DATE(2026,11,14),T_Demandes[Type],"MAT")&gt;0,"MAT","")))))</f>
        <v/>
      </c>
      <c r="R5" s="8">
        <f>IF(COUNTIFS(T_Demandes[Collaborateur],$A5,T_Demandes[Statut],"Validé",T_Demandes[Du],"&lt;="&amp;DATE(2026,11,15),T_Demandes[Au],"&gt;="&amp;DATE(2026,11,15),T_Demandes[Type],"CP")&gt;0,"CP",IF(COUNTIFS(T_Demandes[Collaborateur],$A5,T_Demandes[Statut],"Validé",T_Demandes[Du],"&lt;="&amp;DATE(2026,11,15),T_Demandes[Au],"&gt;="&amp;DATE(2026,11,15),T_Demandes[Type],"RTT")&gt;0,"RTT",IF(COUNTIFS(T_Demandes[Collaborateur],$A5,T_Demandes[Statut],"Validé",T_Demandes[Du],"&lt;="&amp;DATE(2026,11,15),T_Demandes[Au],"&gt;="&amp;DATE(2026,11,15),T_Demandes[Type],"MAL")&gt;0,"MAL",IF(COUNTIFS(T_Demandes[Collaborateur],$A5,T_Demandes[Statut],"Validé",T_Demandes[Du],"&lt;="&amp;DATE(2026,11,15),T_Demandes[Au],"&gt;="&amp;DATE(2026,11,15),T_Demandes[Type],"ABS")&gt;0,"ABS",IF(COUNTIFS(T_Demandes[Collaborateur],$A5,T_Demandes[Statut],"Validé",T_Demandes[Du],"&lt;="&amp;DATE(2026,11,15),T_Demandes[Au],"&gt;="&amp;DATE(2026,11,15),T_Demandes[Type],"MAT")&gt;0,"MAT","")))))</f>
        <v/>
      </c>
      <c r="S5" s="8">
        <f>IF(COUNTIFS(T_Demandes[Collaborateur],$A5,T_Demandes[Statut],"Validé",T_Demandes[Du],"&lt;="&amp;DATE(2026,11,16),T_Demandes[Au],"&gt;="&amp;DATE(2026,11,16),T_Demandes[Type],"CP")&gt;0,"CP",IF(COUNTIFS(T_Demandes[Collaborateur],$A5,T_Demandes[Statut],"Validé",T_Demandes[Du],"&lt;="&amp;DATE(2026,11,16),T_Demandes[Au],"&gt;="&amp;DATE(2026,11,16),T_Demandes[Type],"RTT")&gt;0,"RTT",IF(COUNTIFS(T_Demandes[Collaborateur],$A5,T_Demandes[Statut],"Validé",T_Demandes[Du],"&lt;="&amp;DATE(2026,11,16),T_Demandes[Au],"&gt;="&amp;DATE(2026,11,16),T_Demandes[Type],"MAL")&gt;0,"MAL",IF(COUNTIFS(T_Demandes[Collaborateur],$A5,T_Demandes[Statut],"Validé",T_Demandes[Du],"&lt;="&amp;DATE(2026,11,16),T_Demandes[Au],"&gt;="&amp;DATE(2026,11,16),T_Demandes[Type],"ABS")&gt;0,"ABS",IF(COUNTIFS(T_Demandes[Collaborateur],$A5,T_Demandes[Statut],"Validé",T_Demandes[Du],"&lt;="&amp;DATE(2026,11,16),T_Demandes[Au],"&gt;="&amp;DATE(2026,11,16),T_Demandes[Type],"MAT")&gt;0,"MAT","")))))</f>
        <v/>
      </c>
      <c r="T5" s="8">
        <f>IF(COUNTIFS(T_Demandes[Collaborateur],$A5,T_Demandes[Statut],"Validé",T_Demandes[Du],"&lt;="&amp;DATE(2026,11,17),T_Demandes[Au],"&gt;="&amp;DATE(2026,11,17),T_Demandes[Type],"CP")&gt;0,"CP",IF(COUNTIFS(T_Demandes[Collaborateur],$A5,T_Demandes[Statut],"Validé",T_Demandes[Du],"&lt;="&amp;DATE(2026,11,17),T_Demandes[Au],"&gt;="&amp;DATE(2026,11,17),T_Demandes[Type],"RTT")&gt;0,"RTT",IF(COUNTIFS(T_Demandes[Collaborateur],$A5,T_Demandes[Statut],"Validé",T_Demandes[Du],"&lt;="&amp;DATE(2026,11,17),T_Demandes[Au],"&gt;="&amp;DATE(2026,11,17),T_Demandes[Type],"MAL")&gt;0,"MAL",IF(COUNTIFS(T_Demandes[Collaborateur],$A5,T_Demandes[Statut],"Validé",T_Demandes[Du],"&lt;="&amp;DATE(2026,11,17),T_Demandes[Au],"&gt;="&amp;DATE(2026,11,17),T_Demandes[Type],"ABS")&gt;0,"ABS",IF(COUNTIFS(T_Demandes[Collaborateur],$A5,T_Demandes[Statut],"Validé",T_Demandes[Du],"&lt;="&amp;DATE(2026,11,17),T_Demandes[Au],"&gt;="&amp;DATE(2026,11,17),T_Demandes[Type],"MAT")&gt;0,"MAT","")))))</f>
        <v/>
      </c>
      <c r="U5" s="8">
        <f>IF(COUNTIFS(T_Demandes[Collaborateur],$A5,T_Demandes[Statut],"Validé",T_Demandes[Du],"&lt;="&amp;DATE(2026,11,18),T_Demandes[Au],"&gt;="&amp;DATE(2026,11,18),T_Demandes[Type],"CP")&gt;0,"CP",IF(COUNTIFS(T_Demandes[Collaborateur],$A5,T_Demandes[Statut],"Validé",T_Demandes[Du],"&lt;="&amp;DATE(2026,11,18),T_Demandes[Au],"&gt;="&amp;DATE(2026,11,18),T_Demandes[Type],"RTT")&gt;0,"RTT",IF(COUNTIFS(T_Demandes[Collaborateur],$A5,T_Demandes[Statut],"Validé",T_Demandes[Du],"&lt;="&amp;DATE(2026,11,18),T_Demandes[Au],"&gt;="&amp;DATE(2026,11,18),T_Demandes[Type],"MAL")&gt;0,"MAL",IF(COUNTIFS(T_Demandes[Collaborateur],$A5,T_Demandes[Statut],"Validé",T_Demandes[Du],"&lt;="&amp;DATE(2026,11,18),T_Demandes[Au],"&gt;="&amp;DATE(2026,11,18),T_Demandes[Type],"ABS")&gt;0,"ABS",IF(COUNTIFS(T_Demandes[Collaborateur],$A5,T_Demandes[Statut],"Validé",T_Demandes[Du],"&lt;="&amp;DATE(2026,11,18),T_Demandes[Au],"&gt;="&amp;DATE(2026,11,18),T_Demandes[Type],"MAT")&gt;0,"MAT","")))))</f>
        <v/>
      </c>
      <c r="V5" s="8">
        <f>IF(COUNTIFS(T_Demandes[Collaborateur],$A5,T_Demandes[Statut],"Validé",T_Demandes[Du],"&lt;="&amp;DATE(2026,11,19),T_Demandes[Au],"&gt;="&amp;DATE(2026,11,19),T_Demandes[Type],"CP")&gt;0,"CP",IF(COUNTIFS(T_Demandes[Collaborateur],$A5,T_Demandes[Statut],"Validé",T_Demandes[Du],"&lt;="&amp;DATE(2026,11,19),T_Demandes[Au],"&gt;="&amp;DATE(2026,11,19),T_Demandes[Type],"RTT")&gt;0,"RTT",IF(COUNTIFS(T_Demandes[Collaborateur],$A5,T_Demandes[Statut],"Validé",T_Demandes[Du],"&lt;="&amp;DATE(2026,11,19),T_Demandes[Au],"&gt;="&amp;DATE(2026,11,19),T_Demandes[Type],"MAL")&gt;0,"MAL",IF(COUNTIFS(T_Demandes[Collaborateur],$A5,T_Demandes[Statut],"Validé",T_Demandes[Du],"&lt;="&amp;DATE(2026,11,19),T_Demandes[Au],"&gt;="&amp;DATE(2026,11,19),T_Demandes[Type],"ABS")&gt;0,"ABS",IF(COUNTIFS(T_Demandes[Collaborateur],$A5,T_Demandes[Statut],"Validé",T_Demandes[Du],"&lt;="&amp;DATE(2026,11,19),T_Demandes[Au],"&gt;="&amp;DATE(2026,11,19),T_Demandes[Type],"MAT")&gt;0,"MAT","")))))</f>
        <v/>
      </c>
      <c r="W5" s="8">
        <f>IF(COUNTIFS(T_Demandes[Collaborateur],$A5,T_Demandes[Statut],"Validé",T_Demandes[Du],"&lt;="&amp;DATE(2026,11,20),T_Demandes[Au],"&gt;="&amp;DATE(2026,11,20),T_Demandes[Type],"CP")&gt;0,"CP",IF(COUNTIFS(T_Demandes[Collaborateur],$A5,T_Demandes[Statut],"Validé",T_Demandes[Du],"&lt;="&amp;DATE(2026,11,20),T_Demandes[Au],"&gt;="&amp;DATE(2026,11,20),T_Demandes[Type],"RTT")&gt;0,"RTT",IF(COUNTIFS(T_Demandes[Collaborateur],$A5,T_Demandes[Statut],"Validé",T_Demandes[Du],"&lt;="&amp;DATE(2026,11,20),T_Demandes[Au],"&gt;="&amp;DATE(2026,11,20),T_Demandes[Type],"MAL")&gt;0,"MAL",IF(COUNTIFS(T_Demandes[Collaborateur],$A5,T_Demandes[Statut],"Validé",T_Demandes[Du],"&lt;="&amp;DATE(2026,11,20),T_Demandes[Au],"&gt;="&amp;DATE(2026,11,20),T_Demandes[Type],"ABS")&gt;0,"ABS",IF(COUNTIFS(T_Demandes[Collaborateur],$A5,T_Demandes[Statut],"Validé",T_Demandes[Du],"&lt;="&amp;DATE(2026,11,20),T_Demandes[Au],"&gt;="&amp;DATE(2026,11,20),T_Demandes[Type],"MAT")&gt;0,"MAT","")))))</f>
        <v/>
      </c>
      <c r="X5" s="8">
        <f>IF(COUNTIFS(T_Demandes[Collaborateur],$A5,T_Demandes[Statut],"Validé",T_Demandes[Du],"&lt;="&amp;DATE(2026,11,21),T_Demandes[Au],"&gt;="&amp;DATE(2026,11,21),T_Demandes[Type],"CP")&gt;0,"CP",IF(COUNTIFS(T_Demandes[Collaborateur],$A5,T_Demandes[Statut],"Validé",T_Demandes[Du],"&lt;="&amp;DATE(2026,11,21),T_Demandes[Au],"&gt;="&amp;DATE(2026,11,21),T_Demandes[Type],"RTT")&gt;0,"RTT",IF(COUNTIFS(T_Demandes[Collaborateur],$A5,T_Demandes[Statut],"Validé",T_Demandes[Du],"&lt;="&amp;DATE(2026,11,21),T_Demandes[Au],"&gt;="&amp;DATE(2026,11,21),T_Demandes[Type],"MAL")&gt;0,"MAL",IF(COUNTIFS(T_Demandes[Collaborateur],$A5,T_Demandes[Statut],"Validé",T_Demandes[Du],"&lt;="&amp;DATE(2026,11,21),T_Demandes[Au],"&gt;="&amp;DATE(2026,11,21),T_Demandes[Type],"ABS")&gt;0,"ABS",IF(COUNTIFS(T_Demandes[Collaborateur],$A5,T_Demandes[Statut],"Validé",T_Demandes[Du],"&lt;="&amp;DATE(2026,11,21),T_Demandes[Au],"&gt;="&amp;DATE(2026,11,21),T_Demandes[Type],"MAT")&gt;0,"MAT","")))))</f>
        <v/>
      </c>
      <c r="Y5" s="8">
        <f>IF(COUNTIFS(T_Demandes[Collaborateur],$A5,T_Demandes[Statut],"Validé",T_Demandes[Du],"&lt;="&amp;DATE(2026,11,22),T_Demandes[Au],"&gt;="&amp;DATE(2026,11,22),T_Demandes[Type],"CP")&gt;0,"CP",IF(COUNTIFS(T_Demandes[Collaborateur],$A5,T_Demandes[Statut],"Validé",T_Demandes[Du],"&lt;="&amp;DATE(2026,11,22),T_Demandes[Au],"&gt;="&amp;DATE(2026,11,22),T_Demandes[Type],"RTT")&gt;0,"RTT",IF(COUNTIFS(T_Demandes[Collaborateur],$A5,T_Demandes[Statut],"Validé",T_Demandes[Du],"&lt;="&amp;DATE(2026,11,22),T_Demandes[Au],"&gt;="&amp;DATE(2026,11,22),T_Demandes[Type],"MAL")&gt;0,"MAL",IF(COUNTIFS(T_Demandes[Collaborateur],$A5,T_Demandes[Statut],"Validé",T_Demandes[Du],"&lt;="&amp;DATE(2026,11,22),T_Demandes[Au],"&gt;="&amp;DATE(2026,11,22),T_Demandes[Type],"ABS")&gt;0,"ABS",IF(COUNTIFS(T_Demandes[Collaborateur],$A5,T_Demandes[Statut],"Validé",T_Demandes[Du],"&lt;="&amp;DATE(2026,11,22),T_Demandes[Au],"&gt;="&amp;DATE(2026,11,22),T_Demandes[Type],"MAT")&gt;0,"MAT","")))))</f>
        <v/>
      </c>
      <c r="Z5" s="8">
        <f>IF(COUNTIFS(T_Demandes[Collaborateur],$A5,T_Demandes[Statut],"Validé",T_Demandes[Du],"&lt;="&amp;DATE(2026,11,23),T_Demandes[Au],"&gt;="&amp;DATE(2026,11,23),T_Demandes[Type],"CP")&gt;0,"CP",IF(COUNTIFS(T_Demandes[Collaborateur],$A5,T_Demandes[Statut],"Validé",T_Demandes[Du],"&lt;="&amp;DATE(2026,11,23),T_Demandes[Au],"&gt;="&amp;DATE(2026,11,23),T_Demandes[Type],"RTT")&gt;0,"RTT",IF(COUNTIFS(T_Demandes[Collaborateur],$A5,T_Demandes[Statut],"Validé",T_Demandes[Du],"&lt;="&amp;DATE(2026,11,23),T_Demandes[Au],"&gt;="&amp;DATE(2026,11,23),T_Demandes[Type],"MAL")&gt;0,"MAL",IF(COUNTIFS(T_Demandes[Collaborateur],$A5,T_Demandes[Statut],"Validé",T_Demandes[Du],"&lt;="&amp;DATE(2026,11,23),T_Demandes[Au],"&gt;="&amp;DATE(2026,11,23),T_Demandes[Type],"ABS")&gt;0,"ABS",IF(COUNTIFS(T_Demandes[Collaborateur],$A5,T_Demandes[Statut],"Validé",T_Demandes[Du],"&lt;="&amp;DATE(2026,11,23),T_Demandes[Au],"&gt;="&amp;DATE(2026,11,23),T_Demandes[Type],"MAT")&gt;0,"MAT","")))))</f>
        <v/>
      </c>
      <c r="AA5" s="8">
        <f>IF(COUNTIFS(T_Demandes[Collaborateur],$A5,T_Demandes[Statut],"Validé",T_Demandes[Du],"&lt;="&amp;DATE(2026,11,24),T_Demandes[Au],"&gt;="&amp;DATE(2026,11,24),T_Demandes[Type],"CP")&gt;0,"CP",IF(COUNTIFS(T_Demandes[Collaborateur],$A5,T_Demandes[Statut],"Validé",T_Demandes[Du],"&lt;="&amp;DATE(2026,11,24),T_Demandes[Au],"&gt;="&amp;DATE(2026,11,24),T_Demandes[Type],"RTT")&gt;0,"RTT",IF(COUNTIFS(T_Demandes[Collaborateur],$A5,T_Demandes[Statut],"Validé",T_Demandes[Du],"&lt;="&amp;DATE(2026,11,24),T_Demandes[Au],"&gt;="&amp;DATE(2026,11,24),T_Demandes[Type],"MAL")&gt;0,"MAL",IF(COUNTIFS(T_Demandes[Collaborateur],$A5,T_Demandes[Statut],"Validé",T_Demandes[Du],"&lt;="&amp;DATE(2026,11,24),T_Demandes[Au],"&gt;="&amp;DATE(2026,11,24),T_Demandes[Type],"ABS")&gt;0,"ABS",IF(COUNTIFS(T_Demandes[Collaborateur],$A5,T_Demandes[Statut],"Validé",T_Demandes[Du],"&lt;="&amp;DATE(2026,11,24),T_Demandes[Au],"&gt;="&amp;DATE(2026,11,24),T_Demandes[Type],"MAT")&gt;0,"MAT","")))))</f>
        <v/>
      </c>
      <c r="AB5" s="8">
        <f>IF(COUNTIFS(T_Demandes[Collaborateur],$A5,T_Demandes[Statut],"Validé",T_Demandes[Du],"&lt;="&amp;DATE(2026,11,25),T_Demandes[Au],"&gt;="&amp;DATE(2026,11,25),T_Demandes[Type],"CP")&gt;0,"CP",IF(COUNTIFS(T_Demandes[Collaborateur],$A5,T_Demandes[Statut],"Validé",T_Demandes[Du],"&lt;="&amp;DATE(2026,11,25),T_Demandes[Au],"&gt;="&amp;DATE(2026,11,25),T_Demandes[Type],"RTT")&gt;0,"RTT",IF(COUNTIFS(T_Demandes[Collaborateur],$A5,T_Demandes[Statut],"Validé",T_Demandes[Du],"&lt;="&amp;DATE(2026,11,25),T_Demandes[Au],"&gt;="&amp;DATE(2026,11,25),T_Demandes[Type],"MAL")&gt;0,"MAL",IF(COUNTIFS(T_Demandes[Collaborateur],$A5,T_Demandes[Statut],"Validé",T_Demandes[Du],"&lt;="&amp;DATE(2026,11,25),T_Demandes[Au],"&gt;="&amp;DATE(2026,11,25),T_Demandes[Type],"ABS")&gt;0,"ABS",IF(COUNTIFS(T_Demandes[Collaborateur],$A5,T_Demandes[Statut],"Validé",T_Demandes[Du],"&lt;="&amp;DATE(2026,11,25),T_Demandes[Au],"&gt;="&amp;DATE(2026,11,25),T_Demandes[Type],"MAT")&gt;0,"MAT","")))))</f>
        <v/>
      </c>
      <c r="AC5" s="8">
        <f>IF(COUNTIFS(T_Demandes[Collaborateur],$A5,T_Demandes[Statut],"Validé",T_Demandes[Du],"&lt;="&amp;DATE(2026,11,26),T_Demandes[Au],"&gt;="&amp;DATE(2026,11,26),T_Demandes[Type],"CP")&gt;0,"CP",IF(COUNTIFS(T_Demandes[Collaborateur],$A5,T_Demandes[Statut],"Validé",T_Demandes[Du],"&lt;="&amp;DATE(2026,11,26),T_Demandes[Au],"&gt;="&amp;DATE(2026,11,26),T_Demandes[Type],"RTT")&gt;0,"RTT",IF(COUNTIFS(T_Demandes[Collaborateur],$A5,T_Demandes[Statut],"Validé",T_Demandes[Du],"&lt;="&amp;DATE(2026,11,26),T_Demandes[Au],"&gt;="&amp;DATE(2026,11,26),T_Demandes[Type],"MAL")&gt;0,"MAL",IF(COUNTIFS(T_Demandes[Collaborateur],$A5,T_Demandes[Statut],"Validé",T_Demandes[Du],"&lt;="&amp;DATE(2026,11,26),T_Demandes[Au],"&gt;="&amp;DATE(2026,11,26),T_Demandes[Type],"ABS")&gt;0,"ABS",IF(COUNTIFS(T_Demandes[Collaborateur],$A5,T_Demandes[Statut],"Validé",T_Demandes[Du],"&lt;="&amp;DATE(2026,11,26),T_Demandes[Au],"&gt;="&amp;DATE(2026,11,26),T_Demandes[Type],"MAT")&gt;0,"MAT","")))))</f>
        <v/>
      </c>
      <c r="AD5" s="8">
        <f>IF(COUNTIFS(T_Demandes[Collaborateur],$A5,T_Demandes[Statut],"Validé",T_Demandes[Du],"&lt;="&amp;DATE(2026,11,27),T_Demandes[Au],"&gt;="&amp;DATE(2026,11,27),T_Demandes[Type],"CP")&gt;0,"CP",IF(COUNTIFS(T_Demandes[Collaborateur],$A5,T_Demandes[Statut],"Validé",T_Demandes[Du],"&lt;="&amp;DATE(2026,11,27),T_Demandes[Au],"&gt;="&amp;DATE(2026,11,27),T_Demandes[Type],"RTT")&gt;0,"RTT",IF(COUNTIFS(T_Demandes[Collaborateur],$A5,T_Demandes[Statut],"Validé",T_Demandes[Du],"&lt;="&amp;DATE(2026,11,27),T_Demandes[Au],"&gt;="&amp;DATE(2026,11,27),T_Demandes[Type],"MAL")&gt;0,"MAL",IF(COUNTIFS(T_Demandes[Collaborateur],$A5,T_Demandes[Statut],"Validé",T_Demandes[Du],"&lt;="&amp;DATE(2026,11,27),T_Demandes[Au],"&gt;="&amp;DATE(2026,11,27),T_Demandes[Type],"ABS")&gt;0,"ABS",IF(COUNTIFS(T_Demandes[Collaborateur],$A5,T_Demandes[Statut],"Validé",T_Demandes[Du],"&lt;="&amp;DATE(2026,11,27),T_Demandes[Au],"&gt;="&amp;DATE(2026,11,27),T_Demandes[Type],"MAT")&gt;0,"MAT","")))))</f>
        <v/>
      </c>
      <c r="AE5" s="8">
        <f>IF(COUNTIFS(T_Demandes[Collaborateur],$A5,T_Demandes[Statut],"Validé",T_Demandes[Du],"&lt;="&amp;DATE(2026,11,28),T_Demandes[Au],"&gt;="&amp;DATE(2026,11,28),T_Demandes[Type],"CP")&gt;0,"CP",IF(COUNTIFS(T_Demandes[Collaborateur],$A5,T_Demandes[Statut],"Validé",T_Demandes[Du],"&lt;="&amp;DATE(2026,11,28),T_Demandes[Au],"&gt;="&amp;DATE(2026,11,28),T_Demandes[Type],"RTT")&gt;0,"RTT",IF(COUNTIFS(T_Demandes[Collaborateur],$A5,T_Demandes[Statut],"Validé",T_Demandes[Du],"&lt;="&amp;DATE(2026,11,28),T_Demandes[Au],"&gt;="&amp;DATE(2026,11,28),T_Demandes[Type],"MAL")&gt;0,"MAL",IF(COUNTIFS(T_Demandes[Collaborateur],$A5,T_Demandes[Statut],"Validé",T_Demandes[Du],"&lt;="&amp;DATE(2026,11,28),T_Demandes[Au],"&gt;="&amp;DATE(2026,11,28),T_Demandes[Type],"ABS")&gt;0,"ABS",IF(COUNTIFS(T_Demandes[Collaborateur],$A5,T_Demandes[Statut],"Validé",T_Demandes[Du],"&lt;="&amp;DATE(2026,11,28),T_Demandes[Au],"&gt;="&amp;DATE(2026,11,28),T_Demandes[Type],"MAT")&gt;0,"MAT","")))))</f>
        <v/>
      </c>
      <c r="AF5" s="8">
        <f>IF(COUNTIFS(T_Demandes[Collaborateur],$A5,T_Demandes[Statut],"Validé",T_Demandes[Du],"&lt;="&amp;DATE(2026,11,29),T_Demandes[Au],"&gt;="&amp;DATE(2026,11,29),T_Demandes[Type],"CP")&gt;0,"CP",IF(COUNTIFS(T_Demandes[Collaborateur],$A5,T_Demandes[Statut],"Validé",T_Demandes[Du],"&lt;="&amp;DATE(2026,11,29),T_Demandes[Au],"&gt;="&amp;DATE(2026,11,29),T_Demandes[Type],"RTT")&gt;0,"RTT",IF(COUNTIFS(T_Demandes[Collaborateur],$A5,T_Demandes[Statut],"Validé",T_Demandes[Du],"&lt;="&amp;DATE(2026,11,29),T_Demandes[Au],"&gt;="&amp;DATE(2026,11,29),T_Demandes[Type],"MAL")&gt;0,"MAL",IF(COUNTIFS(T_Demandes[Collaborateur],$A5,T_Demandes[Statut],"Validé",T_Demandes[Du],"&lt;="&amp;DATE(2026,11,29),T_Demandes[Au],"&gt;="&amp;DATE(2026,11,29),T_Demandes[Type],"ABS")&gt;0,"ABS",IF(COUNTIFS(T_Demandes[Collaborateur],$A5,T_Demandes[Statut],"Validé",T_Demandes[Du],"&lt;="&amp;DATE(2026,11,29),T_Demandes[Au],"&gt;="&amp;DATE(2026,11,29),T_Demandes[Type],"MAT")&gt;0,"MAT","")))))</f>
        <v/>
      </c>
      <c r="AG5" s="8">
        <f>IF(COUNTIFS(T_Demandes[Collaborateur],$A5,T_Demandes[Statut],"Validé",T_Demandes[Du],"&lt;="&amp;DATE(2026,11,30),T_Demandes[Au],"&gt;="&amp;DATE(2026,11,30),T_Demandes[Type],"CP")&gt;0,"CP",IF(COUNTIFS(T_Demandes[Collaborateur],$A5,T_Demandes[Statut],"Validé",T_Demandes[Du],"&lt;="&amp;DATE(2026,11,30),T_Demandes[Au],"&gt;="&amp;DATE(2026,11,30),T_Demandes[Type],"RTT")&gt;0,"RTT",IF(COUNTIFS(T_Demandes[Collaborateur],$A5,T_Demandes[Statut],"Validé",T_Demandes[Du],"&lt;="&amp;DATE(2026,11,30),T_Demandes[Au],"&gt;="&amp;DATE(2026,11,30),T_Demandes[Type],"MAL")&gt;0,"MAL",IF(COUNTIFS(T_Demandes[Collaborateur],$A5,T_Demandes[Statut],"Validé",T_Demandes[Du],"&lt;="&amp;DATE(2026,11,30),T_Demandes[Au],"&gt;="&amp;DATE(2026,11,30),T_Demandes[Type],"ABS")&gt;0,"ABS",IF(COUNTIFS(T_Demandes[Collaborateur],$A5,T_Demandes[Statut],"Validé",T_Demandes[Du],"&lt;="&amp;DATE(2026,11,30),T_Demandes[Au],"&gt;="&amp;DATE(2026,11,30),T_Demandes[Type],"MAT")&gt;0,"MAT","")))))</f>
        <v/>
      </c>
    </row>
    <row r="6">
      <c r="A6" t="inlineStr">
        <is>
          <t>Rachid Karim</t>
        </is>
      </c>
      <c r="B6" t="inlineStr">
        <is>
          <t>A</t>
        </is>
      </c>
      <c r="C6" t="inlineStr">
        <is>
          <t>Yassine Haddad</t>
        </is>
      </c>
      <c r="D6" s="8">
        <f>IF(COUNTIFS(T_Demandes[Collaborateur],$A6,T_Demandes[Statut],"Validé",T_Demandes[Du],"&lt;="&amp;DATE(2026,11,1),T_Demandes[Au],"&gt;="&amp;DATE(2026,11,1),T_Demandes[Type],"CP")&gt;0,"CP",IF(COUNTIFS(T_Demandes[Collaborateur],$A6,T_Demandes[Statut],"Validé",T_Demandes[Du],"&lt;="&amp;DATE(2026,11,1),T_Demandes[Au],"&gt;="&amp;DATE(2026,11,1),T_Demandes[Type],"RTT")&gt;0,"RTT",IF(COUNTIFS(T_Demandes[Collaborateur],$A6,T_Demandes[Statut],"Validé",T_Demandes[Du],"&lt;="&amp;DATE(2026,11,1),T_Demandes[Au],"&gt;="&amp;DATE(2026,11,1),T_Demandes[Type],"MAL")&gt;0,"MAL",IF(COUNTIFS(T_Demandes[Collaborateur],$A6,T_Demandes[Statut],"Validé",T_Demandes[Du],"&lt;="&amp;DATE(2026,11,1),T_Demandes[Au],"&gt;="&amp;DATE(2026,11,1),T_Demandes[Type],"ABS")&gt;0,"ABS",IF(COUNTIFS(T_Demandes[Collaborateur],$A6,T_Demandes[Statut],"Validé",T_Demandes[Du],"&lt;="&amp;DATE(2026,11,1),T_Demandes[Au],"&gt;="&amp;DATE(2026,11,1),T_Demandes[Type],"MAT")&gt;0,"MAT","")))))</f>
        <v/>
      </c>
      <c r="E6" s="8">
        <f>IF(COUNTIFS(T_Demandes[Collaborateur],$A6,T_Demandes[Statut],"Validé",T_Demandes[Du],"&lt;="&amp;DATE(2026,11,2),T_Demandes[Au],"&gt;="&amp;DATE(2026,11,2),T_Demandes[Type],"CP")&gt;0,"CP",IF(COUNTIFS(T_Demandes[Collaborateur],$A6,T_Demandes[Statut],"Validé",T_Demandes[Du],"&lt;="&amp;DATE(2026,11,2),T_Demandes[Au],"&gt;="&amp;DATE(2026,11,2),T_Demandes[Type],"RTT")&gt;0,"RTT",IF(COUNTIFS(T_Demandes[Collaborateur],$A6,T_Demandes[Statut],"Validé",T_Demandes[Du],"&lt;="&amp;DATE(2026,11,2),T_Demandes[Au],"&gt;="&amp;DATE(2026,11,2),T_Demandes[Type],"MAL")&gt;0,"MAL",IF(COUNTIFS(T_Demandes[Collaborateur],$A6,T_Demandes[Statut],"Validé",T_Demandes[Du],"&lt;="&amp;DATE(2026,11,2),T_Demandes[Au],"&gt;="&amp;DATE(2026,11,2),T_Demandes[Type],"ABS")&gt;0,"ABS",IF(COUNTIFS(T_Demandes[Collaborateur],$A6,T_Demandes[Statut],"Validé",T_Demandes[Du],"&lt;="&amp;DATE(2026,11,2),T_Demandes[Au],"&gt;="&amp;DATE(2026,11,2),T_Demandes[Type],"MAT")&gt;0,"MAT","")))))</f>
        <v/>
      </c>
      <c r="F6" s="8">
        <f>IF(COUNTIFS(T_Demandes[Collaborateur],$A6,T_Demandes[Statut],"Validé",T_Demandes[Du],"&lt;="&amp;DATE(2026,11,3),T_Demandes[Au],"&gt;="&amp;DATE(2026,11,3),T_Demandes[Type],"CP")&gt;0,"CP",IF(COUNTIFS(T_Demandes[Collaborateur],$A6,T_Demandes[Statut],"Validé",T_Demandes[Du],"&lt;="&amp;DATE(2026,11,3),T_Demandes[Au],"&gt;="&amp;DATE(2026,11,3),T_Demandes[Type],"RTT")&gt;0,"RTT",IF(COUNTIFS(T_Demandes[Collaborateur],$A6,T_Demandes[Statut],"Validé",T_Demandes[Du],"&lt;="&amp;DATE(2026,11,3),T_Demandes[Au],"&gt;="&amp;DATE(2026,11,3),T_Demandes[Type],"MAL")&gt;0,"MAL",IF(COUNTIFS(T_Demandes[Collaborateur],$A6,T_Demandes[Statut],"Validé",T_Demandes[Du],"&lt;="&amp;DATE(2026,11,3),T_Demandes[Au],"&gt;="&amp;DATE(2026,11,3),T_Demandes[Type],"ABS")&gt;0,"ABS",IF(COUNTIFS(T_Demandes[Collaborateur],$A6,T_Demandes[Statut],"Validé",T_Demandes[Du],"&lt;="&amp;DATE(2026,11,3),T_Demandes[Au],"&gt;="&amp;DATE(2026,11,3),T_Demandes[Type],"MAT")&gt;0,"MAT","")))))</f>
        <v/>
      </c>
      <c r="G6" s="8">
        <f>IF(COUNTIFS(T_Demandes[Collaborateur],$A6,T_Demandes[Statut],"Validé",T_Demandes[Du],"&lt;="&amp;DATE(2026,11,4),T_Demandes[Au],"&gt;="&amp;DATE(2026,11,4),T_Demandes[Type],"CP")&gt;0,"CP",IF(COUNTIFS(T_Demandes[Collaborateur],$A6,T_Demandes[Statut],"Validé",T_Demandes[Du],"&lt;="&amp;DATE(2026,11,4),T_Demandes[Au],"&gt;="&amp;DATE(2026,11,4),T_Demandes[Type],"RTT")&gt;0,"RTT",IF(COUNTIFS(T_Demandes[Collaborateur],$A6,T_Demandes[Statut],"Validé",T_Demandes[Du],"&lt;="&amp;DATE(2026,11,4),T_Demandes[Au],"&gt;="&amp;DATE(2026,11,4),T_Demandes[Type],"MAL")&gt;0,"MAL",IF(COUNTIFS(T_Demandes[Collaborateur],$A6,T_Demandes[Statut],"Validé",T_Demandes[Du],"&lt;="&amp;DATE(2026,11,4),T_Demandes[Au],"&gt;="&amp;DATE(2026,11,4),T_Demandes[Type],"ABS")&gt;0,"ABS",IF(COUNTIFS(T_Demandes[Collaborateur],$A6,T_Demandes[Statut],"Validé",T_Demandes[Du],"&lt;="&amp;DATE(2026,11,4),T_Demandes[Au],"&gt;="&amp;DATE(2026,11,4),T_Demandes[Type],"MAT")&gt;0,"MAT","")))))</f>
        <v/>
      </c>
      <c r="H6" s="8">
        <f>IF(COUNTIFS(T_Demandes[Collaborateur],$A6,T_Demandes[Statut],"Validé",T_Demandes[Du],"&lt;="&amp;DATE(2026,11,5),T_Demandes[Au],"&gt;="&amp;DATE(2026,11,5),T_Demandes[Type],"CP")&gt;0,"CP",IF(COUNTIFS(T_Demandes[Collaborateur],$A6,T_Demandes[Statut],"Validé",T_Demandes[Du],"&lt;="&amp;DATE(2026,11,5),T_Demandes[Au],"&gt;="&amp;DATE(2026,11,5),T_Demandes[Type],"RTT")&gt;0,"RTT",IF(COUNTIFS(T_Demandes[Collaborateur],$A6,T_Demandes[Statut],"Validé",T_Demandes[Du],"&lt;="&amp;DATE(2026,11,5),T_Demandes[Au],"&gt;="&amp;DATE(2026,11,5),T_Demandes[Type],"MAL")&gt;0,"MAL",IF(COUNTIFS(T_Demandes[Collaborateur],$A6,T_Demandes[Statut],"Validé",T_Demandes[Du],"&lt;="&amp;DATE(2026,11,5),T_Demandes[Au],"&gt;="&amp;DATE(2026,11,5),T_Demandes[Type],"ABS")&gt;0,"ABS",IF(COUNTIFS(T_Demandes[Collaborateur],$A6,T_Demandes[Statut],"Validé",T_Demandes[Du],"&lt;="&amp;DATE(2026,11,5),T_Demandes[Au],"&gt;="&amp;DATE(2026,11,5),T_Demandes[Type],"MAT")&gt;0,"MAT","")))))</f>
        <v/>
      </c>
      <c r="I6" s="8">
        <f>IF(COUNTIFS(T_Demandes[Collaborateur],$A6,T_Demandes[Statut],"Validé",T_Demandes[Du],"&lt;="&amp;DATE(2026,11,6),T_Demandes[Au],"&gt;="&amp;DATE(2026,11,6),T_Demandes[Type],"CP")&gt;0,"CP",IF(COUNTIFS(T_Demandes[Collaborateur],$A6,T_Demandes[Statut],"Validé",T_Demandes[Du],"&lt;="&amp;DATE(2026,11,6),T_Demandes[Au],"&gt;="&amp;DATE(2026,11,6),T_Demandes[Type],"RTT")&gt;0,"RTT",IF(COUNTIFS(T_Demandes[Collaborateur],$A6,T_Demandes[Statut],"Validé",T_Demandes[Du],"&lt;="&amp;DATE(2026,11,6),T_Demandes[Au],"&gt;="&amp;DATE(2026,11,6),T_Demandes[Type],"MAL")&gt;0,"MAL",IF(COUNTIFS(T_Demandes[Collaborateur],$A6,T_Demandes[Statut],"Validé",T_Demandes[Du],"&lt;="&amp;DATE(2026,11,6),T_Demandes[Au],"&gt;="&amp;DATE(2026,11,6),T_Demandes[Type],"ABS")&gt;0,"ABS",IF(COUNTIFS(T_Demandes[Collaborateur],$A6,T_Demandes[Statut],"Validé",T_Demandes[Du],"&lt;="&amp;DATE(2026,11,6),T_Demandes[Au],"&gt;="&amp;DATE(2026,11,6),T_Demandes[Type],"MAT")&gt;0,"MAT","")))))</f>
        <v/>
      </c>
      <c r="J6" s="8">
        <f>IF(COUNTIFS(T_Demandes[Collaborateur],$A6,T_Demandes[Statut],"Validé",T_Demandes[Du],"&lt;="&amp;DATE(2026,11,7),T_Demandes[Au],"&gt;="&amp;DATE(2026,11,7),T_Demandes[Type],"CP")&gt;0,"CP",IF(COUNTIFS(T_Demandes[Collaborateur],$A6,T_Demandes[Statut],"Validé",T_Demandes[Du],"&lt;="&amp;DATE(2026,11,7),T_Demandes[Au],"&gt;="&amp;DATE(2026,11,7),T_Demandes[Type],"RTT")&gt;0,"RTT",IF(COUNTIFS(T_Demandes[Collaborateur],$A6,T_Demandes[Statut],"Validé",T_Demandes[Du],"&lt;="&amp;DATE(2026,11,7),T_Demandes[Au],"&gt;="&amp;DATE(2026,11,7),T_Demandes[Type],"MAL")&gt;0,"MAL",IF(COUNTIFS(T_Demandes[Collaborateur],$A6,T_Demandes[Statut],"Validé",T_Demandes[Du],"&lt;="&amp;DATE(2026,11,7),T_Demandes[Au],"&gt;="&amp;DATE(2026,11,7),T_Demandes[Type],"ABS")&gt;0,"ABS",IF(COUNTIFS(T_Demandes[Collaborateur],$A6,T_Demandes[Statut],"Validé",T_Demandes[Du],"&lt;="&amp;DATE(2026,11,7),T_Demandes[Au],"&gt;="&amp;DATE(2026,11,7),T_Demandes[Type],"MAT")&gt;0,"MAT","")))))</f>
        <v/>
      </c>
      <c r="K6" s="8">
        <f>IF(COUNTIFS(T_Demandes[Collaborateur],$A6,T_Demandes[Statut],"Validé",T_Demandes[Du],"&lt;="&amp;DATE(2026,11,8),T_Demandes[Au],"&gt;="&amp;DATE(2026,11,8),T_Demandes[Type],"CP")&gt;0,"CP",IF(COUNTIFS(T_Demandes[Collaborateur],$A6,T_Demandes[Statut],"Validé",T_Demandes[Du],"&lt;="&amp;DATE(2026,11,8),T_Demandes[Au],"&gt;="&amp;DATE(2026,11,8),T_Demandes[Type],"RTT")&gt;0,"RTT",IF(COUNTIFS(T_Demandes[Collaborateur],$A6,T_Demandes[Statut],"Validé",T_Demandes[Du],"&lt;="&amp;DATE(2026,11,8),T_Demandes[Au],"&gt;="&amp;DATE(2026,11,8),T_Demandes[Type],"MAL")&gt;0,"MAL",IF(COUNTIFS(T_Demandes[Collaborateur],$A6,T_Demandes[Statut],"Validé",T_Demandes[Du],"&lt;="&amp;DATE(2026,11,8),T_Demandes[Au],"&gt;="&amp;DATE(2026,11,8),T_Demandes[Type],"ABS")&gt;0,"ABS",IF(COUNTIFS(T_Demandes[Collaborateur],$A6,T_Demandes[Statut],"Validé",T_Demandes[Du],"&lt;="&amp;DATE(2026,11,8),T_Demandes[Au],"&gt;="&amp;DATE(2026,11,8),T_Demandes[Type],"MAT")&gt;0,"MAT","")))))</f>
        <v/>
      </c>
      <c r="L6" s="8">
        <f>IF(COUNTIFS(T_Demandes[Collaborateur],$A6,T_Demandes[Statut],"Validé",T_Demandes[Du],"&lt;="&amp;DATE(2026,11,9),T_Demandes[Au],"&gt;="&amp;DATE(2026,11,9),T_Demandes[Type],"CP")&gt;0,"CP",IF(COUNTIFS(T_Demandes[Collaborateur],$A6,T_Demandes[Statut],"Validé",T_Demandes[Du],"&lt;="&amp;DATE(2026,11,9),T_Demandes[Au],"&gt;="&amp;DATE(2026,11,9),T_Demandes[Type],"RTT")&gt;0,"RTT",IF(COUNTIFS(T_Demandes[Collaborateur],$A6,T_Demandes[Statut],"Validé",T_Demandes[Du],"&lt;="&amp;DATE(2026,11,9),T_Demandes[Au],"&gt;="&amp;DATE(2026,11,9),T_Demandes[Type],"MAL")&gt;0,"MAL",IF(COUNTIFS(T_Demandes[Collaborateur],$A6,T_Demandes[Statut],"Validé",T_Demandes[Du],"&lt;="&amp;DATE(2026,11,9),T_Demandes[Au],"&gt;="&amp;DATE(2026,11,9),T_Demandes[Type],"ABS")&gt;0,"ABS",IF(COUNTIFS(T_Demandes[Collaborateur],$A6,T_Demandes[Statut],"Validé",T_Demandes[Du],"&lt;="&amp;DATE(2026,11,9),T_Demandes[Au],"&gt;="&amp;DATE(2026,11,9),T_Demandes[Type],"MAT")&gt;0,"MAT","")))))</f>
        <v/>
      </c>
      <c r="M6" s="8">
        <f>IF(COUNTIFS(T_Demandes[Collaborateur],$A6,T_Demandes[Statut],"Validé",T_Demandes[Du],"&lt;="&amp;DATE(2026,11,10),T_Demandes[Au],"&gt;="&amp;DATE(2026,11,10),T_Demandes[Type],"CP")&gt;0,"CP",IF(COUNTIFS(T_Demandes[Collaborateur],$A6,T_Demandes[Statut],"Validé",T_Demandes[Du],"&lt;="&amp;DATE(2026,11,10),T_Demandes[Au],"&gt;="&amp;DATE(2026,11,10),T_Demandes[Type],"RTT")&gt;0,"RTT",IF(COUNTIFS(T_Demandes[Collaborateur],$A6,T_Demandes[Statut],"Validé",T_Demandes[Du],"&lt;="&amp;DATE(2026,11,10),T_Demandes[Au],"&gt;="&amp;DATE(2026,11,10),T_Demandes[Type],"MAL")&gt;0,"MAL",IF(COUNTIFS(T_Demandes[Collaborateur],$A6,T_Demandes[Statut],"Validé",T_Demandes[Du],"&lt;="&amp;DATE(2026,11,10),T_Demandes[Au],"&gt;="&amp;DATE(2026,11,10),T_Demandes[Type],"ABS")&gt;0,"ABS",IF(COUNTIFS(T_Demandes[Collaborateur],$A6,T_Demandes[Statut],"Validé",T_Demandes[Du],"&lt;="&amp;DATE(2026,11,10),T_Demandes[Au],"&gt;="&amp;DATE(2026,11,10),T_Demandes[Type],"MAT")&gt;0,"MAT","")))))</f>
        <v/>
      </c>
      <c r="N6" s="8">
        <f>IF(COUNTIFS(T_Demandes[Collaborateur],$A6,T_Demandes[Statut],"Validé",T_Demandes[Du],"&lt;="&amp;DATE(2026,11,11),T_Demandes[Au],"&gt;="&amp;DATE(2026,11,11),T_Demandes[Type],"CP")&gt;0,"CP",IF(COUNTIFS(T_Demandes[Collaborateur],$A6,T_Demandes[Statut],"Validé",T_Demandes[Du],"&lt;="&amp;DATE(2026,11,11),T_Demandes[Au],"&gt;="&amp;DATE(2026,11,11),T_Demandes[Type],"RTT")&gt;0,"RTT",IF(COUNTIFS(T_Demandes[Collaborateur],$A6,T_Demandes[Statut],"Validé",T_Demandes[Du],"&lt;="&amp;DATE(2026,11,11),T_Demandes[Au],"&gt;="&amp;DATE(2026,11,11),T_Demandes[Type],"MAL")&gt;0,"MAL",IF(COUNTIFS(T_Demandes[Collaborateur],$A6,T_Demandes[Statut],"Validé",T_Demandes[Du],"&lt;="&amp;DATE(2026,11,11),T_Demandes[Au],"&gt;="&amp;DATE(2026,11,11),T_Demandes[Type],"ABS")&gt;0,"ABS",IF(COUNTIFS(T_Demandes[Collaborateur],$A6,T_Demandes[Statut],"Validé",T_Demandes[Du],"&lt;="&amp;DATE(2026,11,11),T_Demandes[Au],"&gt;="&amp;DATE(2026,11,11),T_Demandes[Type],"MAT")&gt;0,"MAT","")))))</f>
        <v/>
      </c>
      <c r="O6" s="8">
        <f>IF(COUNTIFS(T_Demandes[Collaborateur],$A6,T_Demandes[Statut],"Validé",T_Demandes[Du],"&lt;="&amp;DATE(2026,11,12),T_Demandes[Au],"&gt;="&amp;DATE(2026,11,12),T_Demandes[Type],"CP")&gt;0,"CP",IF(COUNTIFS(T_Demandes[Collaborateur],$A6,T_Demandes[Statut],"Validé",T_Demandes[Du],"&lt;="&amp;DATE(2026,11,12),T_Demandes[Au],"&gt;="&amp;DATE(2026,11,12),T_Demandes[Type],"RTT")&gt;0,"RTT",IF(COUNTIFS(T_Demandes[Collaborateur],$A6,T_Demandes[Statut],"Validé",T_Demandes[Du],"&lt;="&amp;DATE(2026,11,12),T_Demandes[Au],"&gt;="&amp;DATE(2026,11,12),T_Demandes[Type],"MAL")&gt;0,"MAL",IF(COUNTIFS(T_Demandes[Collaborateur],$A6,T_Demandes[Statut],"Validé",T_Demandes[Du],"&lt;="&amp;DATE(2026,11,12),T_Demandes[Au],"&gt;="&amp;DATE(2026,11,12),T_Demandes[Type],"ABS")&gt;0,"ABS",IF(COUNTIFS(T_Demandes[Collaborateur],$A6,T_Demandes[Statut],"Validé",T_Demandes[Du],"&lt;="&amp;DATE(2026,11,12),T_Demandes[Au],"&gt;="&amp;DATE(2026,11,12),T_Demandes[Type],"MAT")&gt;0,"MAT","")))))</f>
        <v/>
      </c>
      <c r="P6" s="8">
        <f>IF(COUNTIFS(T_Demandes[Collaborateur],$A6,T_Demandes[Statut],"Validé",T_Demandes[Du],"&lt;="&amp;DATE(2026,11,13),T_Demandes[Au],"&gt;="&amp;DATE(2026,11,13),T_Demandes[Type],"CP")&gt;0,"CP",IF(COUNTIFS(T_Demandes[Collaborateur],$A6,T_Demandes[Statut],"Validé",T_Demandes[Du],"&lt;="&amp;DATE(2026,11,13),T_Demandes[Au],"&gt;="&amp;DATE(2026,11,13),T_Demandes[Type],"RTT")&gt;0,"RTT",IF(COUNTIFS(T_Demandes[Collaborateur],$A6,T_Demandes[Statut],"Validé",T_Demandes[Du],"&lt;="&amp;DATE(2026,11,13),T_Demandes[Au],"&gt;="&amp;DATE(2026,11,13),T_Demandes[Type],"MAL")&gt;0,"MAL",IF(COUNTIFS(T_Demandes[Collaborateur],$A6,T_Demandes[Statut],"Validé",T_Demandes[Du],"&lt;="&amp;DATE(2026,11,13),T_Demandes[Au],"&gt;="&amp;DATE(2026,11,13),T_Demandes[Type],"ABS")&gt;0,"ABS",IF(COUNTIFS(T_Demandes[Collaborateur],$A6,T_Demandes[Statut],"Validé",T_Demandes[Du],"&lt;="&amp;DATE(2026,11,13),T_Demandes[Au],"&gt;="&amp;DATE(2026,11,13),T_Demandes[Type],"MAT")&gt;0,"MAT","")))))</f>
        <v/>
      </c>
      <c r="Q6" s="8">
        <f>IF(COUNTIFS(T_Demandes[Collaborateur],$A6,T_Demandes[Statut],"Validé",T_Demandes[Du],"&lt;="&amp;DATE(2026,11,14),T_Demandes[Au],"&gt;="&amp;DATE(2026,11,14),T_Demandes[Type],"CP")&gt;0,"CP",IF(COUNTIFS(T_Demandes[Collaborateur],$A6,T_Demandes[Statut],"Validé",T_Demandes[Du],"&lt;="&amp;DATE(2026,11,14),T_Demandes[Au],"&gt;="&amp;DATE(2026,11,14),T_Demandes[Type],"RTT")&gt;0,"RTT",IF(COUNTIFS(T_Demandes[Collaborateur],$A6,T_Demandes[Statut],"Validé",T_Demandes[Du],"&lt;="&amp;DATE(2026,11,14),T_Demandes[Au],"&gt;="&amp;DATE(2026,11,14),T_Demandes[Type],"MAL")&gt;0,"MAL",IF(COUNTIFS(T_Demandes[Collaborateur],$A6,T_Demandes[Statut],"Validé",T_Demandes[Du],"&lt;="&amp;DATE(2026,11,14),T_Demandes[Au],"&gt;="&amp;DATE(2026,11,14),T_Demandes[Type],"ABS")&gt;0,"ABS",IF(COUNTIFS(T_Demandes[Collaborateur],$A6,T_Demandes[Statut],"Validé",T_Demandes[Du],"&lt;="&amp;DATE(2026,11,14),T_Demandes[Au],"&gt;="&amp;DATE(2026,11,14),T_Demandes[Type],"MAT")&gt;0,"MAT","")))))</f>
        <v/>
      </c>
      <c r="R6" s="8">
        <f>IF(COUNTIFS(T_Demandes[Collaborateur],$A6,T_Demandes[Statut],"Validé",T_Demandes[Du],"&lt;="&amp;DATE(2026,11,15),T_Demandes[Au],"&gt;="&amp;DATE(2026,11,15),T_Demandes[Type],"CP")&gt;0,"CP",IF(COUNTIFS(T_Demandes[Collaborateur],$A6,T_Demandes[Statut],"Validé",T_Demandes[Du],"&lt;="&amp;DATE(2026,11,15),T_Demandes[Au],"&gt;="&amp;DATE(2026,11,15),T_Demandes[Type],"RTT")&gt;0,"RTT",IF(COUNTIFS(T_Demandes[Collaborateur],$A6,T_Demandes[Statut],"Validé",T_Demandes[Du],"&lt;="&amp;DATE(2026,11,15),T_Demandes[Au],"&gt;="&amp;DATE(2026,11,15),T_Demandes[Type],"MAL")&gt;0,"MAL",IF(COUNTIFS(T_Demandes[Collaborateur],$A6,T_Demandes[Statut],"Validé",T_Demandes[Du],"&lt;="&amp;DATE(2026,11,15),T_Demandes[Au],"&gt;="&amp;DATE(2026,11,15),T_Demandes[Type],"ABS")&gt;0,"ABS",IF(COUNTIFS(T_Demandes[Collaborateur],$A6,T_Demandes[Statut],"Validé",T_Demandes[Du],"&lt;="&amp;DATE(2026,11,15),T_Demandes[Au],"&gt;="&amp;DATE(2026,11,15),T_Demandes[Type],"MAT")&gt;0,"MAT","")))))</f>
        <v/>
      </c>
      <c r="S6" s="8">
        <f>IF(COUNTIFS(T_Demandes[Collaborateur],$A6,T_Demandes[Statut],"Validé",T_Demandes[Du],"&lt;="&amp;DATE(2026,11,16),T_Demandes[Au],"&gt;="&amp;DATE(2026,11,16),T_Demandes[Type],"CP")&gt;0,"CP",IF(COUNTIFS(T_Demandes[Collaborateur],$A6,T_Demandes[Statut],"Validé",T_Demandes[Du],"&lt;="&amp;DATE(2026,11,16),T_Demandes[Au],"&gt;="&amp;DATE(2026,11,16),T_Demandes[Type],"RTT")&gt;0,"RTT",IF(COUNTIFS(T_Demandes[Collaborateur],$A6,T_Demandes[Statut],"Validé",T_Demandes[Du],"&lt;="&amp;DATE(2026,11,16),T_Demandes[Au],"&gt;="&amp;DATE(2026,11,16),T_Demandes[Type],"MAL")&gt;0,"MAL",IF(COUNTIFS(T_Demandes[Collaborateur],$A6,T_Demandes[Statut],"Validé",T_Demandes[Du],"&lt;="&amp;DATE(2026,11,16),T_Demandes[Au],"&gt;="&amp;DATE(2026,11,16),T_Demandes[Type],"ABS")&gt;0,"ABS",IF(COUNTIFS(T_Demandes[Collaborateur],$A6,T_Demandes[Statut],"Validé",T_Demandes[Du],"&lt;="&amp;DATE(2026,11,16),T_Demandes[Au],"&gt;="&amp;DATE(2026,11,16),T_Demandes[Type],"MAT")&gt;0,"MAT","")))))</f>
        <v/>
      </c>
      <c r="T6" s="8">
        <f>IF(COUNTIFS(T_Demandes[Collaborateur],$A6,T_Demandes[Statut],"Validé",T_Demandes[Du],"&lt;="&amp;DATE(2026,11,17),T_Demandes[Au],"&gt;="&amp;DATE(2026,11,17),T_Demandes[Type],"CP")&gt;0,"CP",IF(COUNTIFS(T_Demandes[Collaborateur],$A6,T_Demandes[Statut],"Validé",T_Demandes[Du],"&lt;="&amp;DATE(2026,11,17),T_Demandes[Au],"&gt;="&amp;DATE(2026,11,17),T_Demandes[Type],"RTT")&gt;0,"RTT",IF(COUNTIFS(T_Demandes[Collaborateur],$A6,T_Demandes[Statut],"Validé",T_Demandes[Du],"&lt;="&amp;DATE(2026,11,17),T_Demandes[Au],"&gt;="&amp;DATE(2026,11,17),T_Demandes[Type],"MAL")&gt;0,"MAL",IF(COUNTIFS(T_Demandes[Collaborateur],$A6,T_Demandes[Statut],"Validé",T_Demandes[Du],"&lt;="&amp;DATE(2026,11,17),T_Demandes[Au],"&gt;="&amp;DATE(2026,11,17),T_Demandes[Type],"ABS")&gt;0,"ABS",IF(COUNTIFS(T_Demandes[Collaborateur],$A6,T_Demandes[Statut],"Validé",T_Demandes[Du],"&lt;="&amp;DATE(2026,11,17),T_Demandes[Au],"&gt;="&amp;DATE(2026,11,17),T_Demandes[Type],"MAT")&gt;0,"MAT","")))))</f>
        <v/>
      </c>
      <c r="U6" s="8">
        <f>IF(COUNTIFS(T_Demandes[Collaborateur],$A6,T_Demandes[Statut],"Validé",T_Demandes[Du],"&lt;="&amp;DATE(2026,11,18),T_Demandes[Au],"&gt;="&amp;DATE(2026,11,18),T_Demandes[Type],"CP")&gt;0,"CP",IF(COUNTIFS(T_Demandes[Collaborateur],$A6,T_Demandes[Statut],"Validé",T_Demandes[Du],"&lt;="&amp;DATE(2026,11,18),T_Demandes[Au],"&gt;="&amp;DATE(2026,11,18),T_Demandes[Type],"RTT")&gt;0,"RTT",IF(COUNTIFS(T_Demandes[Collaborateur],$A6,T_Demandes[Statut],"Validé",T_Demandes[Du],"&lt;="&amp;DATE(2026,11,18),T_Demandes[Au],"&gt;="&amp;DATE(2026,11,18),T_Demandes[Type],"MAL")&gt;0,"MAL",IF(COUNTIFS(T_Demandes[Collaborateur],$A6,T_Demandes[Statut],"Validé",T_Demandes[Du],"&lt;="&amp;DATE(2026,11,18),T_Demandes[Au],"&gt;="&amp;DATE(2026,11,18),T_Demandes[Type],"ABS")&gt;0,"ABS",IF(COUNTIFS(T_Demandes[Collaborateur],$A6,T_Demandes[Statut],"Validé",T_Demandes[Du],"&lt;="&amp;DATE(2026,11,18),T_Demandes[Au],"&gt;="&amp;DATE(2026,11,18),T_Demandes[Type],"MAT")&gt;0,"MAT","")))))</f>
        <v/>
      </c>
      <c r="V6" s="8">
        <f>IF(COUNTIFS(T_Demandes[Collaborateur],$A6,T_Demandes[Statut],"Validé",T_Demandes[Du],"&lt;="&amp;DATE(2026,11,19),T_Demandes[Au],"&gt;="&amp;DATE(2026,11,19),T_Demandes[Type],"CP")&gt;0,"CP",IF(COUNTIFS(T_Demandes[Collaborateur],$A6,T_Demandes[Statut],"Validé",T_Demandes[Du],"&lt;="&amp;DATE(2026,11,19),T_Demandes[Au],"&gt;="&amp;DATE(2026,11,19),T_Demandes[Type],"RTT")&gt;0,"RTT",IF(COUNTIFS(T_Demandes[Collaborateur],$A6,T_Demandes[Statut],"Validé",T_Demandes[Du],"&lt;="&amp;DATE(2026,11,19),T_Demandes[Au],"&gt;="&amp;DATE(2026,11,19),T_Demandes[Type],"MAL")&gt;0,"MAL",IF(COUNTIFS(T_Demandes[Collaborateur],$A6,T_Demandes[Statut],"Validé",T_Demandes[Du],"&lt;="&amp;DATE(2026,11,19),T_Demandes[Au],"&gt;="&amp;DATE(2026,11,19),T_Demandes[Type],"ABS")&gt;0,"ABS",IF(COUNTIFS(T_Demandes[Collaborateur],$A6,T_Demandes[Statut],"Validé",T_Demandes[Du],"&lt;="&amp;DATE(2026,11,19),T_Demandes[Au],"&gt;="&amp;DATE(2026,11,19),T_Demandes[Type],"MAT")&gt;0,"MAT","")))))</f>
        <v/>
      </c>
      <c r="W6" s="8">
        <f>IF(COUNTIFS(T_Demandes[Collaborateur],$A6,T_Demandes[Statut],"Validé",T_Demandes[Du],"&lt;="&amp;DATE(2026,11,20),T_Demandes[Au],"&gt;="&amp;DATE(2026,11,20),T_Demandes[Type],"CP")&gt;0,"CP",IF(COUNTIFS(T_Demandes[Collaborateur],$A6,T_Demandes[Statut],"Validé",T_Demandes[Du],"&lt;="&amp;DATE(2026,11,20),T_Demandes[Au],"&gt;="&amp;DATE(2026,11,20),T_Demandes[Type],"RTT")&gt;0,"RTT",IF(COUNTIFS(T_Demandes[Collaborateur],$A6,T_Demandes[Statut],"Validé",T_Demandes[Du],"&lt;="&amp;DATE(2026,11,20),T_Demandes[Au],"&gt;="&amp;DATE(2026,11,20),T_Demandes[Type],"MAL")&gt;0,"MAL",IF(COUNTIFS(T_Demandes[Collaborateur],$A6,T_Demandes[Statut],"Validé",T_Demandes[Du],"&lt;="&amp;DATE(2026,11,20),T_Demandes[Au],"&gt;="&amp;DATE(2026,11,20),T_Demandes[Type],"ABS")&gt;0,"ABS",IF(COUNTIFS(T_Demandes[Collaborateur],$A6,T_Demandes[Statut],"Validé",T_Demandes[Du],"&lt;="&amp;DATE(2026,11,20),T_Demandes[Au],"&gt;="&amp;DATE(2026,11,20),T_Demandes[Type],"MAT")&gt;0,"MAT","")))))</f>
        <v/>
      </c>
      <c r="X6" s="8">
        <f>IF(COUNTIFS(T_Demandes[Collaborateur],$A6,T_Demandes[Statut],"Validé",T_Demandes[Du],"&lt;="&amp;DATE(2026,11,21),T_Demandes[Au],"&gt;="&amp;DATE(2026,11,21),T_Demandes[Type],"CP")&gt;0,"CP",IF(COUNTIFS(T_Demandes[Collaborateur],$A6,T_Demandes[Statut],"Validé",T_Demandes[Du],"&lt;="&amp;DATE(2026,11,21),T_Demandes[Au],"&gt;="&amp;DATE(2026,11,21),T_Demandes[Type],"RTT")&gt;0,"RTT",IF(COUNTIFS(T_Demandes[Collaborateur],$A6,T_Demandes[Statut],"Validé",T_Demandes[Du],"&lt;="&amp;DATE(2026,11,21),T_Demandes[Au],"&gt;="&amp;DATE(2026,11,21),T_Demandes[Type],"MAL")&gt;0,"MAL",IF(COUNTIFS(T_Demandes[Collaborateur],$A6,T_Demandes[Statut],"Validé",T_Demandes[Du],"&lt;="&amp;DATE(2026,11,21),T_Demandes[Au],"&gt;="&amp;DATE(2026,11,21),T_Demandes[Type],"ABS")&gt;0,"ABS",IF(COUNTIFS(T_Demandes[Collaborateur],$A6,T_Demandes[Statut],"Validé",T_Demandes[Du],"&lt;="&amp;DATE(2026,11,21),T_Demandes[Au],"&gt;="&amp;DATE(2026,11,21),T_Demandes[Type],"MAT")&gt;0,"MAT","")))))</f>
        <v/>
      </c>
      <c r="Y6" s="8">
        <f>IF(COUNTIFS(T_Demandes[Collaborateur],$A6,T_Demandes[Statut],"Validé",T_Demandes[Du],"&lt;="&amp;DATE(2026,11,22),T_Demandes[Au],"&gt;="&amp;DATE(2026,11,22),T_Demandes[Type],"CP")&gt;0,"CP",IF(COUNTIFS(T_Demandes[Collaborateur],$A6,T_Demandes[Statut],"Validé",T_Demandes[Du],"&lt;="&amp;DATE(2026,11,22),T_Demandes[Au],"&gt;="&amp;DATE(2026,11,22),T_Demandes[Type],"RTT")&gt;0,"RTT",IF(COUNTIFS(T_Demandes[Collaborateur],$A6,T_Demandes[Statut],"Validé",T_Demandes[Du],"&lt;="&amp;DATE(2026,11,22),T_Demandes[Au],"&gt;="&amp;DATE(2026,11,22),T_Demandes[Type],"MAL")&gt;0,"MAL",IF(COUNTIFS(T_Demandes[Collaborateur],$A6,T_Demandes[Statut],"Validé",T_Demandes[Du],"&lt;="&amp;DATE(2026,11,22),T_Demandes[Au],"&gt;="&amp;DATE(2026,11,22),T_Demandes[Type],"ABS")&gt;0,"ABS",IF(COUNTIFS(T_Demandes[Collaborateur],$A6,T_Demandes[Statut],"Validé",T_Demandes[Du],"&lt;="&amp;DATE(2026,11,22),T_Demandes[Au],"&gt;="&amp;DATE(2026,11,22),T_Demandes[Type],"MAT")&gt;0,"MAT","")))))</f>
        <v/>
      </c>
      <c r="Z6" s="8">
        <f>IF(COUNTIFS(T_Demandes[Collaborateur],$A6,T_Demandes[Statut],"Validé",T_Demandes[Du],"&lt;="&amp;DATE(2026,11,23),T_Demandes[Au],"&gt;="&amp;DATE(2026,11,23),T_Demandes[Type],"CP")&gt;0,"CP",IF(COUNTIFS(T_Demandes[Collaborateur],$A6,T_Demandes[Statut],"Validé",T_Demandes[Du],"&lt;="&amp;DATE(2026,11,23),T_Demandes[Au],"&gt;="&amp;DATE(2026,11,23),T_Demandes[Type],"RTT")&gt;0,"RTT",IF(COUNTIFS(T_Demandes[Collaborateur],$A6,T_Demandes[Statut],"Validé",T_Demandes[Du],"&lt;="&amp;DATE(2026,11,23),T_Demandes[Au],"&gt;="&amp;DATE(2026,11,23),T_Demandes[Type],"MAL")&gt;0,"MAL",IF(COUNTIFS(T_Demandes[Collaborateur],$A6,T_Demandes[Statut],"Validé",T_Demandes[Du],"&lt;="&amp;DATE(2026,11,23),T_Demandes[Au],"&gt;="&amp;DATE(2026,11,23),T_Demandes[Type],"ABS")&gt;0,"ABS",IF(COUNTIFS(T_Demandes[Collaborateur],$A6,T_Demandes[Statut],"Validé",T_Demandes[Du],"&lt;="&amp;DATE(2026,11,23),T_Demandes[Au],"&gt;="&amp;DATE(2026,11,23),T_Demandes[Type],"MAT")&gt;0,"MAT","")))))</f>
        <v/>
      </c>
      <c r="AA6" s="8">
        <f>IF(COUNTIFS(T_Demandes[Collaborateur],$A6,T_Demandes[Statut],"Validé",T_Demandes[Du],"&lt;="&amp;DATE(2026,11,24),T_Demandes[Au],"&gt;="&amp;DATE(2026,11,24),T_Demandes[Type],"CP")&gt;0,"CP",IF(COUNTIFS(T_Demandes[Collaborateur],$A6,T_Demandes[Statut],"Validé",T_Demandes[Du],"&lt;="&amp;DATE(2026,11,24),T_Demandes[Au],"&gt;="&amp;DATE(2026,11,24),T_Demandes[Type],"RTT")&gt;0,"RTT",IF(COUNTIFS(T_Demandes[Collaborateur],$A6,T_Demandes[Statut],"Validé",T_Demandes[Du],"&lt;="&amp;DATE(2026,11,24),T_Demandes[Au],"&gt;="&amp;DATE(2026,11,24),T_Demandes[Type],"MAL")&gt;0,"MAL",IF(COUNTIFS(T_Demandes[Collaborateur],$A6,T_Demandes[Statut],"Validé",T_Demandes[Du],"&lt;="&amp;DATE(2026,11,24),T_Demandes[Au],"&gt;="&amp;DATE(2026,11,24),T_Demandes[Type],"ABS")&gt;0,"ABS",IF(COUNTIFS(T_Demandes[Collaborateur],$A6,T_Demandes[Statut],"Validé",T_Demandes[Du],"&lt;="&amp;DATE(2026,11,24),T_Demandes[Au],"&gt;="&amp;DATE(2026,11,24),T_Demandes[Type],"MAT")&gt;0,"MAT","")))))</f>
        <v/>
      </c>
      <c r="AB6" s="8">
        <f>IF(COUNTIFS(T_Demandes[Collaborateur],$A6,T_Demandes[Statut],"Validé",T_Demandes[Du],"&lt;="&amp;DATE(2026,11,25),T_Demandes[Au],"&gt;="&amp;DATE(2026,11,25),T_Demandes[Type],"CP")&gt;0,"CP",IF(COUNTIFS(T_Demandes[Collaborateur],$A6,T_Demandes[Statut],"Validé",T_Demandes[Du],"&lt;="&amp;DATE(2026,11,25),T_Demandes[Au],"&gt;="&amp;DATE(2026,11,25),T_Demandes[Type],"RTT")&gt;0,"RTT",IF(COUNTIFS(T_Demandes[Collaborateur],$A6,T_Demandes[Statut],"Validé",T_Demandes[Du],"&lt;="&amp;DATE(2026,11,25),T_Demandes[Au],"&gt;="&amp;DATE(2026,11,25),T_Demandes[Type],"MAL")&gt;0,"MAL",IF(COUNTIFS(T_Demandes[Collaborateur],$A6,T_Demandes[Statut],"Validé",T_Demandes[Du],"&lt;="&amp;DATE(2026,11,25),T_Demandes[Au],"&gt;="&amp;DATE(2026,11,25),T_Demandes[Type],"ABS")&gt;0,"ABS",IF(COUNTIFS(T_Demandes[Collaborateur],$A6,T_Demandes[Statut],"Validé",T_Demandes[Du],"&lt;="&amp;DATE(2026,11,25),T_Demandes[Au],"&gt;="&amp;DATE(2026,11,25),T_Demandes[Type],"MAT")&gt;0,"MAT","")))))</f>
        <v/>
      </c>
      <c r="AC6" s="8">
        <f>IF(COUNTIFS(T_Demandes[Collaborateur],$A6,T_Demandes[Statut],"Validé",T_Demandes[Du],"&lt;="&amp;DATE(2026,11,26),T_Demandes[Au],"&gt;="&amp;DATE(2026,11,26),T_Demandes[Type],"CP")&gt;0,"CP",IF(COUNTIFS(T_Demandes[Collaborateur],$A6,T_Demandes[Statut],"Validé",T_Demandes[Du],"&lt;="&amp;DATE(2026,11,26),T_Demandes[Au],"&gt;="&amp;DATE(2026,11,26),T_Demandes[Type],"RTT")&gt;0,"RTT",IF(COUNTIFS(T_Demandes[Collaborateur],$A6,T_Demandes[Statut],"Validé",T_Demandes[Du],"&lt;="&amp;DATE(2026,11,26),T_Demandes[Au],"&gt;="&amp;DATE(2026,11,26),T_Demandes[Type],"MAL")&gt;0,"MAL",IF(COUNTIFS(T_Demandes[Collaborateur],$A6,T_Demandes[Statut],"Validé",T_Demandes[Du],"&lt;="&amp;DATE(2026,11,26),T_Demandes[Au],"&gt;="&amp;DATE(2026,11,26),T_Demandes[Type],"ABS")&gt;0,"ABS",IF(COUNTIFS(T_Demandes[Collaborateur],$A6,T_Demandes[Statut],"Validé",T_Demandes[Du],"&lt;="&amp;DATE(2026,11,26),T_Demandes[Au],"&gt;="&amp;DATE(2026,11,26),T_Demandes[Type],"MAT")&gt;0,"MAT","")))))</f>
        <v/>
      </c>
      <c r="AD6" s="8">
        <f>IF(COUNTIFS(T_Demandes[Collaborateur],$A6,T_Demandes[Statut],"Validé",T_Demandes[Du],"&lt;="&amp;DATE(2026,11,27),T_Demandes[Au],"&gt;="&amp;DATE(2026,11,27),T_Demandes[Type],"CP")&gt;0,"CP",IF(COUNTIFS(T_Demandes[Collaborateur],$A6,T_Demandes[Statut],"Validé",T_Demandes[Du],"&lt;="&amp;DATE(2026,11,27),T_Demandes[Au],"&gt;="&amp;DATE(2026,11,27),T_Demandes[Type],"RTT")&gt;0,"RTT",IF(COUNTIFS(T_Demandes[Collaborateur],$A6,T_Demandes[Statut],"Validé",T_Demandes[Du],"&lt;="&amp;DATE(2026,11,27),T_Demandes[Au],"&gt;="&amp;DATE(2026,11,27),T_Demandes[Type],"MAL")&gt;0,"MAL",IF(COUNTIFS(T_Demandes[Collaborateur],$A6,T_Demandes[Statut],"Validé",T_Demandes[Du],"&lt;="&amp;DATE(2026,11,27),T_Demandes[Au],"&gt;="&amp;DATE(2026,11,27),T_Demandes[Type],"ABS")&gt;0,"ABS",IF(COUNTIFS(T_Demandes[Collaborateur],$A6,T_Demandes[Statut],"Validé",T_Demandes[Du],"&lt;="&amp;DATE(2026,11,27),T_Demandes[Au],"&gt;="&amp;DATE(2026,11,27),T_Demandes[Type],"MAT")&gt;0,"MAT","")))))</f>
        <v/>
      </c>
      <c r="AE6" s="8">
        <f>IF(COUNTIFS(T_Demandes[Collaborateur],$A6,T_Demandes[Statut],"Validé",T_Demandes[Du],"&lt;="&amp;DATE(2026,11,28),T_Demandes[Au],"&gt;="&amp;DATE(2026,11,28),T_Demandes[Type],"CP")&gt;0,"CP",IF(COUNTIFS(T_Demandes[Collaborateur],$A6,T_Demandes[Statut],"Validé",T_Demandes[Du],"&lt;="&amp;DATE(2026,11,28),T_Demandes[Au],"&gt;="&amp;DATE(2026,11,28),T_Demandes[Type],"RTT")&gt;0,"RTT",IF(COUNTIFS(T_Demandes[Collaborateur],$A6,T_Demandes[Statut],"Validé",T_Demandes[Du],"&lt;="&amp;DATE(2026,11,28),T_Demandes[Au],"&gt;="&amp;DATE(2026,11,28),T_Demandes[Type],"MAL")&gt;0,"MAL",IF(COUNTIFS(T_Demandes[Collaborateur],$A6,T_Demandes[Statut],"Validé",T_Demandes[Du],"&lt;="&amp;DATE(2026,11,28),T_Demandes[Au],"&gt;="&amp;DATE(2026,11,28),T_Demandes[Type],"ABS")&gt;0,"ABS",IF(COUNTIFS(T_Demandes[Collaborateur],$A6,T_Demandes[Statut],"Validé",T_Demandes[Du],"&lt;="&amp;DATE(2026,11,28),T_Demandes[Au],"&gt;="&amp;DATE(2026,11,28),T_Demandes[Type],"MAT")&gt;0,"MAT","")))))</f>
        <v/>
      </c>
      <c r="AF6" s="8">
        <f>IF(COUNTIFS(T_Demandes[Collaborateur],$A6,T_Demandes[Statut],"Validé",T_Demandes[Du],"&lt;="&amp;DATE(2026,11,29),T_Demandes[Au],"&gt;="&amp;DATE(2026,11,29),T_Demandes[Type],"CP")&gt;0,"CP",IF(COUNTIFS(T_Demandes[Collaborateur],$A6,T_Demandes[Statut],"Validé",T_Demandes[Du],"&lt;="&amp;DATE(2026,11,29),T_Demandes[Au],"&gt;="&amp;DATE(2026,11,29),T_Demandes[Type],"RTT")&gt;0,"RTT",IF(COUNTIFS(T_Demandes[Collaborateur],$A6,T_Demandes[Statut],"Validé",T_Demandes[Du],"&lt;="&amp;DATE(2026,11,29),T_Demandes[Au],"&gt;="&amp;DATE(2026,11,29),T_Demandes[Type],"MAL")&gt;0,"MAL",IF(COUNTIFS(T_Demandes[Collaborateur],$A6,T_Demandes[Statut],"Validé",T_Demandes[Du],"&lt;="&amp;DATE(2026,11,29),T_Demandes[Au],"&gt;="&amp;DATE(2026,11,29),T_Demandes[Type],"ABS")&gt;0,"ABS",IF(COUNTIFS(T_Demandes[Collaborateur],$A6,T_Demandes[Statut],"Validé",T_Demandes[Du],"&lt;="&amp;DATE(2026,11,29),T_Demandes[Au],"&gt;="&amp;DATE(2026,11,29),T_Demandes[Type],"MAT")&gt;0,"MAT","")))))</f>
        <v/>
      </c>
      <c r="AG6" s="8">
        <f>IF(COUNTIFS(T_Demandes[Collaborateur],$A6,T_Demandes[Statut],"Validé",T_Demandes[Du],"&lt;="&amp;DATE(2026,11,30),T_Demandes[Au],"&gt;="&amp;DATE(2026,11,30),T_Demandes[Type],"CP")&gt;0,"CP",IF(COUNTIFS(T_Demandes[Collaborateur],$A6,T_Demandes[Statut],"Validé",T_Demandes[Du],"&lt;="&amp;DATE(2026,11,30),T_Demandes[Au],"&gt;="&amp;DATE(2026,11,30),T_Demandes[Type],"RTT")&gt;0,"RTT",IF(COUNTIFS(T_Demandes[Collaborateur],$A6,T_Demandes[Statut],"Validé",T_Demandes[Du],"&lt;="&amp;DATE(2026,11,30),T_Demandes[Au],"&gt;="&amp;DATE(2026,11,30),T_Demandes[Type],"MAL")&gt;0,"MAL",IF(COUNTIFS(T_Demandes[Collaborateur],$A6,T_Demandes[Statut],"Validé",T_Demandes[Du],"&lt;="&amp;DATE(2026,11,30),T_Demandes[Au],"&gt;="&amp;DATE(2026,11,30),T_Demandes[Type],"ABS")&gt;0,"ABS",IF(COUNTIFS(T_Demandes[Collaborateur],$A6,T_Demandes[Statut],"Validé",T_Demandes[Du],"&lt;="&amp;DATE(2026,11,30),T_Demandes[Au],"&gt;="&amp;DATE(2026,11,30),T_Demandes[Type],"MAT")&gt;0,"MAT","")))))</f>
        <v/>
      </c>
    </row>
    <row r="7">
      <c r="A7" t="inlineStr">
        <is>
          <t>Salma Rifi</t>
        </is>
      </c>
      <c r="B7" t="inlineStr">
        <is>
          <t>A</t>
        </is>
      </c>
      <c r="C7" t="inlineStr">
        <is>
          <t>Yassine Haddad</t>
        </is>
      </c>
      <c r="D7" s="8">
        <f>IF(COUNTIFS(T_Demandes[Collaborateur],$A7,T_Demandes[Statut],"Validé",T_Demandes[Du],"&lt;="&amp;DATE(2026,11,1),T_Demandes[Au],"&gt;="&amp;DATE(2026,11,1),T_Demandes[Type],"CP")&gt;0,"CP",IF(COUNTIFS(T_Demandes[Collaborateur],$A7,T_Demandes[Statut],"Validé",T_Demandes[Du],"&lt;="&amp;DATE(2026,11,1),T_Demandes[Au],"&gt;="&amp;DATE(2026,11,1),T_Demandes[Type],"RTT")&gt;0,"RTT",IF(COUNTIFS(T_Demandes[Collaborateur],$A7,T_Demandes[Statut],"Validé",T_Demandes[Du],"&lt;="&amp;DATE(2026,11,1),T_Demandes[Au],"&gt;="&amp;DATE(2026,11,1),T_Demandes[Type],"MAL")&gt;0,"MAL",IF(COUNTIFS(T_Demandes[Collaborateur],$A7,T_Demandes[Statut],"Validé",T_Demandes[Du],"&lt;="&amp;DATE(2026,11,1),T_Demandes[Au],"&gt;="&amp;DATE(2026,11,1),T_Demandes[Type],"ABS")&gt;0,"ABS",IF(COUNTIFS(T_Demandes[Collaborateur],$A7,T_Demandes[Statut],"Validé",T_Demandes[Du],"&lt;="&amp;DATE(2026,11,1),T_Demandes[Au],"&gt;="&amp;DATE(2026,11,1),T_Demandes[Type],"MAT")&gt;0,"MAT","")))))</f>
        <v/>
      </c>
      <c r="E7" s="8">
        <f>IF(COUNTIFS(T_Demandes[Collaborateur],$A7,T_Demandes[Statut],"Validé",T_Demandes[Du],"&lt;="&amp;DATE(2026,11,2),T_Demandes[Au],"&gt;="&amp;DATE(2026,11,2),T_Demandes[Type],"CP")&gt;0,"CP",IF(COUNTIFS(T_Demandes[Collaborateur],$A7,T_Demandes[Statut],"Validé",T_Demandes[Du],"&lt;="&amp;DATE(2026,11,2),T_Demandes[Au],"&gt;="&amp;DATE(2026,11,2),T_Demandes[Type],"RTT")&gt;0,"RTT",IF(COUNTIFS(T_Demandes[Collaborateur],$A7,T_Demandes[Statut],"Validé",T_Demandes[Du],"&lt;="&amp;DATE(2026,11,2),T_Demandes[Au],"&gt;="&amp;DATE(2026,11,2),T_Demandes[Type],"MAL")&gt;0,"MAL",IF(COUNTIFS(T_Demandes[Collaborateur],$A7,T_Demandes[Statut],"Validé",T_Demandes[Du],"&lt;="&amp;DATE(2026,11,2),T_Demandes[Au],"&gt;="&amp;DATE(2026,11,2),T_Demandes[Type],"ABS")&gt;0,"ABS",IF(COUNTIFS(T_Demandes[Collaborateur],$A7,T_Demandes[Statut],"Validé",T_Demandes[Du],"&lt;="&amp;DATE(2026,11,2),T_Demandes[Au],"&gt;="&amp;DATE(2026,11,2),T_Demandes[Type],"MAT")&gt;0,"MAT","")))))</f>
        <v/>
      </c>
      <c r="F7" s="8">
        <f>IF(COUNTIFS(T_Demandes[Collaborateur],$A7,T_Demandes[Statut],"Validé",T_Demandes[Du],"&lt;="&amp;DATE(2026,11,3),T_Demandes[Au],"&gt;="&amp;DATE(2026,11,3),T_Demandes[Type],"CP")&gt;0,"CP",IF(COUNTIFS(T_Demandes[Collaborateur],$A7,T_Demandes[Statut],"Validé",T_Demandes[Du],"&lt;="&amp;DATE(2026,11,3),T_Demandes[Au],"&gt;="&amp;DATE(2026,11,3),T_Demandes[Type],"RTT")&gt;0,"RTT",IF(COUNTIFS(T_Demandes[Collaborateur],$A7,T_Demandes[Statut],"Validé",T_Demandes[Du],"&lt;="&amp;DATE(2026,11,3),T_Demandes[Au],"&gt;="&amp;DATE(2026,11,3),T_Demandes[Type],"MAL")&gt;0,"MAL",IF(COUNTIFS(T_Demandes[Collaborateur],$A7,T_Demandes[Statut],"Validé",T_Demandes[Du],"&lt;="&amp;DATE(2026,11,3),T_Demandes[Au],"&gt;="&amp;DATE(2026,11,3),T_Demandes[Type],"ABS")&gt;0,"ABS",IF(COUNTIFS(T_Demandes[Collaborateur],$A7,T_Demandes[Statut],"Validé",T_Demandes[Du],"&lt;="&amp;DATE(2026,11,3),T_Demandes[Au],"&gt;="&amp;DATE(2026,11,3),T_Demandes[Type],"MAT")&gt;0,"MAT","")))))</f>
        <v/>
      </c>
      <c r="G7" s="8">
        <f>IF(COUNTIFS(T_Demandes[Collaborateur],$A7,T_Demandes[Statut],"Validé",T_Demandes[Du],"&lt;="&amp;DATE(2026,11,4),T_Demandes[Au],"&gt;="&amp;DATE(2026,11,4),T_Demandes[Type],"CP")&gt;0,"CP",IF(COUNTIFS(T_Demandes[Collaborateur],$A7,T_Demandes[Statut],"Validé",T_Demandes[Du],"&lt;="&amp;DATE(2026,11,4),T_Demandes[Au],"&gt;="&amp;DATE(2026,11,4),T_Demandes[Type],"RTT")&gt;0,"RTT",IF(COUNTIFS(T_Demandes[Collaborateur],$A7,T_Demandes[Statut],"Validé",T_Demandes[Du],"&lt;="&amp;DATE(2026,11,4),T_Demandes[Au],"&gt;="&amp;DATE(2026,11,4),T_Demandes[Type],"MAL")&gt;0,"MAL",IF(COUNTIFS(T_Demandes[Collaborateur],$A7,T_Demandes[Statut],"Validé",T_Demandes[Du],"&lt;="&amp;DATE(2026,11,4),T_Demandes[Au],"&gt;="&amp;DATE(2026,11,4),T_Demandes[Type],"ABS")&gt;0,"ABS",IF(COUNTIFS(T_Demandes[Collaborateur],$A7,T_Demandes[Statut],"Validé",T_Demandes[Du],"&lt;="&amp;DATE(2026,11,4),T_Demandes[Au],"&gt;="&amp;DATE(2026,11,4),T_Demandes[Type],"MAT")&gt;0,"MAT","")))))</f>
        <v/>
      </c>
      <c r="H7" s="8">
        <f>IF(COUNTIFS(T_Demandes[Collaborateur],$A7,T_Demandes[Statut],"Validé",T_Demandes[Du],"&lt;="&amp;DATE(2026,11,5),T_Demandes[Au],"&gt;="&amp;DATE(2026,11,5),T_Demandes[Type],"CP")&gt;0,"CP",IF(COUNTIFS(T_Demandes[Collaborateur],$A7,T_Demandes[Statut],"Validé",T_Demandes[Du],"&lt;="&amp;DATE(2026,11,5),T_Demandes[Au],"&gt;="&amp;DATE(2026,11,5),T_Demandes[Type],"RTT")&gt;0,"RTT",IF(COUNTIFS(T_Demandes[Collaborateur],$A7,T_Demandes[Statut],"Validé",T_Demandes[Du],"&lt;="&amp;DATE(2026,11,5),T_Demandes[Au],"&gt;="&amp;DATE(2026,11,5),T_Demandes[Type],"MAL")&gt;0,"MAL",IF(COUNTIFS(T_Demandes[Collaborateur],$A7,T_Demandes[Statut],"Validé",T_Demandes[Du],"&lt;="&amp;DATE(2026,11,5),T_Demandes[Au],"&gt;="&amp;DATE(2026,11,5),T_Demandes[Type],"ABS")&gt;0,"ABS",IF(COUNTIFS(T_Demandes[Collaborateur],$A7,T_Demandes[Statut],"Validé",T_Demandes[Du],"&lt;="&amp;DATE(2026,11,5),T_Demandes[Au],"&gt;="&amp;DATE(2026,11,5),T_Demandes[Type],"MAT")&gt;0,"MAT","")))))</f>
        <v/>
      </c>
      <c r="I7" s="8">
        <f>IF(COUNTIFS(T_Demandes[Collaborateur],$A7,T_Demandes[Statut],"Validé",T_Demandes[Du],"&lt;="&amp;DATE(2026,11,6),T_Demandes[Au],"&gt;="&amp;DATE(2026,11,6),T_Demandes[Type],"CP")&gt;0,"CP",IF(COUNTIFS(T_Demandes[Collaborateur],$A7,T_Demandes[Statut],"Validé",T_Demandes[Du],"&lt;="&amp;DATE(2026,11,6),T_Demandes[Au],"&gt;="&amp;DATE(2026,11,6),T_Demandes[Type],"RTT")&gt;0,"RTT",IF(COUNTIFS(T_Demandes[Collaborateur],$A7,T_Demandes[Statut],"Validé",T_Demandes[Du],"&lt;="&amp;DATE(2026,11,6),T_Demandes[Au],"&gt;="&amp;DATE(2026,11,6),T_Demandes[Type],"MAL")&gt;0,"MAL",IF(COUNTIFS(T_Demandes[Collaborateur],$A7,T_Demandes[Statut],"Validé",T_Demandes[Du],"&lt;="&amp;DATE(2026,11,6),T_Demandes[Au],"&gt;="&amp;DATE(2026,11,6),T_Demandes[Type],"ABS")&gt;0,"ABS",IF(COUNTIFS(T_Demandes[Collaborateur],$A7,T_Demandes[Statut],"Validé",T_Demandes[Du],"&lt;="&amp;DATE(2026,11,6),T_Demandes[Au],"&gt;="&amp;DATE(2026,11,6),T_Demandes[Type],"MAT")&gt;0,"MAT","")))))</f>
        <v/>
      </c>
      <c r="J7" s="8">
        <f>IF(COUNTIFS(T_Demandes[Collaborateur],$A7,T_Demandes[Statut],"Validé",T_Demandes[Du],"&lt;="&amp;DATE(2026,11,7),T_Demandes[Au],"&gt;="&amp;DATE(2026,11,7),T_Demandes[Type],"CP")&gt;0,"CP",IF(COUNTIFS(T_Demandes[Collaborateur],$A7,T_Demandes[Statut],"Validé",T_Demandes[Du],"&lt;="&amp;DATE(2026,11,7),T_Demandes[Au],"&gt;="&amp;DATE(2026,11,7),T_Demandes[Type],"RTT")&gt;0,"RTT",IF(COUNTIFS(T_Demandes[Collaborateur],$A7,T_Demandes[Statut],"Validé",T_Demandes[Du],"&lt;="&amp;DATE(2026,11,7),T_Demandes[Au],"&gt;="&amp;DATE(2026,11,7),T_Demandes[Type],"MAL")&gt;0,"MAL",IF(COUNTIFS(T_Demandes[Collaborateur],$A7,T_Demandes[Statut],"Validé",T_Demandes[Du],"&lt;="&amp;DATE(2026,11,7),T_Demandes[Au],"&gt;="&amp;DATE(2026,11,7),T_Demandes[Type],"ABS")&gt;0,"ABS",IF(COUNTIFS(T_Demandes[Collaborateur],$A7,T_Demandes[Statut],"Validé",T_Demandes[Du],"&lt;="&amp;DATE(2026,11,7),T_Demandes[Au],"&gt;="&amp;DATE(2026,11,7),T_Demandes[Type],"MAT")&gt;0,"MAT","")))))</f>
        <v/>
      </c>
      <c r="K7" s="8">
        <f>IF(COUNTIFS(T_Demandes[Collaborateur],$A7,T_Demandes[Statut],"Validé",T_Demandes[Du],"&lt;="&amp;DATE(2026,11,8),T_Demandes[Au],"&gt;="&amp;DATE(2026,11,8),T_Demandes[Type],"CP")&gt;0,"CP",IF(COUNTIFS(T_Demandes[Collaborateur],$A7,T_Demandes[Statut],"Validé",T_Demandes[Du],"&lt;="&amp;DATE(2026,11,8),T_Demandes[Au],"&gt;="&amp;DATE(2026,11,8),T_Demandes[Type],"RTT")&gt;0,"RTT",IF(COUNTIFS(T_Demandes[Collaborateur],$A7,T_Demandes[Statut],"Validé",T_Demandes[Du],"&lt;="&amp;DATE(2026,11,8),T_Demandes[Au],"&gt;="&amp;DATE(2026,11,8),T_Demandes[Type],"MAL")&gt;0,"MAL",IF(COUNTIFS(T_Demandes[Collaborateur],$A7,T_Demandes[Statut],"Validé",T_Demandes[Du],"&lt;="&amp;DATE(2026,11,8),T_Demandes[Au],"&gt;="&amp;DATE(2026,11,8),T_Demandes[Type],"ABS")&gt;0,"ABS",IF(COUNTIFS(T_Demandes[Collaborateur],$A7,T_Demandes[Statut],"Validé",T_Demandes[Du],"&lt;="&amp;DATE(2026,11,8),T_Demandes[Au],"&gt;="&amp;DATE(2026,11,8),T_Demandes[Type],"MAT")&gt;0,"MAT","")))))</f>
        <v/>
      </c>
      <c r="L7" s="8">
        <f>IF(COUNTIFS(T_Demandes[Collaborateur],$A7,T_Demandes[Statut],"Validé",T_Demandes[Du],"&lt;="&amp;DATE(2026,11,9),T_Demandes[Au],"&gt;="&amp;DATE(2026,11,9),T_Demandes[Type],"CP")&gt;0,"CP",IF(COUNTIFS(T_Demandes[Collaborateur],$A7,T_Demandes[Statut],"Validé",T_Demandes[Du],"&lt;="&amp;DATE(2026,11,9),T_Demandes[Au],"&gt;="&amp;DATE(2026,11,9),T_Demandes[Type],"RTT")&gt;0,"RTT",IF(COUNTIFS(T_Demandes[Collaborateur],$A7,T_Demandes[Statut],"Validé",T_Demandes[Du],"&lt;="&amp;DATE(2026,11,9),T_Demandes[Au],"&gt;="&amp;DATE(2026,11,9),T_Demandes[Type],"MAL")&gt;0,"MAL",IF(COUNTIFS(T_Demandes[Collaborateur],$A7,T_Demandes[Statut],"Validé",T_Demandes[Du],"&lt;="&amp;DATE(2026,11,9),T_Demandes[Au],"&gt;="&amp;DATE(2026,11,9),T_Demandes[Type],"ABS")&gt;0,"ABS",IF(COUNTIFS(T_Demandes[Collaborateur],$A7,T_Demandes[Statut],"Validé",T_Demandes[Du],"&lt;="&amp;DATE(2026,11,9),T_Demandes[Au],"&gt;="&amp;DATE(2026,11,9),T_Demandes[Type],"MAT")&gt;0,"MAT","")))))</f>
        <v/>
      </c>
      <c r="M7" s="8">
        <f>IF(COUNTIFS(T_Demandes[Collaborateur],$A7,T_Demandes[Statut],"Validé",T_Demandes[Du],"&lt;="&amp;DATE(2026,11,10),T_Demandes[Au],"&gt;="&amp;DATE(2026,11,10),T_Demandes[Type],"CP")&gt;0,"CP",IF(COUNTIFS(T_Demandes[Collaborateur],$A7,T_Demandes[Statut],"Validé",T_Demandes[Du],"&lt;="&amp;DATE(2026,11,10),T_Demandes[Au],"&gt;="&amp;DATE(2026,11,10),T_Demandes[Type],"RTT")&gt;0,"RTT",IF(COUNTIFS(T_Demandes[Collaborateur],$A7,T_Demandes[Statut],"Validé",T_Demandes[Du],"&lt;="&amp;DATE(2026,11,10),T_Demandes[Au],"&gt;="&amp;DATE(2026,11,10),T_Demandes[Type],"MAL")&gt;0,"MAL",IF(COUNTIFS(T_Demandes[Collaborateur],$A7,T_Demandes[Statut],"Validé",T_Demandes[Du],"&lt;="&amp;DATE(2026,11,10),T_Demandes[Au],"&gt;="&amp;DATE(2026,11,10),T_Demandes[Type],"ABS")&gt;0,"ABS",IF(COUNTIFS(T_Demandes[Collaborateur],$A7,T_Demandes[Statut],"Validé",T_Demandes[Du],"&lt;="&amp;DATE(2026,11,10),T_Demandes[Au],"&gt;="&amp;DATE(2026,11,10),T_Demandes[Type],"MAT")&gt;0,"MAT","")))))</f>
        <v/>
      </c>
      <c r="N7" s="8">
        <f>IF(COUNTIFS(T_Demandes[Collaborateur],$A7,T_Demandes[Statut],"Validé",T_Demandes[Du],"&lt;="&amp;DATE(2026,11,11),T_Demandes[Au],"&gt;="&amp;DATE(2026,11,11),T_Demandes[Type],"CP")&gt;0,"CP",IF(COUNTIFS(T_Demandes[Collaborateur],$A7,T_Demandes[Statut],"Validé",T_Demandes[Du],"&lt;="&amp;DATE(2026,11,11),T_Demandes[Au],"&gt;="&amp;DATE(2026,11,11),T_Demandes[Type],"RTT")&gt;0,"RTT",IF(COUNTIFS(T_Demandes[Collaborateur],$A7,T_Demandes[Statut],"Validé",T_Demandes[Du],"&lt;="&amp;DATE(2026,11,11),T_Demandes[Au],"&gt;="&amp;DATE(2026,11,11),T_Demandes[Type],"MAL")&gt;0,"MAL",IF(COUNTIFS(T_Demandes[Collaborateur],$A7,T_Demandes[Statut],"Validé",T_Demandes[Du],"&lt;="&amp;DATE(2026,11,11),T_Demandes[Au],"&gt;="&amp;DATE(2026,11,11),T_Demandes[Type],"ABS")&gt;0,"ABS",IF(COUNTIFS(T_Demandes[Collaborateur],$A7,T_Demandes[Statut],"Validé",T_Demandes[Du],"&lt;="&amp;DATE(2026,11,11),T_Demandes[Au],"&gt;="&amp;DATE(2026,11,11),T_Demandes[Type],"MAT")&gt;0,"MAT","")))))</f>
        <v/>
      </c>
      <c r="O7" s="8">
        <f>IF(COUNTIFS(T_Demandes[Collaborateur],$A7,T_Demandes[Statut],"Validé",T_Demandes[Du],"&lt;="&amp;DATE(2026,11,12),T_Demandes[Au],"&gt;="&amp;DATE(2026,11,12),T_Demandes[Type],"CP")&gt;0,"CP",IF(COUNTIFS(T_Demandes[Collaborateur],$A7,T_Demandes[Statut],"Validé",T_Demandes[Du],"&lt;="&amp;DATE(2026,11,12),T_Demandes[Au],"&gt;="&amp;DATE(2026,11,12),T_Demandes[Type],"RTT")&gt;0,"RTT",IF(COUNTIFS(T_Demandes[Collaborateur],$A7,T_Demandes[Statut],"Validé",T_Demandes[Du],"&lt;="&amp;DATE(2026,11,12),T_Demandes[Au],"&gt;="&amp;DATE(2026,11,12),T_Demandes[Type],"MAL")&gt;0,"MAL",IF(COUNTIFS(T_Demandes[Collaborateur],$A7,T_Demandes[Statut],"Validé",T_Demandes[Du],"&lt;="&amp;DATE(2026,11,12),T_Demandes[Au],"&gt;="&amp;DATE(2026,11,12),T_Demandes[Type],"ABS")&gt;0,"ABS",IF(COUNTIFS(T_Demandes[Collaborateur],$A7,T_Demandes[Statut],"Validé",T_Demandes[Du],"&lt;="&amp;DATE(2026,11,12),T_Demandes[Au],"&gt;="&amp;DATE(2026,11,12),T_Demandes[Type],"MAT")&gt;0,"MAT","")))))</f>
        <v/>
      </c>
      <c r="P7" s="8">
        <f>IF(COUNTIFS(T_Demandes[Collaborateur],$A7,T_Demandes[Statut],"Validé",T_Demandes[Du],"&lt;="&amp;DATE(2026,11,13),T_Demandes[Au],"&gt;="&amp;DATE(2026,11,13),T_Demandes[Type],"CP")&gt;0,"CP",IF(COUNTIFS(T_Demandes[Collaborateur],$A7,T_Demandes[Statut],"Validé",T_Demandes[Du],"&lt;="&amp;DATE(2026,11,13),T_Demandes[Au],"&gt;="&amp;DATE(2026,11,13),T_Demandes[Type],"RTT")&gt;0,"RTT",IF(COUNTIFS(T_Demandes[Collaborateur],$A7,T_Demandes[Statut],"Validé",T_Demandes[Du],"&lt;="&amp;DATE(2026,11,13),T_Demandes[Au],"&gt;="&amp;DATE(2026,11,13),T_Demandes[Type],"MAL")&gt;0,"MAL",IF(COUNTIFS(T_Demandes[Collaborateur],$A7,T_Demandes[Statut],"Validé",T_Demandes[Du],"&lt;="&amp;DATE(2026,11,13),T_Demandes[Au],"&gt;="&amp;DATE(2026,11,13),T_Demandes[Type],"ABS")&gt;0,"ABS",IF(COUNTIFS(T_Demandes[Collaborateur],$A7,T_Demandes[Statut],"Validé",T_Demandes[Du],"&lt;="&amp;DATE(2026,11,13),T_Demandes[Au],"&gt;="&amp;DATE(2026,11,13),T_Demandes[Type],"MAT")&gt;0,"MAT","")))))</f>
        <v/>
      </c>
      <c r="Q7" s="8">
        <f>IF(COUNTIFS(T_Demandes[Collaborateur],$A7,T_Demandes[Statut],"Validé",T_Demandes[Du],"&lt;="&amp;DATE(2026,11,14),T_Demandes[Au],"&gt;="&amp;DATE(2026,11,14),T_Demandes[Type],"CP")&gt;0,"CP",IF(COUNTIFS(T_Demandes[Collaborateur],$A7,T_Demandes[Statut],"Validé",T_Demandes[Du],"&lt;="&amp;DATE(2026,11,14),T_Demandes[Au],"&gt;="&amp;DATE(2026,11,14),T_Demandes[Type],"RTT")&gt;0,"RTT",IF(COUNTIFS(T_Demandes[Collaborateur],$A7,T_Demandes[Statut],"Validé",T_Demandes[Du],"&lt;="&amp;DATE(2026,11,14),T_Demandes[Au],"&gt;="&amp;DATE(2026,11,14),T_Demandes[Type],"MAL")&gt;0,"MAL",IF(COUNTIFS(T_Demandes[Collaborateur],$A7,T_Demandes[Statut],"Validé",T_Demandes[Du],"&lt;="&amp;DATE(2026,11,14),T_Demandes[Au],"&gt;="&amp;DATE(2026,11,14),T_Demandes[Type],"ABS")&gt;0,"ABS",IF(COUNTIFS(T_Demandes[Collaborateur],$A7,T_Demandes[Statut],"Validé",T_Demandes[Du],"&lt;="&amp;DATE(2026,11,14),T_Demandes[Au],"&gt;="&amp;DATE(2026,11,14),T_Demandes[Type],"MAT")&gt;0,"MAT","")))))</f>
        <v/>
      </c>
      <c r="R7" s="8">
        <f>IF(COUNTIFS(T_Demandes[Collaborateur],$A7,T_Demandes[Statut],"Validé",T_Demandes[Du],"&lt;="&amp;DATE(2026,11,15),T_Demandes[Au],"&gt;="&amp;DATE(2026,11,15),T_Demandes[Type],"CP")&gt;0,"CP",IF(COUNTIFS(T_Demandes[Collaborateur],$A7,T_Demandes[Statut],"Validé",T_Demandes[Du],"&lt;="&amp;DATE(2026,11,15),T_Demandes[Au],"&gt;="&amp;DATE(2026,11,15),T_Demandes[Type],"RTT")&gt;0,"RTT",IF(COUNTIFS(T_Demandes[Collaborateur],$A7,T_Demandes[Statut],"Validé",T_Demandes[Du],"&lt;="&amp;DATE(2026,11,15),T_Demandes[Au],"&gt;="&amp;DATE(2026,11,15),T_Demandes[Type],"MAL")&gt;0,"MAL",IF(COUNTIFS(T_Demandes[Collaborateur],$A7,T_Demandes[Statut],"Validé",T_Demandes[Du],"&lt;="&amp;DATE(2026,11,15),T_Demandes[Au],"&gt;="&amp;DATE(2026,11,15),T_Demandes[Type],"ABS")&gt;0,"ABS",IF(COUNTIFS(T_Demandes[Collaborateur],$A7,T_Demandes[Statut],"Validé",T_Demandes[Du],"&lt;="&amp;DATE(2026,11,15),T_Demandes[Au],"&gt;="&amp;DATE(2026,11,15),T_Demandes[Type],"MAT")&gt;0,"MAT","")))))</f>
        <v/>
      </c>
      <c r="S7" s="8">
        <f>IF(COUNTIFS(T_Demandes[Collaborateur],$A7,T_Demandes[Statut],"Validé",T_Demandes[Du],"&lt;="&amp;DATE(2026,11,16),T_Demandes[Au],"&gt;="&amp;DATE(2026,11,16),T_Demandes[Type],"CP")&gt;0,"CP",IF(COUNTIFS(T_Demandes[Collaborateur],$A7,T_Demandes[Statut],"Validé",T_Demandes[Du],"&lt;="&amp;DATE(2026,11,16),T_Demandes[Au],"&gt;="&amp;DATE(2026,11,16),T_Demandes[Type],"RTT")&gt;0,"RTT",IF(COUNTIFS(T_Demandes[Collaborateur],$A7,T_Demandes[Statut],"Validé",T_Demandes[Du],"&lt;="&amp;DATE(2026,11,16),T_Demandes[Au],"&gt;="&amp;DATE(2026,11,16),T_Demandes[Type],"MAL")&gt;0,"MAL",IF(COUNTIFS(T_Demandes[Collaborateur],$A7,T_Demandes[Statut],"Validé",T_Demandes[Du],"&lt;="&amp;DATE(2026,11,16),T_Demandes[Au],"&gt;="&amp;DATE(2026,11,16),T_Demandes[Type],"ABS")&gt;0,"ABS",IF(COUNTIFS(T_Demandes[Collaborateur],$A7,T_Demandes[Statut],"Validé",T_Demandes[Du],"&lt;="&amp;DATE(2026,11,16),T_Demandes[Au],"&gt;="&amp;DATE(2026,11,16),T_Demandes[Type],"MAT")&gt;0,"MAT","")))))</f>
        <v/>
      </c>
      <c r="T7" s="8">
        <f>IF(COUNTIFS(T_Demandes[Collaborateur],$A7,T_Demandes[Statut],"Validé",T_Demandes[Du],"&lt;="&amp;DATE(2026,11,17),T_Demandes[Au],"&gt;="&amp;DATE(2026,11,17),T_Demandes[Type],"CP")&gt;0,"CP",IF(COUNTIFS(T_Demandes[Collaborateur],$A7,T_Demandes[Statut],"Validé",T_Demandes[Du],"&lt;="&amp;DATE(2026,11,17),T_Demandes[Au],"&gt;="&amp;DATE(2026,11,17),T_Demandes[Type],"RTT")&gt;0,"RTT",IF(COUNTIFS(T_Demandes[Collaborateur],$A7,T_Demandes[Statut],"Validé",T_Demandes[Du],"&lt;="&amp;DATE(2026,11,17),T_Demandes[Au],"&gt;="&amp;DATE(2026,11,17),T_Demandes[Type],"MAL")&gt;0,"MAL",IF(COUNTIFS(T_Demandes[Collaborateur],$A7,T_Demandes[Statut],"Validé",T_Demandes[Du],"&lt;="&amp;DATE(2026,11,17),T_Demandes[Au],"&gt;="&amp;DATE(2026,11,17),T_Demandes[Type],"ABS")&gt;0,"ABS",IF(COUNTIFS(T_Demandes[Collaborateur],$A7,T_Demandes[Statut],"Validé",T_Demandes[Du],"&lt;="&amp;DATE(2026,11,17),T_Demandes[Au],"&gt;="&amp;DATE(2026,11,17),T_Demandes[Type],"MAT")&gt;0,"MAT","")))))</f>
        <v/>
      </c>
      <c r="U7" s="8">
        <f>IF(COUNTIFS(T_Demandes[Collaborateur],$A7,T_Demandes[Statut],"Validé",T_Demandes[Du],"&lt;="&amp;DATE(2026,11,18),T_Demandes[Au],"&gt;="&amp;DATE(2026,11,18),T_Demandes[Type],"CP")&gt;0,"CP",IF(COUNTIFS(T_Demandes[Collaborateur],$A7,T_Demandes[Statut],"Validé",T_Demandes[Du],"&lt;="&amp;DATE(2026,11,18),T_Demandes[Au],"&gt;="&amp;DATE(2026,11,18),T_Demandes[Type],"RTT")&gt;0,"RTT",IF(COUNTIFS(T_Demandes[Collaborateur],$A7,T_Demandes[Statut],"Validé",T_Demandes[Du],"&lt;="&amp;DATE(2026,11,18),T_Demandes[Au],"&gt;="&amp;DATE(2026,11,18),T_Demandes[Type],"MAL")&gt;0,"MAL",IF(COUNTIFS(T_Demandes[Collaborateur],$A7,T_Demandes[Statut],"Validé",T_Demandes[Du],"&lt;="&amp;DATE(2026,11,18),T_Demandes[Au],"&gt;="&amp;DATE(2026,11,18),T_Demandes[Type],"ABS")&gt;0,"ABS",IF(COUNTIFS(T_Demandes[Collaborateur],$A7,T_Demandes[Statut],"Validé",T_Demandes[Du],"&lt;="&amp;DATE(2026,11,18),T_Demandes[Au],"&gt;="&amp;DATE(2026,11,18),T_Demandes[Type],"MAT")&gt;0,"MAT","")))))</f>
        <v/>
      </c>
      <c r="V7" s="8">
        <f>IF(COUNTIFS(T_Demandes[Collaborateur],$A7,T_Demandes[Statut],"Validé",T_Demandes[Du],"&lt;="&amp;DATE(2026,11,19),T_Demandes[Au],"&gt;="&amp;DATE(2026,11,19),T_Demandes[Type],"CP")&gt;0,"CP",IF(COUNTIFS(T_Demandes[Collaborateur],$A7,T_Demandes[Statut],"Validé",T_Demandes[Du],"&lt;="&amp;DATE(2026,11,19),T_Demandes[Au],"&gt;="&amp;DATE(2026,11,19),T_Demandes[Type],"RTT")&gt;0,"RTT",IF(COUNTIFS(T_Demandes[Collaborateur],$A7,T_Demandes[Statut],"Validé",T_Demandes[Du],"&lt;="&amp;DATE(2026,11,19),T_Demandes[Au],"&gt;="&amp;DATE(2026,11,19),T_Demandes[Type],"MAL")&gt;0,"MAL",IF(COUNTIFS(T_Demandes[Collaborateur],$A7,T_Demandes[Statut],"Validé",T_Demandes[Du],"&lt;="&amp;DATE(2026,11,19),T_Demandes[Au],"&gt;="&amp;DATE(2026,11,19),T_Demandes[Type],"ABS")&gt;0,"ABS",IF(COUNTIFS(T_Demandes[Collaborateur],$A7,T_Demandes[Statut],"Validé",T_Demandes[Du],"&lt;="&amp;DATE(2026,11,19),T_Demandes[Au],"&gt;="&amp;DATE(2026,11,19),T_Demandes[Type],"MAT")&gt;0,"MAT","")))))</f>
        <v/>
      </c>
      <c r="W7" s="8">
        <f>IF(COUNTIFS(T_Demandes[Collaborateur],$A7,T_Demandes[Statut],"Validé",T_Demandes[Du],"&lt;="&amp;DATE(2026,11,20),T_Demandes[Au],"&gt;="&amp;DATE(2026,11,20),T_Demandes[Type],"CP")&gt;0,"CP",IF(COUNTIFS(T_Demandes[Collaborateur],$A7,T_Demandes[Statut],"Validé",T_Demandes[Du],"&lt;="&amp;DATE(2026,11,20),T_Demandes[Au],"&gt;="&amp;DATE(2026,11,20),T_Demandes[Type],"RTT")&gt;0,"RTT",IF(COUNTIFS(T_Demandes[Collaborateur],$A7,T_Demandes[Statut],"Validé",T_Demandes[Du],"&lt;="&amp;DATE(2026,11,20),T_Demandes[Au],"&gt;="&amp;DATE(2026,11,20),T_Demandes[Type],"MAL")&gt;0,"MAL",IF(COUNTIFS(T_Demandes[Collaborateur],$A7,T_Demandes[Statut],"Validé",T_Demandes[Du],"&lt;="&amp;DATE(2026,11,20),T_Demandes[Au],"&gt;="&amp;DATE(2026,11,20),T_Demandes[Type],"ABS")&gt;0,"ABS",IF(COUNTIFS(T_Demandes[Collaborateur],$A7,T_Demandes[Statut],"Validé",T_Demandes[Du],"&lt;="&amp;DATE(2026,11,20),T_Demandes[Au],"&gt;="&amp;DATE(2026,11,20),T_Demandes[Type],"MAT")&gt;0,"MAT","")))))</f>
        <v/>
      </c>
      <c r="X7" s="8">
        <f>IF(COUNTIFS(T_Demandes[Collaborateur],$A7,T_Demandes[Statut],"Validé",T_Demandes[Du],"&lt;="&amp;DATE(2026,11,21),T_Demandes[Au],"&gt;="&amp;DATE(2026,11,21),T_Demandes[Type],"CP")&gt;0,"CP",IF(COUNTIFS(T_Demandes[Collaborateur],$A7,T_Demandes[Statut],"Validé",T_Demandes[Du],"&lt;="&amp;DATE(2026,11,21),T_Demandes[Au],"&gt;="&amp;DATE(2026,11,21),T_Demandes[Type],"RTT")&gt;0,"RTT",IF(COUNTIFS(T_Demandes[Collaborateur],$A7,T_Demandes[Statut],"Validé",T_Demandes[Du],"&lt;="&amp;DATE(2026,11,21),T_Demandes[Au],"&gt;="&amp;DATE(2026,11,21),T_Demandes[Type],"MAL")&gt;0,"MAL",IF(COUNTIFS(T_Demandes[Collaborateur],$A7,T_Demandes[Statut],"Validé",T_Demandes[Du],"&lt;="&amp;DATE(2026,11,21),T_Demandes[Au],"&gt;="&amp;DATE(2026,11,21),T_Demandes[Type],"ABS")&gt;0,"ABS",IF(COUNTIFS(T_Demandes[Collaborateur],$A7,T_Demandes[Statut],"Validé",T_Demandes[Du],"&lt;="&amp;DATE(2026,11,21),T_Demandes[Au],"&gt;="&amp;DATE(2026,11,21),T_Demandes[Type],"MAT")&gt;0,"MAT","")))))</f>
        <v/>
      </c>
      <c r="Y7" s="8">
        <f>IF(COUNTIFS(T_Demandes[Collaborateur],$A7,T_Demandes[Statut],"Validé",T_Demandes[Du],"&lt;="&amp;DATE(2026,11,22),T_Demandes[Au],"&gt;="&amp;DATE(2026,11,22),T_Demandes[Type],"CP")&gt;0,"CP",IF(COUNTIFS(T_Demandes[Collaborateur],$A7,T_Demandes[Statut],"Validé",T_Demandes[Du],"&lt;="&amp;DATE(2026,11,22),T_Demandes[Au],"&gt;="&amp;DATE(2026,11,22),T_Demandes[Type],"RTT")&gt;0,"RTT",IF(COUNTIFS(T_Demandes[Collaborateur],$A7,T_Demandes[Statut],"Validé",T_Demandes[Du],"&lt;="&amp;DATE(2026,11,22),T_Demandes[Au],"&gt;="&amp;DATE(2026,11,22),T_Demandes[Type],"MAL")&gt;0,"MAL",IF(COUNTIFS(T_Demandes[Collaborateur],$A7,T_Demandes[Statut],"Validé",T_Demandes[Du],"&lt;="&amp;DATE(2026,11,22),T_Demandes[Au],"&gt;="&amp;DATE(2026,11,22),T_Demandes[Type],"ABS")&gt;0,"ABS",IF(COUNTIFS(T_Demandes[Collaborateur],$A7,T_Demandes[Statut],"Validé",T_Demandes[Du],"&lt;="&amp;DATE(2026,11,22),T_Demandes[Au],"&gt;="&amp;DATE(2026,11,22),T_Demandes[Type],"MAT")&gt;0,"MAT","")))))</f>
        <v/>
      </c>
      <c r="Z7" s="8">
        <f>IF(COUNTIFS(T_Demandes[Collaborateur],$A7,T_Demandes[Statut],"Validé",T_Demandes[Du],"&lt;="&amp;DATE(2026,11,23),T_Demandes[Au],"&gt;="&amp;DATE(2026,11,23),T_Demandes[Type],"CP")&gt;0,"CP",IF(COUNTIFS(T_Demandes[Collaborateur],$A7,T_Demandes[Statut],"Validé",T_Demandes[Du],"&lt;="&amp;DATE(2026,11,23),T_Demandes[Au],"&gt;="&amp;DATE(2026,11,23),T_Demandes[Type],"RTT")&gt;0,"RTT",IF(COUNTIFS(T_Demandes[Collaborateur],$A7,T_Demandes[Statut],"Validé",T_Demandes[Du],"&lt;="&amp;DATE(2026,11,23),T_Demandes[Au],"&gt;="&amp;DATE(2026,11,23),T_Demandes[Type],"MAL")&gt;0,"MAL",IF(COUNTIFS(T_Demandes[Collaborateur],$A7,T_Demandes[Statut],"Validé",T_Demandes[Du],"&lt;="&amp;DATE(2026,11,23),T_Demandes[Au],"&gt;="&amp;DATE(2026,11,23),T_Demandes[Type],"ABS")&gt;0,"ABS",IF(COUNTIFS(T_Demandes[Collaborateur],$A7,T_Demandes[Statut],"Validé",T_Demandes[Du],"&lt;="&amp;DATE(2026,11,23),T_Demandes[Au],"&gt;="&amp;DATE(2026,11,23),T_Demandes[Type],"MAT")&gt;0,"MAT","")))))</f>
        <v/>
      </c>
      <c r="AA7" s="8">
        <f>IF(COUNTIFS(T_Demandes[Collaborateur],$A7,T_Demandes[Statut],"Validé",T_Demandes[Du],"&lt;="&amp;DATE(2026,11,24),T_Demandes[Au],"&gt;="&amp;DATE(2026,11,24),T_Demandes[Type],"CP")&gt;0,"CP",IF(COUNTIFS(T_Demandes[Collaborateur],$A7,T_Demandes[Statut],"Validé",T_Demandes[Du],"&lt;="&amp;DATE(2026,11,24),T_Demandes[Au],"&gt;="&amp;DATE(2026,11,24),T_Demandes[Type],"RTT")&gt;0,"RTT",IF(COUNTIFS(T_Demandes[Collaborateur],$A7,T_Demandes[Statut],"Validé",T_Demandes[Du],"&lt;="&amp;DATE(2026,11,24),T_Demandes[Au],"&gt;="&amp;DATE(2026,11,24),T_Demandes[Type],"MAL")&gt;0,"MAL",IF(COUNTIFS(T_Demandes[Collaborateur],$A7,T_Demandes[Statut],"Validé",T_Demandes[Du],"&lt;="&amp;DATE(2026,11,24),T_Demandes[Au],"&gt;="&amp;DATE(2026,11,24),T_Demandes[Type],"ABS")&gt;0,"ABS",IF(COUNTIFS(T_Demandes[Collaborateur],$A7,T_Demandes[Statut],"Validé",T_Demandes[Du],"&lt;="&amp;DATE(2026,11,24),T_Demandes[Au],"&gt;="&amp;DATE(2026,11,24),T_Demandes[Type],"MAT")&gt;0,"MAT","")))))</f>
        <v/>
      </c>
      <c r="AB7" s="8">
        <f>IF(COUNTIFS(T_Demandes[Collaborateur],$A7,T_Demandes[Statut],"Validé",T_Demandes[Du],"&lt;="&amp;DATE(2026,11,25),T_Demandes[Au],"&gt;="&amp;DATE(2026,11,25),T_Demandes[Type],"CP")&gt;0,"CP",IF(COUNTIFS(T_Demandes[Collaborateur],$A7,T_Demandes[Statut],"Validé",T_Demandes[Du],"&lt;="&amp;DATE(2026,11,25),T_Demandes[Au],"&gt;="&amp;DATE(2026,11,25),T_Demandes[Type],"RTT")&gt;0,"RTT",IF(COUNTIFS(T_Demandes[Collaborateur],$A7,T_Demandes[Statut],"Validé",T_Demandes[Du],"&lt;="&amp;DATE(2026,11,25),T_Demandes[Au],"&gt;="&amp;DATE(2026,11,25),T_Demandes[Type],"MAL")&gt;0,"MAL",IF(COUNTIFS(T_Demandes[Collaborateur],$A7,T_Demandes[Statut],"Validé",T_Demandes[Du],"&lt;="&amp;DATE(2026,11,25),T_Demandes[Au],"&gt;="&amp;DATE(2026,11,25),T_Demandes[Type],"ABS")&gt;0,"ABS",IF(COUNTIFS(T_Demandes[Collaborateur],$A7,T_Demandes[Statut],"Validé",T_Demandes[Du],"&lt;="&amp;DATE(2026,11,25),T_Demandes[Au],"&gt;="&amp;DATE(2026,11,25),T_Demandes[Type],"MAT")&gt;0,"MAT","")))))</f>
        <v/>
      </c>
      <c r="AC7" s="8">
        <f>IF(COUNTIFS(T_Demandes[Collaborateur],$A7,T_Demandes[Statut],"Validé",T_Demandes[Du],"&lt;="&amp;DATE(2026,11,26),T_Demandes[Au],"&gt;="&amp;DATE(2026,11,26),T_Demandes[Type],"CP")&gt;0,"CP",IF(COUNTIFS(T_Demandes[Collaborateur],$A7,T_Demandes[Statut],"Validé",T_Demandes[Du],"&lt;="&amp;DATE(2026,11,26),T_Demandes[Au],"&gt;="&amp;DATE(2026,11,26),T_Demandes[Type],"RTT")&gt;0,"RTT",IF(COUNTIFS(T_Demandes[Collaborateur],$A7,T_Demandes[Statut],"Validé",T_Demandes[Du],"&lt;="&amp;DATE(2026,11,26),T_Demandes[Au],"&gt;="&amp;DATE(2026,11,26),T_Demandes[Type],"MAL")&gt;0,"MAL",IF(COUNTIFS(T_Demandes[Collaborateur],$A7,T_Demandes[Statut],"Validé",T_Demandes[Du],"&lt;="&amp;DATE(2026,11,26),T_Demandes[Au],"&gt;="&amp;DATE(2026,11,26),T_Demandes[Type],"ABS")&gt;0,"ABS",IF(COUNTIFS(T_Demandes[Collaborateur],$A7,T_Demandes[Statut],"Validé",T_Demandes[Du],"&lt;="&amp;DATE(2026,11,26),T_Demandes[Au],"&gt;="&amp;DATE(2026,11,26),T_Demandes[Type],"MAT")&gt;0,"MAT","")))))</f>
        <v/>
      </c>
      <c r="AD7" s="8">
        <f>IF(COUNTIFS(T_Demandes[Collaborateur],$A7,T_Demandes[Statut],"Validé",T_Demandes[Du],"&lt;="&amp;DATE(2026,11,27),T_Demandes[Au],"&gt;="&amp;DATE(2026,11,27),T_Demandes[Type],"CP")&gt;0,"CP",IF(COUNTIFS(T_Demandes[Collaborateur],$A7,T_Demandes[Statut],"Validé",T_Demandes[Du],"&lt;="&amp;DATE(2026,11,27),T_Demandes[Au],"&gt;="&amp;DATE(2026,11,27),T_Demandes[Type],"RTT")&gt;0,"RTT",IF(COUNTIFS(T_Demandes[Collaborateur],$A7,T_Demandes[Statut],"Validé",T_Demandes[Du],"&lt;="&amp;DATE(2026,11,27),T_Demandes[Au],"&gt;="&amp;DATE(2026,11,27),T_Demandes[Type],"MAL")&gt;0,"MAL",IF(COUNTIFS(T_Demandes[Collaborateur],$A7,T_Demandes[Statut],"Validé",T_Demandes[Du],"&lt;="&amp;DATE(2026,11,27),T_Demandes[Au],"&gt;="&amp;DATE(2026,11,27),T_Demandes[Type],"ABS")&gt;0,"ABS",IF(COUNTIFS(T_Demandes[Collaborateur],$A7,T_Demandes[Statut],"Validé",T_Demandes[Du],"&lt;="&amp;DATE(2026,11,27),T_Demandes[Au],"&gt;="&amp;DATE(2026,11,27),T_Demandes[Type],"MAT")&gt;0,"MAT","")))))</f>
        <v/>
      </c>
      <c r="AE7" s="8">
        <f>IF(COUNTIFS(T_Demandes[Collaborateur],$A7,T_Demandes[Statut],"Validé",T_Demandes[Du],"&lt;="&amp;DATE(2026,11,28),T_Demandes[Au],"&gt;="&amp;DATE(2026,11,28),T_Demandes[Type],"CP")&gt;0,"CP",IF(COUNTIFS(T_Demandes[Collaborateur],$A7,T_Demandes[Statut],"Validé",T_Demandes[Du],"&lt;="&amp;DATE(2026,11,28),T_Demandes[Au],"&gt;="&amp;DATE(2026,11,28),T_Demandes[Type],"RTT")&gt;0,"RTT",IF(COUNTIFS(T_Demandes[Collaborateur],$A7,T_Demandes[Statut],"Validé",T_Demandes[Du],"&lt;="&amp;DATE(2026,11,28),T_Demandes[Au],"&gt;="&amp;DATE(2026,11,28),T_Demandes[Type],"MAL")&gt;0,"MAL",IF(COUNTIFS(T_Demandes[Collaborateur],$A7,T_Demandes[Statut],"Validé",T_Demandes[Du],"&lt;="&amp;DATE(2026,11,28),T_Demandes[Au],"&gt;="&amp;DATE(2026,11,28),T_Demandes[Type],"ABS")&gt;0,"ABS",IF(COUNTIFS(T_Demandes[Collaborateur],$A7,T_Demandes[Statut],"Validé",T_Demandes[Du],"&lt;="&amp;DATE(2026,11,28),T_Demandes[Au],"&gt;="&amp;DATE(2026,11,28),T_Demandes[Type],"MAT")&gt;0,"MAT","")))))</f>
        <v/>
      </c>
      <c r="AF7" s="8">
        <f>IF(COUNTIFS(T_Demandes[Collaborateur],$A7,T_Demandes[Statut],"Validé",T_Demandes[Du],"&lt;="&amp;DATE(2026,11,29),T_Demandes[Au],"&gt;="&amp;DATE(2026,11,29),T_Demandes[Type],"CP")&gt;0,"CP",IF(COUNTIFS(T_Demandes[Collaborateur],$A7,T_Demandes[Statut],"Validé",T_Demandes[Du],"&lt;="&amp;DATE(2026,11,29),T_Demandes[Au],"&gt;="&amp;DATE(2026,11,29),T_Demandes[Type],"RTT")&gt;0,"RTT",IF(COUNTIFS(T_Demandes[Collaborateur],$A7,T_Demandes[Statut],"Validé",T_Demandes[Du],"&lt;="&amp;DATE(2026,11,29),T_Demandes[Au],"&gt;="&amp;DATE(2026,11,29),T_Demandes[Type],"MAL")&gt;0,"MAL",IF(COUNTIFS(T_Demandes[Collaborateur],$A7,T_Demandes[Statut],"Validé",T_Demandes[Du],"&lt;="&amp;DATE(2026,11,29),T_Demandes[Au],"&gt;="&amp;DATE(2026,11,29),T_Demandes[Type],"ABS")&gt;0,"ABS",IF(COUNTIFS(T_Demandes[Collaborateur],$A7,T_Demandes[Statut],"Validé",T_Demandes[Du],"&lt;="&amp;DATE(2026,11,29),T_Demandes[Au],"&gt;="&amp;DATE(2026,11,29),T_Demandes[Type],"MAT")&gt;0,"MAT","")))))</f>
        <v/>
      </c>
      <c r="AG7" s="8">
        <f>IF(COUNTIFS(T_Demandes[Collaborateur],$A7,T_Demandes[Statut],"Validé",T_Demandes[Du],"&lt;="&amp;DATE(2026,11,30),T_Demandes[Au],"&gt;="&amp;DATE(2026,11,30),T_Demandes[Type],"CP")&gt;0,"CP",IF(COUNTIFS(T_Demandes[Collaborateur],$A7,T_Demandes[Statut],"Validé",T_Demandes[Du],"&lt;="&amp;DATE(2026,11,30),T_Demandes[Au],"&gt;="&amp;DATE(2026,11,30),T_Demandes[Type],"RTT")&gt;0,"RTT",IF(COUNTIFS(T_Demandes[Collaborateur],$A7,T_Demandes[Statut],"Validé",T_Demandes[Du],"&lt;="&amp;DATE(2026,11,30),T_Demandes[Au],"&gt;="&amp;DATE(2026,11,30),T_Demandes[Type],"MAL")&gt;0,"MAL",IF(COUNTIFS(T_Demandes[Collaborateur],$A7,T_Demandes[Statut],"Validé",T_Demandes[Du],"&lt;="&amp;DATE(2026,11,30),T_Demandes[Au],"&gt;="&amp;DATE(2026,11,30),T_Demandes[Type],"ABS")&gt;0,"ABS",IF(COUNTIFS(T_Demandes[Collaborateur],$A7,T_Demandes[Statut],"Validé",T_Demandes[Du],"&lt;="&amp;DATE(2026,11,30),T_Demandes[Au],"&gt;="&amp;DATE(2026,11,30),T_Demandes[Type],"MAT")&gt;0,"MAT","")))))</f>
        <v/>
      </c>
    </row>
    <row r="8">
      <c r="A8" t="inlineStr">
        <is>
          <t>Hugo Perret</t>
        </is>
      </c>
      <c r="B8" t="inlineStr">
        <is>
          <t>A</t>
        </is>
      </c>
      <c r="C8" t="inlineStr">
        <is>
          <t>Yassine Haddad</t>
        </is>
      </c>
      <c r="D8" s="8">
        <f>IF(COUNTIFS(T_Demandes[Collaborateur],$A8,T_Demandes[Statut],"Validé",T_Demandes[Du],"&lt;="&amp;DATE(2026,11,1),T_Demandes[Au],"&gt;="&amp;DATE(2026,11,1),T_Demandes[Type],"CP")&gt;0,"CP",IF(COUNTIFS(T_Demandes[Collaborateur],$A8,T_Demandes[Statut],"Validé",T_Demandes[Du],"&lt;="&amp;DATE(2026,11,1),T_Demandes[Au],"&gt;="&amp;DATE(2026,11,1),T_Demandes[Type],"RTT")&gt;0,"RTT",IF(COUNTIFS(T_Demandes[Collaborateur],$A8,T_Demandes[Statut],"Validé",T_Demandes[Du],"&lt;="&amp;DATE(2026,11,1),T_Demandes[Au],"&gt;="&amp;DATE(2026,11,1),T_Demandes[Type],"MAL")&gt;0,"MAL",IF(COUNTIFS(T_Demandes[Collaborateur],$A8,T_Demandes[Statut],"Validé",T_Demandes[Du],"&lt;="&amp;DATE(2026,11,1),T_Demandes[Au],"&gt;="&amp;DATE(2026,11,1),T_Demandes[Type],"ABS")&gt;0,"ABS",IF(COUNTIFS(T_Demandes[Collaborateur],$A8,T_Demandes[Statut],"Validé",T_Demandes[Du],"&lt;="&amp;DATE(2026,11,1),T_Demandes[Au],"&gt;="&amp;DATE(2026,11,1),T_Demandes[Type],"MAT")&gt;0,"MAT","")))))</f>
        <v/>
      </c>
      <c r="E8" s="8">
        <f>IF(COUNTIFS(T_Demandes[Collaborateur],$A8,T_Demandes[Statut],"Validé",T_Demandes[Du],"&lt;="&amp;DATE(2026,11,2),T_Demandes[Au],"&gt;="&amp;DATE(2026,11,2),T_Demandes[Type],"CP")&gt;0,"CP",IF(COUNTIFS(T_Demandes[Collaborateur],$A8,T_Demandes[Statut],"Validé",T_Demandes[Du],"&lt;="&amp;DATE(2026,11,2),T_Demandes[Au],"&gt;="&amp;DATE(2026,11,2),T_Demandes[Type],"RTT")&gt;0,"RTT",IF(COUNTIFS(T_Demandes[Collaborateur],$A8,T_Demandes[Statut],"Validé",T_Demandes[Du],"&lt;="&amp;DATE(2026,11,2),T_Demandes[Au],"&gt;="&amp;DATE(2026,11,2),T_Demandes[Type],"MAL")&gt;0,"MAL",IF(COUNTIFS(T_Demandes[Collaborateur],$A8,T_Demandes[Statut],"Validé",T_Demandes[Du],"&lt;="&amp;DATE(2026,11,2),T_Demandes[Au],"&gt;="&amp;DATE(2026,11,2),T_Demandes[Type],"ABS")&gt;0,"ABS",IF(COUNTIFS(T_Demandes[Collaborateur],$A8,T_Demandes[Statut],"Validé",T_Demandes[Du],"&lt;="&amp;DATE(2026,11,2),T_Demandes[Au],"&gt;="&amp;DATE(2026,11,2),T_Demandes[Type],"MAT")&gt;0,"MAT","")))))</f>
        <v/>
      </c>
      <c r="F8" s="8">
        <f>IF(COUNTIFS(T_Demandes[Collaborateur],$A8,T_Demandes[Statut],"Validé",T_Demandes[Du],"&lt;="&amp;DATE(2026,11,3),T_Demandes[Au],"&gt;="&amp;DATE(2026,11,3),T_Demandes[Type],"CP")&gt;0,"CP",IF(COUNTIFS(T_Demandes[Collaborateur],$A8,T_Demandes[Statut],"Validé",T_Demandes[Du],"&lt;="&amp;DATE(2026,11,3),T_Demandes[Au],"&gt;="&amp;DATE(2026,11,3),T_Demandes[Type],"RTT")&gt;0,"RTT",IF(COUNTIFS(T_Demandes[Collaborateur],$A8,T_Demandes[Statut],"Validé",T_Demandes[Du],"&lt;="&amp;DATE(2026,11,3),T_Demandes[Au],"&gt;="&amp;DATE(2026,11,3),T_Demandes[Type],"MAL")&gt;0,"MAL",IF(COUNTIFS(T_Demandes[Collaborateur],$A8,T_Demandes[Statut],"Validé",T_Demandes[Du],"&lt;="&amp;DATE(2026,11,3),T_Demandes[Au],"&gt;="&amp;DATE(2026,11,3),T_Demandes[Type],"ABS")&gt;0,"ABS",IF(COUNTIFS(T_Demandes[Collaborateur],$A8,T_Demandes[Statut],"Validé",T_Demandes[Du],"&lt;="&amp;DATE(2026,11,3),T_Demandes[Au],"&gt;="&amp;DATE(2026,11,3),T_Demandes[Type],"MAT")&gt;0,"MAT","")))))</f>
        <v/>
      </c>
      <c r="G8" s="8">
        <f>IF(COUNTIFS(T_Demandes[Collaborateur],$A8,T_Demandes[Statut],"Validé",T_Demandes[Du],"&lt;="&amp;DATE(2026,11,4),T_Demandes[Au],"&gt;="&amp;DATE(2026,11,4),T_Demandes[Type],"CP")&gt;0,"CP",IF(COUNTIFS(T_Demandes[Collaborateur],$A8,T_Demandes[Statut],"Validé",T_Demandes[Du],"&lt;="&amp;DATE(2026,11,4),T_Demandes[Au],"&gt;="&amp;DATE(2026,11,4),T_Demandes[Type],"RTT")&gt;0,"RTT",IF(COUNTIFS(T_Demandes[Collaborateur],$A8,T_Demandes[Statut],"Validé",T_Demandes[Du],"&lt;="&amp;DATE(2026,11,4),T_Demandes[Au],"&gt;="&amp;DATE(2026,11,4),T_Demandes[Type],"MAL")&gt;0,"MAL",IF(COUNTIFS(T_Demandes[Collaborateur],$A8,T_Demandes[Statut],"Validé",T_Demandes[Du],"&lt;="&amp;DATE(2026,11,4),T_Demandes[Au],"&gt;="&amp;DATE(2026,11,4),T_Demandes[Type],"ABS")&gt;0,"ABS",IF(COUNTIFS(T_Demandes[Collaborateur],$A8,T_Demandes[Statut],"Validé",T_Demandes[Du],"&lt;="&amp;DATE(2026,11,4),T_Demandes[Au],"&gt;="&amp;DATE(2026,11,4),T_Demandes[Type],"MAT")&gt;0,"MAT","")))))</f>
        <v/>
      </c>
      <c r="H8" s="8">
        <f>IF(COUNTIFS(T_Demandes[Collaborateur],$A8,T_Demandes[Statut],"Validé",T_Demandes[Du],"&lt;="&amp;DATE(2026,11,5),T_Demandes[Au],"&gt;="&amp;DATE(2026,11,5),T_Demandes[Type],"CP")&gt;0,"CP",IF(COUNTIFS(T_Demandes[Collaborateur],$A8,T_Demandes[Statut],"Validé",T_Demandes[Du],"&lt;="&amp;DATE(2026,11,5),T_Demandes[Au],"&gt;="&amp;DATE(2026,11,5),T_Demandes[Type],"RTT")&gt;0,"RTT",IF(COUNTIFS(T_Demandes[Collaborateur],$A8,T_Demandes[Statut],"Validé",T_Demandes[Du],"&lt;="&amp;DATE(2026,11,5),T_Demandes[Au],"&gt;="&amp;DATE(2026,11,5),T_Demandes[Type],"MAL")&gt;0,"MAL",IF(COUNTIFS(T_Demandes[Collaborateur],$A8,T_Demandes[Statut],"Validé",T_Demandes[Du],"&lt;="&amp;DATE(2026,11,5),T_Demandes[Au],"&gt;="&amp;DATE(2026,11,5),T_Demandes[Type],"ABS")&gt;0,"ABS",IF(COUNTIFS(T_Demandes[Collaborateur],$A8,T_Demandes[Statut],"Validé",T_Demandes[Du],"&lt;="&amp;DATE(2026,11,5),T_Demandes[Au],"&gt;="&amp;DATE(2026,11,5),T_Demandes[Type],"MAT")&gt;0,"MAT","")))))</f>
        <v/>
      </c>
      <c r="I8" s="8">
        <f>IF(COUNTIFS(T_Demandes[Collaborateur],$A8,T_Demandes[Statut],"Validé",T_Demandes[Du],"&lt;="&amp;DATE(2026,11,6),T_Demandes[Au],"&gt;="&amp;DATE(2026,11,6),T_Demandes[Type],"CP")&gt;0,"CP",IF(COUNTIFS(T_Demandes[Collaborateur],$A8,T_Demandes[Statut],"Validé",T_Demandes[Du],"&lt;="&amp;DATE(2026,11,6),T_Demandes[Au],"&gt;="&amp;DATE(2026,11,6),T_Demandes[Type],"RTT")&gt;0,"RTT",IF(COUNTIFS(T_Demandes[Collaborateur],$A8,T_Demandes[Statut],"Validé",T_Demandes[Du],"&lt;="&amp;DATE(2026,11,6),T_Demandes[Au],"&gt;="&amp;DATE(2026,11,6),T_Demandes[Type],"MAL")&gt;0,"MAL",IF(COUNTIFS(T_Demandes[Collaborateur],$A8,T_Demandes[Statut],"Validé",T_Demandes[Du],"&lt;="&amp;DATE(2026,11,6),T_Demandes[Au],"&gt;="&amp;DATE(2026,11,6),T_Demandes[Type],"ABS")&gt;0,"ABS",IF(COUNTIFS(T_Demandes[Collaborateur],$A8,T_Demandes[Statut],"Validé",T_Demandes[Du],"&lt;="&amp;DATE(2026,11,6),T_Demandes[Au],"&gt;="&amp;DATE(2026,11,6),T_Demandes[Type],"MAT")&gt;0,"MAT","")))))</f>
        <v/>
      </c>
      <c r="J8" s="8">
        <f>IF(COUNTIFS(T_Demandes[Collaborateur],$A8,T_Demandes[Statut],"Validé",T_Demandes[Du],"&lt;="&amp;DATE(2026,11,7),T_Demandes[Au],"&gt;="&amp;DATE(2026,11,7),T_Demandes[Type],"CP")&gt;0,"CP",IF(COUNTIFS(T_Demandes[Collaborateur],$A8,T_Demandes[Statut],"Validé",T_Demandes[Du],"&lt;="&amp;DATE(2026,11,7),T_Demandes[Au],"&gt;="&amp;DATE(2026,11,7),T_Demandes[Type],"RTT")&gt;0,"RTT",IF(COUNTIFS(T_Demandes[Collaborateur],$A8,T_Demandes[Statut],"Validé",T_Demandes[Du],"&lt;="&amp;DATE(2026,11,7),T_Demandes[Au],"&gt;="&amp;DATE(2026,11,7),T_Demandes[Type],"MAL")&gt;0,"MAL",IF(COUNTIFS(T_Demandes[Collaborateur],$A8,T_Demandes[Statut],"Validé",T_Demandes[Du],"&lt;="&amp;DATE(2026,11,7),T_Demandes[Au],"&gt;="&amp;DATE(2026,11,7),T_Demandes[Type],"ABS")&gt;0,"ABS",IF(COUNTIFS(T_Demandes[Collaborateur],$A8,T_Demandes[Statut],"Validé",T_Demandes[Du],"&lt;="&amp;DATE(2026,11,7),T_Demandes[Au],"&gt;="&amp;DATE(2026,11,7),T_Demandes[Type],"MAT")&gt;0,"MAT","")))))</f>
        <v/>
      </c>
      <c r="K8" s="8">
        <f>IF(COUNTIFS(T_Demandes[Collaborateur],$A8,T_Demandes[Statut],"Validé",T_Demandes[Du],"&lt;="&amp;DATE(2026,11,8),T_Demandes[Au],"&gt;="&amp;DATE(2026,11,8),T_Demandes[Type],"CP")&gt;0,"CP",IF(COUNTIFS(T_Demandes[Collaborateur],$A8,T_Demandes[Statut],"Validé",T_Demandes[Du],"&lt;="&amp;DATE(2026,11,8),T_Demandes[Au],"&gt;="&amp;DATE(2026,11,8),T_Demandes[Type],"RTT")&gt;0,"RTT",IF(COUNTIFS(T_Demandes[Collaborateur],$A8,T_Demandes[Statut],"Validé",T_Demandes[Du],"&lt;="&amp;DATE(2026,11,8),T_Demandes[Au],"&gt;="&amp;DATE(2026,11,8),T_Demandes[Type],"MAL")&gt;0,"MAL",IF(COUNTIFS(T_Demandes[Collaborateur],$A8,T_Demandes[Statut],"Validé",T_Demandes[Du],"&lt;="&amp;DATE(2026,11,8),T_Demandes[Au],"&gt;="&amp;DATE(2026,11,8),T_Demandes[Type],"ABS")&gt;0,"ABS",IF(COUNTIFS(T_Demandes[Collaborateur],$A8,T_Demandes[Statut],"Validé",T_Demandes[Du],"&lt;="&amp;DATE(2026,11,8),T_Demandes[Au],"&gt;="&amp;DATE(2026,11,8),T_Demandes[Type],"MAT")&gt;0,"MAT","")))))</f>
        <v/>
      </c>
      <c r="L8" s="8">
        <f>IF(COUNTIFS(T_Demandes[Collaborateur],$A8,T_Demandes[Statut],"Validé",T_Demandes[Du],"&lt;="&amp;DATE(2026,11,9),T_Demandes[Au],"&gt;="&amp;DATE(2026,11,9),T_Demandes[Type],"CP")&gt;0,"CP",IF(COUNTIFS(T_Demandes[Collaborateur],$A8,T_Demandes[Statut],"Validé",T_Demandes[Du],"&lt;="&amp;DATE(2026,11,9),T_Demandes[Au],"&gt;="&amp;DATE(2026,11,9),T_Demandes[Type],"RTT")&gt;0,"RTT",IF(COUNTIFS(T_Demandes[Collaborateur],$A8,T_Demandes[Statut],"Validé",T_Demandes[Du],"&lt;="&amp;DATE(2026,11,9),T_Demandes[Au],"&gt;="&amp;DATE(2026,11,9),T_Demandes[Type],"MAL")&gt;0,"MAL",IF(COUNTIFS(T_Demandes[Collaborateur],$A8,T_Demandes[Statut],"Validé",T_Demandes[Du],"&lt;="&amp;DATE(2026,11,9),T_Demandes[Au],"&gt;="&amp;DATE(2026,11,9),T_Demandes[Type],"ABS")&gt;0,"ABS",IF(COUNTIFS(T_Demandes[Collaborateur],$A8,T_Demandes[Statut],"Validé",T_Demandes[Du],"&lt;="&amp;DATE(2026,11,9),T_Demandes[Au],"&gt;="&amp;DATE(2026,11,9),T_Demandes[Type],"MAT")&gt;0,"MAT","")))))</f>
        <v/>
      </c>
      <c r="M8" s="8">
        <f>IF(COUNTIFS(T_Demandes[Collaborateur],$A8,T_Demandes[Statut],"Validé",T_Demandes[Du],"&lt;="&amp;DATE(2026,11,10),T_Demandes[Au],"&gt;="&amp;DATE(2026,11,10),T_Demandes[Type],"CP")&gt;0,"CP",IF(COUNTIFS(T_Demandes[Collaborateur],$A8,T_Demandes[Statut],"Validé",T_Demandes[Du],"&lt;="&amp;DATE(2026,11,10),T_Demandes[Au],"&gt;="&amp;DATE(2026,11,10),T_Demandes[Type],"RTT")&gt;0,"RTT",IF(COUNTIFS(T_Demandes[Collaborateur],$A8,T_Demandes[Statut],"Validé",T_Demandes[Du],"&lt;="&amp;DATE(2026,11,10),T_Demandes[Au],"&gt;="&amp;DATE(2026,11,10),T_Demandes[Type],"MAL")&gt;0,"MAL",IF(COUNTIFS(T_Demandes[Collaborateur],$A8,T_Demandes[Statut],"Validé",T_Demandes[Du],"&lt;="&amp;DATE(2026,11,10),T_Demandes[Au],"&gt;="&amp;DATE(2026,11,10),T_Demandes[Type],"ABS")&gt;0,"ABS",IF(COUNTIFS(T_Demandes[Collaborateur],$A8,T_Demandes[Statut],"Validé",T_Demandes[Du],"&lt;="&amp;DATE(2026,11,10),T_Demandes[Au],"&gt;="&amp;DATE(2026,11,10),T_Demandes[Type],"MAT")&gt;0,"MAT","")))))</f>
        <v/>
      </c>
      <c r="N8" s="8">
        <f>IF(COUNTIFS(T_Demandes[Collaborateur],$A8,T_Demandes[Statut],"Validé",T_Demandes[Du],"&lt;="&amp;DATE(2026,11,11),T_Demandes[Au],"&gt;="&amp;DATE(2026,11,11),T_Demandes[Type],"CP")&gt;0,"CP",IF(COUNTIFS(T_Demandes[Collaborateur],$A8,T_Demandes[Statut],"Validé",T_Demandes[Du],"&lt;="&amp;DATE(2026,11,11),T_Demandes[Au],"&gt;="&amp;DATE(2026,11,11),T_Demandes[Type],"RTT")&gt;0,"RTT",IF(COUNTIFS(T_Demandes[Collaborateur],$A8,T_Demandes[Statut],"Validé",T_Demandes[Du],"&lt;="&amp;DATE(2026,11,11),T_Demandes[Au],"&gt;="&amp;DATE(2026,11,11),T_Demandes[Type],"MAL")&gt;0,"MAL",IF(COUNTIFS(T_Demandes[Collaborateur],$A8,T_Demandes[Statut],"Validé",T_Demandes[Du],"&lt;="&amp;DATE(2026,11,11),T_Demandes[Au],"&gt;="&amp;DATE(2026,11,11),T_Demandes[Type],"ABS")&gt;0,"ABS",IF(COUNTIFS(T_Demandes[Collaborateur],$A8,T_Demandes[Statut],"Validé",T_Demandes[Du],"&lt;="&amp;DATE(2026,11,11),T_Demandes[Au],"&gt;="&amp;DATE(2026,11,11),T_Demandes[Type],"MAT")&gt;0,"MAT","")))))</f>
        <v/>
      </c>
      <c r="O8" s="8">
        <f>IF(COUNTIFS(T_Demandes[Collaborateur],$A8,T_Demandes[Statut],"Validé",T_Demandes[Du],"&lt;="&amp;DATE(2026,11,12),T_Demandes[Au],"&gt;="&amp;DATE(2026,11,12),T_Demandes[Type],"CP")&gt;0,"CP",IF(COUNTIFS(T_Demandes[Collaborateur],$A8,T_Demandes[Statut],"Validé",T_Demandes[Du],"&lt;="&amp;DATE(2026,11,12),T_Demandes[Au],"&gt;="&amp;DATE(2026,11,12),T_Demandes[Type],"RTT")&gt;0,"RTT",IF(COUNTIFS(T_Demandes[Collaborateur],$A8,T_Demandes[Statut],"Validé",T_Demandes[Du],"&lt;="&amp;DATE(2026,11,12),T_Demandes[Au],"&gt;="&amp;DATE(2026,11,12),T_Demandes[Type],"MAL")&gt;0,"MAL",IF(COUNTIFS(T_Demandes[Collaborateur],$A8,T_Demandes[Statut],"Validé",T_Demandes[Du],"&lt;="&amp;DATE(2026,11,12),T_Demandes[Au],"&gt;="&amp;DATE(2026,11,12),T_Demandes[Type],"ABS")&gt;0,"ABS",IF(COUNTIFS(T_Demandes[Collaborateur],$A8,T_Demandes[Statut],"Validé",T_Demandes[Du],"&lt;="&amp;DATE(2026,11,12),T_Demandes[Au],"&gt;="&amp;DATE(2026,11,12),T_Demandes[Type],"MAT")&gt;0,"MAT","")))))</f>
        <v/>
      </c>
      <c r="P8" s="8">
        <f>IF(COUNTIFS(T_Demandes[Collaborateur],$A8,T_Demandes[Statut],"Validé",T_Demandes[Du],"&lt;="&amp;DATE(2026,11,13),T_Demandes[Au],"&gt;="&amp;DATE(2026,11,13),T_Demandes[Type],"CP")&gt;0,"CP",IF(COUNTIFS(T_Demandes[Collaborateur],$A8,T_Demandes[Statut],"Validé",T_Demandes[Du],"&lt;="&amp;DATE(2026,11,13),T_Demandes[Au],"&gt;="&amp;DATE(2026,11,13),T_Demandes[Type],"RTT")&gt;0,"RTT",IF(COUNTIFS(T_Demandes[Collaborateur],$A8,T_Demandes[Statut],"Validé",T_Demandes[Du],"&lt;="&amp;DATE(2026,11,13),T_Demandes[Au],"&gt;="&amp;DATE(2026,11,13),T_Demandes[Type],"MAL")&gt;0,"MAL",IF(COUNTIFS(T_Demandes[Collaborateur],$A8,T_Demandes[Statut],"Validé",T_Demandes[Du],"&lt;="&amp;DATE(2026,11,13),T_Demandes[Au],"&gt;="&amp;DATE(2026,11,13),T_Demandes[Type],"ABS")&gt;0,"ABS",IF(COUNTIFS(T_Demandes[Collaborateur],$A8,T_Demandes[Statut],"Validé",T_Demandes[Du],"&lt;="&amp;DATE(2026,11,13),T_Demandes[Au],"&gt;="&amp;DATE(2026,11,13),T_Demandes[Type],"MAT")&gt;0,"MAT","")))))</f>
        <v/>
      </c>
      <c r="Q8" s="8">
        <f>IF(COUNTIFS(T_Demandes[Collaborateur],$A8,T_Demandes[Statut],"Validé",T_Demandes[Du],"&lt;="&amp;DATE(2026,11,14),T_Demandes[Au],"&gt;="&amp;DATE(2026,11,14),T_Demandes[Type],"CP")&gt;0,"CP",IF(COUNTIFS(T_Demandes[Collaborateur],$A8,T_Demandes[Statut],"Validé",T_Demandes[Du],"&lt;="&amp;DATE(2026,11,14),T_Demandes[Au],"&gt;="&amp;DATE(2026,11,14),T_Demandes[Type],"RTT")&gt;0,"RTT",IF(COUNTIFS(T_Demandes[Collaborateur],$A8,T_Demandes[Statut],"Validé",T_Demandes[Du],"&lt;="&amp;DATE(2026,11,14),T_Demandes[Au],"&gt;="&amp;DATE(2026,11,14),T_Demandes[Type],"MAL")&gt;0,"MAL",IF(COUNTIFS(T_Demandes[Collaborateur],$A8,T_Demandes[Statut],"Validé",T_Demandes[Du],"&lt;="&amp;DATE(2026,11,14),T_Demandes[Au],"&gt;="&amp;DATE(2026,11,14),T_Demandes[Type],"ABS")&gt;0,"ABS",IF(COUNTIFS(T_Demandes[Collaborateur],$A8,T_Demandes[Statut],"Validé",T_Demandes[Du],"&lt;="&amp;DATE(2026,11,14),T_Demandes[Au],"&gt;="&amp;DATE(2026,11,14),T_Demandes[Type],"MAT")&gt;0,"MAT","")))))</f>
        <v/>
      </c>
      <c r="R8" s="8">
        <f>IF(COUNTIFS(T_Demandes[Collaborateur],$A8,T_Demandes[Statut],"Validé",T_Demandes[Du],"&lt;="&amp;DATE(2026,11,15),T_Demandes[Au],"&gt;="&amp;DATE(2026,11,15),T_Demandes[Type],"CP")&gt;0,"CP",IF(COUNTIFS(T_Demandes[Collaborateur],$A8,T_Demandes[Statut],"Validé",T_Demandes[Du],"&lt;="&amp;DATE(2026,11,15),T_Demandes[Au],"&gt;="&amp;DATE(2026,11,15),T_Demandes[Type],"RTT")&gt;0,"RTT",IF(COUNTIFS(T_Demandes[Collaborateur],$A8,T_Demandes[Statut],"Validé",T_Demandes[Du],"&lt;="&amp;DATE(2026,11,15),T_Demandes[Au],"&gt;="&amp;DATE(2026,11,15),T_Demandes[Type],"MAL")&gt;0,"MAL",IF(COUNTIFS(T_Demandes[Collaborateur],$A8,T_Demandes[Statut],"Validé",T_Demandes[Du],"&lt;="&amp;DATE(2026,11,15),T_Demandes[Au],"&gt;="&amp;DATE(2026,11,15),T_Demandes[Type],"ABS")&gt;0,"ABS",IF(COUNTIFS(T_Demandes[Collaborateur],$A8,T_Demandes[Statut],"Validé",T_Demandes[Du],"&lt;="&amp;DATE(2026,11,15),T_Demandes[Au],"&gt;="&amp;DATE(2026,11,15),T_Demandes[Type],"MAT")&gt;0,"MAT","")))))</f>
        <v/>
      </c>
      <c r="S8" s="8">
        <f>IF(COUNTIFS(T_Demandes[Collaborateur],$A8,T_Demandes[Statut],"Validé",T_Demandes[Du],"&lt;="&amp;DATE(2026,11,16),T_Demandes[Au],"&gt;="&amp;DATE(2026,11,16),T_Demandes[Type],"CP")&gt;0,"CP",IF(COUNTIFS(T_Demandes[Collaborateur],$A8,T_Demandes[Statut],"Validé",T_Demandes[Du],"&lt;="&amp;DATE(2026,11,16),T_Demandes[Au],"&gt;="&amp;DATE(2026,11,16),T_Demandes[Type],"RTT")&gt;0,"RTT",IF(COUNTIFS(T_Demandes[Collaborateur],$A8,T_Demandes[Statut],"Validé",T_Demandes[Du],"&lt;="&amp;DATE(2026,11,16),T_Demandes[Au],"&gt;="&amp;DATE(2026,11,16),T_Demandes[Type],"MAL")&gt;0,"MAL",IF(COUNTIFS(T_Demandes[Collaborateur],$A8,T_Demandes[Statut],"Validé",T_Demandes[Du],"&lt;="&amp;DATE(2026,11,16),T_Demandes[Au],"&gt;="&amp;DATE(2026,11,16),T_Demandes[Type],"ABS")&gt;0,"ABS",IF(COUNTIFS(T_Demandes[Collaborateur],$A8,T_Demandes[Statut],"Validé",T_Demandes[Du],"&lt;="&amp;DATE(2026,11,16),T_Demandes[Au],"&gt;="&amp;DATE(2026,11,16),T_Demandes[Type],"MAT")&gt;0,"MAT","")))))</f>
        <v/>
      </c>
      <c r="T8" s="8">
        <f>IF(COUNTIFS(T_Demandes[Collaborateur],$A8,T_Demandes[Statut],"Validé",T_Demandes[Du],"&lt;="&amp;DATE(2026,11,17),T_Demandes[Au],"&gt;="&amp;DATE(2026,11,17),T_Demandes[Type],"CP")&gt;0,"CP",IF(COUNTIFS(T_Demandes[Collaborateur],$A8,T_Demandes[Statut],"Validé",T_Demandes[Du],"&lt;="&amp;DATE(2026,11,17),T_Demandes[Au],"&gt;="&amp;DATE(2026,11,17),T_Demandes[Type],"RTT")&gt;0,"RTT",IF(COUNTIFS(T_Demandes[Collaborateur],$A8,T_Demandes[Statut],"Validé",T_Demandes[Du],"&lt;="&amp;DATE(2026,11,17),T_Demandes[Au],"&gt;="&amp;DATE(2026,11,17),T_Demandes[Type],"MAL")&gt;0,"MAL",IF(COUNTIFS(T_Demandes[Collaborateur],$A8,T_Demandes[Statut],"Validé",T_Demandes[Du],"&lt;="&amp;DATE(2026,11,17),T_Demandes[Au],"&gt;="&amp;DATE(2026,11,17),T_Demandes[Type],"ABS")&gt;0,"ABS",IF(COUNTIFS(T_Demandes[Collaborateur],$A8,T_Demandes[Statut],"Validé",T_Demandes[Du],"&lt;="&amp;DATE(2026,11,17),T_Demandes[Au],"&gt;="&amp;DATE(2026,11,17),T_Demandes[Type],"MAT")&gt;0,"MAT","")))))</f>
        <v/>
      </c>
      <c r="U8" s="8">
        <f>IF(COUNTIFS(T_Demandes[Collaborateur],$A8,T_Demandes[Statut],"Validé",T_Demandes[Du],"&lt;="&amp;DATE(2026,11,18),T_Demandes[Au],"&gt;="&amp;DATE(2026,11,18),T_Demandes[Type],"CP")&gt;0,"CP",IF(COUNTIFS(T_Demandes[Collaborateur],$A8,T_Demandes[Statut],"Validé",T_Demandes[Du],"&lt;="&amp;DATE(2026,11,18),T_Demandes[Au],"&gt;="&amp;DATE(2026,11,18),T_Demandes[Type],"RTT")&gt;0,"RTT",IF(COUNTIFS(T_Demandes[Collaborateur],$A8,T_Demandes[Statut],"Validé",T_Demandes[Du],"&lt;="&amp;DATE(2026,11,18),T_Demandes[Au],"&gt;="&amp;DATE(2026,11,18),T_Demandes[Type],"MAL")&gt;0,"MAL",IF(COUNTIFS(T_Demandes[Collaborateur],$A8,T_Demandes[Statut],"Validé",T_Demandes[Du],"&lt;="&amp;DATE(2026,11,18),T_Demandes[Au],"&gt;="&amp;DATE(2026,11,18),T_Demandes[Type],"ABS")&gt;0,"ABS",IF(COUNTIFS(T_Demandes[Collaborateur],$A8,T_Demandes[Statut],"Validé",T_Demandes[Du],"&lt;="&amp;DATE(2026,11,18),T_Demandes[Au],"&gt;="&amp;DATE(2026,11,18),T_Demandes[Type],"MAT")&gt;0,"MAT","")))))</f>
        <v/>
      </c>
      <c r="V8" s="8">
        <f>IF(COUNTIFS(T_Demandes[Collaborateur],$A8,T_Demandes[Statut],"Validé",T_Demandes[Du],"&lt;="&amp;DATE(2026,11,19),T_Demandes[Au],"&gt;="&amp;DATE(2026,11,19),T_Demandes[Type],"CP")&gt;0,"CP",IF(COUNTIFS(T_Demandes[Collaborateur],$A8,T_Demandes[Statut],"Validé",T_Demandes[Du],"&lt;="&amp;DATE(2026,11,19),T_Demandes[Au],"&gt;="&amp;DATE(2026,11,19),T_Demandes[Type],"RTT")&gt;0,"RTT",IF(COUNTIFS(T_Demandes[Collaborateur],$A8,T_Demandes[Statut],"Validé",T_Demandes[Du],"&lt;="&amp;DATE(2026,11,19),T_Demandes[Au],"&gt;="&amp;DATE(2026,11,19),T_Demandes[Type],"MAL")&gt;0,"MAL",IF(COUNTIFS(T_Demandes[Collaborateur],$A8,T_Demandes[Statut],"Validé",T_Demandes[Du],"&lt;="&amp;DATE(2026,11,19),T_Demandes[Au],"&gt;="&amp;DATE(2026,11,19),T_Demandes[Type],"ABS")&gt;0,"ABS",IF(COUNTIFS(T_Demandes[Collaborateur],$A8,T_Demandes[Statut],"Validé",T_Demandes[Du],"&lt;="&amp;DATE(2026,11,19),T_Demandes[Au],"&gt;="&amp;DATE(2026,11,19),T_Demandes[Type],"MAT")&gt;0,"MAT","")))))</f>
        <v/>
      </c>
      <c r="W8" s="8">
        <f>IF(COUNTIFS(T_Demandes[Collaborateur],$A8,T_Demandes[Statut],"Validé",T_Demandes[Du],"&lt;="&amp;DATE(2026,11,20),T_Demandes[Au],"&gt;="&amp;DATE(2026,11,20),T_Demandes[Type],"CP")&gt;0,"CP",IF(COUNTIFS(T_Demandes[Collaborateur],$A8,T_Demandes[Statut],"Validé",T_Demandes[Du],"&lt;="&amp;DATE(2026,11,20),T_Demandes[Au],"&gt;="&amp;DATE(2026,11,20),T_Demandes[Type],"RTT")&gt;0,"RTT",IF(COUNTIFS(T_Demandes[Collaborateur],$A8,T_Demandes[Statut],"Validé",T_Demandes[Du],"&lt;="&amp;DATE(2026,11,20),T_Demandes[Au],"&gt;="&amp;DATE(2026,11,20),T_Demandes[Type],"MAL")&gt;0,"MAL",IF(COUNTIFS(T_Demandes[Collaborateur],$A8,T_Demandes[Statut],"Validé",T_Demandes[Du],"&lt;="&amp;DATE(2026,11,20),T_Demandes[Au],"&gt;="&amp;DATE(2026,11,20),T_Demandes[Type],"ABS")&gt;0,"ABS",IF(COUNTIFS(T_Demandes[Collaborateur],$A8,T_Demandes[Statut],"Validé",T_Demandes[Du],"&lt;="&amp;DATE(2026,11,20),T_Demandes[Au],"&gt;="&amp;DATE(2026,11,20),T_Demandes[Type],"MAT")&gt;0,"MAT","")))))</f>
        <v/>
      </c>
      <c r="X8" s="8">
        <f>IF(COUNTIFS(T_Demandes[Collaborateur],$A8,T_Demandes[Statut],"Validé",T_Demandes[Du],"&lt;="&amp;DATE(2026,11,21),T_Demandes[Au],"&gt;="&amp;DATE(2026,11,21),T_Demandes[Type],"CP")&gt;0,"CP",IF(COUNTIFS(T_Demandes[Collaborateur],$A8,T_Demandes[Statut],"Validé",T_Demandes[Du],"&lt;="&amp;DATE(2026,11,21),T_Demandes[Au],"&gt;="&amp;DATE(2026,11,21),T_Demandes[Type],"RTT")&gt;0,"RTT",IF(COUNTIFS(T_Demandes[Collaborateur],$A8,T_Demandes[Statut],"Validé",T_Demandes[Du],"&lt;="&amp;DATE(2026,11,21),T_Demandes[Au],"&gt;="&amp;DATE(2026,11,21),T_Demandes[Type],"MAL")&gt;0,"MAL",IF(COUNTIFS(T_Demandes[Collaborateur],$A8,T_Demandes[Statut],"Validé",T_Demandes[Du],"&lt;="&amp;DATE(2026,11,21),T_Demandes[Au],"&gt;="&amp;DATE(2026,11,21),T_Demandes[Type],"ABS")&gt;0,"ABS",IF(COUNTIFS(T_Demandes[Collaborateur],$A8,T_Demandes[Statut],"Validé",T_Demandes[Du],"&lt;="&amp;DATE(2026,11,21),T_Demandes[Au],"&gt;="&amp;DATE(2026,11,21),T_Demandes[Type],"MAT")&gt;0,"MAT","")))))</f>
        <v/>
      </c>
      <c r="Y8" s="8">
        <f>IF(COUNTIFS(T_Demandes[Collaborateur],$A8,T_Demandes[Statut],"Validé",T_Demandes[Du],"&lt;="&amp;DATE(2026,11,22),T_Demandes[Au],"&gt;="&amp;DATE(2026,11,22),T_Demandes[Type],"CP")&gt;0,"CP",IF(COUNTIFS(T_Demandes[Collaborateur],$A8,T_Demandes[Statut],"Validé",T_Demandes[Du],"&lt;="&amp;DATE(2026,11,22),T_Demandes[Au],"&gt;="&amp;DATE(2026,11,22),T_Demandes[Type],"RTT")&gt;0,"RTT",IF(COUNTIFS(T_Demandes[Collaborateur],$A8,T_Demandes[Statut],"Validé",T_Demandes[Du],"&lt;="&amp;DATE(2026,11,22),T_Demandes[Au],"&gt;="&amp;DATE(2026,11,22),T_Demandes[Type],"MAL")&gt;0,"MAL",IF(COUNTIFS(T_Demandes[Collaborateur],$A8,T_Demandes[Statut],"Validé",T_Demandes[Du],"&lt;="&amp;DATE(2026,11,22),T_Demandes[Au],"&gt;="&amp;DATE(2026,11,22),T_Demandes[Type],"ABS")&gt;0,"ABS",IF(COUNTIFS(T_Demandes[Collaborateur],$A8,T_Demandes[Statut],"Validé",T_Demandes[Du],"&lt;="&amp;DATE(2026,11,22),T_Demandes[Au],"&gt;="&amp;DATE(2026,11,22),T_Demandes[Type],"MAT")&gt;0,"MAT","")))))</f>
        <v/>
      </c>
      <c r="Z8" s="8">
        <f>IF(COUNTIFS(T_Demandes[Collaborateur],$A8,T_Demandes[Statut],"Validé",T_Demandes[Du],"&lt;="&amp;DATE(2026,11,23),T_Demandes[Au],"&gt;="&amp;DATE(2026,11,23),T_Demandes[Type],"CP")&gt;0,"CP",IF(COUNTIFS(T_Demandes[Collaborateur],$A8,T_Demandes[Statut],"Validé",T_Demandes[Du],"&lt;="&amp;DATE(2026,11,23),T_Demandes[Au],"&gt;="&amp;DATE(2026,11,23),T_Demandes[Type],"RTT")&gt;0,"RTT",IF(COUNTIFS(T_Demandes[Collaborateur],$A8,T_Demandes[Statut],"Validé",T_Demandes[Du],"&lt;="&amp;DATE(2026,11,23),T_Demandes[Au],"&gt;="&amp;DATE(2026,11,23),T_Demandes[Type],"MAL")&gt;0,"MAL",IF(COUNTIFS(T_Demandes[Collaborateur],$A8,T_Demandes[Statut],"Validé",T_Demandes[Du],"&lt;="&amp;DATE(2026,11,23),T_Demandes[Au],"&gt;="&amp;DATE(2026,11,23),T_Demandes[Type],"ABS")&gt;0,"ABS",IF(COUNTIFS(T_Demandes[Collaborateur],$A8,T_Demandes[Statut],"Validé",T_Demandes[Du],"&lt;="&amp;DATE(2026,11,23),T_Demandes[Au],"&gt;="&amp;DATE(2026,11,23),T_Demandes[Type],"MAT")&gt;0,"MAT","")))))</f>
        <v/>
      </c>
      <c r="AA8" s="8">
        <f>IF(COUNTIFS(T_Demandes[Collaborateur],$A8,T_Demandes[Statut],"Validé",T_Demandes[Du],"&lt;="&amp;DATE(2026,11,24),T_Demandes[Au],"&gt;="&amp;DATE(2026,11,24),T_Demandes[Type],"CP")&gt;0,"CP",IF(COUNTIFS(T_Demandes[Collaborateur],$A8,T_Demandes[Statut],"Validé",T_Demandes[Du],"&lt;="&amp;DATE(2026,11,24),T_Demandes[Au],"&gt;="&amp;DATE(2026,11,24),T_Demandes[Type],"RTT")&gt;0,"RTT",IF(COUNTIFS(T_Demandes[Collaborateur],$A8,T_Demandes[Statut],"Validé",T_Demandes[Du],"&lt;="&amp;DATE(2026,11,24),T_Demandes[Au],"&gt;="&amp;DATE(2026,11,24),T_Demandes[Type],"MAL")&gt;0,"MAL",IF(COUNTIFS(T_Demandes[Collaborateur],$A8,T_Demandes[Statut],"Validé",T_Demandes[Du],"&lt;="&amp;DATE(2026,11,24),T_Demandes[Au],"&gt;="&amp;DATE(2026,11,24),T_Demandes[Type],"ABS")&gt;0,"ABS",IF(COUNTIFS(T_Demandes[Collaborateur],$A8,T_Demandes[Statut],"Validé",T_Demandes[Du],"&lt;="&amp;DATE(2026,11,24),T_Demandes[Au],"&gt;="&amp;DATE(2026,11,24),T_Demandes[Type],"MAT")&gt;0,"MAT","")))))</f>
        <v/>
      </c>
      <c r="AB8" s="8">
        <f>IF(COUNTIFS(T_Demandes[Collaborateur],$A8,T_Demandes[Statut],"Validé",T_Demandes[Du],"&lt;="&amp;DATE(2026,11,25),T_Demandes[Au],"&gt;="&amp;DATE(2026,11,25),T_Demandes[Type],"CP")&gt;0,"CP",IF(COUNTIFS(T_Demandes[Collaborateur],$A8,T_Demandes[Statut],"Validé",T_Demandes[Du],"&lt;="&amp;DATE(2026,11,25),T_Demandes[Au],"&gt;="&amp;DATE(2026,11,25),T_Demandes[Type],"RTT")&gt;0,"RTT",IF(COUNTIFS(T_Demandes[Collaborateur],$A8,T_Demandes[Statut],"Validé",T_Demandes[Du],"&lt;="&amp;DATE(2026,11,25),T_Demandes[Au],"&gt;="&amp;DATE(2026,11,25),T_Demandes[Type],"MAL")&gt;0,"MAL",IF(COUNTIFS(T_Demandes[Collaborateur],$A8,T_Demandes[Statut],"Validé",T_Demandes[Du],"&lt;="&amp;DATE(2026,11,25),T_Demandes[Au],"&gt;="&amp;DATE(2026,11,25),T_Demandes[Type],"ABS")&gt;0,"ABS",IF(COUNTIFS(T_Demandes[Collaborateur],$A8,T_Demandes[Statut],"Validé",T_Demandes[Du],"&lt;="&amp;DATE(2026,11,25),T_Demandes[Au],"&gt;="&amp;DATE(2026,11,25),T_Demandes[Type],"MAT")&gt;0,"MAT","")))))</f>
        <v/>
      </c>
      <c r="AC8" s="8">
        <f>IF(COUNTIFS(T_Demandes[Collaborateur],$A8,T_Demandes[Statut],"Validé",T_Demandes[Du],"&lt;="&amp;DATE(2026,11,26),T_Demandes[Au],"&gt;="&amp;DATE(2026,11,26),T_Demandes[Type],"CP")&gt;0,"CP",IF(COUNTIFS(T_Demandes[Collaborateur],$A8,T_Demandes[Statut],"Validé",T_Demandes[Du],"&lt;="&amp;DATE(2026,11,26),T_Demandes[Au],"&gt;="&amp;DATE(2026,11,26),T_Demandes[Type],"RTT")&gt;0,"RTT",IF(COUNTIFS(T_Demandes[Collaborateur],$A8,T_Demandes[Statut],"Validé",T_Demandes[Du],"&lt;="&amp;DATE(2026,11,26),T_Demandes[Au],"&gt;="&amp;DATE(2026,11,26),T_Demandes[Type],"MAL")&gt;0,"MAL",IF(COUNTIFS(T_Demandes[Collaborateur],$A8,T_Demandes[Statut],"Validé",T_Demandes[Du],"&lt;="&amp;DATE(2026,11,26),T_Demandes[Au],"&gt;="&amp;DATE(2026,11,26),T_Demandes[Type],"ABS")&gt;0,"ABS",IF(COUNTIFS(T_Demandes[Collaborateur],$A8,T_Demandes[Statut],"Validé",T_Demandes[Du],"&lt;="&amp;DATE(2026,11,26),T_Demandes[Au],"&gt;="&amp;DATE(2026,11,26),T_Demandes[Type],"MAT")&gt;0,"MAT","")))))</f>
        <v/>
      </c>
      <c r="AD8" s="8">
        <f>IF(COUNTIFS(T_Demandes[Collaborateur],$A8,T_Demandes[Statut],"Validé",T_Demandes[Du],"&lt;="&amp;DATE(2026,11,27),T_Demandes[Au],"&gt;="&amp;DATE(2026,11,27),T_Demandes[Type],"CP")&gt;0,"CP",IF(COUNTIFS(T_Demandes[Collaborateur],$A8,T_Demandes[Statut],"Validé",T_Demandes[Du],"&lt;="&amp;DATE(2026,11,27),T_Demandes[Au],"&gt;="&amp;DATE(2026,11,27),T_Demandes[Type],"RTT")&gt;0,"RTT",IF(COUNTIFS(T_Demandes[Collaborateur],$A8,T_Demandes[Statut],"Validé",T_Demandes[Du],"&lt;="&amp;DATE(2026,11,27),T_Demandes[Au],"&gt;="&amp;DATE(2026,11,27),T_Demandes[Type],"MAL")&gt;0,"MAL",IF(COUNTIFS(T_Demandes[Collaborateur],$A8,T_Demandes[Statut],"Validé",T_Demandes[Du],"&lt;="&amp;DATE(2026,11,27),T_Demandes[Au],"&gt;="&amp;DATE(2026,11,27),T_Demandes[Type],"ABS")&gt;0,"ABS",IF(COUNTIFS(T_Demandes[Collaborateur],$A8,T_Demandes[Statut],"Validé",T_Demandes[Du],"&lt;="&amp;DATE(2026,11,27),T_Demandes[Au],"&gt;="&amp;DATE(2026,11,27),T_Demandes[Type],"MAT")&gt;0,"MAT","")))))</f>
        <v/>
      </c>
      <c r="AE8" s="8">
        <f>IF(COUNTIFS(T_Demandes[Collaborateur],$A8,T_Demandes[Statut],"Validé",T_Demandes[Du],"&lt;="&amp;DATE(2026,11,28),T_Demandes[Au],"&gt;="&amp;DATE(2026,11,28),T_Demandes[Type],"CP")&gt;0,"CP",IF(COUNTIFS(T_Demandes[Collaborateur],$A8,T_Demandes[Statut],"Validé",T_Demandes[Du],"&lt;="&amp;DATE(2026,11,28),T_Demandes[Au],"&gt;="&amp;DATE(2026,11,28),T_Demandes[Type],"RTT")&gt;0,"RTT",IF(COUNTIFS(T_Demandes[Collaborateur],$A8,T_Demandes[Statut],"Validé",T_Demandes[Du],"&lt;="&amp;DATE(2026,11,28),T_Demandes[Au],"&gt;="&amp;DATE(2026,11,28),T_Demandes[Type],"MAL")&gt;0,"MAL",IF(COUNTIFS(T_Demandes[Collaborateur],$A8,T_Demandes[Statut],"Validé",T_Demandes[Du],"&lt;="&amp;DATE(2026,11,28),T_Demandes[Au],"&gt;="&amp;DATE(2026,11,28),T_Demandes[Type],"ABS")&gt;0,"ABS",IF(COUNTIFS(T_Demandes[Collaborateur],$A8,T_Demandes[Statut],"Validé",T_Demandes[Du],"&lt;="&amp;DATE(2026,11,28),T_Demandes[Au],"&gt;="&amp;DATE(2026,11,28),T_Demandes[Type],"MAT")&gt;0,"MAT","")))))</f>
        <v/>
      </c>
      <c r="AF8" s="8">
        <f>IF(COUNTIFS(T_Demandes[Collaborateur],$A8,T_Demandes[Statut],"Validé",T_Demandes[Du],"&lt;="&amp;DATE(2026,11,29),T_Demandes[Au],"&gt;="&amp;DATE(2026,11,29),T_Demandes[Type],"CP")&gt;0,"CP",IF(COUNTIFS(T_Demandes[Collaborateur],$A8,T_Demandes[Statut],"Validé",T_Demandes[Du],"&lt;="&amp;DATE(2026,11,29),T_Demandes[Au],"&gt;="&amp;DATE(2026,11,29),T_Demandes[Type],"RTT")&gt;0,"RTT",IF(COUNTIFS(T_Demandes[Collaborateur],$A8,T_Demandes[Statut],"Validé",T_Demandes[Du],"&lt;="&amp;DATE(2026,11,29),T_Demandes[Au],"&gt;="&amp;DATE(2026,11,29),T_Demandes[Type],"MAL")&gt;0,"MAL",IF(COUNTIFS(T_Demandes[Collaborateur],$A8,T_Demandes[Statut],"Validé",T_Demandes[Du],"&lt;="&amp;DATE(2026,11,29),T_Demandes[Au],"&gt;="&amp;DATE(2026,11,29),T_Demandes[Type],"ABS")&gt;0,"ABS",IF(COUNTIFS(T_Demandes[Collaborateur],$A8,T_Demandes[Statut],"Validé",T_Demandes[Du],"&lt;="&amp;DATE(2026,11,29),T_Demandes[Au],"&gt;="&amp;DATE(2026,11,29),T_Demandes[Type],"MAT")&gt;0,"MAT","")))))</f>
        <v/>
      </c>
      <c r="AG8" s="8">
        <f>IF(COUNTIFS(T_Demandes[Collaborateur],$A8,T_Demandes[Statut],"Validé",T_Demandes[Du],"&lt;="&amp;DATE(2026,11,30),T_Demandes[Au],"&gt;="&amp;DATE(2026,11,30),T_Demandes[Type],"CP")&gt;0,"CP",IF(COUNTIFS(T_Demandes[Collaborateur],$A8,T_Demandes[Statut],"Validé",T_Demandes[Du],"&lt;="&amp;DATE(2026,11,30),T_Demandes[Au],"&gt;="&amp;DATE(2026,11,30),T_Demandes[Type],"RTT")&gt;0,"RTT",IF(COUNTIFS(T_Demandes[Collaborateur],$A8,T_Demandes[Statut],"Validé",T_Demandes[Du],"&lt;="&amp;DATE(2026,11,30),T_Demandes[Au],"&gt;="&amp;DATE(2026,11,30),T_Demandes[Type],"MAL")&gt;0,"MAL",IF(COUNTIFS(T_Demandes[Collaborateur],$A8,T_Demandes[Statut],"Validé",T_Demandes[Du],"&lt;="&amp;DATE(2026,11,30),T_Demandes[Au],"&gt;="&amp;DATE(2026,11,30),T_Demandes[Type],"ABS")&gt;0,"ABS",IF(COUNTIFS(T_Demandes[Collaborateur],$A8,T_Demandes[Statut],"Validé",T_Demandes[Du],"&lt;="&amp;DATE(2026,11,30),T_Demandes[Au],"&gt;="&amp;DATE(2026,11,30),T_Demandes[Type],"MAT")&gt;0,"MAT","")))))</f>
        <v/>
      </c>
    </row>
    <row r="9">
      <c r="A9" t="inlineStr">
        <is>
          <t>Inès Moreau</t>
        </is>
      </c>
      <c r="B9" t="inlineStr">
        <is>
          <t>A</t>
        </is>
      </c>
      <c r="C9" t="inlineStr">
        <is>
          <t>Yassine Haddad</t>
        </is>
      </c>
      <c r="D9" s="8">
        <f>IF(COUNTIFS(T_Demandes[Collaborateur],$A9,T_Demandes[Statut],"Validé",T_Demandes[Du],"&lt;="&amp;DATE(2026,11,1),T_Demandes[Au],"&gt;="&amp;DATE(2026,11,1),T_Demandes[Type],"CP")&gt;0,"CP",IF(COUNTIFS(T_Demandes[Collaborateur],$A9,T_Demandes[Statut],"Validé",T_Demandes[Du],"&lt;="&amp;DATE(2026,11,1),T_Demandes[Au],"&gt;="&amp;DATE(2026,11,1),T_Demandes[Type],"RTT")&gt;0,"RTT",IF(COUNTIFS(T_Demandes[Collaborateur],$A9,T_Demandes[Statut],"Validé",T_Demandes[Du],"&lt;="&amp;DATE(2026,11,1),T_Demandes[Au],"&gt;="&amp;DATE(2026,11,1),T_Demandes[Type],"MAL")&gt;0,"MAL",IF(COUNTIFS(T_Demandes[Collaborateur],$A9,T_Demandes[Statut],"Validé",T_Demandes[Du],"&lt;="&amp;DATE(2026,11,1),T_Demandes[Au],"&gt;="&amp;DATE(2026,11,1),T_Demandes[Type],"ABS")&gt;0,"ABS",IF(COUNTIFS(T_Demandes[Collaborateur],$A9,T_Demandes[Statut],"Validé",T_Demandes[Du],"&lt;="&amp;DATE(2026,11,1),T_Demandes[Au],"&gt;="&amp;DATE(2026,11,1),T_Demandes[Type],"MAT")&gt;0,"MAT","")))))</f>
        <v/>
      </c>
      <c r="E9" s="8">
        <f>IF(COUNTIFS(T_Demandes[Collaborateur],$A9,T_Demandes[Statut],"Validé",T_Demandes[Du],"&lt;="&amp;DATE(2026,11,2),T_Demandes[Au],"&gt;="&amp;DATE(2026,11,2),T_Demandes[Type],"CP")&gt;0,"CP",IF(COUNTIFS(T_Demandes[Collaborateur],$A9,T_Demandes[Statut],"Validé",T_Demandes[Du],"&lt;="&amp;DATE(2026,11,2),T_Demandes[Au],"&gt;="&amp;DATE(2026,11,2),T_Demandes[Type],"RTT")&gt;0,"RTT",IF(COUNTIFS(T_Demandes[Collaborateur],$A9,T_Demandes[Statut],"Validé",T_Demandes[Du],"&lt;="&amp;DATE(2026,11,2),T_Demandes[Au],"&gt;="&amp;DATE(2026,11,2),T_Demandes[Type],"MAL")&gt;0,"MAL",IF(COUNTIFS(T_Demandes[Collaborateur],$A9,T_Demandes[Statut],"Validé",T_Demandes[Du],"&lt;="&amp;DATE(2026,11,2),T_Demandes[Au],"&gt;="&amp;DATE(2026,11,2),T_Demandes[Type],"ABS")&gt;0,"ABS",IF(COUNTIFS(T_Demandes[Collaborateur],$A9,T_Demandes[Statut],"Validé",T_Demandes[Du],"&lt;="&amp;DATE(2026,11,2),T_Demandes[Au],"&gt;="&amp;DATE(2026,11,2),T_Demandes[Type],"MAT")&gt;0,"MAT","")))))</f>
        <v/>
      </c>
      <c r="F9" s="8">
        <f>IF(COUNTIFS(T_Demandes[Collaborateur],$A9,T_Demandes[Statut],"Validé",T_Demandes[Du],"&lt;="&amp;DATE(2026,11,3),T_Demandes[Au],"&gt;="&amp;DATE(2026,11,3),T_Demandes[Type],"CP")&gt;0,"CP",IF(COUNTIFS(T_Demandes[Collaborateur],$A9,T_Demandes[Statut],"Validé",T_Demandes[Du],"&lt;="&amp;DATE(2026,11,3),T_Demandes[Au],"&gt;="&amp;DATE(2026,11,3),T_Demandes[Type],"RTT")&gt;0,"RTT",IF(COUNTIFS(T_Demandes[Collaborateur],$A9,T_Demandes[Statut],"Validé",T_Demandes[Du],"&lt;="&amp;DATE(2026,11,3),T_Demandes[Au],"&gt;="&amp;DATE(2026,11,3),T_Demandes[Type],"MAL")&gt;0,"MAL",IF(COUNTIFS(T_Demandes[Collaborateur],$A9,T_Demandes[Statut],"Validé",T_Demandes[Du],"&lt;="&amp;DATE(2026,11,3),T_Demandes[Au],"&gt;="&amp;DATE(2026,11,3),T_Demandes[Type],"ABS")&gt;0,"ABS",IF(COUNTIFS(T_Demandes[Collaborateur],$A9,T_Demandes[Statut],"Validé",T_Demandes[Du],"&lt;="&amp;DATE(2026,11,3),T_Demandes[Au],"&gt;="&amp;DATE(2026,11,3),T_Demandes[Type],"MAT")&gt;0,"MAT","")))))</f>
        <v/>
      </c>
      <c r="G9" s="8">
        <f>IF(COUNTIFS(T_Demandes[Collaborateur],$A9,T_Demandes[Statut],"Validé",T_Demandes[Du],"&lt;="&amp;DATE(2026,11,4),T_Demandes[Au],"&gt;="&amp;DATE(2026,11,4),T_Demandes[Type],"CP")&gt;0,"CP",IF(COUNTIFS(T_Demandes[Collaborateur],$A9,T_Demandes[Statut],"Validé",T_Demandes[Du],"&lt;="&amp;DATE(2026,11,4),T_Demandes[Au],"&gt;="&amp;DATE(2026,11,4),T_Demandes[Type],"RTT")&gt;0,"RTT",IF(COUNTIFS(T_Demandes[Collaborateur],$A9,T_Demandes[Statut],"Validé",T_Demandes[Du],"&lt;="&amp;DATE(2026,11,4),T_Demandes[Au],"&gt;="&amp;DATE(2026,11,4),T_Demandes[Type],"MAL")&gt;0,"MAL",IF(COUNTIFS(T_Demandes[Collaborateur],$A9,T_Demandes[Statut],"Validé",T_Demandes[Du],"&lt;="&amp;DATE(2026,11,4),T_Demandes[Au],"&gt;="&amp;DATE(2026,11,4),T_Demandes[Type],"ABS")&gt;0,"ABS",IF(COUNTIFS(T_Demandes[Collaborateur],$A9,T_Demandes[Statut],"Validé",T_Demandes[Du],"&lt;="&amp;DATE(2026,11,4),T_Demandes[Au],"&gt;="&amp;DATE(2026,11,4),T_Demandes[Type],"MAT")&gt;0,"MAT","")))))</f>
        <v/>
      </c>
      <c r="H9" s="8">
        <f>IF(COUNTIFS(T_Demandes[Collaborateur],$A9,T_Demandes[Statut],"Validé",T_Demandes[Du],"&lt;="&amp;DATE(2026,11,5),T_Demandes[Au],"&gt;="&amp;DATE(2026,11,5),T_Demandes[Type],"CP")&gt;0,"CP",IF(COUNTIFS(T_Demandes[Collaborateur],$A9,T_Demandes[Statut],"Validé",T_Demandes[Du],"&lt;="&amp;DATE(2026,11,5),T_Demandes[Au],"&gt;="&amp;DATE(2026,11,5),T_Demandes[Type],"RTT")&gt;0,"RTT",IF(COUNTIFS(T_Demandes[Collaborateur],$A9,T_Demandes[Statut],"Validé",T_Demandes[Du],"&lt;="&amp;DATE(2026,11,5),T_Demandes[Au],"&gt;="&amp;DATE(2026,11,5),T_Demandes[Type],"MAL")&gt;0,"MAL",IF(COUNTIFS(T_Demandes[Collaborateur],$A9,T_Demandes[Statut],"Validé",T_Demandes[Du],"&lt;="&amp;DATE(2026,11,5),T_Demandes[Au],"&gt;="&amp;DATE(2026,11,5),T_Demandes[Type],"ABS")&gt;0,"ABS",IF(COUNTIFS(T_Demandes[Collaborateur],$A9,T_Demandes[Statut],"Validé",T_Demandes[Du],"&lt;="&amp;DATE(2026,11,5),T_Demandes[Au],"&gt;="&amp;DATE(2026,11,5),T_Demandes[Type],"MAT")&gt;0,"MAT","")))))</f>
        <v/>
      </c>
      <c r="I9" s="8">
        <f>IF(COUNTIFS(T_Demandes[Collaborateur],$A9,T_Demandes[Statut],"Validé",T_Demandes[Du],"&lt;="&amp;DATE(2026,11,6),T_Demandes[Au],"&gt;="&amp;DATE(2026,11,6),T_Demandes[Type],"CP")&gt;0,"CP",IF(COUNTIFS(T_Demandes[Collaborateur],$A9,T_Demandes[Statut],"Validé",T_Demandes[Du],"&lt;="&amp;DATE(2026,11,6),T_Demandes[Au],"&gt;="&amp;DATE(2026,11,6),T_Demandes[Type],"RTT")&gt;0,"RTT",IF(COUNTIFS(T_Demandes[Collaborateur],$A9,T_Demandes[Statut],"Validé",T_Demandes[Du],"&lt;="&amp;DATE(2026,11,6),T_Demandes[Au],"&gt;="&amp;DATE(2026,11,6),T_Demandes[Type],"MAL")&gt;0,"MAL",IF(COUNTIFS(T_Demandes[Collaborateur],$A9,T_Demandes[Statut],"Validé",T_Demandes[Du],"&lt;="&amp;DATE(2026,11,6),T_Demandes[Au],"&gt;="&amp;DATE(2026,11,6),T_Demandes[Type],"ABS")&gt;0,"ABS",IF(COUNTIFS(T_Demandes[Collaborateur],$A9,T_Demandes[Statut],"Validé",T_Demandes[Du],"&lt;="&amp;DATE(2026,11,6),T_Demandes[Au],"&gt;="&amp;DATE(2026,11,6),T_Demandes[Type],"MAT")&gt;0,"MAT","")))))</f>
        <v/>
      </c>
      <c r="J9" s="8">
        <f>IF(COUNTIFS(T_Demandes[Collaborateur],$A9,T_Demandes[Statut],"Validé",T_Demandes[Du],"&lt;="&amp;DATE(2026,11,7),T_Demandes[Au],"&gt;="&amp;DATE(2026,11,7),T_Demandes[Type],"CP")&gt;0,"CP",IF(COUNTIFS(T_Demandes[Collaborateur],$A9,T_Demandes[Statut],"Validé",T_Demandes[Du],"&lt;="&amp;DATE(2026,11,7),T_Demandes[Au],"&gt;="&amp;DATE(2026,11,7),T_Demandes[Type],"RTT")&gt;0,"RTT",IF(COUNTIFS(T_Demandes[Collaborateur],$A9,T_Demandes[Statut],"Validé",T_Demandes[Du],"&lt;="&amp;DATE(2026,11,7),T_Demandes[Au],"&gt;="&amp;DATE(2026,11,7),T_Demandes[Type],"MAL")&gt;0,"MAL",IF(COUNTIFS(T_Demandes[Collaborateur],$A9,T_Demandes[Statut],"Validé",T_Demandes[Du],"&lt;="&amp;DATE(2026,11,7),T_Demandes[Au],"&gt;="&amp;DATE(2026,11,7),T_Demandes[Type],"ABS")&gt;0,"ABS",IF(COUNTIFS(T_Demandes[Collaborateur],$A9,T_Demandes[Statut],"Validé",T_Demandes[Du],"&lt;="&amp;DATE(2026,11,7),T_Demandes[Au],"&gt;="&amp;DATE(2026,11,7),T_Demandes[Type],"MAT")&gt;0,"MAT","")))))</f>
        <v/>
      </c>
      <c r="K9" s="8">
        <f>IF(COUNTIFS(T_Demandes[Collaborateur],$A9,T_Demandes[Statut],"Validé",T_Demandes[Du],"&lt;="&amp;DATE(2026,11,8),T_Demandes[Au],"&gt;="&amp;DATE(2026,11,8),T_Demandes[Type],"CP")&gt;0,"CP",IF(COUNTIFS(T_Demandes[Collaborateur],$A9,T_Demandes[Statut],"Validé",T_Demandes[Du],"&lt;="&amp;DATE(2026,11,8),T_Demandes[Au],"&gt;="&amp;DATE(2026,11,8),T_Demandes[Type],"RTT")&gt;0,"RTT",IF(COUNTIFS(T_Demandes[Collaborateur],$A9,T_Demandes[Statut],"Validé",T_Demandes[Du],"&lt;="&amp;DATE(2026,11,8),T_Demandes[Au],"&gt;="&amp;DATE(2026,11,8),T_Demandes[Type],"MAL")&gt;0,"MAL",IF(COUNTIFS(T_Demandes[Collaborateur],$A9,T_Demandes[Statut],"Validé",T_Demandes[Du],"&lt;="&amp;DATE(2026,11,8),T_Demandes[Au],"&gt;="&amp;DATE(2026,11,8),T_Demandes[Type],"ABS")&gt;0,"ABS",IF(COUNTIFS(T_Demandes[Collaborateur],$A9,T_Demandes[Statut],"Validé",T_Demandes[Du],"&lt;="&amp;DATE(2026,11,8),T_Demandes[Au],"&gt;="&amp;DATE(2026,11,8),T_Demandes[Type],"MAT")&gt;0,"MAT","")))))</f>
        <v/>
      </c>
      <c r="L9" s="8">
        <f>IF(COUNTIFS(T_Demandes[Collaborateur],$A9,T_Demandes[Statut],"Validé",T_Demandes[Du],"&lt;="&amp;DATE(2026,11,9),T_Demandes[Au],"&gt;="&amp;DATE(2026,11,9),T_Demandes[Type],"CP")&gt;0,"CP",IF(COUNTIFS(T_Demandes[Collaborateur],$A9,T_Demandes[Statut],"Validé",T_Demandes[Du],"&lt;="&amp;DATE(2026,11,9),T_Demandes[Au],"&gt;="&amp;DATE(2026,11,9),T_Demandes[Type],"RTT")&gt;0,"RTT",IF(COUNTIFS(T_Demandes[Collaborateur],$A9,T_Demandes[Statut],"Validé",T_Demandes[Du],"&lt;="&amp;DATE(2026,11,9),T_Demandes[Au],"&gt;="&amp;DATE(2026,11,9),T_Demandes[Type],"MAL")&gt;0,"MAL",IF(COUNTIFS(T_Demandes[Collaborateur],$A9,T_Demandes[Statut],"Validé",T_Demandes[Du],"&lt;="&amp;DATE(2026,11,9),T_Demandes[Au],"&gt;="&amp;DATE(2026,11,9),T_Demandes[Type],"ABS")&gt;0,"ABS",IF(COUNTIFS(T_Demandes[Collaborateur],$A9,T_Demandes[Statut],"Validé",T_Demandes[Du],"&lt;="&amp;DATE(2026,11,9),T_Demandes[Au],"&gt;="&amp;DATE(2026,11,9),T_Demandes[Type],"MAT")&gt;0,"MAT","")))))</f>
        <v/>
      </c>
      <c r="M9" s="8">
        <f>IF(COUNTIFS(T_Demandes[Collaborateur],$A9,T_Demandes[Statut],"Validé",T_Demandes[Du],"&lt;="&amp;DATE(2026,11,10),T_Demandes[Au],"&gt;="&amp;DATE(2026,11,10),T_Demandes[Type],"CP")&gt;0,"CP",IF(COUNTIFS(T_Demandes[Collaborateur],$A9,T_Demandes[Statut],"Validé",T_Demandes[Du],"&lt;="&amp;DATE(2026,11,10),T_Demandes[Au],"&gt;="&amp;DATE(2026,11,10),T_Demandes[Type],"RTT")&gt;0,"RTT",IF(COUNTIFS(T_Demandes[Collaborateur],$A9,T_Demandes[Statut],"Validé",T_Demandes[Du],"&lt;="&amp;DATE(2026,11,10),T_Demandes[Au],"&gt;="&amp;DATE(2026,11,10),T_Demandes[Type],"MAL")&gt;0,"MAL",IF(COUNTIFS(T_Demandes[Collaborateur],$A9,T_Demandes[Statut],"Validé",T_Demandes[Du],"&lt;="&amp;DATE(2026,11,10),T_Demandes[Au],"&gt;="&amp;DATE(2026,11,10),T_Demandes[Type],"ABS")&gt;0,"ABS",IF(COUNTIFS(T_Demandes[Collaborateur],$A9,T_Demandes[Statut],"Validé",T_Demandes[Du],"&lt;="&amp;DATE(2026,11,10),T_Demandes[Au],"&gt;="&amp;DATE(2026,11,10),T_Demandes[Type],"MAT")&gt;0,"MAT","")))))</f>
        <v/>
      </c>
      <c r="N9" s="8">
        <f>IF(COUNTIFS(T_Demandes[Collaborateur],$A9,T_Demandes[Statut],"Validé",T_Demandes[Du],"&lt;="&amp;DATE(2026,11,11),T_Demandes[Au],"&gt;="&amp;DATE(2026,11,11),T_Demandes[Type],"CP")&gt;0,"CP",IF(COUNTIFS(T_Demandes[Collaborateur],$A9,T_Demandes[Statut],"Validé",T_Demandes[Du],"&lt;="&amp;DATE(2026,11,11),T_Demandes[Au],"&gt;="&amp;DATE(2026,11,11),T_Demandes[Type],"RTT")&gt;0,"RTT",IF(COUNTIFS(T_Demandes[Collaborateur],$A9,T_Demandes[Statut],"Validé",T_Demandes[Du],"&lt;="&amp;DATE(2026,11,11),T_Demandes[Au],"&gt;="&amp;DATE(2026,11,11),T_Demandes[Type],"MAL")&gt;0,"MAL",IF(COUNTIFS(T_Demandes[Collaborateur],$A9,T_Demandes[Statut],"Validé",T_Demandes[Du],"&lt;="&amp;DATE(2026,11,11),T_Demandes[Au],"&gt;="&amp;DATE(2026,11,11),T_Demandes[Type],"ABS")&gt;0,"ABS",IF(COUNTIFS(T_Demandes[Collaborateur],$A9,T_Demandes[Statut],"Validé",T_Demandes[Du],"&lt;="&amp;DATE(2026,11,11),T_Demandes[Au],"&gt;="&amp;DATE(2026,11,11),T_Demandes[Type],"MAT")&gt;0,"MAT","")))))</f>
        <v/>
      </c>
      <c r="O9" s="8">
        <f>IF(COUNTIFS(T_Demandes[Collaborateur],$A9,T_Demandes[Statut],"Validé",T_Demandes[Du],"&lt;="&amp;DATE(2026,11,12),T_Demandes[Au],"&gt;="&amp;DATE(2026,11,12),T_Demandes[Type],"CP")&gt;0,"CP",IF(COUNTIFS(T_Demandes[Collaborateur],$A9,T_Demandes[Statut],"Validé",T_Demandes[Du],"&lt;="&amp;DATE(2026,11,12),T_Demandes[Au],"&gt;="&amp;DATE(2026,11,12),T_Demandes[Type],"RTT")&gt;0,"RTT",IF(COUNTIFS(T_Demandes[Collaborateur],$A9,T_Demandes[Statut],"Validé",T_Demandes[Du],"&lt;="&amp;DATE(2026,11,12),T_Demandes[Au],"&gt;="&amp;DATE(2026,11,12),T_Demandes[Type],"MAL")&gt;0,"MAL",IF(COUNTIFS(T_Demandes[Collaborateur],$A9,T_Demandes[Statut],"Validé",T_Demandes[Du],"&lt;="&amp;DATE(2026,11,12),T_Demandes[Au],"&gt;="&amp;DATE(2026,11,12),T_Demandes[Type],"ABS")&gt;0,"ABS",IF(COUNTIFS(T_Demandes[Collaborateur],$A9,T_Demandes[Statut],"Validé",T_Demandes[Du],"&lt;="&amp;DATE(2026,11,12),T_Demandes[Au],"&gt;="&amp;DATE(2026,11,12),T_Demandes[Type],"MAT")&gt;0,"MAT","")))))</f>
        <v/>
      </c>
      <c r="P9" s="8">
        <f>IF(COUNTIFS(T_Demandes[Collaborateur],$A9,T_Demandes[Statut],"Validé",T_Demandes[Du],"&lt;="&amp;DATE(2026,11,13),T_Demandes[Au],"&gt;="&amp;DATE(2026,11,13),T_Demandes[Type],"CP")&gt;0,"CP",IF(COUNTIFS(T_Demandes[Collaborateur],$A9,T_Demandes[Statut],"Validé",T_Demandes[Du],"&lt;="&amp;DATE(2026,11,13),T_Demandes[Au],"&gt;="&amp;DATE(2026,11,13),T_Demandes[Type],"RTT")&gt;0,"RTT",IF(COUNTIFS(T_Demandes[Collaborateur],$A9,T_Demandes[Statut],"Validé",T_Demandes[Du],"&lt;="&amp;DATE(2026,11,13),T_Demandes[Au],"&gt;="&amp;DATE(2026,11,13),T_Demandes[Type],"MAL")&gt;0,"MAL",IF(COUNTIFS(T_Demandes[Collaborateur],$A9,T_Demandes[Statut],"Validé",T_Demandes[Du],"&lt;="&amp;DATE(2026,11,13),T_Demandes[Au],"&gt;="&amp;DATE(2026,11,13),T_Demandes[Type],"ABS")&gt;0,"ABS",IF(COUNTIFS(T_Demandes[Collaborateur],$A9,T_Demandes[Statut],"Validé",T_Demandes[Du],"&lt;="&amp;DATE(2026,11,13),T_Demandes[Au],"&gt;="&amp;DATE(2026,11,13),T_Demandes[Type],"MAT")&gt;0,"MAT","")))))</f>
        <v/>
      </c>
      <c r="Q9" s="8">
        <f>IF(COUNTIFS(T_Demandes[Collaborateur],$A9,T_Demandes[Statut],"Validé",T_Demandes[Du],"&lt;="&amp;DATE(2026,11,14),T_Demandes[Au],"&gt;="&amp;DATE(2026,11,14),T_Demandes[Type],"CP")&gt;0,"CP",IF(COUNTIFS(T_Demandes[Collaborateur],$A9,T_Demandes[Statut],"Validé",T_Demandes[Du],"&lt;="&amp;DATE(2026,11,14),T_Demandes[Au],"&gt;="&amp;DATE(2026,11,14),T_Demandes[Type],"RTT")&gt;0,"RTT",IF(COUNTIFS(T_Demandes[Collaborateur],$A9,T_Demandes[Statut],"Validé",T_Demandes[Du],"&lt;="&amp;DATE(2026,11,14),T_Demandes[Au],"&gt;="&amp;DATE(2026,11,14),T_Demandes[Type],"MAL")&gt;0,"MAL",IF(COUNTIFS(T_Demandes[Collaborateur],$A9,T_Demandes[Statut],"Validé",T_Demandes[Du],"&lt;="&amp;DATE(2026,11,14),T_Demandes[Au],"&gt;="&amp;DATE(2026,11,14),T_Demandes[Type],"ABS")&gt;0,"ABS",IF(COUNTIFS(T_Demandes[Collaborateur],$A9,T_Demandes[Statut],"Validé",T_Demandes[Du],"&lt;="&amp;DATE(2026,11,14),T_Demandes[Au],"&gt;="&amp;DATE(2026,11,14),T_Demandes[Type],"MAT")&gt;0,"MAT","")))))</f>
        <v/>
      </c>
      <c r="R9" s="8">
        <f>IF(COUNTIFS(T_Demandes[Collaborateur],$A9,T_Demandes[Statut],"Validé",T_Demandes[Du],"&lt;="&amp;DATE(2026,11,15),T_Demandes[Au],"&gt;="&amp;DATE(2026,11,15),T_Demandes[Type],"CP")&gt;0,"CP",IF(COUNTIFS(T_Demandes[Collaborateur],$A9,T_Demandes[Statut],"Validé",T_Demandes[Du],"&lt;="&amp;DATE(2026,11,15),T_Demandes[Au],"&gt;="&amp;DATE(2026,11,15),T_Demandes[Type],"RTT")&gt;0,"RTT",IF(COUNTIFS(T_Demandes[Collaborateur],$A9,T_Demandes[Statut],"Validé",T_Demandes[Du],"&lt;="&amp;DATE(2026,11,15),T_Demandes[Au],"&gt;="&amp;DATE(2026,11,15),T_Demandes[Type],"MAL")&gt;0,"MAL",IF(COUNTIFS(T_Demandes[Collaborateur],$A9,T_Demandes[Statut],"Validé",T_Demandes[Du],"&lt;="&amp;DATE(2026,11,15),T_Demandes[Au],"&gt;="&amp;DATE(2026,11,15),T_Demandes[Type],"ABS")&gt;0,"ABS",IF(COUNTIFS(T_Demandes[Collaborateur],$A9,T_Demandes[Statut],"Validé",T_Demandes[Du],"&lt;="&amp;DATE(2026,11,15),T_Demandes[Au],"&gt;="&amp;DATE(2026,11,15),T_Demandes[Type],"MAT")&gt;0,"MAT","")))))</f>
        <v/>
      </c>
      <c r="S9" s="8">
        <f>IF(COUNTIFS(T_Demandes[Collaborateur],$A9,T_Demandes[Statut],"Validé",T_Demandes[Du],"&lt;="&amp;DATE(2026,11,16),T_Demandes[Au],"&gt;="&amp;DATE(2026,11,16),T_Demandes[Type],"CP")&gt;0,"CP",IF(COUNTIFS(T_Demandes[Collaborateur],$A9,T_Demandes[Statut],"Validé",T_Demandes[Du],"&lt;="&amp;DATE(2026,11,16),T_Demandes[Au],"&gt;="&amp;DATE(2026,11,16),T_Demandes[Type],"RTT")&gt;0,"RTT",IF(COUNTIFS(T_Demandes[Collaborateur],$A9,T_Demandes[Statut],"Validé",T_Demandes[Du],"&lt;="&amp;DATE(2026,11,16),T_Demandes[Au],"&gt;="&amp;DATE(2026,11,16),T_Demandes[Type],"MAL")&gt;0,"MAL",IF(COUNTIFS(T_Demandes[Collaborateur],$A9,T_Demandes[Statut],"Validé",T_Demandes[Du],"&lt;="&amp;DATE(2026,11,16),T_Demandes[Au],"&gt;="&amp;DATE(2026,11,16),T_Demandes[Type],"ABS")&gt;0,"ABS",IF(COUNTIFS(T_Demandes[Collaborateur],$A9,T_Demandes[Statut],"Validé",T_Demandes[Du],"&lt;="&amp;DATE(2026,11,16),T_Demandes[Au],"&gt;="&amp;DATE(2026,11,16),T_Demandes[Type],"MAT")&gt;0,"MAT","")))))</f>
        <v/>
      </c>
      <c r="T9" s="8">
        <f>IF(COUNTIFS(T_Demandes[Collaborateur],$A9,T_Demandes[Statut],"Validé",T_Demandes[Du],"&lt;="&amp;DATE(2026,11,17),T_Demandes[Au],"&gt;="&amp;DATE(2026,11,17),T_Demandes[Type],"CP")&gt;0,"CP",IF(COUNTIFS(T_Demandes[Collaborateur],$A9,T_Demandes[Statut],"Validé",T_Demandes[Du],"&lt;="&amp;DATE(2026,11,17),T_Demandes[Au],"&gt;="&amp;DATE(2026,11,17),T_Demandes[Type],"RTT")&gt;0,"RTT",IF(COUNTIFS(T_Demandes[Collaborateur],$A9,T_Demandes[Statut],"Validé",T_Demandes[Du],"&lt;="&amp;DATE(2026,11,17),T_Demandes[Au],"&gt;="&amp;DATE(2026,11,17),T_Demandes[Type],"MAL")&gt;0,"MAL",IF(COUNTIFS(T_Demandes[Collaborateur],$A9,T_Demandes[Statut],"Validé",T_Demandes[Du],"&lt;="&amp;DATE(2026,11,17),T_Demandes[Au],"&gt;="&amp;DATE(2026,11,17),T_Demandes[Type],"ABS")&gt;0,"ABS",IF(COUNTIFS(T_Demandes[Collaborateur],$A9,T_Demandes[Statut],"Validé",T_Demandes[Du],"&lt;="&amp;DATE(2026,11,17),T_Demandes[Au],"&gt;="&amp;DATE(2026,11,17),T_Demandes[Type],"MAT")&gt;0,"MAT","")))))</f>
        <v/>
      </c>
      <c r="U9" s="8">
        <f>IF(COUNTIFS(T_Demandes[Collaborateur],$A9,T_Demandes[Statut],"Validé",T_Demandes[Du],"&lt;="&amp;DATE(2026,11,18),T_Demandes[Au],"&gt;="&amp;DATE(2026,11,18),T_Demandes[Type],"CP")&gt;0,"CP",IF(COUNTIFS(T_Demandes[Collaborateur],$A9,T_Demandes[Statut],"Validé",T_Demandes[Du],"&lt;="&amp;DATE(2026,11,18),T_Demandes[Au],"&gt;="&amp;DATE(2026,11,18),T_Demandes[Type],"RTT")&gt;0,"RTT",IF(COUNTIFS(T_Demandes[Collaborateur],$A9,T_Demandes[Statut],"Validé",T_Demandes[Du],"&lt;="&amp;DATE(2026,11,18),T_Demandes[Au],"&gt;="&amp;DATE(2026,11,18),T_Demandes[Type],"MAL")&gt;0,"MAL",IF(COUNTIFS(T_Demandes[Collaborateur],$A9,T_Demandes[Statut],"Validé",T_Demandes[Du],"&lt;="&amp;DATE(2026,11,18),T_Demandes[Au],"&gt;="&amp;DATE(2026,11,18),T_Demandes[Type],"ABS")&gt;0,"ABS",IF(COUNTIFS(T_Demandes[Collaborateur],$A9,T_Demandes[Statut],"Validé",T_Demandes[Du],"&lt;="&amp;DATE(2026,11,18),T_Demandes[Au],"&gt;="&amp;DATE(2026,11,18),T_Demandes[Type],"MAT")&gt;0,"MAT","")))))</f>
        <v/>
      </c>
      <c r="V9" s="8">
        <f>IF(COUNTIFS(T_Demandes[Collaborateur],$A9,T_Demandes[Statut],"Validé",T_Demandes[Du],"&lt;="&amp;DATE(2026,11,19),T_Demandes[Au],"&gt;="&amp;DATE(2026,11,19),T_Demandes[Type],"CP")&gt;0,"CP",IF(COUNTIFS(T_Demandes[Collaborateur],$A9,T_Demandes[Statut],"Validé",T_Demandes[Du],"&lt;="&amp;DATE(2026,11,19),T_Demandes[Au],"&gt;="&amp;DATE(2026,11,19),T_Demandes[Type],"RTT")&gt;0,"RTT",IF(COUNTIFS(T_Demandes[Collaborateur],$A9,T_Demandes[Statut],"Validé",T_Demandes[Du],"&lt;="&amp;DATE(2026,11,19),T_Demandes[Au],"&gt;="&amp;DATE(2026,11,19),T_Demandes[Type],"MAL")&gt;0,"MAL",IF(COUNTIFS(T_Demandes[Collaborateur],$A9,T_Demandes[Statut],"Validé",T_Demandes[Du],"&lt;="&amp;DATE(2026,11,19),T_Demandes[Au],"&gt;="&amp;DATE(2026,11,19),T_Demandes[Type],"ABS")&gt;0,"ABS",IF(COUNTIFS(T_Demandes[Collaborateur],$A9,T_Demandes[Statut],"Validé",T_Demandes[Du],"&lt;="&amp;DATE(2026,11,19),T_Demandes[Au],"&gt;="&amp;DATE(2026,11,19),T_Demandes[Type],"MAT")&gt;0,"MAT","")))))</f>
        <v/>
      </c>
      <c r="W9" s="8">
        <f>IF(COUNTIFS(T_Demandes[Collaborateur],$A9,T_Demandes[Statut],"Validé",T_Demandes[Du],"&lt;="&amp;DATE(2026,11,20),T_Demandes[Au],"&gt;="&amp;DATE(2026,11,20),T_Demandes[Type],"CP")&gt;0,"CP",IF(COUNTIFS(T_Demandes[Collaborateur],$A9,T_Demandes[Statut],"Validé",T_Demandes[Du],"&lt;="&amp;DATE(2026,11,20),T_Demandes[Au],"&gt;="&amp;DATE(2026,11,20),T_Demandes[Type],"RTT")&gt;0,"RTT",IF(COUNTIFS(T_Demandes[Collaborateur],$A9,T_Demandes[Statut],"Validé",T_Demandes[Du],"&lt;="&amp;DATE(2026,11,20),T_Demandes[Au],"&gt;="&amp;DATE(2026,11,20),T_Demandes[Type],"MAL")&gt;0,"MAL",IF(COUNTIFS(T_Demandes[Collaborateur],$A9,T_Demandes[Statut],"Validé",T_Demandes[Du],"&lt;="&amp;DATE(2026,11,20),T_Demandes[Au],"&gt;="&amp;DATE(2026,11,20),T_Demandes[Type],"ABS")&gt;0,"ABS",IF(COUNTIFS(T_Demandes[Collaborateur],$A9,T_Demandes[Statut],"Validé",T_Demandes[Du],"&lt;="&amp;DATE(2026,11,20),T_Demandes[Au],"&gt;="&amp;DATE(2026,11,20),T_Demandes[Type],"MAT")&gt;0,"MAT","")))))</f>
        <v/>
      </c>
      <c r="X9" s="8">
        <f>IF(COUNTIFS(T_Demandes[Collaborateur],$A9,T_Demandes[Statut],"Validé",T_Demandes[Du],"&lt;="&amp;DATE(2026,11,21),T_Demandes[Au],"&gt;="&amp;DATE(2026,11,21),T_Demandes[Type],"CP")&gt;0,"CP",IF(COUNTIFS(T_Demandes[Collaborateur],$A9,T_Demandes[Statut],"Validé",T_Demandes[Du],"&lt;="&amp;DATE(2026,11,21),T_Demandes[Au],"&gt;="&amp;DATE(2026,11,21),T_Demandes[Type],"RTT")&gt;0,"RTT",IF(COUNTIFS(T_Demandes[Collaborateur],$A9,T_Demandes[Statut],"Validé",T_Demandes[Du],"&lt;="&amp;DATE(2026,11,21),T_Demandes[Au],"&gt;="&amp;DATE(2026,11,21),T_Demandes[Type],"MAL")&gt;0,"MAL",IF(COUNTIFS(T_Demandes[Collaborateur],$A9,T_Demandes[Statut],"Validé",T_Demandes[Du],"&lt;="&amp;DATE(2026,11,21),T_Demandes[Au],"&gt;="&amp;DATE(2026,11,21),T_Demandes[Type],"ABS")&gt;0,"ABS",IF(COUNTIFS(T_Demandes[Collaborateur],$A9,T_Demandes[Statut],"Validé",T_Demandes[Du],"&lt;="&amp;DATE(2026,11,21),T_Demandes[Au],"&gt;="&amp;DATE(2026,11,21),T_Demandes[Type],"MAT")&gt;0,"MAT","")))))</f>
        <v/>
      </c>
      <c r="Y9" s="8">
        <f>IF(COUNTIFS(T_Demandes[Collaborateur],$A9,T_Demandes[Statut],"Validé",T_Demandes[Du],"&lt;="&amp;DATE(2026,11,22),T_Demandes[Au],"&gt;="&amp;DATE(2026,11,22),T_Demandes[Type],"CP")&gt;0,"CP",IF(COUNTIFS(T_Demandes[Collaborateur],$A9,T_Demandes[Statut],"Validé",T_Demandes[Du],"&lt;="&amp;DATE(2026,11,22),T_Demandes[Au],"&gt;="&amp;DATE(2026,11,22),T_Demandes[Type],"RTT")&gt;0,"RTT",IF(COUNTIFS(T_Demandes[Collaborateur],$A9,T_Demandes[Statut],"Validé",T_Demandes[Du],"&lt;="&amp;DATE(2026,11,22),T_Demandes[Au],"&gt;="&amp;DATE(2026,11,22),T_Demandes[Type],"MAL")&gt;0,"MAL",IF(COUNTIFS(T_Demandes[Collaborateur],$A9,T_Demandes[Statut],"Validé",T_Demandes[Du],"&lt;="&amp;DATE(2026,11,22),T_Demandes[Au],"&gt;="&amp;DATE(2026,11,22),T_Demandes[Type],"ABS")&gt;0,"ABS",IF(COUNTIFS(T_Demandes[Collaborateur],$A9,T_Demandes[Statut],"Validé",T_Demandes[Du],"&lt;="&amp;DATE(2026,11,22),T_Demandes[Au],"&gt;="&amp;DATE(2026,11,22),T_Demandes[Type],"MAT")&gt;0,"MAT","")))))</f>
        <v/>
      </c>
      <c r="Z9" s="8">
        <f>IF(COUNTIFS(T_Demandes[Collaborateur],$A9,T_Demandes[Statut],"Validé",T_Demandes[Du],"&lt;="&amp;DATE(2026,11,23),T_Demandes[Au],"&gt;="&amp;DATE(2026,11,23),T_Demandes[Type],"CP")&gt;0,"CP",IF(COUNTIFS(T_Demandes[Collaborateur],$A9,T_Demandes[Statut],"Validé",T_Demandes[Du],"&lt;="&amp;DATE(2026,11,23),T_Demandes[Au],"&gt;="&amp;DATE(2026,11,23),T_Demandes[Type],"RTT")&gt;0,"RTT",IF(COUNTIFS(T_Demandes[Collaborateur],$A9,T_Demandes[Statut],"Validé",T_Demandes[Du],"&lt;="&amp;DATE(2026,11,23),T_Demandes[Au],"&gt;="&amp;DATE(2026,11,23),T_Demandes[Type],"MAL")&gt;0,"MAL",IF(COUNTIFS(T_Demandes[Collaborateur],$A9,T_Demandes[Statut],"Validé",T_Demandes[Du],"&lt;="&amp;DATE(2026,11,23),T_Demandes[Au],"&gt;="&amp;DATE(2026,11,23),T_Demandes[Type],"ABS")&gt;0,"ABS",IF(COUNTIFS(T_Demandes[Collaborateur],$A9,T_Demandes[Statut],"Validé",T_Demandes[Du],"&lt;="&amp;DATE(2026,11,23),T_Demandes[Au],"&gt;="&amp;DATE(2026,11,23),T_Demandes[Type],"MAT")&gt;0,"MAT","")))))</f>
        <v/>
      </c>
      <c r="AA9" s="8">
        <f>IF(COUNTIFS(T_Demandes[Collaborateur],$A9,T_Demandes[Statut],"Validé",T_Demandes[Du],"&lt;="&amp;DATE(2026,11,24),T_Demandes[Au],"&gt;="&amp;DATE(2026,11,24),T_Demandes[Type],"CP")&gt;0,"CP",IF(COUNTIFS(T_Demandes[Collaborateur],$A9,T_Demandes[Statut],"Validé",T_Demandes[Du],"&lt;="&amp;DATE(2026,11,24),T_Demandes[Au],"&gt;="&amp;DATE(2026,11,24),T_Demandes[Type],"RTT")&gt;0,"RTT",IF(COUNTIFS(T_Demandes[Collaborateur],$A9,T_Demandes[Statut],"Validé",T_Demandes[Du],"&lt;="&amp;DATE(2026,11,24),T_Demandes[Au],"&gt;="&amp;DATE(2026,11,24),T_Demandes[Type],"MAL")&gt;0,"MAL",IF(COUNTIFS(T_Demandes[Collaborateur],$A9,T_Demandes[Statut],"Validé",T_Demandes[Du],"&lt;="&amp;DATE(2026,11,24),T_Demandes[Au],"&gt;="&amp;DATE(2026,11,24),T_Demandes[Type],"ABS")&gt;0,"ABS",IF(COUNTIFS(T_Demandes[Collaborateur],$A9,T_Demandes[Statut],"Validé",T_Demandes[Du],"&lt;="&amp;DATE(2026,11,24),T_Demandes[Au],"&gt;="&amp;DATE(2026,11,24),T_Demandes[Type],"MAT")&gt;0,"MAT","")))))</f>
        <v/>
      </c>
      <c r="AB9" s="8">
        <f>IF(COUNTIFS(T_Demandes[Collaborateur],$A9,T_Demandes[Statut],"Validé",T_Demandes[Du],"&lt;="&amp;DATE(2026,11,25),T_Demandes[Au],"&gt;="&amp;DATE(2026,11,25),T_Demandes[Type],"CP")&gt;0,"CP",IF(COUNTIFS(T_Demandes[Collaborateur],$A9,T_Demandes[Statut],"Validé",T_Demandes[Du],"&lt;="&amp;DATE(2026,11,25),T_Demandes[Au],"&gt;="&amp;DATE(2026,11,25),T_Demandes[Type],"RTT")&gt;0,"RTT",IF(COUNTIFS(T_Demandes[Collaborateur],$A9,T_Demandes[Statut],"Validé",T_Demandes[Du],"&lt;="&amp;DATE(2026,11,25),T_Demandes[Au],"&gt;="&amp;DATE(2026,11,25),T_Demandes[Type],"MAL")&gt;0,"MAL",IF(COUNTIFS(T_Demandes[Collaborateur],$A9,T_Demandes[Statut],"Validé",T_Demandes[Du],"&lt;="&amp;DATE(2026,11,25),T_Demandes[Au],"&gt;="&amp;DATE(2026,11,25),T_Demandes[Type],"ABS")&gt;0,"ABS",IF(COUNTIFS(T_Demandes[Collaborateur],$A9,T_Demandes[Statut],"Validé",T_Demandes[Du],"&lt;="&amp;DATE(2026,11,25),T_Demandes[Au],"&gt;="&amp;DATE(2026,11,25),T_Demandes[Type],"MAT")&gt;0,"MAT","")))))</f>
        <v/>
      </c>
      <c r="AC9" s="8">
        <f>IF(COUNTIFS(T_Demandes[Collaborateur],$A9,T_Demandes[Statut],"Validé",T_Demandes[Du],"&lt;="&amp;DATE(2026,11,26),T_Demandes[Au],"&gt;="&amp;DATE(2026,11,26),T_Demandes[Type],"CP")&gt;0,"CP",IF(COUNTIFS(T_Demandes[Collaborateur],$A9,T_Demandes[Statut],"Validé",T_Demandes[Du],"&lt;="&amp;DATE(2026,11,26),T_Demandes[Au],"&gt;="&amp;DATE(2026,11,26),T_Demandes[Type],"RTT")&gt;0,"RTT",IF(COUNTIFS(T_Demandes[Collaborateur],$A9,T_Demandes[Statut],"Validé",T_Demandes[Du],"&lt;="&amp;DATE(2026,11,26),T_Demandes[Au],"&gt;="&amp;DATE(2026,11,26),T_Demandes[Type],"MAL")&gt;0,"MAL",IF(COUNTIFS(T_Demandes[Collaborateur],$A9,T_Demandes[Statut],"Validé",T_Demandes[Du],"&lt;="&amp;DATE(2026,11,26),T_Demandes[Au],"&gt;="&amp;DATE(2026,11,26),T_Demandes[Type],"ABS")&gt;0,"ABS",IF(COUNTIFS(T_Demandes[Collaborateur],$A9,T_Demandes[Statut],"Validé",T_Demandes[Du],"&lt;="&amp;DATE(2026,11,26),T_Demandes[Au],"&gt;="&amp;DATE(2026,11,26),T_Demandes[Type],"MAT")&gt;0,"MAT","")))))</f>
        <v/>
      </c>
      <c r="AD9" s="8">
        <f>IF(COUNTIFS(T_Demandes[Collaborateur],$A9,T_Demandes[Statut],"Validé",T_Demandes[Du],"&lt;="&amp;DATE(2026,11,27),T_Demandes[Au],"&gt;="&amp;DATE(2026,11,27),T_Demandes[Type],"CP")&gt;0,"CP",IF(COUNTIFS(T_Demandes[Collaborateur],$A9,T_Demandes[Statut],"Validé",T_Demandes[Du],"&lt;="&amp;DATE(2026,11,27),T_Demandes[Au],"&gt;="&amp;DATE(2026,11,27),T_Demandes[Type],"RTT")&gt;0,"RTT",IF(COUNTIFS(T_Demandes[Collaborateur],$A9,T_Demandes[Statut],"Validé",T_Demandes[Du],"&lt;="&amp;DATE(2026,11,27),T_Demandes[Au],"&gt;="&amp;DATE(2026,11,27),T_Demandes[Type],"MAL")&gt;0,"MAL",IF(COUNTIFS(T_Demandes[Collaborateur],$A9,T_Demandes[Statut],"Validé",T_Demandes[Du],"&lt;="&amp;DATE(2026,11,27),T_Demandes[Au],"&gt;="&amp;DATE(2026,11,27),T_Demandes[Type],"ABS")&gt;0,"ABS",IF(COUNTIFS(T_Demandes[Collaborateur],$A9,T_Demandes[Statut],"Validé",T_Demandes[Du],"&lt;="&amp;DATE(2026,11,27),T_Demandes[Au],"&gt;="&amp;DATE(2026,11,27),T_Demandes[Type],"MAT")&gt;0,"MAT","")))))</f>
        <v/>
      </c>
      <c r="AE9" s="8">
        <f>IF(COUNTIFS(T_Demandes[Collaborateur],$A9,T_Demandes[Statut],"Validé",T_Demandes[Du],"&lt;="&amp;DATE(2026,11,28),T_Demandes[Au],"&gt;="&amp;DATE(2026,11,28),T_Demandes[Type],"CP")&gt;0,"CP",IF(COUNTIFS(T_Demandes[Collaborateur],$A9,T_Demandes[Statut],"Validé",T_Demandes[Du],"&lt;="&amp;DATE(2026,11,28),T_Demandes[Au],"&gt;="&amp;DATE(2026,11,28),T_Demandes[Type],"RTT")&gt;0,"RTT",IF(COUNTIFS(T_Demandes[Collaborateur],$A9,T_Demandes[Statut],"Validé",T_Demandes[Du],"&lt;="&amp;DATE(2026,11,28),T_Demandes[Au],"&gt;="&amp;DATE(2026,11,28),T_Demandes[Type],"MAL")&gt;0,"MAL",IF(COUNTIFS(T_Demandes[Collaborateur],$A9,T_Demandes[Statut],"Validé",T_Demandes[Du],"&lt;="&amp;DATE(2026,11,28),T_Demandes[Au],"&gt;="&amp;DATE(2026,11,28),T_Demandes[Type],"ABS")&gt;0,"ABS",IF(COUNTIFS(T_Demandes[Collaborateur],$A9,T_Demandes[Statut],"Validé",T_Demandes[Du],"&lt;="&amp;DATE(2026,11,28),T_Demandes[Au],"&gt;="&amp;DATE(2026,11,28),T_Demandes[Type],"MAT")&gt;0,"MAT","")))))</f>
        <v/>
      </c>
      <c r="AF9" s="8">
        <f>IF(COUNTIFS(T_Demandes[Collaborateur],$A9,T_Demandes[Statut],"Validé",T_Demandes[Du],"&lt;="&amp;DATE(2026,11,29),T_Demandes[Au],"&gt;="&amp;DATE(2026,11,29),T_Demandes[Type],"CP")&gt;0,"CP",IF(COUNTIFS(T_Demandes[Collaborateur],$A9,T_Demandes[Statut],"Validé",T_Demandes[Du],"&lt;="&amp;DATE(2026,11,29),T_Demandes[Au],"&gt;="&amp;DATE(2026,11,29),T_Demandes[Type],"RTT")&gt;0,"RTT",IF(COUNTIFS(T_Demandes[Collaborateur],$A9,T_Demandes[Statut],"Validé",T_Demandes[Du],"&lt;="&amp;DATE(2026,11,29),T_Demandes[Au],"&gt;="&amp;DATE(2026,11,29),T_Demandes[Type],"MAL")&gt;0,"MAL",IF(COUNTIFS(T_Demandes[Collaborateur],$A9,T_Demandes[Statut],"Validé",T_Demandes[Du],"&lt;="&amp;DATE(2026,11,29),T_Demandes[Au],"&gt;="&amp;DATE(2026,11,29),T_Demandes[Type],"ABS")&gt;0,"ABS",IF(COUNTIFS(T_Demandes[Collaborateur],$A9,T_Demandes[Statut],"Validé",T_Demandes[Du],"&lt;="&amp;DATE(2026,11,29),T_Demandes[Au],"&gt;="&amp;DATE(2026,11,29),T_Demandes[Type],"MAT")&gt;0,"MAT","")))))</f>
        <v/>
      </c>
      <c r="AG9" s="8">
        <f>IF(COUNTIFS(T_Demandes[Collaborateur],$A9,T_Demandes[Statut],"Validé",T_Demandes[Du],"&lt;="&amp;DATE(2026,11,30),T_Demandes[Au],"&gt;="&amp;DATE(2026,11,30),T_Demandes[Type],"CP")&gt;0,"CP",IF(COUNTIFS(T_Demandes[Collaborateur],$A9,T_Demandes[Statut],"Validé",T_Demandes[Du],"&lt;="&amp;DATE(2026,11,30),T_Demandes[Au],"&gt;="&amp;DATE(2026,11,30),T_Demandes[Type],"RTT")&gt;0,"RTT",IF(COUNTIFS(T_Demandes[Collaborateur],$A9,T_Demandes[Statut],"Validé",T_Demandes[Du],"&lt;="&amp;DATE(2026,11,30),T_Demandes[Au],"&gt;="&amp;DATE(2026,11,30),T_Demandes[Type],"MAL")&gt;0,"MAL",IF(COUNTIFS(T_Demandes[Collaborateur],$A9,T_Demandes[Statut],"Validé",T_Demandes[Du],"&lt;="&amp;DATE(2026,11,30),T_Demandes[Au],"&gt;="&amp;DATE(2026,11,30),T_Demandes[Type],"ABS")&gt;0,"ABS",IF(COUNTIFS(T_Demandes[Collaborateur],$A9,T_Demandes[Statut],"Validé",T_Demandes[Du],"&lt;="&amp;DATE(2026,11,30),T_Demandes[Au],"&gt;="&amp;DATE(2026,11,30),T_Demandes[Type],"MAT")&gt;0,"MAT","")))))</f>
        <v/>
      </c>
    </row>
    <row r="10">
      <c r="A10" t="inlineStr">
        <is>
          <t>Nadia Rami</t>
        </is>
      </c>
      <c r="B10" t="inlineStr">
        <is>
          <t>B</t>
        </is>
      </c>
      <c r="C10" t="inlineStr">
        <is>
          <t>Samira Idrissi</t>
        </is>
      </c>
      <c r="D10" s="8">
        <f>IF(COUNTIFS(T_Demandes[Collaborateur],$A10,T_Demandes[Statut],"Validé",T_Demandes[Du],"&lt;="&amp;DATE(2026,11,1),T_Demandes[Au],"&gt;="&amp;DATE(2026,11,1),T_Demandes[Type],"CP")&gt;0,"CP",IF(COUNTIFS(T_Demandes[Collaborateur],$A10,T_Demandes[Statut],"Validé",T_Demandes[Du],"&lt;="&amp;DATE(2026,11,1),T_Demandes[Au],"&gt;="&amp;DATE(2026,11,1),T_Demandes[Type],"RTT")&gt;0,"RTT",IF(COUNTIFS(T_Demandes[Collaborateur],$A10,T_Demandes[Statut],"Validé",T_Demandes[Du],"&lt;="&amp;DATE(2026,11,1),T_Demandes[Au],"&gt;="&amp;DATE(2026,11,1),T_Demandes[Type],"MAL")&gt;0,"MAL",IF(COUNTIFS(T_Demandes[Collaborateur],$A10,T_Demandes[Statut],"Validé",T_Demandes[Du],"&lt;="&amp;DATE(2026,11,1),T_Demandes[Au],"&gt;="&amp;DATE(2026,11,1),T_Demandes[Type],"ABS")&gt;0,"ABS",IF(COUNTIFS(T_Demandes[Collaborateur],$A10,T_Demandes[Statut],"Validé",T_Demandes[Du],"&lt;="&amp;DATE(2026,11,1),T_Demandes[Au],"&gt;="&amp;DATE(2026,11,1),T_Demandes[Type],"MAT")&gt;0,"MAT","")))))</f>
        <v/>
      </c>
      <c r="E10" s="8">
        <f>IF(COUNTIFS(T_Demandes[Collaborateur],$A10,T_Demandes[Statut],"Validé",T_Demandes[Du],"&lt;="&amp;DATE(2026,11,2),T_Demandes[Au],"&gt;="&amp;DATE(2026,11,2),T_Demandes[Type],"CP")&gt;0,"CP",IF(COUNTIFS(T_Demandes[Collaborateur],$A10,T_Demandes[Statut],"Validé",T_Demandes[Du],"&lt;="&amp;DATE(2026,11,2),T_Demandes[Au],"&gt;="&amp;DATE(2026,11,2),T_Demandes[Type],"RTT")&gt;0,"RTT",IF(COUNTIFS(T_Demandes[Collaborateur],$A10,T_Demandes[Statut],"Validé",T_Demandes[Du],"&lt;="&amp;DATE(2026,11,2),T_Demandes[Au],"&gt;="&amp;DATE(2026,11,2),T_Demandes[Type],"MAL")&gt;0,"MAL",IF(COUNTIFS(T_Demandes[Collaborateur],$A10,T_Demandes[Statut],"Validé",T_Demandes[Du],"&lt;="&amp;DATE(2026,11,2),T_Demandes[Au],"&gt;="&amp;DATE(2026,11,2),T_Demandes[Type],"ABS")&gt;0,"ABS",IF(COUNTIFS(T_Demandes[Collaborateur],$A10,T_Demandes[Statut],"Validé",T_Demandes[Du],"&lt;="&amp;DATE(2026,11,2),T_Demandes[Au],"&gt;="&amp;DATE(2026,11,2),T_Demandes[Type],"MAT")&gt;0,"MAT","")))))</f>
        <v/>
      </c>
      <c r="F10" s="8">
        <f>IF(COUNTIFS(T_Demandes[Collaborateur],$A10,T_Demandes[Statut],"Validé",T_Demandes[Du],"&lt;="&amp;DATE(2026,11,3),T_Demandes[Au],"&gt;="&amp;DATE(2026,11,3),T_Demandes[Type],"CP")&gt;0,"CP",IF(COUNTIFS(T_Demandes[Collaborateur],$A10,T_Demandes[Statut],"Validé",T_Demandes[Du],"&lt;="&amp;DATE(2026,11,3),T_Demandes[Au],"&gt;="&amp;DATE(2026,11,3),T_Demandes[Type],"RTT")&gt;0,"RTT",IF(COUNTIFS(T_Demandes[Collaborateur],$A10,T_Demandes[Statut],"Validé",T_Demandes[Du],"&lt;="&amp;DATE(2026,11,3),T_Demandes[Au],"&gt;="&amp;DATE(2026,11,3),T_Demandes[Type],"MAL")&gt;0,"MAL",IF(COUNTIFS(T_Demandes[Collaborateur],$A10,T_Demandes[Statut],"Validé",T_Demandes[Du],"&lt;="&amp;DATE(2026,11,3),T_Demandes[Au],"&gt;="&amp;DATE(2026,11,3),T_Demandes[Type],"ABS")&gt;0,"ABS",IF(COUNTIFS(T_Demandes[Collaborateur],$A10,T_Demandes[Statut],"Validé",T_Demandes[Du],"&lt;="&amp;DATE(2026,11,3),T_Demandes[Au],"&gt;="&amp;DATE(2026,11,3),T_Demandes[Type],"MAT")&gt;0,"MAT","")))))</f>
        <v/>
      </c>
      <c r="G10" s="8">
        <f>IF(COUNTIFS(T_Demandes[Collaborateur],$A10,T_Demandes[Statut],"Validé",T_Demandes[Du],"&lt;="&amp;DATE(2026,11,4),T_Demandes[Au],"&gt;="&amp;DATE(2026,11,4),T_Demandes[Type],"CP")&gt;0,"CP",IF(COUNTIFS(T_Demandes[Collaborateur],$A10,T_Demandes[Statut],"Validé",T_Demandes[Du],"&lt;="&amp;DATE(2026,11,4),T_Demandes[Au],"&gt;="&amp;DATE(2026,11,4),T_Demandes[Type],"RTT")&gt;0,"RTT",IF(COUNTIFS(T_Demandes[Collaborateur],$A10,T_Demandes[Statut],"Validé",T_Demandes[Du],"&lt;="&amp;DATE(2026,11,4),T_Demandes[Au],"&gt;="&amp;DATE(2026,11,4),T_Demandes[Type],"MAL")&gt;0,"MAL",IF(COUNTIFS(T_Demandes[Collaborateur],$A10,T_Demandes[Statut],"Validé",T_Demandes[Du],"&lt;="&amp;DATE(2026,11,4),T_Demandes[Au],"&gt;="&amp;DATE(2026,11,4),T_Demandes[Type],"ABS")&gt;0,"ABS",IF(COUNTIFS(T_Demandes[Collaborateur],$A10,T_Demandes[Statut],"Validé",T_Demandes[Du],"&lt;="&amp;DATE(2026,11,4),T_Demandes[Au],"&gt;="&amp;DATE(2026,11,4),T_Demandes[Type],"MAT")&gt;0,"MAT","")))))</f>
        <v/>
      </c>
      <c r="H10" s="8">
        <f>IF(COUNTIFS(T_Demandes[Collaborateur],$A10,T_Demandes[Statut],"Validé",T_Demandes[Du],"&lt;="&amp;DATE(2026,11,5),T_Demandes[Au],"&gt;="&amp;DATE(2026,11,5),T_Demandes[Type],"CP")&gt;0,"CP",IF(COUNTIFS(T_Demandes[Collaborateur],$A10,T_Demandes[Statut],"Validé",T_Demandes[Du],"&lt;="&amp;DATE(2026,11,5),T_Demandes[Au],"&gt;="&amp;DATE(2026,11,5),T_Demandes[Type],"RTT")&gt;0,"RTT",IF(COUNTIFS(T_Demandes[Collaborateur],$A10,T_Demandes[Statut],"Validé",T_Demandes[Du],"&lt;="&amp;DATE(2026,11,5),T_Demandes[Au],"&gt;="&amp;DATE(2026,11,5),T_Demandes[Type],"MAL")&gt;0,"MAL",IF(COUNTIFS(T_Demandes[Collaborateur],$A10,T_Demandes[Statut],"Validé",T_Demandes[Du],"&lt;="&amp;DATE(2026,11,5),T_Demandes[Au],"&gt;="&amp;DATE(2026,11,5),T_Demandes[Type],"ABS")&gt;0,"ABS",IF(COUNTIFS(T_Demandes[Collaborateur],$A10,T_Demandes[Statut],"Validé",T_Demandes[Du],"&lt;="&amp;DATE(2026,11,5),T_Demandes[Au],"&gt;="&amp;DATE(2026,11,5),T_Demandes[Type],"MAT")&gt;0,"MAT","")))))</f>
        <v/>
      </c>
      <c r="I10" s="8">
        <f>IF(COUNTIFS(T_Demandes[Collaborateur],$A10,T_Demandes[Statut],"Validé",T_Demandes[Du],"&lt;="&amp;DATE(2026,11,6),T_Demandes[Au],"&gt;="&amp;DATE(2026,11,6),T_Demandes[Type],"CP")&gt;0,"CP",IF(COUNTIFS(T_Demandes[Collaborateur],$A10,T_Demandes[Statut],"Validé",T_Demandes[Du],"&lt;="&amp;DATE(2026,11,6),T_Demandes[Au],"&gt;="&amp;DATE(2026,11,6),T_Demandes[Type],"RTT")&gt;0,"RTT",IF(COUNTIFS(T_Demandes[Collaborateur],$A10,T_Demandes[Statut],"Validé",T_Demandes[Du],"&lt;="&amp;DATE(2026,11,6),T_Demandes[Au],"&gt;="&amp;DATE(2026,11,6),T_Demandes[Type],"MAL")&gt;0,"MAL",IF(COUNTIFS(T_Demandes[Collaborateur],$A10,T_Demandes[Statut],"Validé",T_Demandes[Du],"&lt;="&amp;DATE(2026,11,6),T_Demandes[Au],"&gt;="&amp;DATE(2026,11,6),T_Demandes[Type],"ABS")&gt;0,"ABS",IF(COUNTIFS(T_Demandes[Collaborateur],$A10,T_Demandes[Statut],"Validé",T_Demandes[Du],"&lt;="&amp;DATE(2026,11,6),T_Demandes[Au],"&gt;="&amp;DATE(2026,11,6),T_Demandes[Type],"MAT")&gt;0,"MAT","")))))</f>
        <v/>
      </c>
      <c r="J10" s="8">
        <f>IF(COUNTIFS(T_Demandes[Collaborateur],$A10,T_Demandes[Statut],"Validé",T_Demandes[Du],"&lt;="&amp;DATE(2026,11,7),T_Demandes[Au],"&gt;="&amp;DATE(2026,11,7),T_Demandes[Type],"CP")&gt;0,"CP",IF(COUNTIFS(T_Demandes[Collaborateur],$A10,T_Demandes[Statut],"Validé",T_Demandes[Du],"&lt;="&amp;DATE(2026,11,7),T_Demandes[Au],"&gt;="&amp;DATE(2026,11,7),T_Demandes[Type],"RTT")&gt;0,"RTT",IF(COUNTIFS(T_Demandes[Collaborateur],$A10,T_Demandes[Statut],"Validé",T_Demandes[Du],"&lt;="&amp;DATE(2026,11,7),T_Demandes[Au],"&gt;="&amp;DATE(2026,11,7),T_Demandes[Type],"MAL")&gt;0,"MAL",IF(COUNTIFS(T_Demandes[Collaborateur],$A10,T_Demandes[Statut],"Validé",T_Demandes[Du],"&lt;="&amp;DATE(2026,11,7),T_Demandes[Au],"&gt;="&amp;DATE(2026,11,7),T_Demandes[Type],"ABS")&gt;0,"ABS",IF(COUNTIFS(T_Demandes[Collaborateur],$A10,T_Demandes[Statut],"Validé",T_Demandes[Du],"&lt;="&amp;DATE(2026,11,7),T_Demandes[Au],"&gt;="&amp;DATE(2026,11,7),T_Demandes[Type],"MAT")&gt;0,"MAT","")))))</f>
        <v/>
      </c>
      <c r="K10" s="8">
        <f>IF(COUNTIFS(T_Demandes[Collaborateur],$A10,T_Demandes[Statut],"Validé",T_Demandes[Du],"&lt;="&amp;DATE(2026,11,8),T_Demandes[Au],"&gt;="&amp;DATE(2026,11,8),T_Demandes[Type],"CP")&gt;0,"CP",IF(COUNTIFS(T_Demandes[Collaborateur],$A10,T_Demandes[Statut],"Validé",T_Demandes[Du],"&lt;="&amp;DATE(2026,11,8),T_Demandes[Au],"&gt;="&amp;DATE(2026,11,8),T_Demandes[Type],"RTT")&gt;0,"RTT",IF(COUNTIFS(T_Demandes[Collaborateur],$A10,T_Demandes[Statut],"Validé",T_Demandes[Du],"&lt;="&amp;DATE(2026,11,8),T_Demandes[Au],"&gt;="&amp;DATE(2026,11,8),T_Demandes[Type],"MAL")&gt;0,"MAL",IF(COUNTIFS(T_Demandes[Collaborateur],$A10,T_Demandes[Statut],"Validé",T_Demandes[Du],"&lt;="&amp;DATE(2026,11,8),T_Demandes[Au],"&gt;="&amp;DATE(2026,11,8),T_Demandes[Type],"ABS")&gt;0,"ABS",IF(COUNTIFS(T_Demandes[Collaborateur],$A10,T_Demandes[Statut],"Validé",T_Demandes[Du],"&lt;="&amp;DATE(2026,11,8),T_Demandes[Au],"&gt;="&amp;DATE(2026,11,8),T_Demandes[Type],"MAT")&gt;0,"MAT","")))))</f>
        <v/>
      </c>
      <c r="L10" s="8">
        <f>IF(COUNTIFS(T_Demandes[Collaborateur],$A10,T_Demandes[Statut],"Validé",T_Demandes[Du],"&lt;="&amp;DATE(2026,11,9),T_Demandes[Au],"&gt;="&amp;DATE(2026,11,9),T_Demandes[Type],"CP")&gt;0,"CP",IF(COUNTIFS(T_Demandes[Collaborateur],$A10,T_Demandes[Statut],"Validé",T_Demandes[Du],"&lt;="&amp;DATE(2026,11,9),T_Demandes[Au],"&gt;="&amp;DATE(2026,11,9),T_Demandes[Type],"RTT")&gt;0,"RTT",IF(COUNTIFS(T_Demandes[Collaborateur],$A10,T_Demandes[Statut],"Validé",T_Demandes[Du],"&lt;="&amp;DATE(2026,11,9),T_Demandes[Au],"&gt;="&amp;DATE(2026,11,9),T_Demandes[Type],"MAL")&gt;0,"MAL",IF(COUNTIFS(T_Demandes[Collaborateur],$A10,T_Demandes[Statut],"Validé",T_Demandes[Du],"&lt;="&amp;DATE(2026,11,9),T_Demandes[Au],"&gt;="&amp;DATE(2026,11,9),T_Demandes[Type],"ABS")&gt;0,"ABS",IF(COUNTIFS(T_Demandes[Collaborateur],$A10,T_Demandes[Statut],"Validé",T_Demandes[Du],"&lt;="&amp;DATE(2026,11,9),T_Demandes[Au],"&gt;="&amp;DATE(2026,11,9),T_Demandes[Type],"MAT")&gt;0,"MAT","")))))</f>
        <v/>
      </c>
      <c r="M10" s="8">
        <f>IF(COUNTIFS(T_Demandes[Collaborateur],$A10,T_Demandes[Statut],"Validé",T_Demandes[Du],"&lt;="&amp;DATE(2026,11,10),T_Demandes[Au],"&gt;="&amp;DATE(2026,11,10),T_Demandes[Type],"CP")&gt;0,"CP",IF(COUNTIFS(T_Demandes[Collaborateur],$A10,T_Demandes[Statut],"Validé",T_Demandes[Du],"&lt;="&amp;DATE(2026,11,10),T_Demandes[Au],"&gt;="&amp;DATE(2026,11,10),T_Demandes[Type],"RTT")&gt;0,"RTT",IF(COUNTIFS(T_Demandes[Collaborateur],$A10,T_Demandes[Statut],"Validé",T_Demandes[Du],"&lt;="&amp;DATE(2026,11,10),T_Demandes[Au],"&gt;="&amp;DATE(2026,11,10),T_Demandes[Type],"MAL")&gt;0,"MAL",IF(COUNTIFS(T_Demandes[Collaborateur],$A10,T_Demandes[Statut],"Validé",T_Demandes[Du],"&lt;="&amp;DATE(2026,11,10),T_Demandes[Au],"&gt;="&amp;DATE(2026,11,10),T_Demandes[Type],"ABS")&gt;0,"ABS",IF(COUNTIFS(T_Demandes[Collaborateur],$A10,T_Demandes[Statut],"Validé",T_Demandes[Du],"&lt;="&amp;DATE(2026,11,10),T_Demandes[Au],"&gt;="&amp;DATE(2026,11,10),T_Demandes[Type],"MAT")&gt;0,"MAT","")))))</f>
        <v/>
      </c>
      <c r="N10" s="8">
        <f>IF(COUNTIFS(T_Demandes[Collaborateur],$A10,T_Demandes[Statut],"Validé",T_Demandes[Du],"&lt;="&amp;DATE(2026,11,11),T_Demandes[Au],"&gt;="&amp;DATE(2026,11,11),T_Demandes[Type],"CP")&gt;0,"CP",IF(COUNTIFS(T_Demandes[Collaborateur],$A10,T_Demandes[Statut],"Validé",T_Demandes[Du],"&lt;="&amp;DATE(2026,11,11),T_Demandes[Au],"&gt;="&amp;DATE(2026,11,11),T_Demandes[Type],"RTT")&gt;0,"RTT",IF(COUNTIFS(T_Demandes[Collaborateur],$A10,T_Demandes[Statut],"Validé",T_Demandes[Du],"&lt;="&amp;DATE(2026,11,11),T_Demandes[Au],"&gt;="&amp;DATE(2026,11,11),T_Demandes[Type],"MAL")&gt;0,"MAL",IF(COUNTIFS(T_Demandes[Collaborateur],$A10,T_Demandes[Statut],"Validé",T_Demandes[Du],"&lt;="&amp;DATE(2026,11,11),T_Demandes[Au],"&gt;="&amp;DATE(2026,11,11),T_Demandes[Type],"ABS")&gt;0,"ABS",IF(COUNTIFS(T_Demandes[Collaborateur],$A10,T_Demandes[Statut],"Validé",T_Demandes[Du],"&lt;="&amp;DATE(2026,11,11),T_Demandes[Au],"&gt;="&amp;DATE(2026,11,11),T_Demandes[Type],"MAT")&gt;0,"MAT","")))))</f>
        <v/>
      </c>
      <c r="O10" s="8">
        <f>IF(COUNTIFS(T_Demandes[Collaborateur],$A10,T_Demandes[Statut],"Validé",T_Demandes[Du],"&lt;="&amp;DATE(2026,11,12),T_Demandes[Au],"&gt;="&amp;DATE(2026,11,12),T_Demandes[Type],"CP")&gt;0,"CP",IF(COUNTIFS(T_Demandes[Collaborateur],$A10,T_Demandes[Statut],"Validé",T_Demandes[Du],"&lt;="&amp;DATE(2026,11,12),T_Demandes[Au],"&gt;="&amp;DATE(2026,11,12),T_Demandes[Type],"RTT")&gt;0,"RTT",IF(COUNTIFS(T_Demandes[Collaborateur],$A10,T_Demandes[Statut],"Validé",T_Demandes[Du],"&lt;="&amp;DATE(2026,11,12),T_Demandes[Au],"&gt;="&amp;DATE(2026,11,12),T_Demandes[Type],"MAL")&gt;0,"MAL",IF(COUNTIFS(T_Demandes[Collaborateur],$A10,T_Demandes[Statut],"Validé",T_Demandes[Du],"&lt;="&amp;DATE(2026,11,12),T_Demandes[Au],"&gt;="&amp;DATE(2026,11,12),T_Demandes[Type],"ABS")&gt;0,"ABS",IF(COUNTIFS(T_Demandes[Collaborateur],$A10,T_Demandes[Statut],"Validé",T_Demandes[Du],"&lt;="&amp;DATE(2026,11,12),T_Demandes[Au],"&gt;="&amp;DATE(2026,11,12),T_Demandes[Type],"MAT")&gt;0,"MAT","")))))</f>
        <v/>
      </c>
      <c r="P10" s="8">
        <f>IF(COUNTIFS(T_Demandes[Collaborateur],$A10,T_Demandes[Statut],"Validé",T_Demandes[Du],"&lt;="&amp;DATE(2026,11,13),T_Demandes[Au],"&gt;="&amp;DATE(2026,11,13),T_Demandes[Type],"CP")&gt;0,"CP",IF(COUNTIFS(T_Demandes[Collaborateur],$A10,T_Demandes[Statut],"Validé",T_Demandes[Du],"&lt;="&amp;DATE(2026,11,13),T_Demandes[Au],"&gt;="&amp;DATE(2026,11,13),T_Demandes[Type],"RTT")&gt;0,"RTT",IF(COUNTIFS(T_Demandes[Collaborateur],$A10,T_Demandes[Statut],"Validé",T_Demandes[Du],"&lt;="&amp;DATE(2026,11,13),T_Demandes[Au],"&gt;="&amp;DATE(2026,11,13),T_Demandes[Type],"MAL")&gt;0,"MAL",IF(COUNTIFS(T_Demandes[Collaborateur],$A10,T_Demandes[Statut],"Validé",T_Demandes[Du],"&lt;="&amp;DATE(2026,11,13),T_Demandes[Au],"&gt;="&amp;DATE(2026,11,13),T_Demandes[Type],"ABS")&gt;0,"ABS",IF(COUNTIFS(T_Demandes[Collaborateur],$A10,T_Demandes[Statut],"Validé",T_Demandes[Du],"&lt;="&amp;DATE(2026,11,13),T_Demandes[Au],"&gt;="&amp;DATE(2026,11,13),T_Demandes[Type],"MAT")&gt;0,"MAT","")))))</f>
        <v/>
      </c>
      <c r="Q10" s="8">
        <f>IF(COUNTIFS(T_Demandes[Collaborateur],$A10,T_Demandes[Statut],"Validé",T_Demandes[Du],"&lt;="&amp;DATE(2026,11,14),T_Demandes[Au],"&gt;="&amp;DATE(2026,11,14),T_Demandes[Type],"CP")&gt;0,"CP",IF(COUNTIFS(T_Demandes[Collaborateur],$A10,T_Demandes[Statut],"Validé",T_Demandes[Du],"&lt;="&amp;DATE(2026,11,14),T_Demandes[Au],"&gt;="&amp;DATE(2026,11,14),T_Demandes[Type],"RTT")&gt;0,"RTT",IF(COUNTIFS(T_Demandes[Collaborateur],$A10,T_Demandes[Statut],"Validé",T_Demandes[Du],"&lt;="&amp;DATE(2026,11,14),T_Demandes[Au],"&gt;="&amp;DATE(2026,11,14),T_Demandes[Type],"MAL")&gt;0,"MAL",IF(COUNTIFS(T_Demandes[Collaborateur],$A10,T_Demandes[Statut],"Validé",T_Demandes[Du],"&lt;="&amp;DATE(2026,11,14),T_Demandes[Au],"&gt;="&amp;DATE(2026,11,14),T_Demandes[Type],"ABS")&gt;0,"ABS",IF(COUNTIFS(T_Demandes[Collaborateur],$A10,T_Demandes[Statut],"Validé",T_Demandes[Du],"&lt;="&amp;DATE(2026,11,14),T_Demandes[Au],"&gt;="&amp;DATE(2026,11,14),T_Demandes[Type],"MAT")&gt;0,"MAT","")))))</f>
        <v/>
      </c>
      <c r="R10" s="8">
        <f>IF(COUNTIFS(T_Demandes[Collaborateur],$A10,T_Demandes[Statut],"Validé",T_Demandes[Du],"&lt;="&amp;DATE(2026,11,15),T_Demandes[Au],"&gt;="&amp;DATE(2026,11,15),T_Demandes[Type],"CP")&gt;0,"CP",IF(COUNTIFS(T_Demandes[Collaborateur],$A10,T_Demandes[Statut],"Validé",T_Demandes[Du],"&lt;="&amp;DATE(2026,11,15),T_Demandes[Au],"&gt;="&amp;DATE(2026,11,15),T_Demandes[Type],"RTT")&gt;0,"RTT",IF(COUNTIFS(T_Demandes[Collaborateur],$A10,T_Demandes[Statut],"Validé",T_Demandes[Du],"&lt;="&amp;DATE(2026,11,15),T_Demandes[Au],"&gt;="&amp;DATE(2026,11,15),T_Demandes[Type],"MAL")&gt;0,"MAL",IF(COUNTIFS(T_Demandes[Collaborateur],$A10,T_Demandes[Statut],"Validé",T_Demandes[Du],"&lt;="&amp;DATE(2026,11,15),T_Demandes[Au],"&gt;="&amp;DATE(2026,11,15),T_Demandes[Type],"ABS")&gt;0,"ABS",IF(COUNTIFS(T_Demandes[Collaborateur],$A10,T_Demandes[Statut],"Validé",T_Demandes[Du],"&lt;="&amp;DATE(2026,11,15),T_Demandes[Au],"&gt;="&amp;DATE(2026,11,15),T_Demandes[Type],"MAT")&gt;0,"MAT","")))))</f>
        <v/>
      </c>
      <c r="S10" s="8">
        <f>IF(COUNTIFS(T_Demandes[Collaborateur],$A10,T_Demandes[Statut],"Validé",T_Demandes[Du],"&lt;="&amp;DATE(2026,11,16),T_Demandes[Au],"&gt;="&amp;DATE(2026,11,16),T_Demandes[Type],"CP")&gt;0,"CP",IF(COUNTIFS(T_Demandes[Collaborateur],$A10,T_Demandes[Statut],"Validé",T_Demandes[Du],"&lt;="&amp;DATE(2026,11,16),T_Demandes[Au],"&gt;="&amp;DATE(2026,11,16),T_Demandes[Type],"RTT")&gt;0,"RTT",IF(COUNTIFS(T_Demandes[Collaborateur],$A10,T_Demandes[Statut],"Validé",T_Demandes[Du],"&lt;="&amp;DATE(2026,11,16),T_Demandes[Au],"&gt;="&amp;DATE(2026,11,16),T_Demandes[Type],"MAL")&gt;0,"MAL",IF(COUNTIFS(T_Demandes[Collaborateur],$A10,T_Demandes[Statut],"Validé",T_Demandes[Du],"&lt;="&amp;DATE(2026,11,16),T_Demandes[Au],"&gt;="&amp;DATE(2026,11,16),T_Demandes[Type],"ABS")&gt;0,"ABS",IF(COUNTIFS(T_Demandes[Collaborateur],$A10,T_Demandes[Statut],"Validé",T_Demandes[Du],"&lt;="&amp;DATE(2026,11,16),T_Demandes[Au],"&gt;="&amp;DATE(2026,11,16),T_Demandes[Type],"MAT")&gt;0,"MAT","")))))</f>
        <v/>
      </c>
      <c r="T10" s="8">
        <f>IF(COUNTIFS(T_Demandes[Collaborateur],$A10,T_Demandes[Statut],"Validé",T_Demandes[Du],"&lt;="&amp;DATE(2026,11,17),T_Demandes[Au],"&gt;="&amp;DATE(2026,11,17),T_Demandes[Type],"CP")&gt;0,"CP",IF(COUNTIFS(T_Demandes[Collaborateur],$A10,T_Demandes[Statut],"Validé",T_Demandes[Du],"&lt;="&amp;DATE(2026,11,17),T_Demandes[Au],"&gt;="&amp;DATE(2026,11,17),T_Demandes[Type],"RTT")&gt;0,"RTT",IF(COUNTIFS(T_Demandes[Collaborateur],$A10,T_Demandes[Statut],"Validé",T_Demandes[Du],"&lt;="&amp;DATE(2026,11,17),T_Demandes[Au],"&gt;="&amp;DATE(2026,11,17),T_Demandes[Type],"MAL")&gt;0,"MAL",IF(COUNTIFS(T_Demandes[Collaborateur],$A10,T_Demandes[Statut],"Validé",T_Demandes[Du],"&lt;="&amp;DATE(2026,11,17),T_Demandes[Au],"&gt;="&amp;DATE(2026,11,17),T_Demandes[Type],"ABS")&gt;0,"ABS",IF(COUNTIFS(T_Demandes[Collaborateur],$A10,T_Demandes[Statut],"Validé",T_Demandes[Du],"&lt;="&amp;DATE(2026,11,17),T_Demandes[Au],"&gt;="&amp;DATE(2026,11,17),T_Demandes[Type],"MAT")&gt;0,"MAT","")))))</f>
        <v/>
      </c>
      <c r="U10" s="8">
        <f>IF(COUNTIFS(T_Demandes[Collaborateur],$A10,T_Demandes[Statut],"Validé",T_Demandes[Du],"&lt;="&amp;DATE(2026,11,18),T_Demandes[Au],"&gt;="&amp;DATE(2026,11,18),T_Demandes[Type],"CP")&gt;0,"CP",IF(COUNTIFS(T_Demandes[Collaborateur],$A10,T_Demandes[Statut],"Validé",T_Demandes[Du],"&lt;="&amp;DATE(2026,11,18),T_Demandes[Au],"&gt;="&amp;DATE(2026,11,18),T_Demandes[Type],"RTT")&gt;0,"RTT",IF(COUNTIFS(T_Demandes[Collaborateur],$A10,T_Demandes[Statut],"Validé",T_Demandes[Du],"&lt;="&amp;DATE(2026,11,18),T_Demandes[Au],"&gt;="&amp;DATE(2026,11,18),T_Demandes[Type],"MAL")&gt;0,"MAL",IF(COUNTIFS(T_Demandes[Collaborateur],$A10,T_Demandes[Statut],"Validé",T_Demandes[Du],"&lt;="&amp;DATE(2026,11,18),T_Demandes[Au],"&gt;="&amp;DATE(2026,11,18),T_Demandes[Type],"ABS")&gt;0,"ABS",IF(COUNTIFS(T_Demandes[Collaborateur],$A10,T_Demandes[Statut],"Validé",T_Demandes[Du],"&lt;="&amp;DATE(2026,11,18),T_Demandes[Au],"&gt;="&amp;DATE(2026,11,18),T_Demandes[Type],"MAT")&gt;0,"MAT","")))))</f>
        <v/>
      </c>
      <c r="V10" s="8">
        <f>IF(COUNTIFS(T_Demandes[Collaborateur],$A10,T_Demandes[Statut],"Validé",T_Demandes[Du],"&lt;="&amp;DATE(2026,11,19),T_Demandes[Au],"&gt;="&amp;DATE(2026,11,19),T_Demandes[Type],"CP")&gt;0,"CP",IF(COUNTIFS(T_Demandes[Collaborateur],$A10,T_Demandes[Statut],"Validé",T_Demandes[Du],"&lt;="&amp;DATE(2026,11,19),T_Demandes[Au],"&gt;="&amp;DATE(2026,11,19),T_Demandes[Type],"RTT")&gt;0,"RTT",IF(COUNTIFS(T_Demandes[Collaborateur],$A10,T_Demandes[Statut],"Validé",T_Demandes[Du],"&lt;="&amp;DATE(2026,11,19),T_Demandes[Au],"&gt;="&amp;DATE(2026,11,19),T_Demandes[Type],"MAL")&gt;0,"MAL",IF(COUNTIFS(T_Demandes[Collaborateur],$A10,T_Demandes[Statut],"Validé",T_Demandes[Du],"&lt;="&amp;DATE(2026,11,19),T_Demandes[Au],"&gt;="&amp;DATE(2026,11,19),T_Demandes[Type],"ABS")&gt;0,"ABS",IF(COUNTIFS(T_Demandes[Collaborateur],$A10,T_Demandes[Statut],"Validé",T_Demandes[Du],"&lt;="&amp;DATE(2026,11,19),T_Demandes[Au],"&gt;="&amp;DATE(2026,11,19),T_Demandes[Type],"MAT")&gt;0,"MAT","")))))</f>
        <v/>
      </c>
      <c r="W10" s="8">
        <f>IF(COUNTIFS(T_Demandes[Collaborateur],$A10,T_Demandes[Statut],"Validé",T_Demandes[Du],"&lt;="&amp;DATE(2026,11,20),T_Demandes[Au],"&gt;="&amp;DATE(2026,11,20),T_Demandes[Type],"CP")&gt;0,"CP",IF(COUNTIFS(T_Demandes[Collaborateur],$A10,T_Demandes[Statut],"Validé",T_Demandes[Du],"&lt;="&amp;DATE(2026,11,20),T_Demandes[Au],"&gt;="&amp;DATE(2026,11,20),T_Demandes[Type],"RTT")&gt;0,"RTT",IF(COUNTIFS(T_Demandes[Collaborateur],$A10,T_Demandes[Statut],"Validé",T_Demandes[Du],"&lt;="&amp;DATE(2026,11,20),T_Demandes[Au],"&gt;="&amp;DATE(2026,11,20),T_Demandes[Type],"MAL")&gt;0,"MAL",IF(COUNTIFS(T_Demandes[Collaborateur],$A10,T_Demandes[Statut],"Validé",T_Demandes[Du],"&lt;="&amp;DATE(2026,11,20),T_Demandes[Au],"&gt;="&amp;DATE(2026,11,20),T_Demandes[Type],"ABS")&gt;0,"ABS",IF(COUNTIFS(T_Demandes[Collaborateur],$A10,T_Demandes[Statut],"Validé",T_Demandes[Du],"&lt;="&amp;DATE(2026,11,20),T_Demandes[Au],"&gt;="&amp;DATE(2026,11,20),T_Demandes[Type],"MAT")&gt;0,"MAT","")))))</f>
        <v/>
      </c>
      <c r="X10" s="8">
        <f>IF(COUNTIFS(T_Demandes[Collaborateur],$A10,T_Demandes[Statut],"Validé",T_Demandes[Du],"&lt;="&amp;DATE(2026,11,21),T_Demandes[Au],"&gt;="&amp;DATE(2026,11,21),T_Demandes[Type],"CP")&gt;0,"CP",IF(COUNTIFS(T_Demandes[Collaborateur],$A10,T_Demandes[Statut],"Validé",T_Demandes[Du],"&lt;="&amp;DATE(2026,11,21),T_Demandes[Au],"&gt;="&amp;DATE(2026,11,21),T_Demandes[Type],"RTT")&gt;0,"RTT",IF(COUNTIFS(T_Demandes[Collaborateur],$A10,T_Demandes[Statut],"Validé",T_Demandes[Du],"&lt;="&amp;DATE(2026,11,21),T_Demandes[Au],"&gt;="&amp;DATE(2026,11,21),T_Demandes[Type],"MAL")&gt;0,"MAL",IF(COUNTIFS(T_Demandes[Collaborateur],$A10,T_Demandes[Statut],"Validé",T_Demandes[Du],"&lt;="&amp;DATE(2026,11,21),T_Demandes[Au],"&gt;="&amp;DATE(2026,11,21),T_Demandes[Type],"ABS")&gt;0,"ABS",IF(COUNTIFS(T_Demandes[Collaborateur],$A10,T_Demandes[Statut],"Validé",T_Demandes[Du],"&lt;="&amp;DATE(2026,11,21),T_Demandes[Au],"&gt;="&amp;DATE(2026,11,21),T_Demandes[Type],"MAT")&gt;0,"MAT","")))))</f>
        <v/>
      </c>
      <c r="Y10" s="8">
        <f>IF(COUNTIFS(T_Demandes[Collaborateur],$A10,T_Demandes[Statut],"Validé",T_Demandes[Du],"&lt;="&amp;DATE(2026,11,22),T_Demandes[Au],"&gt;="&amp;DATE(2026,11,22),T_Demandes[Type],"CP")&gt;0,"CP",IF(COUNTIFS(T_Demandes[Collaborateur],$A10,T_Demandes[Statut],"Validé",T_Demandes[Du],"&lt;="&amp;DATE(2026,11,22),T_Demandes[Au],"&gt;="&amp;DATE(2026,11,22),T_Demandes[Type],"RTT")&gt;0,"RTT",IF(COUNTIFS(T_Demandes[Collaborateur],$A10,T_Demandes[Statut],"Validé",T_Demandes[Du],"&lt;="&amp;DATE(2026,11,22),T_Demandes[Au],"&gt;="&amp;DATE(2026,11,22),T_Demandes[Type],"MAL")&gt;0,"MAL",IF(COUNTIFS(T_Demandes[Collaborateur],$A10,T_Demandes[Statut],"Validé",T_Demandes[Du],"&lt;="&amp;DATE(2026,11,22),T_Demandes[Au],"&gt;="&amp;DATE(2026,11,22),T_Demandes[Type],"ABS")&gt;0,"ABS",IF(COUNTIFS(T_Demandes[Collaborateur],$A10,T_Demandes[Statut],"Validé",T_Demandes[Du],"&lt;="&amp;DATE(2026,11,22),T_Demandes[Au],"&gt;="&amp;DATE(2026,11,22),T_Demandes[Type],"MAT")&gt;0,"MAT","")))))</f>
        <v/>
      </c>
      <c r="Z10" s="8">
        <f>IF(COUNTIFS(T_Demandes[Collaborateur],$A10,T_Demandes[Statut],"Validé",T_Demandes[Du],"&lt;="&amp;DATE(2026,11,23),T_Demandes[Au],"&gt;="&amp;DATE(2026,11,23),T_Demandes[Type],"CP")&gt;0,"CP",IF(COUNTIFS(T_Demandes[Collaborateur],$A10,T_Demandes[Statut],"Validé",T_Demandes[Du],"&lt;="&amp;DATE(2026,11,23),T_Demandes[Au],"&gt;="&amp;DATE(2026,11,23),T_Demandes[Type],"RTT")&gt;0,"RTT",IF(COUNTIFS(T_Demandes[Collaborateur],$A10,T_Demandes[Statut],"Validé",T_Demandes[Du],"&lt;="&amp;DATE(2026,11,23),T_Demandes[Au],"&gt;="&amp;DATE(2026,11,23),T_Demandes[Type],"MAL")&gt;0,"MAL",IF(COUNTIFS(T_Demandes[Collaborateur],$A10,T_Demandes[Statut],"Validé",T_Demandes[Du],"&lt;="&amp;DATE(2026,11,23),T_Demandes[Au],"&gt;="&amp;DATE(2026,11,23),T_Demandes[Type],"ABS")&gt;0,"ABS",IF(COUNTIFS(T_Demandes[Collaborateur],$A10,T_Demandes[Statut],"Validé",T_Demandes[Du],"&lt;="&amp;DATE(2026,11,23),T_Demandes[Au],"&gt;="&amp;DATE(2026,11,23),T_Demandes[Type],"MAT")&gt;0,"MAT","")))))</f>
        <v/>
      </c>
      <c r="AA10" s="8">
        <f>IF(COUNTIFS(T_Demandes[Collaborateur],$A10,T_Demandes[Statut],"Validé",T_Demandes[Du],"&lt;="&amp;DATE(2026,11,24),T_Demandes[Au],"&gt;="&amp;DATE(2026,11,24),T_Demandes[Type],"CP")&gt;0,"CP",IF(COUNTIFS(T_Demandes[Collaborateur],$A10,T_Demandes[Statut],"Validé",T_Demandes[Du],"&lt;="&amp;DATE(2026,11,24),T_Demandes[Au],"&gt;="&amp;DATE(2026,11,24),T_Demandes[Type],"RTT")&gt;0,"RTT",IF(COUNTIFS(T_Demandes[Collaborateur],$A10,T_Demandes[Statut],"Validé",T_Demandes[Du],"&lt;="&amp;DATE(2026,11,24),T_Demandes[Au],"&gt;="&amp;DATE(2026,11,24),T_Demandes[Type],"MAL")&gt;0,"MAL",IF(COUNTIFS(T_Demandes[Collaborateur],$A10,T_Demandes[Statut],"Validé",T_Demandes[Du],"&lt;="&amp;DATE(2026,11,24),T_Demandes[Au],"&gt;="&amp;DATE(2026,11,24),T_Demandes[Type],"ABS")&gt;0,"ABS",IF(COUNTIFS(T_Demandes[Collaborateur],$A10,T_Demandes[Statut],"Validé",T_Demandes[Du],"&lt;="&amp;DATE(2026,11,24),T_Demandes[Au],"&gt;="&amp;DATE(2026,11,24),T_Demandes[Type],"MAT")&gt;0,"MAT","")))))</f>
        <v/>
      </c>
      <c r="AB10" s="8">
        <f>IF(COUNTIFS(T_Demandes[Collaborateur],$A10,T_Demandes[Statut],"Validé",T_Demandes[Du],"&lt;="&amp;DATE(2026,11,25),T_Demandes[Au],"&gt;="&amp;DATE(2026,11,25),T_Demandes[Type],"CP")&gt;0,"CP",IF(COUNTIFS(T_Demandes[Collaborateur],$A10,T_Demandes[Statut],"Validé",T_Demandes[Du],"&lt;="&amp;DATE(2026,11,25),T_Demandes[Au],"&gt;="&amp;DATE(2026,11,25),T_Demandes[Type],"RTT")&gt;0,"RTT",IF(COUNTIFS(T_Demandes[Collaborateur],$A10,T_Demandes[Statut],"Validé",T_Demandes[Du],"&lt;="&amp;DATE(2026,11,25),T_Demandes[Au],"&gt;="&amp;DATE(2026,11,25),T_Demandes[Type],"MAL")&gt;0,"MAL",IF(COUNTIFS(T_Demandes[Collaborateur],$A10,T_Demandes[Statut],"Validé",T_Demandes[Du],"&lt;="&amp;DATE(2026,11,25),T_Demandes[Au],"&gt;="&amp;DATE(2026,11,25),T_Demandes[Type],"ABS")&gt;0,"ABS",IF(COUNTIFS(T_Demandes[Collaborateur],$A10,T_Demandes[Statut],"Validé",T_Demandes[Du],"&lt;="&amp;DATE(2026,11,25),T_Demandes[Au],"&gt;="&amp;DATE(2026,11,25),T_Demandes[Type],"MAT")&gt;0,"MAT","")))))</f>
        <v/>
      </c>
      <c r="AC10" s="8">
        <f>IF(COUNTIFS(T_Demandes[Collaborateur],$A10,T_Demandes[Statut],"Validé",T_Demandes[Du],"&lt;="&amp;DATE(2026,11,26),T_Demandes[Au],"&gt;="&amp;DATE(2026,11,26),T_Demandes[Type],"CP")&gt;0,"CP",IF(COUNTIFS(T_Demandes[Collaborateur],$A10,T_Demandes[Statut],"Validé",T_Demandes[Du],"&lt;="&amp;DATE(2026,11,26),T_Demandes[Au],"&gt;="&amp;DATE(2026,11,26),T_Demandes[Type],"RTT")&gt;0,"RTT",IF(COUNTIFS(T_Demandes[Collaborateur],$A10,T_Demandes[Statut],"Validé",T_Demandes[Du],"&lt;="&amp;DATE(2026,11,26),T_Demandes[Au],"&gt;="&amp;DATE(2026,11,26),T_Demandes[Type],"MAL")&gt;0,"MAL",IF(COUNTIFS(T_Demandes[Collaborateur],$A10,T_Demandes[Statut],"Validé",T_Demandes[Du],"&lt;="&amp;DATE(2026,11,26),T_Demandes[Au],"&gt;="&amp;DATE(2026,11,26),T_Demandes[Type],"ABS")&gt;0,"ABS",IF(COUNTIFS(T_Demandes[Collaborateur],$A10,T_Demandes[Statut],"Validé",T_Demandes[Du],"&lt;="&amp;DATE(2026,11,26),T_Demandes[Au],"&gt;="&amp;DATE(2026,11,26),T_Demandes[Type],"MAT")&gt;0,"MAT","")))))</f>
        <v/>
      </c>
      <c r="AD10" s="8">
        <f>IF(COUNTIFS(T_Demandes[Collaborateur],$A10,T_Demandes[Statut],"Validé",T_Demandes[Du],"&lt;="&amp;DATE(2026,11,27),T_Demandes[Au],"&gt;="&amp;DATE(2026,11,27),T_Demandes[Type],"CP")&gt;0,"CP",IF(COUNTIFS(T_Demandes[Collaborateur],$A10,T_Demandes[Statut],"Validé",T_Demandes[Du],"&lt;="&amp;DATE(2026,11,27),T_Demandes[Au],"&gt;="&amp;DATE(2026,11,27),T_Demandes[Type],"RTT")&gt;0,"RTT",IF(COUNTIFS(T_Demandes[Collaborateur],$A10,T_Demandes[Statut],"Validé",T_Demandes[Du],"&lt;="&amp;DATE(2026,11,27),T_Demandes[Au],"&gt;="&amp;DATE(2026,11,27),T_Demandes[Type],"MAL")&gt;0,"MAL",IF(COUNTIFS(T_Demandes[Collaborateur],$A10,T_Demandes[Statut],"Validé",T_Demandes[Du],"&lt;="&amp;DATE(2026,11,27),T_Demandes[Au],"&gt;="&amp;DATE(2026,11,27),T_Demandes[Type],"ABS")&gt;0,"ABS",IF(COUNTIFS(T_Demandes[Collaborateur],$A10,T_Demandes[Statut],"Validé",T_Demandes[Du],"&lt;="&amp;DATE(2026,11,27),T_Demandes[Au],"&gt;="&amp;DATE(2026,11,27),T_Demandes[Type],"MAT")&gt;0,"MAT","")))))</f>
        <v/>
      </c>
      <c r="AE10" s="8">
        <f>IF(COUNTIFS(T_Demandes[Collaborateur],$A10,T_Demandes[Statut],"Validé",T_Demandes[Du],"&lt;="&amp;DATE(2026,11,28),T_Demandes[Au],"&gt;="&amp;DATE(2026,11,28),T_Demandes[Type],"CP")&gt;0,"CP",IF(COUNTIFS(T_Demandes[Collaborateur],$A10,T_Demandes[Statut],"Validé",T_Demandes[Du],"&lt;="&amp;DATE(2026,11,28),T_Demandes[Au],"&gt;="&amp;DATE(2026,11,28),T_Demandes[Type],"RTT")&gt;0,"RTT",IF(COUNTIFS(T_Demandes[Collaborateur],$A10,T_Demandes[Statut],"Validé",T_Demandes[Du],"&lt;="&amp;DATE(2026,11,28),T_Demandes[Au],"&gt;="&amp;DATE(2026,11,28),T_Demandes[Type],"MAL")&gt;0,"MAL",IF(COUNTIFS(T_Demandes[Collaborateur],$A10,T_Demandes[Statut],"Validé",T_Demandes[Du],"&lt;="&amp;DATE(2026,11,28),T_Demandes[Au],"&gt;="&amp;DATE(2026,11,28),T_Demandes[Type],"ABS")&gt;0,"ABS",IF(COUNTIFS(T_Demandes[Collaborateur],$A10,T_Demandes[Statut],"Validé",T_Demandes[Du],"&lt;="&amp;DATE(2026,11,28),T_Demandes[Au],"&gt;="&amp;DATE(2026,11,28),T_Demandes[Type],"MAT")&gt;0,"MAT","")))))</f>
        <v/>
      </c>
      <c r="AF10" s="8">
        <f>IF(COUNTIFS(T_Demandes[Collaborateur],$A10,T_Demandes[Statut],"Validé",T_Demandes[Du],"&lt;="&amp;DATE(2026,11,29),T_Demandes[Au],"&gt;="&amp;DATE(2026,11,29),T_Demandes[Type],"CP")&gt;0,"CP",IF(COUNTIFS(T_Demandes[Collaborateur],$A10,T_Demandes[Statut],"Validé",T_Demandes[Du],"&lt;="&amp;DATE(2026,11,29),T_Demandes[Au],"&gt;="&amp;DATE(2026,11,29),T_Demandes[Type],"RTT")&gt;0,"RTT",IF(COUNTIFS(T_Demandes[Collaborateur],$A10,T_Demandes[Statut],"Validé",T_Demandes[Du],"&lt;="&amp;DATE(2026,11,29),T_Demandes[Au],"&gt;="&amp;DATE(2026,11,29),T_Demandes[Type],"MAL")&gt;0,"MAL",IF(COUNTIFS(T_Demandes[Collaborateur],$A10,T_Demandes[Statut],"Validé",T_Demandes[Du],"&lt;="&amp;DATE(2026,11,29),T_Demandes[Au],"&gt;="&amp;DATE(2026,11,29),T_Demandes[Type],"ABS")&gt;0,"ABS",IF(COUNTIFS(T_Demandes[Collaborateur],$A10,T_Demandes[Statut],"Validé",T_Demandes[Du],"&lt;="&amp;DATE(2026,11,29),T_Demandes[Au],"&gt;="&amp;DATE(2026,11,29),T_Demandes[Type],"MAT")&gt;0,"MAT","")))))</f>
        <v/>
      </c>
      <c r="AG10" s="8">
        <f>IF(COUNTIFS(T_Demandes[Collaborateur],$A10,T_Demandes[Statut],"Validé",T_Demandes[Du],"&lt;="&amp;DATE(2026,11,30),T_Demandes[Au],"&gt;="&amp;DATE(2026,11,30),T_Demandes[Type],"CP")&gt;0,"CP",IF(COUNTIFS(T_Demandes[Collaborateur],$A10,T_Demandes[Statut],"Validé",T_Demandes[Du],"&lt;="&amp;DATE(2026,11,30),T_Demandes[Au],"&gt;="&amp;DATE(2026,11,30),T_Demandes[Type],"RTT")&gt;0,"RTT",IF(COUNTIFS(T_Demandes[Collaborateur],$A10,T_Demandes[Statut],"Validé",T_Demandes[Du],"&lt;="&amp;DATE(2026,11,30),T_Demandes[Au],"&gt;="&amp;DATE(2026,11,30),T_Demandes[Type],"MAL")&gt;0,"MAL",IF(COUNTIFS(T_Demandes[Collaborateur],$A10,T_Demandes[Statut],"Validé",T_Demandes[Du],"&lt;="&amp;DATE(2026,11,30),T_Demandes[Au],"&gt;="&amp;DATE(2026,11,30),T_Demandes[Type],"ABS")&gt;0,"ABS",IF(COUNTIFS(T_Demandes[Collaborateur],$A10,T_Demandes[Statut],"Validé",T_Demandes[Du],"&lt;="&amp;DATE(2026,11,30),T_Demandes[Au],"&gt;="&amp;DATE(2026,11,30),T_Demandes[Type],"MAT")&gt;0,"MAT","")))))</f>
        <v/>
      </c>
    </row>
    <row r="11">
      <c r="A11" t="inlineStr">
        <is>
          <t>Othmane El Fassi</t>
        </is>
      </c>
      <c r="B11" t="inlineStr">
        <is>
          <t>B</t>
        </is>
      </c>
      <c r="C11" t="inlineStr">
        <is>
          <t>Samira Idrissi</t>
        </is>
      </c>
      <c r="D11" s="8">
        <f>IF(COUNTIFS(T_Demandes[Collaborateur],$A11,T_Demandes[Statut],"Validé",T_Demandes[Du],"&lt;="&amp;DATE(2026,11,1),T_Demandes[Au],"&gt;="&amp;DATE(2026,11,1),T_Demandes[Type],"CP")&gt;0,"CP",IF(COUNTIFS(T_Demandes[Collaborateur],$A11,T_Demandes[Statut],"Validé",T_Demandes[Du],"&lt;="&amp;DATE(2026,11,1),T_Demandes[Au],"&gt;="&amp;DATE(2026,11,1),T_Demandes[Type],"RTT")&gt;0,"RTT",IF(COUNTIFS(T_Demandes[Collaborateur],$A11,T_Demandes[Statut],"Validé",T_Demandes[Du],"&lt;="&amp;DATE(2026,11,1),T_Demandes[Au],"&gt;="&amp;DATE(2026,11,1),T_Demandes[Type],"MAL")&gt;0,"MAL",IF(COUNTIFS(T_Demandes[Collaborateur],$A11,T_Demandes[Statut],"Validé",T_Demandes[Du],"&lt;="&amp;DATE(2026,11,1),T_Demandes[Au],"&gt;="&amp;DATE(2026,11,1),T_Demandes[Type],"ABS")&gt;0,"ABS",IF(COUNTIFS(T_Demandes[Collaborateur],$A11,T_Demandes[Statut],"Validé",T_Demandes[Du],"&lt;="&amp;DATE(2026,11,1),T_Demandes[Au],"&gt;="&amp;DATE(2026,11,1),T_Demandes[Type],"MAT")&gt;0,"MAT","")))))</f>
        <v/>
      </c>
      <c r="E11" s="8">
        <f>IF(COUNTIFS(T_Demandes[Collaborateur],$A11,T_Demandes[Statut],"Validé",T_Demandes[Du],"&lt;="&amp;DATE(2026,11,2),T_Demandes[Au],"&gt;="&amp;DATE(2026,11,2),T_Demandes[Type],"CP")&gt;0,"CP",IF(COUNTIFS(T_Demandes[Collaborateur],$A11,T_Demandes[Statut],"Validé",T_Demandes[Du],"&lt;="&amp;DATE(2026,11,2),T_Demandes[Au],"&gt;="&amp;DATE(2026,11,2),T_Demandes[Type],"RTT")&gt;0,"RTT",IF(COUNTIFS(T_Demandes[Collaborateur],$A11,T_Demandes[Statut],"Validé",T_Demandes[Du],"&lt;="&amp;DATE(2026,11,2),T_Demandes[Au],"&gt;="&amp;DATE(2026,11,2),T_Demandes[Type],"MAL")&gt;0,"MAL",IF(COUNTIFS(T_Demandes[Collaborateur],$A11,T_Demandes[Statut],"Validé",T_Demandes[Du],"&lt;="&amp;DATE(2026,11,2),T_Demandes[Au],"&gt;="&amp;DATE(2026,11,2),T_Demandes[Type],"ABS")&gt;0,"ABS",IF(COUNTIFS(T_Demandes[Collaborateur],$A11,T_Demandes[Statut],"Validé",T_Demandes[Du],"&lt;="&amp;DATE(2026,11,2),T_Demandes[Au],"&gt;="&amp;DATE(2026,11,2),T_Demandes[Type],"MAT")&gt;0,"MAT","")))))</f>
        <v/>
      </c>
      <c r="F11" s="8">
        <f>IF(COUNTIFS(T_Demandes[Collaborateur],$A11,T_Demandes[Statut],"Validé",T_Demandes[Du],"&lt;="&amp;DATE(2026,11,3),T_Demandes[Au],"&gt;="&amp;DATE(2026,11,3),T_Demandes[Type],"CP")&gt;0,"CP",IF(COUNTIFS(T_Demandes[Collaborateur],$A11,T_Demandes[Statut],"Validé",T_Demandes[Du],"&lt;="&amp;DATE(2026,11,3),T_Demandes[Au],"&gt;="&amp;DATE(2026,11,3),T_Demandes[Type],"RTT")&gt;0,"RTT",IF(COUNTIFS(T_Demandes[Collaborateur],$A11,T_Demandes[Statut],"Validé",T_Demandes[Du],"&lt;="&amp;DATE(2026,11,3),T_Demandes[Au],"&gt;="&amp;DATE(2026,11,3),T_Demandes[Type],"MAL")&gt;0,"MAL",IF(COUNTIFS(T_Demandes[Collaborateur],$A11,T_Demandes[Statut],"Validé",T_Demandes[Du],"&lt;="&amp;DATE(2026,11,3),T_Demandes[Au],"&gt;="&amp;DATE(2026,11,3),T_Demandes[Type],"ABS")&gt;0,"ABS",IF(COUNTIFS(T_Demandes[Collaborateur],$A11,T_Demandes[Statut],"Validé",T_Demandes[Du],"&lt;="&amp;DATE(2026,11,3),T_Demandes[Au],"&gt;="&amp;DATE(2026,11,3),T_Demandes[Type],"MAT")&gt;0,"MAT","")))))</f>
        <v/>
      </c>
      <c r="G11" s="8">
        <f>IF(COUNTIFS(T_Demandes[Collaborateur],$A11,T_Demandes[Statut],"Validé",T_Demandes[Du],"&lt;="&amp;DATE(2026,11,4),T_Demandes[Au],"&gt;="&amp;DATE(2026,11,4),T_Demandes[Type],"CP")&gt;0,"CP",IF(COUNTIFS(T_Demandes[Collaborateur],$A11,T_Demandes[Statut],"Validé",T_Demandes[Du],"&lt;="&amp;DATE(2026,11,4),T_Demandes[Au],"&gt;="&amp;DATE(2026,11,4),T_Demandes[Type],"RTT")&gt;0,"RTT",IF(COUNTIFS(T_Demandes[Collaborateur],$A11,T_Demandes[Statut],"Validé",T_Demandes[Du],"&lt;="&amp;DATE(2026,11,4),T_Demandes[Au],"&gt;="&amp;DATE(2026,11,4),T_Demandes[Type],"MAL")&gt;0,"MAL",IF(COUNTIFS(T_Demandes[Collaborateur],$A11,T_Demandes[Statut],"Validé",T_Demandes[Du],"&lt;="&amp;DATE(2026,11,4),T_Demandes[Au],"&gt;="&amp;DATE(2026,11,4),T_Demandes[Type],"ABS")&gt;0,"ABS",IF(COUNTIFS(T_Demandes[Collaborateur],$A11,T_Demandes[Statut],"Validé",T_Demandes[Du],"&lt;="&amp;DATE(2026,11,4),T_Demandes[Au],"&gt;="&amp;DATE(2026,11,4),T_Demandes[Type],"MAT")&gt;0,"MAT","")))))</f>
        <v/>
      </c>
      <c r="H11" s="8">
        <f>IF(COUNTIFS(T_Demandes[Collaborateur],$A11,T_Demandes[Statut],"Validé",T_Demandes[Du],"&lt;="&amp;DATE(2026,11,5),T_Demandes[Au],"&gt;="&amp;DATE(2026,11,5),T_Demandes[Type],"CP")&gt;0,"CP",IF(COUNTIFS(T_Demandes[Collaborateur],$A11,T_Demandes[Statut],"Validé",T_Demandes[Du],"&lt;="&amp;DATE(2026,11,5),T_Demandes[Au],"&gt;="&amp;DATE(2026,11,5),T_Demandes[Type],"RTT")&gt;0,"RTT",IF(COUNTIFS(T_Demandes[Collaborateur],$A11,T_Demandes[Statut],"Validé",T_Demandes[Du],"&lt;="&amp;DATE(2026,11,5),T_Demandes[Au],"&gt;="&amp;DATE(2026,11,5),T_Demandes[Type],"MAL")&gt;0,"MAL",IF(COUNTIFS(T_Demandes[Collaborateur],$A11,T_Demandes[Statut],"Validé",T_Demandes[Du],"&lt;="&amp;DATE(2026,11,5),T_Demandes[Au],"&gt;="&amp;DATE(2026,11,5),T_Demandes[Type],"ABS")&gt;0,"ABS",IF(COUNTIFS(T_Demandes[Collaborateur],$A11,T_Demandes[Statut],"Validé",T_Demandes[Du],"&lt;="&amp;DATE(2026,11,5),T_Demandes[Au],"&gt;="&amp;DATE(2026,11,5),T_Demandes[Type],"MAT")&gt;0,"MAT","")))))</f>
        <v/>
      </c>
      <c r="I11" s="8">
        <f>IF(COUNTIFS(T_Demandes[Collaborateur],$A11,T_Demandes[Statut],"Validé",T_Demandes[Du],"&lt;="&amp;DATE(2026,11,6),T_Demandes[Au],"&gt;="&amp;DATE(2026,11,6),T_Demandes[Type],"CP")&gt;0,"CP",IF(COUNTIFS(T_Demandes[Collaborateur],$A11,T_Demandes[Statut],"Validé",T_Demandes[Du],"&lt;="&amp;DATE(2026,11,6),T_Demandes[Au],"&gt;="&amp;DATE(2026,11,6),T_Demandes[Type],"RTT")&gt;0,"RTT",IF(COUNTIFS(T_Demandes[Collaborateur],$A11,T_Demandes[Statut],"Validé",T_Demandes[Du],"&lt;="&amp;DATE(2026,11,6),T_Demandes[Au],"&gt;="&amp;DATE(2026,11,6),T_Demandes[Type],"MAL")&gt;0,"MAL",IF(COUNTIFS(T_Demandes[Collaborateur],$A11,T_Demandes[Statut],"Validé",T_Demandes[Du],"&lt;="&amp;DATE(2026,11,6),T_Demandes[Au],"&gt;="&amp;DATE(2026,11,6),T_Demandes[Type],"ABS")&gt;0,"ABS",IF(COUNTIFS(T_Demandes[Collaborateur],$A11,T_Demandes[Statut],"Validé",T_Demandes[Du],"&lt;="&amp;DATE(2026,11,6),T_Demandes[Au],"&gt;="&amp;DATE(2026,11,6),T_Demandes[Type],"MAT")&gt;0,"MAT","")))))</f>
        <v/>
      </c>
      <c r="J11" s="8">
        <f>IF(COUNTIFS(T_Demandes[Collaborateur],$A11,T_Demandes[Statut],"Validé",T_Demandes[Du],"&lt;="&amp;DATE(2026,11,7),T_Demandes[Au],"&gt;="&amp;DATE(2026,11,7),T_Demandes[Type],"CP")&gt;0,"CP",IF(COUNTIFS(T_Demandes[Collaborateur],$A11,T_Demandes[Statut],"Validé",T_Demandes[Du],"&lt;="&amp;DATE(2026,11,7),T_Demandes[Au],"&gt;="&amp;DATE(2026,11,7),T_Demandes[Type],"RTT")&gt;0,"RTT",IF(COUNTIFS(T_Demandes[Collaborateur],$A11,T_Demandes[Statut],"Validé",T_Demandes[Du],"&lt;="&amp;DATE(2026,11,7),T_Demandes[Au],"&gt;="&amp;DATE(2026,11,7),T_Demandes[Type],"MAL")&gt;0,"MAL",IF(COUNTIFS(T_Demandes[Collaborateur],$A11,T_Demandes[Statut],"Validé",T_Demandes[Du],"&lt;="&amp;DATE(2026,11,7),T_Demandes[Au],"&gt;="&amp;DATE(2026,11,7),T_Demandes[Type],"ABS")&gt;0,"ABS",IF(COUNTIFS(T_Demandes[Collaborateur],$A11,T_Demandes[Statut],"Validé",T_Demandes[Du],"&lt;="&amp;DATE(2026,11,7),T_Demandes[Au],"&gt;="&amp;DATE(2026,11,7),T_Demandes[Type],"MAT")&gt;0,"MAT","")))))</f>
        <v/>
      </c>
      <c r="K11" s="8">
        <f>IF(COUNTIFS(T_Demandes[Collaborateur],$A11,T_Demandes[Statut],"Validé",T_Demandes[Du],"&lt;="&amp;DATE(2026,11,8),T_Demandes[Au],"&gt;="&amp;DATE(2026,11,8),T_Demandes[Type],"CP")&gt;0,"CP",IF(COUNTIFS(T_Demandes[Collaborateur],$A11,T_Demandes[Statut],"Validé",T_Demandes[Du],"&lt;="&amp;DATE(2026,11,8),T_Demandes[Au],"&gt;="&amp;DATE(2026,11,8),T_Demandes[Type],"RTT")&gt;0,"RTT",IF(COUNTIFS(T_Demandes[Collaborateur],$A11,T_Demandes[Statut],"Validé",T_Demandes[Du],"&lt;="&amp;DATE(2026,11,8),T_Demandes[Au],"&gt;="&amp;DATE(2026,11,8),T_Demandes[Type],"MAL")&gt;0,"MAL",IF(COUNTIFS(T_Demandes[Collaborateur],$A11,T_Demandes[Statut],"Validé",T_Demandes[Du],"&lt;="&amp;DATE(2026,11,8),T_Demandes[Au],"&gt;="&amp;DATE(2026,11,8),T_Demandes[Type],"ABS")&gt;0,"ABS",IF(COUNTIFS(T_Demandes[Collaborateur],$A11,T_Demandes[Statut],"Validé",T_Demandes[Du],"&lt;="&amp;DATE(2026,11,8),T_Demandes[Au],"&gt;="&amp;DATE(2026,11,8),T_Demandes[Type],"MAT")&gt;0,"MAT","")))))</f>
        <v/>
      </c>
      <c r="L11" s="8">
        <f>IF(COUNTIFS(T_Demandes[Collaborateur],$A11,T_Demandes[Statut],"Validé",T_Demandes[Du],"&lt;="&amp;DATE(2026,11,9),T_Demandes[Au],"&gt;="&amp;DATE(2026,11,9),T_Demandes[Type],"CP")&gt;0,"CP",IF(COUNTIFS(T_Demandes[Collaborateur],$A11,T_Demandes[Statut],"Validé",T_Demandes[Du],"&lt;="&amp;DATE(2026,11,9),T_Demandes[Au],"&gt;="&amp;DATE(2026,11,9),T_Demandes[Type],"RTT")&gt;0,"RTT",IF(COUNTIFS(T_Demandes[Collaborateur],$A11,T_Demandes[Statut],"Validé",T_Demandes[Du],"&lt;="&amp;DATE(2026,11,9),T_Demandes[Au],"&gt;="&amp;DATE(2026,11,9),T_Demandes[Type],"MAL")&gt;0,"MAL",IF(COUNTIFS(T_Demandes[Collaborateur],$A11,T_Demandes[Statut],"Validé",T_Demandes[Du],"&lt;="&amp;DATE(2026,11,9),T_Demandes[Au],"&gt;="&amp;DATE(2026,11,9),T_Demandes[Type],"ABS")&gt;0,"ABS",IF(COUNTIFS(T_Demandes[Collaborateur],$A11,T_Demandes[Statut],"Validé",T_Demandes[Du],"&lt;="&amp;DATE(2026,11,9),T_Demandes[Au],"&gt;="&amp;DATE(2026,11,9),T_Demandes[Type],"MAT")&gt;0,"MAT","")))))</f>
        <v/>
      </c>
      <c r="M11" s="8">
        <f>IF(COUNTIFS(T_Demandes[Collaborateur],$A11,T_Demandes[Statut],"Validé",T_Demandes[Du],"&lt;="&amp;DATE(2026,11,10),T_Demandes[Au],"&gt;="&amp;DATE(2026,11,10),T_Demandes[Type],"CP")&gt;0,"CP",IF(COUNTIFS(T_Demandes[Collaborateur],$A11,T_Demandes[Statut],"Validé",T_Demandes[Du],"&lt;="&amp;DATE(2026,11,10),T_Demandes[Au],"&gt;="&amp;DATE(2026,11,10),T_Demandes[Type],"RTT")&gt;0,"RTT",IF(COUNTIFS(T_Demandes[Collaborateur],$A11,T_Demandes[Statut],"Validé",T_Demandes[Du],"&lt;="&amp;DATE(2026,11,10),T_Demandes[Au],"&gt;="&amp;DATE(2026,11,10),T_Demandes[Type],"MAL")&gt;0,"MAL",IF(COUNTIFS(T_Demandes[Collaborateur],$A11,T_Demandes[Statut],"Validé",T_Demandes[Du],"&lt;="&amp;DATE(2026,11,10),T_Demandes[Au],"&gt;="&amp;DATE(2026,11,10),T_Demandes[Type],"ABS")&gt;0,"ABS",IF(COUNTIFS(T_Demandes[Collaborateur],$A11,T_Demandes[Statut],"Validé",T_Demandes[Du],"&lt;="&amp;DATE(2026,11,10),T_Demandes[Au],"&gt;="&amp;DATE(2026,11,10),T_Demandes[Type],"MAT")&gt;0,"MAT","")))))</f>
        <v/>
      </c>
      <c r="N11" s="8">
        <f>IF(COUNTIFS(T_Demandes[Collaborateur],$A11,T_Demandes[Statut],"Validé",T_Demandes[Du],"&lt;="&amp;DATE(2026,11,11),T_Demandes[Au],"&gt;="&amp;DATE(2026,11,11),T_Demandes[Type],"CP")&gt;0,"CP",IF(COUNTIFS(T_Demandes[Collaborateur],$A11,T_Demandes[Statut],"Validé",T_Demandes[Du],"&lt;="&amp;DATE(2026,11,11),T_Demandes[Au],"&gt;="&amp;DATE(2026,11,11),T_Demandes[Type],"RTT")&gt;0,"RTT",IF(COUNTIFS(T_Demandes[Collaborateur],$A11,T_Demandes[Statut],"Validé",T_Demandes[Du],"&lt;="&amp;DATE(2026,11,11),T_Demandes[Au],"&gt;="&amp;DATE(2026,11,11),T_Demandes[Type],"MAL")&gt;0,"MAL",IF(COUNTIFS(T_Demandes[Collaborateur],$A11,T_Demandes[Statut],"Validé",T_Demandes[Du],"&lt;="&amp;DATE(2026,11,11),T_Demandes[Au],"&gt;="&amp;DATE(2026,11,11),T_Demandes[Type],"ABS")&gt;0,"ABS",IF(COUNTIFS(T_Demandes[Collaborateur],$A11,T_Demandes[Statut],"Validé",T_Demandes[Du],"&lt;="&amp;DATE(2026,11,11),T_Demandes[Au],"&gt;="&amp;DATE(2026,11,11),T_Demandes[Type],"MAT")&gt;0,"MAT","")))))</f>
        <v/>
      </c>
      <c r="O11" s="8">
        <f>IF(COUNTIFS(T_Demandes[Collaborateur],$A11,T_Demandes[Statut],"Validé",T_Demandes[Du],"&lt;="&amp;DATE(2026,11,12),T_Demandes[Au],"&gt;="&amp;DATE(2026,11,12),T_Demandes[Type],"CP")&gt;0,"CP",IF(COUNTIFS(T_Demandes[Collaborateur],$A11,T_Demandes[Statut],"Validé",T_Demandes[Du],"&lt;="&amp;DATE(2026,11,12),T_Demandes[Au],"&gt;="&amp;DATE(2026,11,12),T_Demandes[Type],"RTT")&gt;0,"RTT",IF(COUNTIFS(T_Demandes[Collaborateur],$A11,T_Demandes[Statut],"Validé",T_Demandes[Du],"&lt;="&amp;DATE(2026,11,12),T_Demandes[Au],"&gt;="&amp;DATE(2026,11,12),T_Demandes[Type],"MAL")&gt;0,"MAL",IF(COUNTIFS(T_Demandes[Collaborateur],$A11,T_Demandes[Statut],"Validé",T_Demandes[Du],"&lt;="&amp;DATE(2026,11,12),T_Demandes[Au],"&gt;="&amp;DATE(2026,11,12),T_Demandes[Type],"ABS")&gt;0,"ABS",IF(COUNTIFS(T_Demandes[Collaborateur],$A11,T_Demandes[Statut],"Validé",T_Demandes[Du],"&lt;="&amp;DATE(2026,11,12),T_Demandes[Au],"&gt;="&amp;DATE(2026,11,12),T_Demandes[Type],"MAT")&gt;0,"MAT","")))))</f>
        <v/>
      </c>
      <c r="P11" s="8">
        <f>IF(COUNTIFS(T_Demandes[Collaborateur],$A11,T_Demandes[Statut],"Validé",T_Demandes[Du],"&lt;="&amp;DATE(2026,11,13),T_Demandes[Au],"&gt;="&amp;DATE(2026,11,13),T_Demandes[Type],"CP")&gt;0,"CP",IF(COUNTIFS(T_Demandes[Collaborateur],$A11,T_Demandes[Statut],"Validé",T_Demandes[Du],"&lt;="&amp;DATE(2026,11,13),T_Demandes[Au],"&gt;="&amp;DATE(2026,11,13),T_Demandes[Type],"RTT")&gt;0,"RTT",IF(COUNTIFS(T_Demandes[Collaborateur],$A11,T_Demandes[Statut],"Validé",T_Demandes[Du],"&lt;="&amp;DATE(2026,11,13),T_Demandes[Au],"&gt;="&amp;DATE(2026,11,13),T_Demandes[Type],"MAL")&gt;0,"MAL",IF(COUNTIFS(T_Demandes[Collaborateur],$A11,T_Demandes[Statut],"Validé",T_Demandes[Du],"&lt;="&amp;DATE(2026,11,13),T_Demandes[Au],"&gt;="&amp;DATE(2026,11,13),T_Demandes[Type],"ABS")&gt;0,"ABS",IF(COUNTIFS(T_Demandes[Collaborateur],$A11,T_Demandes[Statut],"Validé",T_Demandes[Du],"&lt;="&amp;DATE(2026,11,13),T_Demandes[Au],"&gt;="&amp;DATE(2026,11,13),T_Demandes[Type],"MAT")&gt;0,"MAT","")))))</f>
        <v/>
      </c>
      <c r="Q11" s="8">
        <f>IF(COUNTIFS(T_Demandes[Collaborateur],$A11,T_Demandes[Statut],"Validé",T_Demandes[Du],"&lt;="&amp;DATE(2026,11,14),T_Demandes[Au],"&gt;="&amp;DATE(2026,11,14),T_Demandes[Type],"CP")&gt;0,"CP",IF(COUNTIFS(T_Demandes[Collaborateur],$A11,T_Demandes[Statut],"Validé",T_Demandes[Du],"&lt;="&amp;DATE(2026,11,14),T_Demandes[Au],"&gt;="&amp;DATE(2026,11,14),T_Demandes[Type],"RTT")&gt;0,"RTT",IF(COUNTIFS(T_Demandes[Collaborateur],$A11,T_Demandes[Statut],"Validé",T_Demandes[Du],"&lt;="&amp;DATE(2026,11,14),T_Demandes[Au],"&gt;="&amp;DATE(2026,11,14),T_Demandes[Type],"MAL")&gt;0,"MAL",IF(COUNTIFS(T_Demandes[Collaborateur],$A11,T_Demandes[Statut],"Validé",T_Demandes[Du],"&lt;="&amp;DATE(2026,11,14),T_Demandes[Au],"&gt;="&amp;DATE(2026,11,14),T_Demandes[Type],"ABS")&gt;0,"ABS",IF(COUNTIFS(T_Demandes[Collaborateur],$A11,T_Demandes[Statut],"Validé",T_Demandes[Du],"&lt;="&amp;DATE(2026,11,14),T_Demandes[Au],"&gt;="&amp;DATE(2026,11,14),T_Demandes[Type],"MAT")&gt;0,"MAT","")))))</f>
        <v/>
      </c>
      <c r="R11" s="8">
        <f>IF(COUNTIFS(T_Demandes[Collaborateur],$A11,T_Demandes[Statut],"Validé",T_Demandes[Du],"&lt;="&amp;DATE(2026,11,15),T_Demandes[Au],"&gt;="&amp;DATE(2026,11,15),T_Demandes[Type],"CP")&gt;0,"CP",IF(COUNTIFS(T_Demandes[Collaborateur],$A11,T_Demandes[Statut],"Validé",T_Demandes[Du],"&lt;="&amp;DATE(2026,11,15),T_Demandes[Au],"&gt;="&amp;DATE(2026,11,15),T_Demandes[Type],"RTT")&gt;0,"RTT",IF(COUNTIFS(T_Demandes[Collaborateur],$A11,T_Demandes[Statut],"Validé",T_Demandes[Du],"&lt;="&amp;DATE(2026,11,15),T_Demandes[Au],"&gt;="&amp;DATE(2026,11,15),T_Demandes[Type],"MAL")&gt;0,"MAL",IF(COUNTIFS(T_Demandes[Collaborateur],$A11,T_Demandes[Statut],"Validé",T_Demandes[Du],"&lt;="&amp;DATE(2026,11,15),T_Demandes[Au],"&gt;="&amp;DATE(2026,11,15),T_Demandes[Type],"ABS")&gt;0,"ABS",IF(COUNTIFS(T_Demandes[Collaborateur],$A11,T_Demandes[Statut],"Validé",T_Demandes[Du],"&lt;="&amp;DATE(2026,11,15),T_Demandes[Au],"&gt;="&amp;DATE(2026,11,15),T_Demandes[Type],"MAT")&gt;0,"MAT","")))))</f>
        <v/>
      </c>
      <c r="S11" s="8">
        <f>IF(COUNTIFS(T_Demandes[Collaborateur],$A11,T_Demandes[Statut],"Validé",T_Demandes[Du],"&lt;="&amp;DATE(2026,11,16),T_Demandes[Au],"&gt;="&amp;DATE(2026,11,16),T_Demandes[Type],"CP")&gt;0,"CP",IF(COUNTIFS(T_Demandes[Collaborateur],$A11,T_Demandes[Statut],"Validé",T_Demandes[Du],"&lt;="&amp;DATE(2026,11,16),T_Demandes[Au],"&gt;="&amp;DATE(2026,11,16),T_Demandes[Type],"RTT")&gt;0,"RTT",IF(COUNTIFS(T_Demandes[Collaborateur],$A11,T_Demandes[Statut],"Validé",T_Demandes[Du],"&lt;="&amp;DATE(2026,11,16),T_Demandes[Au],"&gt;="&amp;DATE(2026,11,16),T_Demandes[Type],"MAL")&gt;0,"MAL",IF(COUNTIFS(T_Demandes[Collaborateur],$A11,T_Demandes[Statut],"Validé",T_Demandes[Du],"&lt;="&amp;DATE(2026,11,16),T_Demandes[Au],"&gt;="&amp;DATE(2026,11,16),T_Demandes[Type],"ABS")&gt;0,"ABS",IF(COUNTIFS(T_Demandes[Collaborateur],$A11,T_Demandes[Statut],"Validé",T_Demandes[Du],"&lt;="&amp;DATE(2026,11,16),T_Demandes[Au],"&gt;="&amp;DATE(2026,11,16),T_Demandes[Type],"MAT")&gt;0,"MAT","")))))</f>
        <v/>
      </c>
      <c r="T11" s="8">
        <f>IF(COUNTIFS(T_Demandes[Collaborateur],$A11,T_Demandes[Statut],"Validé",T_Demandes[Du],"&lt;="&amp;DATE(2026,11,17),T_Demandes[Au],"&gt;="&amp;DATE(2026,11,17),T_Demandes[Type],"CP")&gt;0,"CP",IF(COUNTIFS(T_Demandes[Collaborateur],$A11,T_Demandes[Statut],"Validé",T_Demandes[Du],"&lt;="&amp;DATE(2026,11,17),T_Demandes[Au],"&gt;="&amp;DATE(2026,11,17),T_Demandes[Type],"RTT")&gt;0,"RTT",IF(COUNTIFS(T_Demandes[Collaborateur],$A11,T_Demandes[Statut],"Validé",T_Demandes[Du],"&lt;="&amp;DATE(2026,11,17),T_Demandes[Au],"&gt;="&amp;DATE(2026,11,17),T_Demandes[Type],"MAL")&gt;0,"MAL",IF(COUNTIFS(T_Demandes[Collaborateur],$A11,T_Demandes[Statut],"Validé",T_Demandes[Du],"&lt;="&amp;DATE(2026,11,17),T_Demandes[Au],"&gt;="&amp;DATE(2026,11,17),T_Demandes[Type],"ABS")&gt;0,"ABS",IF(COUNTIFS(T_Demandes[Collaborateur],$A11,T_Demandes[Statut],"Validé",T_Demandes[Du],"&lt;="&amp;DATE(2026,11,17),T_Demandes[Au],"&gt;="&amp;DATE(2026,11,17),T_Demandes[Type],"MAT")&gt;0,"MAT","")))))</f>
        <v/>
      </c>
      <c r="U11" s="8">
        <f>IF(COUNTIFS(T_Demandes[Collaborateur],$A11,T_Demandes[Statut],"Validé",T_Demandes[Du],"&lt;="&amp;DATE(2026,11,18),T_Demandes[Au],"&gt;="&amp;DATE(2026,11,18),T_Demandes[Type],"CP")&gt;0,"CP",IF(COUNTIFS(T_Demandes[Collaborateur],$A11,T_Demandes[Statut],"Validé",T_Demandes[Du],"&lt;="&amp;DATE(2026,11,18),T_Demandes[Au],"&gt;="&amp;DATE(2026,11,18),T_Demandes[Type],"RTT")&gt;0,"RTT",IF(COUNTIFS(T_Demandes[Collaborateur],$A11,T_Demandes[Statut],"Validé",T_Demandes[Du],"&lt;="&amp;DATE(2026,11,18),T_Demandes[Au],"&gt;="&amp;DATE(2026,11,18),T_Demandes[Type],"MAL")&gt;0,"MAL",IF(COUNTIFS(T_Demandes[Collaborateur],$A11,T_Demandes[Statut],"Validé",T_Demandes[Du],"&lt;="&amp;DATE(2026,11,18),T_Demandes[Au],"&gt;="&amp;DATE(2026,11,18),T_Demandes[Type],"ABS")&gt;0,"ABS",IF(COUNTIFS(T_Demandes[Collaborateur],$A11,T_Demandes[Statut],"Validé",T_Demandes[Du],"&lt;="&amp;DATE(2026,11,18),T_Demandes[Au],"&gt;="&amp;DATE(2026,11,18),T_Demandes[Type],"MAT")&gt;0,"MAT","")))))</f>
        <v/>
      </c>
      <c r="V11" s="8">
        <f>IF(COUNTIFS(T_Demandes[Collaborateur],$A11,T_Demandes[Statut],"Validé",T_Demandes[Du],"&lt;="&amp;DATE(2026,11,19),T_Demandes[Au],"&gt;="&amp;DATE(2026,11,19),T_Demandes[Type],"CP")&gt;0,"CP",IF(COUNTIFS(T_Demandes[Collaborateur],$A11,T_Demandes[Statut],"Validé",T_Demandes[Du],"&lt;="&amp;DATE(2026,11,19),T_Demandes[Au],"&gt;="&amp;DATE(2026,11,19),T_Demandes[Type],"RTT")&gt;0,"RTT",IF(COUNTIFS(T_Demandes[Collaborateur],$A11,T_Demandes[Statut],"Validé",T_Demandes[Du],"&lt;="&amp;DATE(2026,11,19),T_Demandes[Au],"&gt;="&amp;DATE(2026,11,19),T_Demandes[Type],"MAL")&gt;0,"MAL",IF(COUNTIFS(T_Demandes[Collaborateur],$A11,T_Demandes[Statut],"Validé",T_Demandes[Du],"&lt;="&amp;DATE(2026,11,19),T_Demandes[Au],"&gt;="&amp;DATE(2026,11,19),T_Demandes[Type],"ABS")&gt;0,"ABS",IF(COUNTIFS(T_Demandes[Collaborateur],$A11,T_Demandes[Statut],"Validé",T_Demandes[Du],"&lt;="&amp;DATE(2026,11,19),T_Demandes[Au],"&gt;="&amp;DATE(2026,11,19),T_Demandes[Type],"MAT")&gt;0,"MAT","")))))</f>
        <v/>
      </c>
      <c r="W11" s="8">
        <f>IF(COUNTIFS(T_Demandes[Collaborateur],$A11,T_Demandes[Statut],"Validé",T_Demandes[Du],"&lt;="&amp;DATE(2026,11,20),T_Demandes[Au],"&gt;="&amp;DATE(2026,11,20),T_Demandes[Type],"CP")&gt;0,"CP",IF(COUNTIFS(T_Demandes[Collaborateur],$A11,T_Demandes[Statut],"Validé",T_Demandes[Du],"&lt;="&amp;DATE(2026,11,20),T_Demandes[Au],"&gt;="&amp;DATE(2026,11,20),T_Demandes[Type],"RTT")&gt;0,"RTT",IF(COUNTIFS(T_Demandes[Collaborateur],$A11,T_Demandes[Statut],"Validé",T_Demandes[Du],"&lt;="&amp;DATE(2026,11,20),T_Demandes[Au],"&gt;="&amp;DATE(2026,11,20),T_Demandes[Type],"MAL")&gt;0,"MAL",IF(COUNTIFS(T_Demandes[Collaborateur],$A11,T_Demandes[Statut],"Validé",T_Demandes[Du],"&lt;="&amp;DATE(2026,11,20),T_Demandes[Au],"&gt;="&amp;DATE(2026,11,20),T_Demandes[Type],"ABS")&gt;0,"ABS",IF(COUNTIFS(T_Demandes[Collaborateur],$A11,T_Demandes[Statut],"Validé",T_Demandes[Du],"&lt;="&amp;DATE(2026,11,20),T_Demandes[Au],"&gt;="&amp;DATE(2026,11,20),T_Demandes[Type],"MAT")&gt;0,"MAT","")))))</f>
        <v/>
      </c>
      <c r="X11" s="8">
        <f>IF(COUNTIFS(T_Demandes[Collaborateur],$A11,T_Demandes[Statut],"Validé",T_Demandes[Du],"&lt;="&amp;DATE(2026,11,21),T_Demandes[Au],"&gt;="&amp;DATE(2026,11,21),T_Demandes[Type],"CP")&gt;0,"CP",IF(COUNTIFS(T_Demandes[Collaborateur],$A11,T_Demandes[Statut],"Validé",T_Demandes[Du],"&lt;="&amp;DATE(2026,11,21),T_Demandes[Au],"&gt;="&amp;DATE(2026,11,21),T_Demandes[Type],"RTT")&gt;0,"RTT",IF(COUNTIFS(T_Demandes[Collaborateur],$A11,T_Demandes[Statut],"Validé",T_Demandes[Du],"&lt;="&amp;DATE(2026,11,21),T_Demandes[Au],"&gt;="&amp;DATE(2026,11,21),T_Demandes[Type],"MAL")&gt;0,"MAL",IF(COUNTIFS(T_Demandes[Collaborateur],$A11,T_Demandes[Statut],"Validé",T_Demandes[Du],"&lt;="&amp;DATE(2026,11,21),T_Demandes[Au],"&gt;="&amp;DATE(2026,11,21),T_Demandes[Type],"ABS")&gt;0,"ABS",IF(COUNTIFS(T_Demandes[Collaborateur],$A11,T_Demandes[Statut],"Validé",T_Demandes[Du],"&lt;="&amp;DATE(2026,11,21),T_Demandes[Au],"&gt;="&amp;DATE(2026,11,21),T_Demandes[Type],"MAT")&gt;0,"MAT","")))))</f>
        <v/>
      </c>
      <c r="Y11" s="8">
        <f>IF(COUNTIFS(T_Demandes[Collaborateur],$A11,T_Demandes[Statut],"Validé",T_Demandes[Du],"&lt;="&amp;DATE(2026,11,22),T_Demandes[Au],"&gt;="&amp;DATE(2026,11,22),T_Demandes[Type],"CP")&gt;0,"CP",IF(COUNTIFS(T_Demandes[Collaborateur],$A11,T_Demandes[Statut],"Validé",T_Demandes[Du],"&lt;="&amp;DATE(2026,11,22),T_Demandes[Au],"&gt;="&amp;DATE(2026,11,22),T_Demandes[Type],"RTT")&gt;0,"RTT",IF(COUNTIFS(T_Demandes[Collaborateur],$A11,T_Demandes[Statut],"Validé",T_Demandes[Du],"&lt;="&amp;DATE(2026,11,22),T_Demandes[Au],"&gt;="&amp;DATE(2026,11,22),T_Demandes[Type],"MAL")&gt;0,"MAL",IF(COUNTIFS(T_Demandes[Collaborateur],$A11,T_Demandes[Statut],"Validé",T_Demandes[Du],"&lt;="&amp;DATE(2026,11,22),T_Demandes[Au],"&gt;="&amp;DATE(2026,11,22),T_Demandes[Type],"ABS")&gt;0,"ABS",IF(COUNTIFS(T_Demandes[Collaborateur],$A11,T_Demandes[Statut],"Validé",T_Demandes[Du],"&lt;="&amp;DATE(2026,11,22),T_Demandes[Au],"&gt;="&amp;DATE(2026,11,22),T_Demandes[Type],"MAT")&gt;0,"MAT","")))))</f>
        <v/>
      </c>
      <c r="Z11" s="8">
        <f>IF(COUNTIFS(T_Demandes[Collaborateur],$A11,T_Demandes[Statut],"Validé",T_Demandes[Du],"&lt;="&amp;DATE(2026,11,23),T_Demandes[Au],"&gt;="&amp;DATE(2026,11,23),T_Demandes[Type],"CP")&gt;0,"CP",IF(COUNTIFS(T_Demandes[Collaborateur],$A11,T_Demandes[Statut],"Validé",T_Demandes[Du],"&lt;="&amp;DATE(2026,11,23),T_Demandes[Au],"&gt;="&amp;DATE(2026,11,23),T_Demandes[Type],"RTT")&gt;0,"RTT",IF(COUNTIFS(T_Demandes[Collaborateur],$A11,T_Demandes[Statut],"Validé",T_Demandes[Du],"&lt;="&amp;DATE(2026,11,23),T_Demandes[Au],"&gt;="&amp;DATE(2026,11,23),T_Demandes[Type],"MAL")&gt;0,"MAL",IF(COUNTIFS(T_Demandes[Collaborateur],$A11,T_Demandes[Statut],"Validé",T_Demandes[Du],"&lt;="&amp;DATE(2026,11,23),T_Demandes[Au],"&gt;="&amp;DATE(2026,11,23),T_Demandes[Type],"ABS")&gt;0,"ABS",IF(COUNTIFS(T_Demandes[Collaborateur],$A11,T_Demandes[Statut],"Validé",T_Demandes[Du],"&lt;="&amp;DATE(2026,11,23),T_Demandes[Au],"&gt;="&amp;DATE(2026,11,23),T_Demandes[Type],"MAT")&gt;0,"MAT","")))))</f>
        <v/>
      </c>
      <c r="AA11" s="8">
        <f>IF(COUNTIFS(T_Demandes[Collaborateur],$A11,T_Demandes[Statut],"Validé",T_Demandes[Du],"&lt;="&amp;DATE(2026,11,24),T_Demandes[Au],"&gt;="&amp;DATE(2026,11,24),T_Demandes[Type],"CP")&gt;0,"CP",IF(COUNTIFS(T_Demandes[Collaborateur],$A11,T_Demandes[Statut],"Validé",T_Demandes[Du],"&lt;="&amp;DATE(2026,11,24),T_Demandes[Au],"&gt;="&amp;DATE(2026,11,24),T_Demandes[Type],"RTT")&gt;0,"RTT",IF(COUNTIFS(T_Demandes[Collaborateur],$A11,T_Demandes[Statut],"Validé",T_Demandes[Du],"&lt;="&amp;DATE(2026,11,24),T_Demandes[Au],"&gt;="&amp;DATE(2026,11,24),T_Demandes[Type],"MAL")&gt;0,"MAL",IF(COUNTIFS(T_Demandes[Collaborateur],$A11,T_Demandes[Statut],"Validé",T_Demandes[Du],"&lt;="&amp;DATE(2026,11,24),T_Demandes[Au],"&gt;="&amp;DATE(2026,11,24),T_Demandes[Type],"ABS")&gt;0,"ABS",IF(COUNTIFS(T_Demandes[Collaborateur],$A11,T_Demandes[Statut],"Validé",T_Demandes[Du],"&lt;="&amp;DATE(2026,11,24),T_Demandes[Au],"&gt;="&amp;DATE(2026,11,24),T_Demandes[Type],"MAT")&gt;0,"MAT","")))))</f>
        <v/>
      </c>
      <c r="AB11" s="8">
        <f>IF(COUNTIFS(T_Demandes[Collaborateur],$A11,T_Demandes[Statut],"Validé",T_Demandes[Du],"&lt;="&amp;DATE(2026,11,25),T_Demandes[Au],"&gt;="&amp;DATE(2026,11,25),T_Demandes[Type],"CP")&gt;0,"CP",IF(COUNTIFS(T_Demandes[Collaborateur],$A11,T_Demandes[Statut],"Validé",T_Demandes[Du],"&lt;="&amp;DATE(2026,11,25),T_Demandes[Au],"&gt;="&amp;DATE(2026,11,25),T_Demandes[Type],"RTT")&gt;0,"RTT",IF(COUNTIFS(T_Demandes[Collaborateur],$A11,T_Demandes[Statut],"Validé",T_Demandes[Du],"&lt;="&amp;DATE(2026,11,25),T_Demandes[Au],"&gt;="&amp;DATE(2026,11,25),T_Demandes[Type],"MAL")&gt;0,"MAL",IF(COUNTIFS(T_Demandes[Collaborateur],$A11,T_Demandes[Statut],"Validé",T_Demandes[Du],"&lt;="&amp;DATE(2026,11,25),T_Demandes[Au],"&gt;="&amp;DATE(2026,11,25),T_Demandes[Type],"ABS")&gt;0,"ABS",IF(COUNTIFS(T_Demandes[Collaborateur],$A11,T_Demandes[Statut],"Validé",T_Demandes[Du],"&lt;="&amp;DATE(2026,11,25),T_Demandes[Au],"&gt;="&amp;DATE(2026,11,25),T_Demandes[Type],"MAT")&gt;0,"MAT","")))))</f>
        <v/>
      </c>
      <c r="AC11" s="8">
        <f>IF(COUNTIFS(T_Demandes[Collaborateur],$A11,T_Demandes[Statut],"Validé",T_Demandes[Du],"&lt;="&amp;DATE(2026,11,26),T_Demandes[Au],"&gt;="&amp;DATE(2026,11,26),T_Demandes[Type],"CP")&gt;0,"CP",IF(COUNTIFS(T_Demandes[Collaborateur],$A11,T_Demandes[Statut],"Validé",T_Demandes[Du],"&lt;="&amp;DATE(2026,11,26),T_Demandes[Au],"&gt;="&amp;DATE(2026,11,26),T_Demandes[Type],"RTT")&gt;0,"RTT",IF(COUNTIFS(T_Demandes[Collaborateur],$A11,T_Demandes[Statut],"Validé",T_Demandes[Du],"&lt;="&amp;DATE(2026,11,26),T_Demandes[Au],"&gt;="&amp;DATE(2026,11,26),T_Demandes[Type],"MAL")&gt;0,"MAL",IF(COUNTIFS(T_Demandes[Collaborateur],$A11,T_Demandes[Statut],"Validé",T_Demandes[Du],"&lt;="&amp;DATE(2026,11,26),T_Demandes[Au],"&gt;="&amp;DATE(2026,11,26),T_Demandes[Type],"ABS")&gt;0,"ABS",IF(COUNTIFS(T_Demandes[Collaborateur],$A11,T_Demandes[Statut],"Validé",T_Demandes[Du],"&lt;="&amp;DATE(2026,11,26),T_Demandes[Au],"&gt;="&amp;DATE(2026,11,26),T_Demandes[Type],"MAT")&gt;0,"MAT","")))))</f>
        <v/>
      </c>
      <c r="AD11" s="8">
        <f>IF(COUNTIFS(T_Demandes[Collaborateur],$A11,T_Demandes[Statut],"Validé",T_Demandes[Du],"&lt;="&amp;DATE(2026,11,27),T_Demandes[Au],"&gt;="&amp;DATE(2026,11,27),T_Demandes[Type],"CP")&gt;0,"CP",IF(COUNTIFS(T_Demandes[Collaborateur],$A11,T_Demandes[Statut],"Validé",T_Demandes[Du],"&lt;="&amp;DATE(2026,11,27),T_Demandes[Au],"&gt;="&amp;DATE(2026,11,27),T_Demandes[Type],"RTT")&gt;0,"RTT",IF(COUNTIFS(T_Demandes[Collaborateur],$A11,T_Demandes[Statut],"Validé",T_Demandes[Du],"&lt;="&amp;DATE(2026,11,27),T_Demandes[Au],"&gt;="&amp;DATE(2026,11,27),T_Demandes[Type],"MAL")&gt;0,"MAL",IF(COUNTIFS(T_Demandes[Collaborateur],$A11,T_Demandes[Statut],"Validé",T_Demandes[Du],"&lt;="&amp;DATE(2026,11,27),T_Demandes[Au],"&gt;="&amp;DATE(2026,11,27),T_Demandes[Type],"ABS")&gt;0,"ABS",IF(COUNTIFS(T_Demandes[Collaborateur],$A11,T_Demandes[Statut],"Validé",T_Demandes[Du],"&lt;="&amp;DATE(2026,11,27),T_Demandes[Au],"&gt;="&amp;DATE(2026,11,27),T_Demandes[Type],"MAT")&gt;0,"MAT","")))))</f>
        <v/>
      </c>
      <c r="AE11" s="8">
        <f>IF(COUNTIFS(T_Demandes[Collaborateur],$A11,T_Demandes[Statut],"Validé",T_Demandes[Du],"&lt;="&amp;DATE(2026,11,28),T_Demandes[Au],"&gt;="&amp;DATE(2026,11,28),T_Demandes[Type],"CP")&gt;0,"CP",IF(COUNTIFS(T_Demandes[Collaborateur],$A11,T_Demandes[Statut],"Validé",T_Demandes[Du],"&lt;="&amp;DATE(2026,11,28),T_Demandes[Au],"&gt;="&amp;DATE(2026,11,28),T_Demandes[Type],"RTT")&gt;0,"RTT",IF(COUNTIFS(T_Demandes[Collaborateur],$A11,T_Demandes[Statut],"Validé",T_Demandes[Du],"&lt;="&amp;DATE(2026,11,28),T_Demandes[Au],"&gt;="&amp;DATE(2026,11,28),T_Demandes[Type],"MAL")&gt;0,"MAL",IF(COUNTIFS(T_Demandes[Collaborateur],$A11,T_Demandes[Statut],"Validé",T_Demandes[Du],"&lt;="&amp;DATE(2026,11,28),T_Demandes[Au],"&gt;="&amp;DATE(2026,11,28),T_Demandes[Type],"ABS")&gt;0,"ABS",IF(COUNTIFS(T_Demandes[Collaborateur],$A11,T_Demandes[Statut],"Validé",T_Demandes[Du],"&lt;="&amp;DATE(2026,11,28),T_Demandes[Au],"&gt;="&amp;DATE(2026,11,28),T_Demandes[Type],"MAT")&gt;0,"MAT","")))))</f>
        <v/>
      </c>
      <c r="AF11" s="8">
        <f>IF(COUNTIFS(T_Demandes[Collaborateur],$A11,T_Demandes[Statut],"Validé",T_Demandes[Du],"&lt;="&amp;DATE(2026,11,29),T_Demandes[Au],"&gt;="&amp;DATE(2026,11,29),T_Demandes[Type],"CP")&gt;0,"CP",IF(COUNTIFS(T_Demandes[Collaborateur],$A11,T_Demandes[Statut],"Validé",T_Demandes[Du],"&lt;="&amp;DATE(2026,11,29),T_Demandes[Au],"&gt;="&amp;DATE(2026,11,29),T_Demandes[Type],"RTT")&gt;0,"RTT",IF(COUNTIFS(T_Demandes[Collaborateur],$A11,T_Demandes[Statut],"Validé",T_Demandes[Du],"&lt;="&amp;DATE(2026,11,29),T_Demandes[Au],"&gt;="&amp;DATE(2026,11,29),T_Demandes[Type],"MAL")&gt;0,"MAL",IF(COUNTIFS(T_Demandes[Collaborateur],$A11,T_Demandes[Statut],"Validé",T_Demandes[Du],"&lt;="&amp;DATE(2026,11,29),T_Demandes[Au],"&gt;="&amp;DATE(2026,11,29),T_Demandes[Type],"ABS")&gt;0,"ABS",IF(COUNTIFS(T_Demandes[Collaborateur],$A11,T_Demandes[Statut],"Validé",T_Demandes[Du],"&lt;="&amp;DATE(2026,11,29),T_Demandes[Au],"&gt;="&amp;DATE(2026,11,29),T_Demandes[Type],"MAT")&gt;0,"MAT","")))))</f>
        <v/>
      </c>
      <c r="AG11" s="8">
        <f>IF(COUNTIFS(T_Demandes[Collaborateur],$A11,T_Demandes[Statut],"Validé",T_Demandes[Du],"&lt;="&amp;DATE(2026,11,30),T_Demandes[Au],"&gt;="&amp;DATE(2026,11,30),T_Demandes[Type],"CP")&gt;0,"CP",IF(COUNTIFS(T_Demandes[Collaborateur],$A11,T_Demandes[Statut],"Validé",T_Demandes[Du],"&lt;="&amp;DATE(2026,11,30),T_Demandes[Au],"&gt;="&amp;DATE(2026,11,30),T_Demandes[Type],"RTT")&gt;0,"RTT",IF(COUNTIFS(T_Demandes[Collaborateur],$A11,T_Demandes[Statut],"Validé",T_Demandes[Du],"&lt;="&amp;DATE(2026,11,30),T_Demandes[Au],"&gt;="&amp;DATE(2026,11,30),T_Demandes[Type],"MAL")&gt;0,"MAL",IF(COUNTIFS(T_Demandes[Collaborateur],$A11,T_Demandes[Statut],"Validé",T_Demandes[Du],"&lt;="&amp;DATE(2026,11,30),T_Demandes[Au],"&gt;="&amp;DATE(2026,11,30),T_Demandes[Type],"ABS")&gt;0,"ABS",IF(COUNTIFS(T_Demandes[Collaborateur],$A11,T_Demandes[Statut],"Validé",T_Demandes[Du],"&lt;="&amp;DATE(2026,11,30),T_Demandes[Au],"&gt;="&amp;DATE(2026,11,30),T_Demandes[Type],"MAT")&gt;0,"MAT","")))))</f>
        <v/>
      </c>
    </row>
    <row r="12">
      <c r="A12" t="inlineStr">
        <is>
          <t>Youssef Mana</t>
        </is>
      </c>
      <c r="B12" t="inlineStr">
        <is>
          <t>B</t>
        </is>
      </c>
      <c r="C12" t="inlineStr">
        <is>
          <t>Samira Idrissi</t>
        </is>
      </c>
      <c r="D12" s="8">
        <f>IF(COUNTIFS(T_Demandes[Collaborateur],$A12,T_Demandes[Statut],"Validé",T_Demandes[Du],"&lt;="&amp;DATE(2026,11,1),T_Demandes[Au],"&gt;="&amp;DATE(2026,11,1),T_Demandes[Type],"CP")&gt;0,"CP",IF(COUNTIFS(T_Demandes[Collaborateur],$A12,T_Demandes[Statut],"Validé",T_Demandes[Du],"&lt;="&amp;DATE(2026,11,1),T_Demandes[Au],"&gt;="&amp;DATE(2026,11,1),T_Demandes[Type],"RTT")&gt;0,"RTT",IF(COUNTIFS(T_Demandes[Collaborateur],$A12,T_Demandes[Statut],"Validé",T_Demandes[Du],"&lt;="&amp;DATE(2026,11,1),T_Demandes[Au],"&gt;="&amp;DATE(2026,11,1),T_Demandes[Type],"MAL")&gt;0,"MAL",IF(COUNTIFS(T_Demandes[Collaborateur],$A12,T_Demandes[Statut],"Validé",T_Demandes[Du],"&lt;="&amp;DATE(2026,11,1),T_Demandes[Au],"&gt;="&amp;DATE(2026,11,1),T_Demandes[Type],"ABS")&gt;0,"ABS",IF(COUNTIFS(T_Demandes[Collaborateur],$A12,T_Demandes[Statut],"Validé",T_Demandes[Du],"&lt;="&amp;DATE(2026,11,1),T_Demandes[Au],"&gt;="&amp;DATE(2026,11,1),T_Demandes[Type],"MAT")&gt;0,"MAT","")))))</f>
        <v/>
      </c>
      <c r="E12" s="8">
        <f>IF(COUNTIFS(T_Demandes[Collaborateur],$A12,T_Demandes[Statut],"Validé",T_Demandes[Du],"&lt;="&amp;DATE(2026,11,2),T_Demandes[Au],"&gt;="&amp;DATE(2026,11,2),T_Demandes[Type],"CP")&gt;0,"CP",IF(COUNTIFS(T_Demandes[Collaborateur],$A12,T_Demandes[Statut],"Validé",T_Demandes[Du],"&lt;="&amp;DATE(2026,11,2),T_Demandes[Au],"&gt;="&amp;DATE(2026,11,2),T_Demandes[Type],"RTT")&gt;0,"RTT",IF(COUNTIFS(T_Demandes[Collaborateur],$A12,T_Demandes[Statut],"Validé",T_Demandes[Du],"&lt;="&amp;DATE(2026,11,2),T_Demandes[Au],"&gt;="&amp;DATE(2026,11,2),T_Demandes[Type],"MAL")&gt;0,"MAL",IF(COUNTIFS(T_Demandes[Collaborateur],$A12,T_Demandes[Statut],"Validé",T_Demandes[Du],"&lt;="&amp;DATE(2026,11,2),T_Demandes[Au],"&gt;="&amp;DATE(2026,11,2),T_Demandes[Type],"ABS")&gt;0,"ABS",IF(COUNTIFS(T_Demandes[Collaborateur],$A12,T_Demandes[Statut],"Validé",T_Demandes[Du],"&lt;="&amp;DATE(2026,11,2),T_Demandes[Au],"&gt;="&amp;DATE(2026,11,2),T_Demandes[Type],"MAT")&gt;0,"MAT","")))))</f>
        <v/>
      </c>
      <c r="F12" s="8">
        <f>IF(COUNTIFS(T_Demandes[Collaborateur],$A12,T_Demandes[Statut],"Validé",T_Demandes[Du],"&lt;="&amp;DATE(2026,11,3),T_Demandes[Au],"&gt;="&amp;DATE(2026,11,3),T_Demandes[Type],"CP")&gt;0,"CP",IF(COUNTIFS(T_Demandes[Collaborateur],$A12,T_Demandes[Statut],"Validé",T_Demandes[Du],"&lt;="&amp;DATE(2026,11,3),T_Demandes[Au],"&gt;="&amp;DATE(2026,11,3),T_Demandes[Type],"RTT")&gt;0,"RTT",IF(COUNTIFS(T_Demandes[Collaborateur],$A12,T_Demandes[Statut],"Validé",T_Demandes[Du],"&lt;="&amp;DATE(2026,11,3),T_Demandes[Au],"&gt;="&amp;DATE(2026,11,3),T_Demandes[Type],"MAL")&gt;0,"MAL",IF(COUNTIFS(T_Demandes[Collaborateur],$A12,T_Demandes[Statut],"Validé",T_Demandes[Du],"&lt;="&amp;DATE(2026,11,3),T_Demandes[Au],"&gt;="&amp;DATE(2026,11,3),T_Demandes[Type],"ABS")&gt;0,"ABS",IF(COUNTIFS(T_Demandes[Collaborateur],$A12,T_Demandes[Statut],"Validé",T_Demandes[Du],"&lt;="&amp;DATE(2026,11,3),T_Demandes[Au],"&gt;="&amp;DATE(2026,11,3),T_Demandes[Type],"MAT")&gt;0,"MAT","")))))</f>
        <v/>
      </c>
      <c r="G12" s="8">
        <f>IF(COUNTIFS(T_Demandes[Collaborateur],$A12,T_Demandes[Statut],"Validé",T_Demandes[Du],"&lt;="&amp;DATE(2026,11,4),T_Demandes[Au],"&gt;="&amp;DATE(2026,11,4),T_Demandes[Type],"CP")&gt;0,"CP",IF(COUNTIFS(T_Demandes[Collaborateur],$A12,T_Demandes[Statut],"Validé",T_Demandes[Du],"&lt;="&amp;DATE(2026,11,4),T_Demandes[Au],"&gt;="&amp;DATE(2026,11,4),T_Demandes[Type],"RTT")&gt;0,"RTT",IF(COUNTIFS(T_Demandes[Collaborateur],$A12,T_Demandes[Statut],"Validé",T_Demandes[Du],"&lt;="&amp;DATE(2026,11,4),T_Demandes[Au],"&gt;="&amp;DATE(2026,11,4),T_Demandes[Type],"MAL")&gt;0,"MAL",IF(COUNTIFS(T_Demandes[Collaborateur],$A12,T_Demandes[Statut],"Validé",T_Demandes[Du],"&lt;="&amp;DATE(2026,11,4),T_Demandes[Au],"&gt;="&amp;DATE(2026,11,4),T_Demandes[Type],"ABS")&gt;0,"ABS",IF(COUNTIFS(T_Demandes[Collaborateur],$A12,T_Demandes[Statut],"Validé",T_Demandes[Du],"&lt;="&amp;DATE(2026,11,4),T_Demandes[Au],"&gt;="&amp;DATE(2026,11,4),T_Demandes[Type],"MAT")&gt;0,"MAT","")))))</f>
        <v/>
      </c>
      <c r="H12" s="8">
        <f>IF(COUNTIFS(T_Demandes[Collaborateur],$A12,T_Demandes[Statut],"Validé",T_Demandes[Du],"&lt;="&amp;DATE(2026,11,5),T_Demandes[Au],"&gt;="&amp;DATE(2026,11,5),T_Demandes[Type],"CP")&gt;0,"CP",IF(COUNTIFS(T_Demandes[Collaborateur],$A12,T_Demandes[Statut],"Validé",T_Demandes[Du],"&lt;="&amp;DATE(2026,11,5),T_Demandes[Au],"&gt;="&amp;DATE(2026,11,5),T_Demandes[Type],"RTT")&gt;0,"RTT",IF(COUNTIFS(T_Demandes[Collaborateur],$A12,T_Demandes[Statut],"Validé",T_Demandes[Du],"&lt;="&amp;DATE(2026,11,5),T_Demandes[Au],"&gt;="&amp;DATE(2026,11,5),T_Demandes[Type],"MAL")&gt;0,"MAL",IF(COUNTIFS(T_Demandes[Collaborateur],$A12,T_Demandes[Statut],"Validé",T_Demandes[Du],"&lt;="&amp;DATE(2026,11,5),T_Demandes[Au],"&gt;="&amp;DATE(2026,11,5),T_Demandes[Type],"ABS")&gt;0,"ABS",IF(COUNTIFS(T_Demandes[Collaborateur],$A12,T_Demandes[Statut],"Validé",T_Demandes[Du],"&lt;="&amp;DATE(2026,11,5),T_Demandes[Au],"&gt;="&amp;DATE(2026,11,5),T_Demandes[Type],"MAT")&gt;0,"MAT","")))))</f>
        <v/>
      </c>
      <c r="I12" s="8">
        <f>IF(COUNTIFS(T_Demandes[Collaborateur],$A12,T_Demandes[Statut],"Validé",T_Demandes[Du],"&lt;="&amp;DATE(2026,11,6),T_Demandes[Au],"&gt;="&amp;DATE(2026,11,6),T_Demandes[Type],"CP")&gt;0,"CP",IF(COUNTIFS(T_Demandes[Collaborateur],$A12,T_Demandes[Statut],"Validé",T_Demandes[Du],"&lt;="&amp;DATE(2026,11,6),T_Demandes[Au],"&gt;="&amp;DATE(2026,11,6),T_Demandes[Type],"RTT")&gt;0,"RTT",IF(COUNTIFS(T_Demandes[Collaborateur],$A12,T_Demandes[Statut],"Validé",T_Demandes[Du],"&lt;="&amp;DATE(2026,11,6),T_Demandes[Au],"&gt;="&amp;DATE(2026,11,6),T_Demandes[Type],"MAL")&gt;0,"MAL",IF(COUNTIFS(T_Demandes[Collaborateur],$A12,T_Demandes[Statut],"Validé",T_Demandes[Du],"&lt;="&amp;DATE(2026,11,6),T_Demandes[Au],"&gt;="&amp;DATE(2026,11,6),T_Demandes[Type],"ABS")&gt;0,"ABS",IF(COUNTIFS(T_Demandes[Collaborateur],$A12,T_Demandes[Statut],"Validé",T_Demandes[Du],"&lt;="&amp;DATE(2026,11,6),T_Demandes[Au],"&gt;="&amp;DATE(2026,11,6),T_Demandes[Type],"MAT")&gt;0,"MAT","")))))</f>
        <v/>
      </c>
      <c r="J12" s="8">
        <f>IF(COUNTIFS(T_Demandes[Collaborateur],$A12,T_Demandes[Statut],"Validé",T_Demandes[Du],"&lt;="&amp;DATE(2026,11,7),T_Demandes[Au],"&gt;="&amp;DATE(2026,11,7),T_Demandes[Type],"CP")&gt;0,"CP",IF(COUNTIFS(T_Demandes[Collaborateur],$A12,T_Demandes[Statut],"Validé",T_Demandes[Du],"&lt;="&amp;DATE(2026,11,7),T_Demandes[Au],"&gt;="&amp;DATE(2026,11,7),T_Demandes[Type],"RTT")&gt;0,"RTT",IF(COUNTIFS(T_Demandes[Collaborateur],$A12,T_Demandes[Statut],"Validé",T_Demandes[Du],"&lt;="&amp;DATE(2026,11,7),T_Demandes[Au],"&gt;="&amp;DATE(2026,11,7),T_Demandes[Type],"MAL")&gt;0,"MAL",IF(COUNTIFS(T_Demandes[Collaborateur],$A12,T_Demandes[Statut],"Validé",T_Demandes[Du],"&lt;="&amp;DATE(2026,11,7),T_Demandes[Au],"&gt;="&amp;DATE(2026,11,7),T_Demandes[Type],"ABS")&gt;0,"ABS",IF(COUNTIFS(T_Demandes[Collaborateur],$A12,T_Demandes[Statut],"Validé",T_Demandes[Du],"&lt;="&amp;DATE(2026,11,7),T_Demandes[Au],"&gt;="&amp;DATE(2026,11,7),T_Demandes[Type],"MAT")&gt;0,"MAT","")))))</f>
        <v/>
      </c>
      <c r="K12" s="8">
        <f>IF(COUNTIFS(T_Demandes[Collaborateur],$A12,T_Demandes[Statut],"Validé",T_Demandes[Du],"&lt;="&amp;DATE(2026,11,8),T_Demandes[Au],"&gt;="&amp;DATE(2026,11,8),T_Demandes[Type],"CP")&gt;0,"CP",IF(COUNTIFS(T_Demandes[Collaborateur],$A12,T_Demandes[Statut],"Validé",T_Demandes[Du],"&lt;="&amp;DATE(2026,11,8),T_Demandes[Au],"&gt;="&amp;DATE(2026,11,8),T_Demandes[Type],"RTT")&gt;0,"RTT",IF(COUNTIFS(T_Demandes[Collaborateur],$A12,T_Demandes[Statut],"Validé",T_Demandes[Du],"&lt;="&amp;DATE(2026,11,8),T_Demandes[Au],"&gt;="&amp;DATE(2026,11,8),T_Demandes[Type],"MAL")&gt;0,"MAL",IF(COUNTIFS(T_Demandes[Collaborateur],$A12,T_Demandes[Statut],"Validé",T_Demandes[Du],"&lt;="&amp;DATE(2026,11,8),T_Demandes[Au],"&gt;="&amp;DATE(2026,11,8),T_Demandes[Type],"ABS")&gt;0,"ABS",IF(COUNTIFS(T_Demandes[Collaborateur],$A12,T_Demandes[Statut],"Validé",T_Demandes[Du],"&lt;="&amp;DATE(2026,11,8),T_Demandes[Au],"&gt;="&amp;DATE(2026,11,8),T_Demandes[Type],"MAT")&gt;0,"MAT","")))))</f>
        <v/>
      </c>
      <c r="L12" s="8">
        <f>IF(COUNTIFS(T_Demandes[Collaborateur],$A12,T_Demandes[Statut],"Validé",T_Demandes[Du],"&lt;="&amp;DATE(2026,11,9),T_Demandes[Au],"&gt;="&amp;DATE(2026,11,9),T_Demandes[Type],"CP")&gt;0,"CP",IF(COUNTIFS(T_Demandes[Collaborateur],$A12,T_Demandes[Statut],"Validé",T_Demandes[Du],"&lt;="&amp;DATE(2026,11,9),T_Demandes[Au],"&gt;="&amp;DATE(2026,11,9),T_Demandes[Type],"RTT")&gt;0,"RTT",IF(COUNTIFS(T_Demandes[Collaborateur],$A12,T_Demandes[Statut],"Validé",T_Demandes[Du],"&lt;="&amp;DATE(2026,11,9),T_Demandes[Au],"&gt;="&amp;DATE(2026,11,9),T_Demandes[Type],"MAL")&gt;0,"MAL",IF(COUNTIFS(T_Demandes[Collaborateur],$A12,T_Demandes[Statut],"Validé",T_Demandes[Du],"&lt;="&amp;DATE(2026,11,9),T_Demandes[Au],"&gt;="&amp;DATE(2026,11,9),T_Demandes[Type],"ABS")&gt;0,"ABS",IF(COUNTIFS(T_Demandes[Collaborateur],$A12,T_Demandes[Statut],"Validé",T_Demandes[Du],"&lt;="&amp;DATE(2026,11,9),T_Demandes[Au],"&gt;="&amp;DATE(2026,11,9),T_Demandes[Type],"MAT")&gt;0,"MAT","")))))</f>
        <v/>
      </c>
      <c r="M12" s="8">
        <f>IF(COUNTIFS(T_Demandes[Collaborateur],$A12,T_Demandes[Statut],"Validé",T_Demandes[Du],"&lt;="&amp;DATE(2026,11,10),T_Demandes[Au],"&gt;="&amp;DATE(2026,11,10),T_Demandes[Type],"CP")&gt;0,"CP",IF(COUNTIFS(T_Demandes[Collaborateur],$A12,T_Demandes[Statut],"Validé",T_Demandes[Du],"&lt;="&amp;DATE(2026,11,10),T_Demandes[Au],"&gt;="&amp;DATE(2026,11,10),T_Demandes[Type],"RTT")&gt;0,"RTT",IF(COUNTIFS(T_Demandes[Collaborateur],$A12,T_Demandes[Statut],"Validé",T_Demandes[Du],"&lt;="&amp;DATE(2026,11,10),T_Demandes[Au],"&gt;="&amp;DATE(2026,11,10),T_Demandes[Type],"MAL")&gt;0,"MAL",IF(COUNTIFS(T_Demandes[Collaborateur],$A12,T_Demandes[Statut],"Validé",T_Demandes[Du],"&lt;="&amp;DATE(2026,11,10),T_Demandes[Au],"&gt;="&amp;DATE(2026,11,10),T_Demandes[Type],"ABS")&gt;0,"ABS",IF(COUNTIFS(T_Demandes[Collaborateur],$A12,T_Demandes[Statut],"Validé",T_Demandes[Du],"&lt;="&amp;DATE(2026,11,10),T_Demandes[Au],"&gt;="&amp;DATE(2026,11,10),T_Demandes[Type],"MAT")&gt;0,"MAT","")))))</f>
        <v/>
      </c>
      <c r="N12" s="8">
        <f>IF(COUNTIFS(T_Demandes[Collaborateur],$A12,T_Demandes[Statut],"Validé",T_Demandes[Du],"&lt;="&amp;DATE(2026,11,11),T_Demandes[Au],"&gt;="&amp;DATE(2026,11,11),T_Demandes[Type],"CP")&gt;0,"CP",IF(COUNTIFS(T_Demandes[Collaborateur],$A12,T_Demandes[Statut],"Validé",T_Demandes[Du],"&lt;="&amp;DATE(2026,11,11),T_Demandes[Au],"&gt;="&amp;DATE(2026,11,11),T_Demandes[Type],"RTT")&gt;0,"RTT",IF(COUNTIFS(T_Demandes[Collaborateur],$A12,T_Demandes[Statut],"Validé",T_Demandes[Du],"&lt;="&amp;DATE(2026,11,11),T_Demandes[Au],"&gt;="&amp;DATE(2026,11,11),T_Demandes[Type],"MAL")&gt;0,"MAL",IF(COUNTIFS(T_Demandes[Collaborateur],$A12,T_Demandes[Statut],"Validé",T_Demandes[Du],"&lt;="&amp;DATE(2026,11,11),T_Demandes[Au],"&gt;="&amp;DATE(2026,11,11),T_Demandes[Type],"ABS")&gt;0,"ABS",IF(COUNTIFS(T_Demandes[Collaborateur],$A12,T_Demandes[Statut],"Validé",T_Demandes[Du],"&lt;="&amp;DATE(2026,11,11),T_Demandes[Au],"&gt;="&amp;DATE(2026,11,11),T_Demandes[Type],"MAT")&gt;0,"MAT","")))))</f>
        <v/>
      </c>
      <c r="O12" s="8">
        <f>IF(COUNTIFS(T_Demandes[Collaborateur],$A12,T_Demandes[Statut],"Validé",T_Demandes[Du],"&lt;="&amp;DATE(2026,11,12),T_Demandes[Au],"&gt;="&amp;DATE(2026,11,12),T_Demandes[Type],"CP")&gt;0,"CP",IF(COUNTIFS(T_Demandes[Collaborateur],$A12,T_Demandes[Statut],"Validé",T_Demandes[Du],"&lt;="&amp;DATE(2026,11,12),T_Demandes[Au],"&gt;="&amp;DATE(2026,11,12),T_Demandes[Type],"RTT")&gt;0,"RTT",IF(COUNTIFS(T_Demandes[Collaborateur],$A12,T_Demandes[Statut],"Validé",T_Demandes[Du],"&lt;="&amp;DATE(2026,11,12),T_Demandes[Au],"&gt;="&amp;DATE(2026,11,12),T_Demandes[Type],"MAL")&gt;0,"MAL",IF(COUNTIFS(T_Demandes[Collaborateur],$A12,T_Demandes[Statut],"Validé",T_Demandes[Du],"&lt;="&amp;DATE(2026,11,12),T_Demandes[Au],"&gt;="&amp;DATE(2026,11,12),T_Demandes[Type],"ABS")&gt;0,"ABS",IF(COUNTIFS(T_Demandes[Collaborateur],$A12,T_Demandes[Statut],"Validé",T_Demandes[Du],"&lt;="&amp;DATE(2026,11,12),T_Demandes[Au],"&gt;="&amp;DATE(2026,11,12),T_Demandes[Type],"MAT")&gt;0,"MAT","")))))</f>
        <v/>
      </c>
      <c r="P12" s="8">
        <f>IF(COUNTIFS(T_Demandes[Collaborateur],$A12,T_Demandes[Statut],"Validé",T_Demandes[Du],"&lt;="&amp;DATE(2026,11,13),T_Demandes[Au],"&gt;="&amp;DATE(2026,11,13),T_Demandes[Type],"CP")&gt;0,"CP",IF(COUNTIFS(T_Demandes[Collaborateur],$A12,T_Demandes[Statut],"Validé",T_Demandes[Du],"&lt;="&amp;DATE(2026,11,13),T_Demandes[Au],"&gt;="&amp;DATE(2026,11,13),T_Demandes[Type],"RTT")&gt;0,"RTT",IF(COUNTIFS(T_Demandes[Collaborateur],$A12,T_Demandes[Statut],"Validé",T_Demandes[Du],"&lt;="&amp;DATE(2026,11,13),T_Demandes[Au],"&gt;="&amp;DATE(2026,11,13),T_Demandes[Type],"MAL")&gt;0,"MAL",IF(COUNTIFS(T_Demandes[Collaborateur],$A12,T_Demandes[Statut],"Validé",T_Demandes[Du],"&lt;="&amp;DATE(2026,11,13),T_Demandes[Au],"&gt;="&amp;DATE(2026,11,13),T_Demandes[Type],"ABS")&gt;0,"ABS",IF(COUNTIFS(T_Demandes[Collaborateur],$A12,T_Demandes[Statut],"Validé",T_Demandes[Du],"&lt;="&amp;DATE(2026,11,13),T_Demandes[Au],"&gt;="&amp;DATE(2026,11,13),T_Demandes[Type],"MAT")&gt;0,"MAT","")))))</f>
        <v/>
      </c>
      <c r="Q12" s="8">
        <f>IF(COUNTIFS(T_Demandes[Collaborateur],$A12,T_Demandes[Statut],"Validé",T_Demandes[Du],"&lt;="&amp;DATE(2026,11,14),T_Demandes[Au],"&gt;="&amp;DATE(2026,11,14),T_Demandes[Type],"CP")&gt;0,"CP",IF(COUNTIFS(T_Demandes[Collaborateur],$A12,T_Demandes[Statut],"Validé",T_Demandes[Du],"&lt;="&amp;DATE(2026,11,14),T_Demandes[Au],"&gt;="&amp;DATE(2026,11,14),T_Demandes[Type],"RTT")&gt;0,"RTT",IF(COUNTIFS(T_Demandes[Collaborateur],$A12,T_Demandes[Statut],"Validé",T_Demandes[Du],"&lt;="&amp;DATE(2026,11,14),T_Demandes[Au],"&gt;="&amp;DATE(2026,11,14),T_Demandes[Type],"MAL")&gt;0,"MAL",IF(COUNTIFS(T_Demandes[Collaborateur],$A12,T_Demandes[Statut],"Validé",T_Demandes[Du],"&lt;="&amp;DATE(2026,11,14),T_Demandes[Au],"&gt;="&amp;DATE(2026,11,14),T_Demandes[Type],"ABS")&gt;0,"ABS",IF(COUNTIFS(T_Demandes[Collaborateur],$A12,T_Demandes[Statut],"Validé",T_Demandes[Du],"&lt;="&amp;DATE(2026,11,14),T_Demandes[Au],"&gt;="&amp;DATE(2026,11,14),T_Demandes[Type],"MAT")&gt;0,"MAT","")))))</f>
        <v/>
      </c>
      <c r="R12" s="8">
        <f>IF(COUNTIFS(T_Demandes[Collaborateur],$A12,T_Demandes[Statut],"Validé",T_Demandes[Du],"&lt;="&amp;DATE(2026,11,15),T_Demandes[Au],"&gt;="&amp;DATE(2026,11,15),T_Demandes[Type],"CP")&gt;0,"CP",IF(COUNTIFS(T_Demandes[Collaborateur],$A12,T_Demandes[Statut],"Validé",T_Demandes[Du],"&lt;="&amp;DATE(2026,11,15),T_Demandes[Au],"&gt;="&amp;DATE(2026,11,15),T_Demandes[Type],"RTT")&gt;0,"RTT",IF(COUNTIFS(T_Demandes[Collaborateur],$A12,T_Demandes[Statut],"Validé",T_Demandes[Du],"&lt;="&amp;DATE(2026,11,15),T_Demandes[Au],"&gt;="&amp;DATE(2026,11,15),T_Demandes[Type],"MAL")&gt;0,"MAL",IF(COUNTIFS(T_Demandes[Collaborateur],$A12,T_Demandes[Statut],"Validé",T_Demandes[Du],"&lt;="&amp;DATE(2026,11,15),T_Demandes[Au],"&gt;="&amp;DATE(2026,11,15),T_Demandes[Type],"ABS")&gt;0,"ABS",IF(COUNTIFS(T_Demandes[Collaborateur],$A12,T_Demandes[Statut],"Validé",T_Demandes[Du],"&lt;="&amp;DATE(2026,11,15),T_Demandes[Au],"&gt;="&amp;DATE(2026,11,15),T_Demandes[Type],"MAT")&gt;0,"MAT","")))))</f>
        <v/>
      </c>
      <c r="S12" s="8">
        <f>IF(COUNTIFS(T_Demandes[Collaborateur],$A12,T_Demandes[Statut],"Validé",T_Demandes[Du],"&lt;="&amp;DATE(2026,11,16),T_Demandes[Au],"&gt;="&amp;DATE(2026,11,16),T_Demandes[Type],"CP")&gt;0,"CP",IF(COUNTIFS(T_Demandes[Collaborateur],$A12,T_Demandes[Statut],"Validé",T_Demandes[Du],"&lt;="&amp;DATE(2026,11,16),T_Demandes[Au],"&gt;="&amp;DATE(2026,11,16),T_Demandes[Type],"RTT")&gt;0,"RTT",IF(COUNTIFS(T_Demandes[Collaborateur],$A12,T_Demandes[Statut],"Validé",T_Demandes[Du],"&lt;="&amp;DATE(2026,11,16),T_Demandes[Au],"&gt;="&amp;DATE(2026,11,16),T_Demandes[Type],"MAL")&gt;0,"MAL",IF(COUNTIFS(T_Demandes[Collaborateur],$A12,T_Demandes[Statut],"Validé",T_Demandes[Du],"&lt;="&amp;DATE(2026,11,16),T_Demandes[Au],"&gt;="&amp;DATE(2026,11,16),T_Demandes[Type],"ABS")&gt;0,"ABS",IF(COUNTIFS(T_Demandes[Collaborateur],$A12,T_Demandes[Statut],"Validé",T_Demandes[Du],"&lt;="&amp;DATE(2026,11,16),T_Demandes[Au],"&gt;="&amp;DATE(2026,11,16),T_Demandes[Type],"MAT")&gt;0,"MAT","")))))</f>
        <v/>
      </c>
      <c r="T12" s="8">
        <f>IF(COUNTIFS(T_Demandes[Collaborateur],$A12,T_Demandes[Statut],"Validé",T_Demandes[Du],"&lt;="&amp;DATE(2026,11,17),T_Demandes[Au],"&gt;="&amp;DATE(2026,11,17),T_Demandes[Type],"CP")&gt;0,"CP",IF(COUNTIFS(T_Demandes[Collaborateur],$A12,T_Demandes[Statut],"Validé",T_Demandes[Du],"&lt;="&amp;DATE(2026,11,17),T_Demandes[Au],"&gt;="&amp;DATE(2026,11,17),T_Demandes[Type],"RTT")&gt;0,"RTT",IF(COUNTIFS(T_Demandes[Collaborateur],$A12,T_Demandes[Statut],"Validé",T_Demandes[Du],"&lt;="&amp;DATE(2026,11,17),T_Demandes[Au],"&gt;="&amp;DATE(2026,11,17),T_Demandes[Type],"MAL")&gt;0,"MAL",IF(COUNTIFS(T_Demandes[Collaborateur],$A12,T_Demandes[Statut],"Validé",T_Demandes[Du],"&lt;="&amp;DATE(2026,11,17),T_Demandes[Au],"&gt;="&amp;DATE(2026,11,17),T_Demandes[Type],"ABS")&gt;0,"ABS",IF(COUNTIFS(T_Demandes[Collaborateur],$A12,T_Demandes[Statut],"Validé",T_Demandes[Du],"&lt;="&amp;DATE(2026,11,17),T_Demandes[Au],"&gt;="&amp;DATE(2026,11,17),T_Demandes[Type],"MAT")&gt;0,"MAT","")))))</f>
        <v/>
      </c>
      <c r="U12" s="8">
        <f>IF(COUNTIFS(T_Demandes[Collaborateur],$A12,T_Demandes[Statut],"Validé",T_Demandes[Du],"&lt;="&amp;DATE(2026,11,18),T_Demandes[Au],"&gt;="&amp;DATE(2026,11,18),T_Demandes[Type],"CP")&gt;0,"CP",IF(COUNTIFS(T_Demandes[Collaborateur],$A12,T_Demandes[Statut],"Validé",T_Demandes[Du],"&lt;="&amp;DATE(2026,11,18),T_Demandes[Au],"&gt;="&amp;DATE(2026,11,18),T_Demandes[Type],"RTT")&gt;0,"RTT",IF(COUNTIFS(T_Demandes[Collaborateur],$A12,T_Demandes[Statut],"Validé",T_Demandes[Du],"&lt;="&amp;DATE(2026,11,18),T_Demandes[Au],"&gt;="&amp;DATE(2026,11,18),T_Demandes[Type],"MAL")&gt;0,"MAL",IF(COUNTIFS(T_Demandes[Collaborateur],$A12,T_Demandes[Statut],"Validé",T_Demandes[Du],"&lt;="&amp;DATE(2026,11,18),T_Demandes[Au],"&gt;="&amp;DATE(2026,11,18),T_Demandes[Type],"ABS")&gt;0,"ABS",IF(COUNTIFS(T_Demandes[Collaborateur],$A12,T_Demandes[Statut],"Validé",T_Demandes[Du],"&lt;="&amp;DATE(2026,11,18),T_Demandes[Au],"&gt;="&amp;DATE(2026,11,18),T_Demandes[Type],"MAT")&gt;0,"MAT","")))))</f>
        <v/>
      </c>
      <c r="V12" s="8">
        <f>IF(COUNTIFS(T_Demandes[Collaborateur],$A12,T_Demandes[Statut],"Validé",T_Demandes[Du],"&lt;="&amp;DATE(2026,11,19),T_Demandes[Au],"&gt;="&amp;DATE(2026,11,19),T_Demandes[Type],"CP")&gt;0,"CP",IF(COUNTIFS(T_Demandes[Collaborateur],$A12,T_Demandes[Statut],"Validé",T_Demandes[Du],"&lt;="&amp;DATE(2026,11,19),T_Demandes[Au],"&gt;="&amp;DATE(2026,11,19),T_Demandes[Type],"RTT")&gt;0,"RTT",IF(COUNTIFS(T_Demandes[Collaborateur],$A12,T_Demandes[Statut],"Validé",T_Demandes[Du],"&lt;="&amp;DATE(2026,11,19),T_Demandes[Au],"&gt;="&amp;DATE(2026,11,19),T_Demandes[Type],"MAL")&gt;0,"MAL",IF(COUNTIFS(T_Demandes[Collaborateur],$A12,T_Demandes[Statut],"Validé",T_Demandes[Du],"&lt;="&amp;DATE(2026,11,19),T_Demandes[Au],"&gt;="&amp;DATE(2026,11,19),T_Demandes[Type],"ABS")&gt;0,"ABS",IF(COUNTIFS(T_Demandes[Collaborateur],$A12,T_Demandes[Statut],"Validé",T_Demandes[Du],"&lt;="&amp;DATE(2026,11,19),T_Demandes[Au],"&gt;="&amp;DATE(2026,11,19),T_Demandes[Type],"MAT")&gt;0,"MAT","")))))</f>
        <v/>
      </c>
      <c r="W12" s="8">
        <f>IF(COUNTIFS(T_Demandes[Collaborateur],$A12,T_Demandes[Statut],"Validé",T_Demandes[Du],"&lt;="&amp;DATE(2026,11,20),T_Demandes[Au],"&gt;="&amp;DATE(2026,11,20),T_Demandes[Type],"CP")&gt;0,"CP",IF(COUNTIFS(T_Demandes[Collaborateur],$A12,T_Demandes[Statut],"Validé",T_Demandes[Du],"&lt;="&amp;DATE(2026,11,20),T_Demandes[Au],"&gt;="&amp;DATE(2026,11,20),T_Demandes[Type],"RTT")&gt;0,"RTT",IF(COUNTIFS(T_Demandes[Collaborateur],$A12,T_Demandes[Statut],"Validé",T_Demandes[Du],"&lt;="&amp;DATE(2026,11,20),T_Demandes[Au],"&gt;="&amp;DATE(2026,11,20),T_Demandes[Type],"MAL")&gt;0,"MAL",IF(COUNTIFS(T_Demandes[Collaborateur],$A12,T_Demandes[Statut],"Validé",T_Demandes[Du],"&lt;="&amp;DATE(2026,11,20),T_Demandes[Au],"&gt;="&amp;DATE(2026,11,20),T_Demandes[Type],"ABS")&gt;0,"ABS",IF(COUNTIFS(T_Demandes[Collaborateur],$A12,T_Demandes[Statut],"Validé",T_Demandes[Du],"&lt;="&amp;DATE(2026,11,20),T_Demandes[Au],"&gt;="&amp;DATE(2026,11,20),T_Demandes[Type],"MAT")&gt;0,"MAT","")))))</f>
        <v/>
      </c>
      <c r="X12" s="8">
        <f>IF(COUNTIFS(T_Demandes[Collaborateur],$A12,T_Demandes[Statut],"Validé",T_Demandes[Du],"&lt;="&amp;DATE(2026,11,21),T_Demandes[Au],"&gt;="&amp;DATE(2026,11,21),T_Demandes[Type],"CP")&gt;0,"CP",IF(COUNTIFS(T_Demandes[Collaborateur],$A12,T_Demandes[Statut],"Validé",T_Demandes[Du],"&lt;="&amp;DATE(2026,11,21),T_Demandes[Au],"&gt;="&amp;DATE(2026,11,21),T_Demandes[Type],"RTT")&gt;0,"RTT",IF(COUNTIFS(T_Demandes[Collaborateur],$A12,T_Demandes[Statut],"Validé",T_Demandes[Du],"&lt;="&amp;DATE(2026,11,21),T_Demandes[Au],"&gt;="&amp;DATE(2026,11,21),T_Demandes[Type],"MAL")&gt;0,"MAL",IF(COUNTIFS(T_Demandes[Collaborateur],$A12,T_Demandes[Statut],"Validé",T_Demandes[Du],"&lt;="&amp;DATE(2026,11,21),T_Demandes[Au],"&gt;="&amp;DATE(2026,11,21),T_Demandes[Type],"ABS")&gt;0,"ABS",IF(COUNTIFS(T_Demandes[Collaborateur],$A12,T_Demandes[Statut],"Validé",T_Demandes[Du],"&lt;="&amp;DATE(2026,11,21),T_Demandes[Au],"&gt;="&amp;DATE(2026,11,21),T_Demandes[Type],"MAT")&gt;0,"MAT","")))))</f>
        <v/>
      </c>
      <c r="Y12" s="8">
        <f>IF(COUNTIFS(T_Demandes[Collaborateur],$A12,T_Demandes[Statut],"Validé",T_Demandes[Du],"&lt;="&amp;DATE(2026,11,22),T_Demandes[Au],"&gt;="&amp;DATE(2026,11,22),T_Demandes[Type],"CP")&gt;0,"CP",IF(COUNTIFS(T_Demandes[Collaborateur],$A12,T_Demandes[Statut],"Validé",T_Demandes[Du],"&lt;="&amp;DATE(2026,11,22),T_Demandes[Au],"&gt;="&amp;DATE(2026,11,22),T_Demandes[Type],"RTT")&gt;0,"RTT",IF(COUNTIFS(T_Demandes[Collaborateur],$A12,T_Demandes[Statut],"Validé",T_Demandes[Du],"&lt;="&amp;DATE(2026,11,22),T_Demandes[Au],"&gt;="&amp;DATE(2026,11,22),T_Demandes[Type],"MAL")&gt;0,"MAL",IF(COUNTIFS(T_Demandes[Collaborateur],$A12,T_Demandes[Statut],"Validé",T_Demandes[Du],"&lt;="&amp;DATE(2026,11,22),T_Demandes[Au],"&gt;="&amp;DATE(2026,11,22),T_Demandes[Type],"ABS")&gt;0,"ABS",IF(COUNTIFS(T_Demandes[Collaborateur],$A12,T_Demandes[Statut],"Validé",T_Demandes[Du],"&lt;="&amp;DATE(2026,11,22),T_Demandes[Au],"&gt;="&amp;DATE(2026,11,22),T_Demandes[Type],"MAT")&gt;0,"MAT","")))))</f>
        <v/>
      </c>
      <c r="Z12" s="8">
        <f>IF(COUNTIFS(T_Demandes[Collaborateur],$A12,T_Demandes[Statut],"Validé",T_Demandes[Du],"&lt;="&amp;DATE(2026,11,23),T_Demandes[Au],"&gt;="&amp;DATE(2026,11,23),T_Demandes[Type],"CP")&gt;0,"CP",IF(COUNTIFS(T_Demandes[Collaborateur],$A12,T_Demandes[Statut],"Validé",T_Demandes[Du],"&lt;="&amp;DATE(2026,11,23),T_Demandes[Au],"&gt;="&amp;DATE(2026,11,23),T_Demandes[Type],"RTT")&gt;0,"RTT",IF(COUNTIFS(T_Demandes[Collaborateur],$A12,T_Demandes[Statut],"Validé",T_Demandes[Du],"&lt;="&amp;DATE(2026,11,23),T_Demandes[Au],"&gt;="&amp;DATE(2026,11,23),T_Demandes[Type],"MAL")&gt;0,"MAL",IF(COUNTIFS(T_Demandes[Collaborateur],$A12,T_Demandes[Statut],"Validé",T_Demandes[Du],"&lt;="&amp;DATE(2026,11,23),T_Demandes[Au],"&gt;="&amp;DATE(2026,11,23),T_Demandes[Type],"ABS")&gt;0,"ABS",IF(COUNTIFS(T_Demandes[Collaborateur],$A12,T_Demandes[Statut],"Validé",T_Demandes[Du],"&lt;="&amp;DATE(2026,11,23),T_Demandes[Au],"&gt;="&amp;DATE(2026,11,23),T_Demandes[Type],"MAT")&gt;0,"MAT","")))))</f>
        <v/>
      </c>
      <c r="AA12" s="8">
        <f>IF(COUNTIFS(T_Demandes[Collaborateur],$A12,T_Demandes[Statut],"Validé",T_Demandes[Du],"&lt;="&amp;DATE(2026,11,24),T_Demandes[Au],"&gt;="&amp;DATE(2026,11,24),T_Demandes[Type],"CP")&gt;0,"CP",IF(COUNTIFS(T_Demandes[Collaborateur],$A12,T_Demandes[Statut],"Validé",T_Demandes[Du],"&lt;="&amp;DATE(2026,11,24),T_Demandes[Au],"&gt;="&amp;DATE(2026,11,24),T_Demandes[Type],"RTT")&gt;0,"RTT",IF(COUNTIFS(T_Demandes[Collaborateur],$A12,T_Demandes[Statut],"Validé",T_Demandes[Du],"&lt;="&amp;DATE(2026,11,24),T_Demandes[Au],"&gt;="&amp;DATE(2026,11,24),T_Demandes[Type],"MAL")&gt;0,"MAL",IF(COUNTIFS(T_Demandes[Collaborateur],$A12,T_Demandes[Statut],"Validé",T_Demandes[Du],"&lt;="&amp;DATE(2026,11,24),T_Demandes[Au],"&gt;="&amp;DATE(2026,11,24),T_Demandes[Type],"ABS")&gt;0,"ABS",IF(COUNTIFS(T_Demandes[Collaborateur],$A12,T_Demandes[Statut],"Validé",T_Demandes[Du],"&lt;="&amp;DATE(2026,11,24),T_Demandes[Au],"&gt;="&amp;DATE(2026,11,24),T_Demandes[Type],"MAT")&gt;0,"MAT","")))))</f>
        <v/>
      </c>
      <c r="AB12" s="8">
        <f>IF(COUNTIFS(T_Demandes[Collaborateur],$A12,T_Demandes[Statut],"Validé",T_Demandes[Du],"&lt;="&amp;DATE(2026,11,25),T_Demandes[Au],"&gt;="&amp;DATE(2026,11,25),T_Demandes[Type],"CP")&gt;0,"CP",IF(COUNTIFS(T_Demandes[Collaborateur],$A12,T_Demandes[Statut],"Validé",T_Demandes[Du],"&lt;="&amp;DATE(2026,11,25),T_Demandes[Au],"&gt;="&amp;DATE(2026,11,25),T_Demandes[Type],"RTT")&gt;0,"RTT",IF(COUNTIFS(T_Demandes[Collaborateur],$A12,T_Demandes[Statut],"Validé",T_Demandes[Du],"&lt;="&amp;DATE(2026,11,25),T_Demandes[Au],"&gt;="&amp;DATE(2026,11,25),T_Demandes[Type],"MAL")&gt;0,"MAL",IF(COUNTIFS(T_Demandes[Collaborateur],$A12,T_Demandes[Statut],"Validé",T_Demandes[Du],"&lt;="&amp;DATE(2026,11,25),T_Demandes[Au],"&gt;="&amp;DATE(2026,11,25),T_Demandes[Type],"ABS")&gt;0,"ABS",IF(COUNTIFS(T_Demandes[Collaborateur],$A12,T_Demandes[Statut],"Validé",T_Demandes[Du],"&lt;="&amp;DATE(2026,11,25),T_Demandes[Au],"&gt;="&amp;DATE(2026,11,25),T_Demandes[Type],"MAT")&gt;0,"MAT","")))))</f>
        <v/>
      </c>
      <c r="AC12" s="8">
        <f>IF(COUNTIFS(T_Demandes[Collaborateur],$A12,T_Demandes[Statut],"Validé",T_Demandes[Du],"&lt;="&amp;DATE(2026,11,26),T_Demandes[Au],"&gt;="&amp;DATE(2026,11,26),T_Demandes[Type],"CP")&gt;0,"CP",IF(COUNTIFS(T_Demandes[Collaborateur],$A12,T_Demandes[Statut],"Validé",T_Demandes[Du],"&lt;="&amp;DATE(2026,11,26),T_Demandes[Au],"&gt;="&amp;DATE(2026,11,26),T_Demandes[Type],"RTT")&gt;0,"RTT",IF(COUNTIFS(T_Demandes[Collaborateur],$A12,T_Demandes[Statut],"Validé",T_Demandes[Du],"&lt;="&amp;DATE(2026,11,26),T_Demandes[Au],"&gt;="&amp;DATE(2026,11,26),T_Demandes[Type],"MAL")&gt;0,"MAL",IF(COUNTIFS(T_Demandes[Collaborateur],$A12,T_Demandes[Statut],"Validé",T_Demandes[Du],"&lt;="&amp;DATE(2026,11,26),T_Demandes[Au],"&gt;="&amp;DATE(2026,11,26),T_Demandes[Type],"ABS")&gt;0,"ABS",IF(COUNTIFS(T_Demandes[Collaborateur],$A12,T_Demandes[Statut],"Validé",T_Demandes[Du],"&lt;="&amp;DATE(2026,11,26),T_Demandes[Au],"&gt;="&amp;DATE(2026,11,26),T_Demandes[Type],"MAT")&gt;0,"MAT","")))))</f>
        <v/>
      </c>
      <c r="AD12" s="8">
        <f>IF(COUNTIFS(T_Demandes[Collaborateur],$A12,T_Demandes[Statut],"Validé",T_Demandes[Du],"&lt;="&amp;DATE(2026,11,27),T_Demandes[Au],"&gt;="&amp;DATE(2026,11,27),T_Demandes[Type],"CP")&gt;0,"CP",IF(COUNTIFS(T_Demandes[Collaborateur],$A12,T_Demandes[Statut],"Validé",T_Demandes[Du],"&lt;="&amp;DATE(2026,11,27),T_Demandes[Au],"&gt;="&amp;DATE(2026,11,27),T_Demandes[Type],"RTT")&gt;0,"RTT",IF(COUNTIFS(T_Demandes[Collaborateur],$A12,T_Demandes[Statut],"Validé",T_Demandes[Du],"&lt;="&amp;DATE(2026,11,27),T_Demandes[Au],"&gt;="&amp;DATE(2026,11,27),T_Demandes[Type],"MAL")&gt;0,"MAL",IF(COUNTIFS(T_Demandes[Collaborateur],$A12,T_Demandes[Statut],"Validé",T_Demandes[Du],"&lt;="&amp;DATE(2026,11,27),T_Demandes[Au],"&gt;="&amp;DATE(2026,11,27),T_Demandes[Type],"ABS")&gt;0,"ABS",IF(COUNTIFS(T_Demandes[Collaborateur],$A12,T_Demandes[Statut],"Validé",T_Demandes[Du],"&lt;="&amp;DATE(2026,11,27),T_Demandes[Au],"&gt;="&amp;DATE(2026,11,27),T_Demandes[Type],"MAT")&gt;0,"MAT","")))))</f>
        <v/>
      </c>
      <c r="AE12" s="8">
        <f>IF(COUNTIFS(T_Demandes[Collaborateur],$A12,T_Demandes[Statut],"Validé",T_Demandes[Du],"&lt;="&amp;DATE(2026,11,28),T_Demandes[Au],"&gt;="&amp;DATE(2026,11,28),T_Demandes[Type],"CP")&gt;0,"CP",IF(COUNTIFS(T_Demandes[Collaborateur],$A12,T_Demandes[Statut],"Validé",T_Demandes[Du],"&lt;="&amp;DATE(2026,11,28),T_Demandes[Au],"&gt;="&amp;DATE(2026,11,28),T_Demandes[Type],"RTT")&gt;0,"RTT",IF(COUNTIFS(T_Demandes[Collaborateur],$A12,T_Demandes[Statut],"Validé",T_Demandes[Du],"&lt;="&amp;DATE(2026,11,28),T_Demandes[Au],"&gt;="&amp;DATE(2026,11,28),T_Demandes[Type],"MAL")&gt;0,"MAL",IF(COUNTIFS(T_Demandes[Collaborateur],$A12,T_Demandes[Statut],"Validé",T_Demandes[Du],"&lt;="&amp;DATE(2026,11,28),T_Demandes[Au],"&gt;="&amp;DATE(2026,11,28),T_Demandes[Type],"ABS")&gt;0,"ABS",IF(COUNTIFS(T_Demandes[Collaborateur],$A12,T_Demandes[Statut],"Validé",T_Demandes[Du],"&lt;="&amp;DATE(2026,11,28),T_Demandes[Au],"&gt;="&amp;DATE(2026,11,28),T_Demandes[Type],"MAT")&gt;0,"MAT","")))))</f>
        <v/>
      </c>
      <c r="AF12" s="8">
        <f>IF(COUNTIFS(T_Demandes[Collaborateur],$A12,T_Demandes[Statut],"Validé",T_Demandes[Du],"&lt;="&amp;DATE(2026,11,29),T_Demandes[Au],"&gt;="&amp;DATE(2026,11,29),T_Demandes[Type],"CP")&gt;0,"CP",IF(COUNTIFS(T_Demandes[Collaborateur],$A12,T_Demandes[Statut],"Validé",T_Demandes[Du],"&lt;="&amp;DATE(2026,11,29),T_Demandes[Au],"&gt;="&amp;DATE(2026,11,29),T_Demandes[Type],"RTT")&gt;0,"RTT",IF(COUNTIFS(T_Demandes[Collaborateur],$A12,T_Demandes[Statut],"Validé",T_Demandes[Du],"&lt;="&amp;DATE(2026,11,29),T_Demandes[Au],"&gt;="&amp;DATE(2026,11,29),T_Demandes[Type],"MAL")&gt;0,"MAL",IF(COUNTIFS(T_Demandes[Collaborateur],$A12,T_Demandes[Statut],"Validé",T_Demandes[Du],"&lt;="&amp;DATE(2026,11,29),T_Demandes[Au],"&gt;="&amp;DATE(2026,11,29),T_Demandes[Type],"ABS")&gt;0,"ABS",IF(COUNTIFS(T_Demandes[Collaborateur],$A12,T_Demandes[Statut],"Validé",T_Demandes[Du],"&lt;="&amp;DATE(2026,11,29),T_Demandes[Au],"&gt;="&amp;DATE(2026,11,29),T_Demandes[Type],"MAT")&gt;0,"MAT","")))))</f>
        <v/>
      </c>
      <c r="AG12" s="8">
        <f>IF(COUNTIFS(T_Demandes[Collaborateur],$A12,T_Demandes[Statut],"Validé",T_Demandes[Du],"&lt;="&amp;DATE(2026,11,30),T_Demandes[Au],"&gt;="&amp;DATE(2026,11,30),T_Demandes[Type],"CP")&gt;0,"CP",IF(COUNTIFS(T_Demandes[Collaborateur],$A12,T_Demandes[Statut],"Validé",T_Demandes[Du],"&lt;="&amp;DATE(2026,11,30),T_Demandes[Au],"&gt;="&amp;DATE(2026,11,30),T_Demandes[Type],"RTT")&gt;0,"RTT",IF(COUNTIFS(T_Demandes[Collaborateur],$A12,T_Demandes[Statut],"Validé",T_Demandes[Du],"&lt;="&amp;DATE(2026,11,30),T_Demandes[Au],"&gt;="&amp;DATE(2026,11,30),T_Demandes[Type],"MAL")&gt;0,"MAL",IF(COUNTIFS(T_Demandes[Collaborateur],$A12,T_Demandes[Statut],"Validé",T_Demandes[Du],"&lt;="&amp;DATE(2026,11,30),T_Demandes[Au],"&gt;="&amp;DATE(2026,11,30),T_Demandes[Type],"ABS")&gt;0,"ABS",IF(COUNTIFS(T_Demandes[Collaborateur],$A12,T_Demandes[Statut],"Validé",T_Demandes[Du],"&lt;="&amp;DATE(2026,11,30),T_Demandes[Au],"&gt;="&amp;DATE(2026,11,30),T_Demandes[Type],"MAT")&gt;0,"MAT","")))))</f>
        <v/>
      </c>
    </row>
    <row r="13">
      <c r="A13" t="inlineStr">
        <is>
          <t>Clément Dubois</t>
        </is>
      </c>
      <c r="B13" t="inlineStr">
        <is>
          <t>B</t>
        </is>
      </c>
      <c r="C13" t="inlineStr">
        <is>
          <t>Samira Idrissi</t>
        </is>
      </c>
      <c r="D13" s="8">
        <f>IF(COUNTIFS(T_Demandes[Collaborateur],$A13,T_Demandes[Statut],"Validé",T_Demandes[Du],"&lt;="&amp;DATE(2026,11,1),T_Demandes[Au],"&gt;="&amp;DATE(2026,11,1),T_Demandes[Type],"CP")&gt;0,"CP",IF(COUNTIFS(T_Demandes[Collaborateur],$A13,T_Demandes[Statut],"Validé",T_Demandes[Du],"&lt;="&amp;DATE(2026,11,1),T_Demandes[Au],"&gt;="&amp;DATE(2026,11,1),T_Demandes[Type],"RTT")&gt;0,"RTT",IF(COUNTIFS(T_Demandes[Collaborateur],$A13,T_Demandes[Statut],"Validé",T_Demandes[Du],"&lt;="&amp;DATE(2026,11,1),T_Demandes[Au],"&gt;="&amp;DATE(2026,11,1),T_Demandes[Type],"MAL")&gt;0,"MAL",IF(COUNTIFS(T_Demandes[Collaborateur],$A13,T_Demandes[Statut],"Validé",T_Demandes[Du],"&lt;="&amp;DATE(2026,11,1),T_Demandes[Au],"&gt;="&amp;DATE(2026,11,1),T_Demandes[Type],"ABS")&gt;0,"ABS",IF(COUNTIFS(T_Demandes[Collaborateur],$A13,T_Demandes[Statut],"Validé",T_Demandes[Du],"&lt;="&amp;DATE(2026,11,1),T_Demandes[Au],"&gt;="&amp;DATE(2026,11,1),T_Demandes[Type],"MAT")&gt;0,"MAT","")))))</f>
        <v/>
      </c>
      <c r="E13" s="8">
        <f>IF(COUNTIFS(T_Demandes[Collaborateur],$A13,T_Demandes[Statut],"Validé",T_Demandes[Du],"&lt;="&amp;DATE(2026,11,2),T_Demandes[Au],"&gt;="&amp;DATE(2026,11,2),T_Demandes[Type],"CP")&gt;0,"CP",IF(COUNTIFS(T_Demandes[Collaborateur],$A13,T_Demandes[Statut],"Validé",T_Demandes[Du],"&lt;="&amp;DATE(2026,11,2),T_Demandes[Au],"&gt;="&amp;DATE(2026,11,2),T_Demandes[Type],"RTT")&gt;0,"RTT",IF(COUNTIFS(T_Demandes[Collaborateur],$A13,T_Demandes[Statut],"Validé",T_Demandes[Du],"&lt;="&amp;DATE(2026,11,2),T_Demandes[Au],"&gt;="&amp;DATE(2026,11,2),T_Demandes[Type],"MAL")&gt;0,"MAL",IF(COUNTIFS(T_Demandes[Collaborateur],$A13,T_Demandes[Statut],"Validé",T_Demandes[Du],"&lt;="&amp;DATE(2026,11,2),T_Demandes[Au],"&gt;="&amp;DATE(2026,11,2),T_Demandes[Type],"ABS")&gt;0,"ABS",IF(COUNTIFS(T_Demandes[Collaborateur],$A13,T_Demandes[Statut],"Validé",T_Demandes[Du],"&lt;="&amp;DATE(2026,11,2),T_Demandes[Au],"&gt;="&amp;DATE(2026,11,2),T_Demandes[Type],"MAT")&gt;0,"MAT","")))))</f>
        <v/>
      </c>
      <c r="F13" s="8">
        <f>IF(COUNTIFS(T_Demandes[Collaborateur],$A13,T_Demandes[Statut],"Validé",T_Demandes[Du],"&lt;="&amp;DATE(2026,11,3),T_Demandes[Au],"&gt;="&amp;DATE(2026,11,3),T_Demandes[Type],"CP")&gt;0,"CP",IF(COUNTIFS(T_Demandes[Collaborateur],$A13,T_Demandes[Statut],"Validé",T_Demandes[Du],"&lt;="&amp;DATE(2026,11,3),T_Demandes[Au],"&gt;="&amp;DATE(2026,11,3),T_Demandes[Type],"RTT")&gt;0,"RTT",IF(COUNTIFS(T_Demandes[Collaborateur],$A13,T_Demandes[Statut],"Validé",T_Demandes[Du],"&lt;="&amp;DATE(2026,11,3),T_Demandes[Au],"&gt;="&amp;DATE(2026,11,3),T_Demandes[Type],"MAL")&gt;0,"MAL",IF(COUNTIFS(T_Demandes[Collaborateur],$A13,T_Demandes[Statut],"Validé",T_Demandes[Du],"&lt;="&amp;DATE(2026,11,3),T_Demandes[Au],"&gt;="&amp;DATE(2026,11,3),T_Demandes[Type],"ABS")&gt;0,"ABS",IF(COUNTIFS(T_Demandes[Collaborateur],$A13,T_Demandes[Statut],"Validé",T_Demandes[Du],"&lt;="&amp;DATE(2026,11,3),T_Demandes[Au],"&gt;="&amp;DATE(2026,11,3),T_Demandes[Type],"MAT")&gt;0,"MAT","")))))</f>
        <v/>
      </c>
      <c r="G13" s="8">
        <f>IF(COUNTIFS(T_Demandes[Collaborateur],$A13,T_Demandes[Statut],"Validé",T_Demandes[Du],"&lt;="&amp;DATE(2026,11,4),T_Demandes[Au],"&gt;="&amp;DATE(2026,11,4),T_Demandes[Type],"CP")&gt;0,"CP",IF(COUNTIFS(T_Demandes[Collaborateur],$A13,T_Demandes[Statut],"Validé",T_Demandes[Du],"&lt;="&amp;DATE(2026,11,4),T_Demandes[Au],"&gt;="&amp;DATE(2026,11,4),T_Demandes[Type],"RTT")&gt;0,"RTT",IF(COUNTIFS(T_Demandes[Collaborateur],$A13,T_Demandes[Statut],"Validé",T_Demandes[Du],"&lt;="&amp;DATE(2026,11,4),T_Demandes[Au],"&gt;="&amp;DATE(2026,11,4),T_Demandes[Type],"MAL")&gt;0,"MAL",IF(COUNTIFS(T_Demandes[Collaborateur],$A13,T_Demandes[Statut],"Validé",T_Demandes[Du],"&lt;="&amp;DATE(2026,11,4),T_Demandes[Au],"&gt;="&amp;DATE(2026,11,4),T_Demandes[Type],"ABS")&gt;0,"ABS",IF(COUNTIFS(T_Demandes[Collaborateur],$A13,T_Demandes[Statut],"Validé",T_Demandes[Du],"&lt;="&amp;DATE(2026,11,4),T_Demandes[Au],"&gt;="&amp;DATE(2026,11,4),T_Demandes[Type],"MAT")&gt;0,"MAT","")))))</f>
        <v/>
      </c>
      <c r="H13" s="8">
        <f>IF(COUNTIFS(T_Demandes[Collaborateur],$A13,T_Demandes[Statut],"Validé",T_Demandes[Du],"&lt;="&amp;DATE(2026,11,5),T_Demandes[Au],"&gt;="&amp;DATE(2026,11,5),T_Demandes[Type],"CP")&gt;0,"CP",IF(COUNTIFS(T_Demandes[Collaborateur],$A13,T_Demandes[Statut],"Validé",T_Demandes[Du],"&lt;="&amp;DATE(2026,11,5),T_Demandes[Au],"&gt;="&amp;DATE(2026,11,5),T_Demandes[Type],"RTT")&gt;0,"RTT",IF(COUNTIFS(T_Demandes[Collaborateur],$A13,T_Demandes[Statut],"Validé",T_Demandes[Du],"&lt;="&amp;DATE(2026,11,5),T_Demandes[Au],"&gt;="&amp;DATE(2026,11,5),T_Demandes[Type],"MAL")&gt;0,"MAL",IF(COUNTIFS(T_Demandes[Collaborateur],$A13,T_Demandes[Statut],"Validé",T_Demandes[Du],"&lt;="&amp;DATE(2026,11,5),T_Demandes[Au],"&gt;="&amp;DATE(2026,11,5),T_Demandes[Type],"ABS")&gt;0,"ABS",IF(COUNTIFS(T_Demandes[Collaborateur],$A13,T_Demandes[Statut],"Validé",T_Demandes[Du],"&lt;="&amp;DATE(2026,11,5),T_Demandes[Au],"&gt;="&amp;DATE(2026,11,5),T_Demandes[Type],"MAT")&gt;0,"MAT","")))))</f>
        <v/>
      </c>
      <c r="I13" s="8">
        <f>IF(COUNTIFS(T_Demandes[Collaborateur],$A13,T_Demandes[Statut],"Validé",T_Demandes[Du],"&lt;="&amp;DATE(2026,11,6),T_Demandes[Au],"&gt;="&amp;DATE(2026,11,6),T_Demandes[Type],"CP")&gt;0,"CP",IF(COUNTIFS(T_Demandes[Collaborateur],$A13,T_Demandes[Statut],"Validé",T_Demandes[Du],"&lt;="&amp;DATE(2026,11,6),T_Demandes[Au],"&gt;="&amp;DATE(2026,11,6),T_Demandes[Type],"RTT")&gt;0,"RTT",IF(COUNTIFS(T_Demandes[Collaborateur],$A13,T_Demandes[Statut],"Validé",T_Demandes[Du],"&lt;="&amp;DATE(2026,11,6),T_Demandes[Au],"&gt;="&amp;DATE(2026,11,6),T_Demandes[Type],"MAL")&gt;0,"MAL",IF(COUNTIFS(T_Demandes[Collaborateur],$A13,T_Demandes[Statut],"Validé",T_Demandes[Du],"&lt;="&amp;DATE(2026,11,6),T_Demandes[Au],"&gt;="&amp;DATE(2026,11,6),T_Demandes[Type],"ABS")&gt;0,"ABS",IF(COUNTIFS(T_Demandes[Collaborateur],$A13,T_Demandes[Statut],"Validé",T_Demandes[Du],"&lt;="&amp;DATE(2026,11,6),T_Demandes[Au],"&gt;="&amp;DATE(2026,11,6),T_Demandes[Type],"MAT")&gt;0,"MAT","")))))</f>
        <v/>
      </c>
      <c r="J13" s="8">
        <f>IF(COUNTIFS(T_Demandes[Collaborateur],$A13,T_Demandes[Statut],"Validé",T_Demandes[Du],"&lt;="&amp;DATE(2026,11,7),T_Demandes[Au],"&gt;="&amp;DATE(2026,11,7),T_Demandes[Type],"CP")&gt;0,"CP",IF(COUNTIFS(T_Demandes[Collaborateur],$A13,T_Demandes[Statut],"Validé",T_Demandes[Du],"&lt;="&amp;DATE(2026,11,7),T_Demandes[Au],"&gt;="&amp;DATE(2026,11,7),T_Demandes[Type],"RTT")&gt;0,"RTT",IF(COUNTIFS(T_Demandes[Collaborateur],$A13,T_Demandes[Statut],"Validé",T_Demandes[Du],"&lt;="&amp;DATE(2026,11,7),T_Demandes[Au],"&gt;="&amp;DATE(2026,11,7),T_Demandes[Type],"MAL")&gt;0,"MAL",IF(COUNTIFS(T_Demandes[Collaborateur],$A13,T_Demandes[Statut],"Validé",T_Demandes[Du],"&lt;="&amp;DATE(2026,11,7),T_Demandes[Au],"&gt;="&amp;DATE(2026,11,7),T_Demandes[Type],"ABS")&gt;0,"ABS",IF(COUNTIFS(T_Demandes[Collaborateur],$A13,T_Demandes[Statut],"Validé",T_Demandes[Du],"&lt;="&amp;DATE(2026,11,7),T_Demandes[Au],"&gt;="&amp;DATE(2026,11,7),T_Demandes[Type],"MAT")&gt;0,"MAT","")))))</f>
        <v/>
      </c>
      <c r="K13" s="8">
        <f>IF(COUNTIFS(T_Demandes[Collaborateur],$A13,T_Demandes[Statut],"Validé",T_Demandes[Du],"&lt;="&amp;DATE(2026,11,8),T_Demandes[Au],"&gt;="&amp;DATE(2026,11,8),T_Demandes[Type],"CP")&gt;0,"CP",IF(COUNTIFS(T_Demandes[Collaborateur],$A13,T_Demandes[Statut],"Validé",T_Demandes[Du],"&lt;="&amp;DATE(2026,11,8),T_Demandes[Au],"&gt;="&amp;DATE(2026,11,8),T_Demandes[Type],"RTT")&gt;0,"RTT",IF(COUNTIFS(T_Demandes[Collaborateur],$A13,T_Demandes[Statut],"Validé",T_Demandes[Du],"&lt;="&amp;DATE(2026,11,8),T_Demandes[Au],"&gt;="&amp;DATE(2026,11,8),T_Demandes[Type],"MAL")&gt;0,"MAL",IF(COUNTIFS(T_Demandes[Collaborateur],$A13,T_Demandes[Statut],"Validé",T_Demandes[Du],"&lt;="&amp;DATE(2026,11,8),T_Demandes[Au],"&gt;="&amp;DATE(2026,11,8),T_Demandes[Type],"ABS")&gt;0,"ABS",IF(COUNTIFS(T_Demandes[Collaborateur],$A13,T_Demandes[Statut],"Validé",T_Demandes[Du],"&lt;="&amp;DATE(2026,11,8),T_Demandes[Au],"&gt;="&amp;DATE(2026,11,8),T_Demandes[Type],"MAT")&gt;0,"MAT","")))))</f>
        <v/>
      </c>
      <c r="L13" s="8">
        <f>IF(COUNTIFS(T_Demandes[Collaborateur],$A13,T_Demandes[Statut],"Validé",T_Demandes[Du],"&lt;="&amp;DATE(2026,11,9),T_Demandes[Au],"&gt;="&amp;DATE(2026,11,9),T_Demandes[Type],"CP")&gt;0,"CP",IF(COUNTIFS(T_Demandes[Collaborateur],$A13,T_Demandes[Statut],"Validé",T_Demandes[Du],"&lt;="&amp;DATE(2026,11,9),T_Demandes[Au],"&gt;="&amp;DATE(2026,11,9),T_Demandes[Type],"RTT")&gt;0,"RTT",IF(COUNTIFS(T_Demandes[Collaborateur],$A13,T_Demandes[Statut],"Validé",T_Demandes[Du],"&lt;="&amp;DATE(2026,11,9),T_Demandes[Au],"&gt;="&amp;DATE(2026,11,9),T_Demandes[Type],"MAL")&gt;0,"MAL",IF(COUNTIFS(T_Demandes[Collaborateur],$A13,T_Demandes[Statut],"Validé",T_Demandes[Du],"&lt;="&amp;DATE(2026,11,9),T_Demandes[Au],"&gt;="&amp;DATE(2026,11,9),T_Demandes[Type],"ABS")&gt;0,"ABS",IF(COUNTIFS(T_Demandes[Collaborateur],$A13,T_Demandes[Statut],"Validé",T_Demandes[Du],"&lt;="&amp;DATE(2026,11,9),T_Demandes[Au],"&gt;="&amp;DATE(2026,11,9),T_Demandes[Type],"MAT")&gt;0,"MAT","")))))</f>
        <v/>
      </c>
      <c r="M13" s="8">
        <f>IF(COUNTIFS(T_Demandes[Collaborateur],$A13,T_Demandes[Statut],"Validé",T_Demandes[Du],"&lt;="&amp;DATE(2026,11,10),T_Demandes[Au],"&gt;="&amp;DATE(2026,11,10),T_Demandes[Type],"CP")&gt;0,"CP",IF(COUNTIFS(T_Demandes[Collaborateur],$A13,T_Demandes[Statut],"Validé",T_Demandes[Du],"&lt;="&amp;DATE(2026,11,10),T_Demandes[Au],"&gt;="&amp;DATE(2026,11,10),T_Demandes[Type],"RTT")&gt;0,"RTT",IF(COUNTIFS(T_Demandes[Collaborateur],$A13,T_Demandes[Statut],"Validé",T_Demandes[Du],"&lt;="&amp;DATE(2026,11,10),T_Demandes[Au],"&gt;="&amp;DATE(2026,11,10),T_Demandes[Type],"MAL")&gt;0,"MAL",IF(COUNTIFS(T_Demandes[Collaborateur],$A13,T_Demandes[Statut],"Validé",T_Demandes[Du],"&lt;="&amp;DATE(2026,11,10),T_Demandes[Au],"&gt;="&amp;DATE(2026,11,10),T_Demandes[Type],"ABS")&gt;0,"ABS",IF(COUNTIFS(T_Demandes[Collaborateur],$A13,T_Demandes[Statut],"Validé",T_Demandes[Du],"&lt;="&amp;DATE(2026,11,10),T_Demandes[Au],"&gt;="&amp;DATE(2026,11,10),T_Demandes[Type],"MAT")&gt;0,"MAT","")))))</f>
        <v/>
      </c>
      <c r="N13" s="8">
        <f>IF(COUNTIFS(T_Demandes[Collaborateur],$A13,T_Demandes[Statut],"Validé",T_Demandes[Du],"&lt;="&amp;DATE(2026,11,11),T_Demandes[Au],"&gt;="&amp;DATE(2026,11,11),T_Demandes[Type],"CP")&gt;0,"CP",IF(COUNTIFS(T_Demandes[Collaborateur],$A13,T_Demandes[Statut],"Validé",T_Demandes[Du],"&lt;="&amp;DATE(2026,11,11),T_Demandes[Au],"&gt;="&amp;DATE(2026,11,11),T_Demandes[Type],"RTT")&gt;0,"RTT",IF(COUNTIFS(T_Demandes[Collaborateur],$A13,T_Demandes[Statut],"Validé",T_Demandes[Du],"&lt;="&amp;DATE(2026,11,11),T_Demandes[Au],"&gt;="&amp;DATE(2026,11,11),T_Demandes[Type],"MAL")&gt;0,"MAL",IF(COUNTIFS(T_Demandes[Collaborateur],$A13,T_Demandes[Statut],"Validé",T_Demandes[Du],"&lt;="&amp;DATE(2026,11,11),T_Demandes[Au],"&gt;="&amp;DATE(2026,11,11),T_Demandes[Type],"ABS")&gt;0,"ABS",IF(COUNTIFS(T_Demandes[Collaborateur],$A13,T_Demandes[Statut],"Validé",T_Demandes[Du],"&lt;="&amp;DATE(2026,11,11),T_Demandes[Au],"&gt;="&amp;DATE(2026,11,11),T_Demandes[Type],"MAT")&gt;0,"MAT","")))))</f>
        <v/>
      </c>
      <c r="O13" s="8">
        <f>IF(COUNTIFS(T_Demandes[Collaborateur],$A13,T_Demandes[Statut],"Validé",T_Demandes[Du],"&lt;="&amp;DATE(2026,11,12),T_Demandes[Au],"&gt;="&amp;DATE(2026,11,12),T_Demandes[Type],"CP")&gt;0,"CP",IF(COUNTIFS(T_Demandes[Collaborateur],$A13,T_Demandes[Statut],"Validé",T_Demandes[Du],"&lt;="&amp;DATE(2026,11,12),T_Demandes[Au],"&gt;="&amp;DATE(2026,11,12),T_Demandes[Type],"RTT")&gt;0,"RTT",IF(COUNTIFS(T_Demandes[Collaborateur],$A13,T_Demandes[Statut],"Validé",T_Demandes[Du],"&lt;="&amp;DATE(2026,11,12),T_Demandes[Au],"&gt;="&amp;DATE(2026,11,12),T_Demandes[Type],"MAL")&gt;0,"MAL",IF(COUNTIFS(T_Demandes[Collaborateur],$A13,T_Demandes[Statut],"Validé",T_Demandes[Du],"&lt;="&amp;DATE(2026,11,12),T_Demandes[Au],"&gt;="&amp;DATE(2026,11,12),T_Demandes[Type],"ABS")&gt;0,"ABS",IF(COUNTIFS(T_Demandes[Collaborateur],$A13,T_Demandes[Statut],"Validé",T_Demandes[Du],"&lt;="&amp;DATE(2026,11,12),T_Demandes[Au],"&gt;="&amp;DATE(2026,11,12),T_Demandes[Type],"MAT")&gt;0,"MAT","")))))</f>
        <v/>
      </c>
      <c r="P13" s="8">
        <f>IF(COUNTIFS(T_Demandes[Collaborateur],$A13,T_Demandes[Statut],"Validé",T_Demandes[Du],"&lt;="&amp;DATE(2026,11,13),T_Demandes[Au],"&gt;="&amp;DATE(2026,11,13),T_Demandes[Type],"CP")&gt;0,"CP",IF(COUNTIFS(T_Demandes[Collaborateur],$A13,T_Demandes[Statut],"Validé",T_Demandes[Du],"&lt;="&amp;DATE(2026,11,13),T_Demandes[Au],"&gt;="&amp;DATE(2026,11,13),T_Demandes[Type],"RTT")&gt;0,"RTT",IF(COUNTIFS(T_Demandes[Collaborateur],$A13,T_Demandes[Statut],"Validé",T_Demandes[Du],"&lt;="&amp;DATE(2026,11,13),T_Demandes[Au],"&gt;="&amp;DATE(2026,11,13),T_Demandes[Type],"MAL")&gt;0,"MAL",IF(COUNTIFS(T_Demandes[Collaborateur],$A13,T_Demandes[Statut],"Validé",T_Demandes[Du],"&lt;="&amp;DATE(2026,11,13),T_Demandes[Au],"&gt;="&amp;DATE(2026,11,13),T_Demandes[Type],"ABS")&gt;0,"ABS",IF(COUNTIFS(T_Demandes[Collaborateur],$A13,T_Demandes[Statut],"Validé",T_Demandes[Du],"&lt;="&amp;DATE(2026,11,13),T_Demandes[Au],"&gt;="&amp;DATE(2026,11,13),T_Demandes[Type],"MAT")&gt;0,"MAT","")))))</f>
        <v/>
      </c>
      <c r="Q13" s="8">
        <f>IF(COUNTIFS(T_Demandes[Collaborateur],$A13,T_Demandes[Statut],"Validé",T_Demandes[Du],"&lt;="&amp;DATE(2026,11,14),T_Demandes[Au],"&gt;="&amp;DATE(2026,11,14),T_Demandes[Type],"CP")&gt;0,"CP",IF(COUNTIFS(T_Demandes[Collaborateur],$A13,T_Demandes[Statut],"Validé",T_Demandes[Du],"&lt;="&amp;DATE(2026,11,14),T_Demandes[Au],"&gt;="&amp;DATE(2026,11,14),T_Demandes[Type],"RTT")&gt;0,"RTT",IF(COUNTIFS(T_Demandes[Collaborateur],$A13,T_Demandes[Statut],"Validé",T_Demandes[Du],"&lt;="&amp;DATE(2026,11,14),T_Demandes[Au],"&gt;="&amp;DATE(2026,11,14),T_Demandes[Type],"MAL")&gt;0,"MAL",IF(COUNTIFS(T_Demandes[Collaborateur],$A13,T_Demandes[Statut],"Validé",T_Demandes[Du],"&lt;="&amp;DATE(2026,11,14),T_Demandes[Au],"&gt;="&amp;DATE(2026,11,14),T_Demandes[Type],"ABS")&gt;0,"ABS",IF(COUNTIFS(T_Demandes[Collaborateur],$A13,T_Demandes[Statut],"Validé",T_Demandes[Du],"&lt;="&amp;DATE(2026,11,14),T_Demandes[Au],"&gt;="&amp;DATE(2026,11,14),T_Demandes[Type],"MAT")&gt;0,"MAT","")))))</f>
        <v/>
      </c>
      <c r="R13" s="8">
        <f>IF(COUNTIFS(T_Demandes[Collaborateur],$A13,T_Demandes[Statut],"Validé",T_Demandes[Du],"&lt;="&amp;DATE(2026,11,15),T_Demandes[Au],"&gt;="&amp;DATE(2026,11,15),T_Demandes[Type],"CP")&gt;0,"CP",IF(COUNTIFS(T_Demandes[Collaborateur],$A13,T_Demandes[Statut],"Validé",T_Demandes[Du],"&lt;="&amp;DATE(2026,11,15),T_Demandes[Au],"&gt;="&amp;DATE(2026,11,15),T_Demandes[Type],"RTT")&gt;0,"RTT",IF(COUNTIFS(T_Demandes[Collaborateur],$A13,T_Demandes[Statut],"Validé",T_Demandes[Du],"&lt;="&amp;DATE(2026,11,15),T_Demandes[Au],"&gt;="&amp;DATE(2026,11,15),T_Demandes[Type],"MAL")&gt;0,"MAL",IF(COUNTIFS(T_Demandes[Collaborateur],$A13,T_Demandes[Statut],"Validé",T_Demandes[Du],"&lt;="&amp;DATE(2026,11,15),T_Demandes[Au],"&gt;="&amp;DATE(2026,11,15),T_Demandes[Type],"ABS")&gt;0,"ABS",IF(COUNTIFS(T_Demandes[Collaborateur],$A13,T_Demandes[Statut],"Validé",T_Demandes[Du],"&lt;="&amp;DATE(2026,11,15),T_Demandes[Au],"&gt;="&amp;DATE(2026,11,15),T_Demandes[Type],"MAT")&gt;0,"MAT","")))))</f>
        <v/>
      </c>
      <c r="S13" s="8">
        <f>IF(COUNTIFS(T_Demandes[Collaborateur],$A13,T_Demandes[Statut],"Validé",T_Demandes[Du],"&lt;="&amp;DATE(2026,11,16),T_Demandes[Au],"&gt;="&amp;DATE(2026,11,16),T_Demandes[Type],"CP")&gt;0,"CP",IF(COUNTIFS(T_Demandes[Collaborateur],$A13,T_Demandes[Statut],"Validé",T_Demandes[Du],"&lt;="&amp;DATE(2026,11,16),T_Demandes[Au],"&gt;="&amp;DATE(2026,11,16),T_Demandes[Type],"RTT")&gt;0,"RTT",IF(COUNTIFS(T_Demandes[Collaborateur],$A13,T_Demandes[Statut],"Validé",T_Demandes[Du],"&lt;="&amp;DATE(2026,11,16),T_Demandes[Au],"&gt;="&amp;DATE(2026,11,16),T_Demandes[Type],"MAL")&gt;0,"MAL",IF(COUNTIFS(T_Demandes[Collaborateur],$A13,T_Demandes[Statut],"Validé",T_Demandes[Du],"&lt;="&amp;DATE(2026,11,16),T_Demandes[Au],"&gt;="&amp;DATE(2026,11,16),T_Demandes[Type],"ABS")&gt;0,"ABS",IF(COUNTIFS(T_Demandes[Collaborateur],$A13,T_Demandes[Statut],"Validé",T_Demandes[Du],"&lt;="&amp;DATE(2026,11,16),T_Demandes[Au],"&gt;="&amp;DATE(2026,11,16),T_Demandes[Type],"MAT")&gt;0,"MAT","")))))</f>
        <v/>
      </c>
      <c r="T13" s="8">
        <f>IF(COUNTIFS(T_Demandes[Collaborateur],$A13,T_Demandes[Statut],"Validé",T_Demandes[Du],"&lt;="&amp;DATE(2026,11,17),T_Demandes[Au],"&gt;="&amp;DATE(2026,11,17),T_Demandes[Type],"CP")&gt;0,"CP",IF(COUNTIFS(T_Demandes[Collaborateur],$A13,T_Demandes[Statut],"Validé",T_Demandes[Du],"&lt;="&amp;DATE(2026,11,17),T_Demandes[Au],"&gt;="&amp;DATE(2026,11,17),T_Demandes[Type],"RTT")&gt;0,"RTT",IF(COUNTIFS(T_Demandes[Collaborateur],$A13,T_Demandes[Statut],"Validé",T_Demandes[Du],"&lt;="&amp;DATE(2026,11,17),T_Demandes[Au],"&gt;="&amp;DATE(2026,11,17),T_Demandes[Type],"MAL")&gt;0,"MAL",IF(COUNTIFS(T_Demandes[Collaborateur],$A13,T_Demandes[Statut],"Validé",T_Demandes[Du],"&lt;="&amp;DATE(2026,11,17),T_Demandes[Au],"&gt;="&amp;DATE(2026,11,17),T_Demandes[Type],"ABS")&gt;0,"ABS",IF(COUNTIFS(T_Demandes[Collaborateur],$A13,T_Demandes[Statut],"Validé",T_Demandes[Du],"&lt;="&amp;DATE(2026,11,17),T_Demandes[Au],"&gt;="&amp;DATE(2026,11,17),T_Demandes[Type],"MAT")&gt;0,"MAT","")))))</f>
        <v/>
      </c>
      <c r="U13" s="8">
        <f>IF(COUNTIFS(T_Demandes[Collaborateur],$A13,T_Demandes[Statut],"Validé",T_Demandes[Du],"&lt;="&amp;DATE(2026,11,18),T_Demandes[Au],"&gt;="&amp;DATE(2026,11,18),T_Demandes[Type],"CP")&gt;0,"CP",IF(COUNTIFS(T_Demandes[Collaborateur],$A13,T_Demandes[Statut],"Validé",T_Demandes[Du],"&lt;="&amp;DATE(2026,11,18),T_Demandes[Au],"&gt;="&amp;DATE(2026,11,18),T_Demandes[Type],"RTT")&gt;0,"RTT",IF(COUNTIFS(T_Demandes[Collaborateur],$A13,T_Demandes[Statut],"Validé",T_Demandes[Du],"&lt;="&amp;DATE(2026,11,18),T_Demandes[Au],"&gt;="&amp;DATE(2026,11,18),T_Demandes[Type],"MAL")&gt;0,"MAL",IF(COUNTIFS(T_Demandes[Collaborateur],$A13,T_Demandes[Statut],"Validé",T_Demandes[Du],"&lt;="&amp;DATE(2026,11,18),T_Demandes[Au],"&gt;="&amp;DATE(2026,11,18),T_Demandes[Type],"ABS")&gt;0,"ABS",IF(COUNTIFS(T_Demandes[Collaborateur],$A13,T_Demandes[Statut],"Validé",T_Demandes[Du],"&lt;="&amp;DATE(2026,11,18),T_Demandes[Au],"&gt;="&amp;DATE(2026,11,18),T_Demandes[Type],"MAT")&gt;0,"MAT","")))))</f>
        <v/>
      </c>
      <c r="V13" s="8">
        <f>IF(COUNTIFS(T_Demandes[Collaborateur],$A13,T_Demandes[Statut],"Validé",T_Demandes[Du],"&lt;="&amp;DATE(2026,11,19),T_Demandes[Au],"&gt;="&amp;DATE(2026,11,19),T_Demandes[Type],"CP")&gt;0,"CP",IF(COUNTIFS(T_Demandes[Collaborateur],$A13,T_Demandes[Statut],"Validé",T_Demandes[Du],"&lt;="&amp;DATE(2026,11,19),T_Demandes[Au],"&gt;="&amp;DATE(2026,11,19),T_Demandes[Type],"RTT")&gt;0,"RTT",IF(COUNTIFS(T_Demandes[Collaborateur],$A13,T_Demandes[Statut],"Validé",T_Demandes[Du],"&lt;="&amp;DATE(2026,11,19),T_Demandes[Au],"&gt;="&amp;DATE(2026,11,19),T_Demandes[Type],"MAL")&gt;0,"MAL",IF(COUNTIFS(T_Demandes[Collaborateur],$A13,T_Demandes[Statut],"Validé",T_Demandes[Du],"&lt;="&amp;DATE(2026,11,19),T_Demandes[Au],"&gt;="&amp;DATE(2026,11,19),T_Demandes[Type],"ABS")&gt;0,"ABS",IF(COUNTIFS(T_Demandes[Collaborateur],$A13,T_Demandes[Statut],"Validé",T_Demandes[Du],"&lt;="&amp;DATE(2026,11,19),T_Demandes[Au],"&gt;="&amp;DATE(2026,11,19),T_Demandes[Type],"MAT")&gt;0,"MAT","")))))</f>
        <v/>
      </c>
      <c r="W13" s="8">
        <f>IF(COUNTIFS(T_Demandes[Collaborateur],$A13,T_Demandes[Statut],"Validé",T_Demandes[Du],"&lt;="&amp;DATE(2026,11,20),T_Demandes[Au],"&gt;="&amp;DATE(2026,11,20),T_Demandes[Type],"CP")&gt;0,"CP",IF(COUNTIFS(T_Demandes[Collaborateur],$A13,T_Demandes[Statut],"Validé",T_Demandes[Du],"&lt;="&amp;DATE(2026,11,20),T_Demandes[Au],"&gt;="&amp;DATE(2026,11,20),T_Demandes[Type],"RTT")&gt;0,"RTT",IF(COUNTIFS(T_Demandes[Collaborateur],$A13,T_Demandes[Statut],"Validé",T_Demandes[Du],"&lt;="&amp;DATE(2026,11,20),T_Demandes[Au],"&gt;="&amp;DATE(2026,11,20),T_Demandes[Type],"MAL")&gt;0,"MAL",IF(COUNTIFS(T_Demandes[Collaborateur],$A13,T_Demandes[Statut],"Validé",T_Demandes[Du],"&lt;="&amp;DATE(2026,11,20),T_Demandes[Au],"&gt;="&amp;DATE(2026,11,20),T_Demandes[Type],"ABS")&gt;0,"ABS",IF(COUNTIFS(T_Demandes[Collaborateur],$A13,T_Demandes[Statut],"Validé",T_Demandes[Du],"&lt;="&amp;DATE(2026,11,20),T_Demandes[Au],"&gt;="&amp;DATE(2026,11,20),T_Demandes[Type],"MAT")&gt;0,"MAT","")))))</f>
        <v/>
      </c>
      <c r="X13" s="8">
        <f>IF(COUNTIFS(T_Demandes[Collaborateur],$A13,T_Demandes[Statut],"Validé",T_Demandes[Du],"&lt;="&amp;DATE(2026,11,21),T_Demandes[Au],"&gt;="&amp;DATE(2026,11,21),T_Demandes[Type],"CP")&gt;0,"CP",IF(COUNTIFS(T_Demandes[Collaborateur],$A13,T_Demandes[Statut],"Validé",T_Demandes[Du],"&lt;="&amp;DATE(2026,11,21),T_Demandes[Au],"&gt;="&amp;DATE(2026,11,21),T_Demandes[Type],"RTT")&gt;0,"RTT",IF(COUNTIFS(T_Demandes[Collaborateur],$A13,T_Demandes[Statut],"Validé",T_Demandes[Du],"&lt;="&amp;DATE(2026,11,21),T_Demandes[Au],"&gt;="&amp;DATE(2026,11,21),T_Demandes[Type],"MAL")&gt;0,"MAL",IF(COUNTIFS(T_Demandes[Collaborateur],$A13,T_Demandes[Statut],"Validé",T_Demandes[Du],"&lt;="&amp;DATE(2026,11,21),T_Demandes[Au],"&gt;="&amp;DATE(2026,11,21),T_Demandes[Type],"ABS")&gt;0,"ABS",IF(COUNTIFS(T_Demandes[Collaborateur],$A13,T_Demandes[Statut],"Validé",T_Demandes[Du],"&lt;="&amp;DATE(2026,11,21),T_Demandes[Au],"&gt;="&amp;DATE(2026,11,21),T_Demandes[Type],"MAT")&gt;0,"MAT","")))))</f>
        <v/>
      </c>
      <c r="Y13" s="8">
        <f>IF(COUNTIFS(T_Demandes[Collaborateur],$A13,T_Demandes[Statut],"Validé",T_Demandes[Du],"&lt;="&amp;DATE(2026,11,22),T_Demandes[Au],"&gt;="&amp;DATE(2026,11,22),T_Demandes[Type],"CP")&gt;0,"CP",IF(COUNTIFS(T_Demandes[Collaborateur],$A13,T_Demandes[Statut],"Validé",T_Demandes[Du],"&lt;="&amp;DATE(2026,11,22),T_Demandes[Au],"&gt;="&amp;DATE(2026,11,22),T_Demandes[Type],"RTT")&gt;0,"RTT",IF(COUNTIFS(T_Demandes[Collaborateur],$A13,T_Demandes[Statut],"Validé",T_Demandes[Du],"&lt;="&amp;DATE(2026,11,22),T_Demandes[Au],"&gt;="&amp;DATE(2026,11,22),T_Demandes[Type],"MAL")&gt;0,"MAL",IF(COUNTIFS(T_Demandes[Collaborateur],$A13,T_Demandes[Statut],"Validé",T_Demandes[Du],"&lt;="&amp;DATE(2026,11,22),T_Demandes[Au],"&gt;="&amp;DATE(2026,11,22),T_Demandes[Type],"ABS")&gt;0,"ABS",IF(COUNTIFS(T_Demandes[Collaborateur],$A13,T_Demandes[Statut],"Validé",T_Demandes[Du],"&lt;="&amp;DATE(2026,11,22),T_Demandes[Au],"&gt;="&amp;DATE(2026,11,22),T_Demandes[Type],"MAT")&gt;0,"MAT","")))))</f>
        <v/>
      </c>
      <c r="Z13" s="8">
        <f>IF(COUNTIFS(T_Demandes[Collaborateur],$A13,T_Demandes[Statut],"Validé",T_Demandes[Du],"&lt;="&amp;DATE(2026,11,23),T_Demandes[Au],"&gt;="&amp;DATE(2026,11,23),T_Demandes[Type],"CP")&gt;0,"CP",IF(COUNTIFS(T_Demandes[Collaborateur],$A13,T_Demandes[Statut],"Validé",T_Demandes[Du],"&lt;="&amp;DATE(2026,11,23),T_Demandes[Au],"&gt;="&amp;DATE(2026,11,23),T_Demandes[Type],"RTT")&gt;0,"RTT",IF(COUNTIFS(T_Demandes[Collaborateur],$A13,T_Demandes[Statut],"Validé",T_Demandes[Du],"&lt;="&amp;DATE(2026,11,23),T_Demandes[Au],"&gt;="&amp;DATE(2026,11,23),T_Demandes[Type],"MAL")&gt;0,"MAL",IF(COUNTIFS(T_Demandes[Collaborateur],$A13,T_Demandes[Statut],"Validé",T_Demandes[Du],"&lt;="&amp;DATE(2026,11,23),T_Demandes[Au],"&gt;="&amp;DATE(2026,11,23),T_Demandes[Type],"ABS")&gt;0,"ABS",IF(COUNTIFS(T_Demandes[Collaborateur],$A13,T_Demandes[Statut],"Validé",T_Demandes[Du],"&lt;="&amp;DATE(2026,11,23),T_Demandes[Au],"&gt;="&amp;DATE(2026,11,23),T_Demandes[Type],"MAT")&gt;0,"MAT","")))))</f>
        <v/>
      </c>
      <c r="AA13" s="8">
        <f>IF(COUNTIFS(T_Demandes[Collaborateur],$A13,T_Demandes[Statut],"Validé",T_Demandes[Du],"&lt;="&amp;DATE(2026,11,24),T_Demandes[Au],"&gt;="&amp;DATE(2026,11,24),T_Demandes[Type],"CP")&gt;0,"CP",IF(COUNTIFS(T_Demandes[Collaborateur],$A13,T_Demandes[Statut],"Validé",T_Demandes[Du],"&lt;="&amp;DATE(2026,11,24),T_Demandes[Au],"&gt;="&amp;DATE(2026,11,24),T_Demandes[Type],"RTT")&gt;0,"RTT",IF(COUNTIFS(T_Demandes[Collaborateur],$A13,T_Demandes[Statut],"Validé",T_Demandes[Du],"&lt;="&amp;DATE(2026,11,24),T_Demandes[Au],"&gt;="&amp;DATE(2026,11,24),T_Demandes[Type],"MAL")&gt;0,"MAL",IF(COUNTIFS(T_Demandes[Collaborateur],$A13,T_Demandes[Statut],"Validé",T_Demandes[Du],"&lt;="&amp;DATE(2026,11,24),T_Demandes[Au],"&gt;="&amp;DATE(2026,11,24),T_Demandes[Type],"ABS")&gt;0,"ABS",IF(COUNTIFS(T_Demandes[Collaborateur],$A13,T_Demandes[Statut],"Validé",T_Demandes[Du],"&lt;="&amp;DATE(2026,11,24),T_Demandes[Au],"&gt;="&amp;DATE(2026,11,24),T_Demandes[Type],"MAT")&gt;0,"MAT","")))))</f>
        <v/>
      </c>
      <c r="AB13" s="8">
        <f>IF(COUNTIFS(T_Demandes[Collaborateur],$A13,T_Demandes[Statut],"Validé",T_Demandes[Du],"&lt;="&amp;DATE(2026,11,25),T_Demandes[Au],"&gt;="&amp;DATE(2026,11,25),T_Demandes[Type],"CP")&gt;0,"CP",IF(COUNTIFS(T_Demandes[Collaborateur],$A13,T_Demandes[Statut],"Validé",T_Demandes[Du],"&lt;="&amp;DATE(2026,11,25),T_Demandes[Au],"&gt;="&amp;DATE(2026,11,25),T_Demandes[Type],"RTT")&gt;0,"RTT",IF(COUNTIFS(T_Demandes[Collaborateur],$A13,T_Demandes[Statut],"Validé",T_Demandes[Du],"&lt;="&amp;DATE(2026,11,25),T_Demandes[Au],"&gt;="&amp;DATE(2026,11,25),T_Demandes[Type],"MAL")&gt;0,"MAL",IF(COUNTIFS(T_Demandes[Collaborateur],$A13,T_Demandes[Statut],"Validé",T_Demandes[Du],"&lt;="&amp;DATE(2026,11,25),T_Demandes[Au],"&gt;="&amp;DATE(2026,11,25),T_Demandes[Type],"ABS")&gt;0,"ABS",IF(COUNTIFS(T_Demandes[Collaborateur],$A13,T_Demandes[Statut],"Validé",T_Demandes[Du],"&lt;="&amp;DATE(2026,11,25),T_Demandes[Au],"&gt;="&amp;DATE(2026,11,25),T_Demandes[Type],"MAT")&gt;0,"MAT","")))))</f>
        <v/>
      </c>
      <c r="AC13" s="8">
        <f>IF(COUNTIFS(T_Demandes[Collaborateur],$A13,T_Demandes[Statut],"Validé",T_Demandes[Du],"&lt;="&amp;DATE(2026,11,26),T_Demandes[Au],"&gt;="&amp;DATE(2026,11,26),T_Demandes[Type],"CP")&gt;0,"CP",IF(COUNTIFS(T_Demandes[Collaborateur],$A13,T_Demandes[Statut],"Validé",T_Demandes[Du],"&lt;="&amp;DATE(2026,11,26),T_Demandes[Au],"&gt;="&amp;DATE(2026,11,26),T_Demandes[Type],"RTT")&gt;0,"RTT",IF(COUNTIFS(T_Demandes[Collaborateur],$A13,T_Demandes[Statut],"Validé",T_Demandes[Du],"&lt;="&amp;DATE(2026,11,26),T_Demandes[Au],"&gt;="&amp;DATE(2026,11,26),T_Demandes[Type],"MAL")&gt;0,"MAL",IF(COUNTIFS(T_Demandes[Collaborateur],$A13,T_Demandes[Statut],"Validé",T_Demandes[Du],"&lt;="&amp;DATE(2026,11,26),T_Demandes[Au],"&gt;="&amp;DATE(2026,11,26),T_Demandes[Type],"ABS")&gt;0,"ABS",IF(COUNTIFS(T_Demandes[Collaborateur],$A13,T_Demandes[Statut],"Validé",T_Demandes[Du],"&lt;="&amp;DATE(2026,11,26),T_Demandes[Au],"&gt;="&amp;DATE(2026,11,26),T_Demandes[Type],"MAT")&gt;0,"MAT","")))))</f>
        <v/>
      </c>
      <c r="AD13" s="8">
        <f>IF(COUNTIFS(T_Demandes[Collaborateur],$A13,T_Demandes[Statut],"Validé",T_Demandes[Du],"&lt;="&amp;DATE(2026,11,27),T_Demandes[Au],"&gt;="&amp;DATE(2026,11,27),T_Demandes[Type],"CP")&gt;0,"CP",IF(COUNTIFS(T_Demandes[Collaborateur],$A13,T_Demandes[Statut],"Validé",T_Demandes[Du],"&lt;="&amp;DATE(2026,11,27),T_Demandes[Au],"&gt;="&amp;DATE(2026,11,27),T_Demandes[Type],"RTT")&gt;0,"RTT",IF(COUNTIFS(T_Demandes[Collaborateur],$A13,T_Demandes[Statut],"Validé",T_Demandes[Du],"&lt;="&amp;DATE(2026,11,27),T_Demandes[Au],"&gt;="&amp;DATE(2026,11,27),T_Demandes[Type],"MAL")&gt;0,"MAL",IF(COUNTIFS(T_Demandes[Collaborateur],$A13,T_Demandes[Statut],"Validé",T_Demandes[Du],"&lt;="&amp;DATE(2026,11,27),T_Demandes[Au],"&gt;="&amp;DATE(2026,11,27),T_Demandes[Type],"ABS")&gt;0,"ABS",IF(COUNTIFS(T_Demandes[Collaborateur],$A13,T_Demandes[Statut],"Validé",T_Demandes[Du],"&lt;="&amp;DATE(2026,11,27),T_Demandes[Au],"&gt;="&amp;DATE(2026,11,27),T_Demandes[Type],"MAT")&gt;0,"MAT","")))))</f>
        <v/>
      </c>
      <c r="AE13" s="8">
        <f>IF(COUNTIFS(T_Demandes[Collaborateur],$A13,T_Demandes[Statut],"Validé",T_Demandes[Du],"&lt;="&amp;DATE(2026,11,28),T_Demandes[Au],"&gt;="&amp;DATE(2026,11,28),T_Demandes[Type],"CP")&gt;0,"CP",IF(COUNTIFS(T_Demandes[Collaborateur],$A13,T_Demandes[Statut],"Validé",T_Demandes[Du],"&lt;="&amp;DATE(2026,11,28),T_Demandes[Au],"&gt;="&amp;DATE(2026,11,28),T_Demandes[Type],"RTT")&gt;0,"RTT",IF(COUNTIFS(T_Demandes[Collaborateur],$A13,T_Demandes[Statut],"Validé",T_Demandes[Du],"&lt;="&amp;DATE(2026,11,28),T_Demandes[Au],"&gt;="&amp;DATE(2026,11,28),T_Demandes[Type],"MAL")&gt;0,"MAL",IF(COUNTIFS(T_Demandes[Collaborateur],$A13,T_Demandes[Statut],"Validé",T_Demandes[Du],"&lt;="&amp;DATE(2026,11,28),T_Demandes[Au],"&gt;="&amp;DATE(2026,11,28),T_Demandes[Type],"ABS")&gt;0,"ABS",IF(COUNTIFS(T_Demandes[Collaborateur],$A13,T_Demandes[Statut],"Validé",T_Demandes[Du],"&lt;="&amp;DATE(2026,11,28),T_Demandes[Au],"&gt;="&amp;DATE(2026,11,28),T_Demandes[Type],"MAT")&gt;0,"MAT","")))))</f>
        <v/>
      </c>
      <c r="AF13" s="8">
        <f>IF(COUNTIFS(T_Demandes[Collaborateur],$A13,T_Demandes[Statut],"Validé",T_Demandes[Du],"&lt;="&amp;DATE(2026,11,29),T_Demandes[Au],"&gt;="&amp;DATE(2026,11,29),T_Demandes[Type],"CP")&gt;0,"CP",IF(COUNTIFS(T_Demandes[Collaborateur],$A13,T_Demandes[Statut],"Validé",T_Demandes[Du],"&lt;="&amp;DATE(2026,11,29),T_Demandes[Au],"&gt;="&amp;DATE(2026,11,29),T_Demandes[Type],"RTT")&gt;0,"RTT",IF(COUNTIFS(T_Demandes[Collaborateur],$A13,T_Demandes[Statut],"Validé",T_Demandes[Du],"&lt;="&amp;DATE(2026,11,29),T_Demandes[Au],"&gt;="&amp;DATE(2026,11,29),T_Demandes[Type],"MAL")&gt;0,"MAL",IF(COUNTIFS(T_Demandes[Collaborateur],$A13,T_Demandes[Statut],"Validé",T_Demandes[Du],"&lt;="&amp;DATE(2026,11,29),T_Demandes[Au],"&gt;="&amp;DATE(2026,11,29),T_Demandes[Type],"ABS")&gt;0,"ABS",IF(COUNTIFS(T_Demandes[Collaborateur],$A13,T_Demandes[Statut],"Validé",T_Demandes[Du],"&lt;="&amp;DATE(2026,11,29),T_Demandes[Au],"&gt;="&amp;DATE(2026,11,29),T_Demandes[Type],"MAT")&gt;0,"MAT","")))))</f>
        <v/>
      </c>
      <c r="AG13" s="8">
        <f>IF(COUNTIFS(T_Demandes[Collaborateur],$A13,T_Demandes[Statut],"Validé",T_Demandes[Du],"&lt;="&amp;DATE(2026,11,30),T_Demandes[Au],"&gt;="&amp;DATE(2026,11,30),T_Demandes[Type],"CP")&gt;0,"CP",IF(COUNTIFS(T_Demandes[Collaborateur],$A13,T_Demandes[Statut],"Validé",T_Demandes[Du],"&lt;="&amp;DATE(2026,11,30),T_Demandes[Au],"&gt;="&amp;DATE(2026,11,30),T_Demandes[Type],"RTT")&gt;0,"RTT",IF(COUNTIFS(T_Demandes[Collaborateur],$A13,T_Demandes[Statut],"Validé",T_Demandes[Du],"&lt;="&amp;DATE(2026,11,30),T_Demandes[Au],"&gt;="&amp;DATE(2026,11,30),T_Demandes[Type],"MAL")&gt;0,"MAL",IF(COUNTIFS(T_Demandes[Collaborateur],$A13,T_Demandes[Statut],"Validé",T_Demandes[Du],"&lt;="&amp;DATE(2026,11,30),T_Demandes[Au],"&gt;="&amp;DATE(2026,11,30),T_Demandes[Type],"ABS")&gt;0,"ABS",IF(COUNTIFS(T_Demandes[Collaborateur],$A13,T_Demandes[Statut],"Validé",T_Demandes[Du],"&lt;="&amp;DATE(2026,11,30),T_Demandes[Au],"&gt;="&amp;DATE(2026,11,30),T_Demandes[Type],"MAT")&gt;0,"MAT","")))))</f>
        <v/>
      </c>
    </row>
    <row r="14">
      <c r="A14" t="inlineStr">
        <is>
          <t>Camille Rey</t>
        </is>
      </c>
      <c r="B14" t="inlineStr">
        <is>
          <t>B</t>
        </is>
      </c>
      <c r="C14" t="inlineStr">
        <is>
          <t>Samira Idrissi</t>
        </is>
      </c>
      <c r="D14" s="8">
        <f>IF(COUNTIFS(T_Demandes[Collaborateur],$A14,T_Demandes[Statut],"Validé",T_Demandes[Du],"&lt;="&amp;DATE(2026,11,1),T_Demandes[Au],"&gt;="&amp;DATE(2026,11,1),T_Demandes[Type],"CP")&gt;0,"CP",IF(COUNTIFS(T_Demandes[Collaborateur],$A14,T_Demandes[Statut],"Validé",T_Demandes[Du],"&lt;="&amp;DATE(2026,11,1),T_Demandes[Au],"&gt;="&amp;DATE(2026,11,1),T_Demandes[Type],"RTT")&gt;0,"RTT",IF(COUNTIFS(T_Demandes[Collaborateur],$A14,T_Demandes[Statut],"Validé",T_Demandes[Du],"&lt;="&amp;DATE(2026,11,1),T_Demandes[Au],"&gt;="&amp;DATE(2026,11,1),T_Demandes[Type],"MAL")&gt;0,"MAL",IF(COUNTIFS(T_Demandes[Collaborateur],$A14,T_Demandes[Statut],"Validé",T_Demandes[Du],"&lt;="&amp;DATE(2026,11,1),T_Demandes[Au],"&gt;="&amp;DATE(2026,11,1),T_Demandes[Type],"ABS")&gt;0,"ABS",IF(COUNTIFS(T_Demandes[Collaborateur],$A14,T_Demandes[Statut],"Validé",T_Demandes[Du],"&lt;="&amp;DATE(2026,11,1),T_Demandes[Au],"&gt;="&amp;DATE(2026,11,1),T_Demandes[Type],"MAT")&gt;0,"MAT","")))))</f>
        <v/>
      </c>
      <c r="E14" s="8">
        <f>IF(COUNTIFS(T_Demandes[Collaborateur],$A14,T_Demandes[Statut],"Validé",T_Demandes[Du],"&lt;="&amp;DATE(2026,11,2),T_Demandes[Au],"&gt;="&amp;DATE(2026,11,2),T_Demandes[Type],"CP")&gt;0,"CP",IF(COUNTIFS(T_Demandes[Collaborateur],$A14,T_Demandes[Statut],"Validé",T_Demandes[Du],"&lt;="&amp;DATE(2026,11,2),T_Demandes[Au],"&gt;="&amp;DATE(2026,11,2),T_Demandes[Type],"RTT")&gt;0,"RTT",IF(COUNTIFS(T_Demandes[Collaborateur],$A14,T_Demandes[Statut],"Validé",T_Demandes[Du],"&lt;="&amp;DATE(2026,11,2),T_Demandes[Au],"&gt;="&amp;DATE(2026,11,2),T_Demandes[Type],"MAL")&gt;0,"MAL",IF(COUNTIFS(T_Demandes[Collaborateur],$A14,T_Demandes[Statut],"Validé",T_Demandes[Du],"&lt;="&amp;DATE(2026,11,2),T_Demandes[Au],"&gt;="&amp;DATE(2026,11,2),T_Demandes[Type],"ABS")&gt;0,"ABS",IF(COUNTIFS(T_Demandes[Collaborateur],$A14,T_Demandes[Statut],"Validé",T_Demandes[Du],"&lt;="&amp;DATE(2026,11,2),T_Demandes[Au],"&gt;="&amp;DATE(2026,11,2),T_Demandes[Type],"MAT")&gt;0,"MAT","")))))</f>
        <v/>
      </c>
      <c r="F14" s="8">
        <f>IF(COUNTIFS(T_Demandes[Collaborateur],$A14,T_Demandes[Statut],"Validé",T_Demandes[Du],"&lt;="&amp;DATE(2026,11,3),T_Demandes[Au],"&gt;="&amp;DATE(2026,11,3),T_Demandes[Type],"CP")&gt;0,"CP",IF(COUNTIFS(T_Demandes[Collaborateur],$A14,T_Demandes[Statut],"Validé",T_Demandes[Du],"&lt;="&amp;DATE(2026,11,3),T_Demandes[Au],"&gt;="&amp;DATE(2026,11,3),T_Demandes[Type],"RTT")&gt;0,"RTT",IF(COUNTIFS(T_Demandes[Collaborateur],$A14,T_Demandes[Statut],"Validé",T_Demandes[Du],"&lt;="&amp;DATE(2026,11,3),T_Demandes[Au],"&gt;="&amp;DATE(2026,11,3),T_Demandes[Type],"MAL")&gt;0,"MAL",IF(COUNTIFS(T_Demandes[Collaborateur],$A14,T_Demandes[Statut],"Validé",T_Demandes[Du],"&lt;="&amp;DATE(2026,11,3),T_Demandes[Au],"&gt;="&amp;DATE(2026,11,3),T_Demandes[Type],"ABS")&gt;0,"ABS",IF(COUNTIFS(T_Demandes[Collaborateur],$A14,T_Demandes[Statut],"Validé",T_Demandes[Du],"&lt;="&amp;DATE(2026,11,3),T_Demandes[Au],"&gt;="&amp;DATE(2026,11,3),T_Demandes[Type],"MAT")&gt;0,"MAT","")))))</f>
        <v/>
      </c>
      <c r="G14" s="8">
        <f>IF(COUNTIFS(T_Demandes[Collaborateur],$A14,T_Demandes[Statut],"Validé",T_Demandes[Du],"&lt;="&amp;DATE(2026,11,4),T_Demandes[Au],"&gt;="&amp;DATE(2026,11,4),T_Demandes[Type],"CP")&gt;0,"CP",IF(COUNTIFS(T_Demandes[Collaborateur],$A14,T_Demandes[Statut],"Validé",T_Demandes[Du],"&lt;="&amp;DATE(2026,11,4),T_Demandes[Au],"&gt;="&amp;DATE(2026,11,4),T_Demandes[Type],"RTT")&gt;0,"RTT",IF(COUNTIFS(T_Demandes[Collaborateur],$A14,T_Demandes[Statut],"Validé",T_Demandes[Du],"&lt;="&amp;DATE(2026,11,4),T_Demandes[Au],"&gt;="&amp;DATE(2026,11,4),T_Demandes[Type],"MAL")&gt;0,"MAL",IF(COUNTIFS(T_Demandes[Collaborateur],$A14,T_Demandes[Statut],"Validé",T_Demandes[Du],"&lt;="&amp;DATE(2026,11,4),T_Demandes[Au],"&gt;="&amp;DATE(2026,11,4),T_Demandes[Type],"ABS")&gt;0,"ABS",IF(COUNTIFS(T_Demandes[Collaborateur],$A14,T_Demandes[Statut],"Validé",T_Demandes[Du],"&lt;="&amp;DATE(2026,11,4),T_Demandes[Au],"&gt;="&amp;DATE(2026,11,4),T_Demandes[Type],"MAT")&gt;0,"MAT","")))))</f>
        <v/>
      </c>
      <c r="H14" s="8">
        <f>IF(COUNTIFS(T_Demandes[Collaborateur],$A14,T_Demandes[Statut],"Validé",T_Demandes[Du],"&lt;="&amp;DATE(2026,11,5),T_Demandes[Au],"&gt;="&amp;DATE(2026,11,5),T_Demandes[Type],"CP")&gt;0,"CP",IF(COUNTIFS(T_Demandes[Collaborateur],$A14,T_Demandes[Statut],"Validé",T_Demandes[Du],"&lt;="&amp;DATE(2026,11,5),T_Demandes[Au],"&gt;="&amp;DATE(2026,11,5),T_Demandes[Type],"RTT")&gt;0,"RTT",IF(COUNTIFS(T_Demandes[Collaborateur],$A14,T_Demandes[Statut],"Validé",T_Demandes[Du],"&lt;="&amp;DATE(2026,11,5),T_Demandes[Au],"&gt;="&amp;DATE(2026,11,5),T_Demandes[Type],"MAL")&gt;0,"MAL",IF(COUNTIFS(T_Demandes[Collaborateur],$A14,T_Demandes[Statut],"Validé",T_Demandes[Du],"&lt;="&amp;DATE(2026,11,5),T_Demandes[Au],"&gt;="&amp;DATE(2026,11,5),T_Demandes[Type],"ABS")&gt;0,"ABS",IF(COUNTIFS(T_Demandes[Collaborateur],$A14,T_Demandes[Statut],"Validé",T_Demandes[Du],"&lt;="&amp;DATE(2026,11,5),T_Demandes[Au],"&gt;="&amp;DATE(2026,11,5),T_Demandes[Type],"MAT")&gt;0,"MAT","")))))</f>
        <v/>
      </c>
      <c r="I14" s="8">
        <f>IF(COUNTIFS(T_Demandes[Collaborateur],$A14,T_Demandes[Statut],"Validé",T_Demandes[Du],"&lt;="&amp;DATE(2026,11,6),T_Demandes[Au],"&gt;="&amp;DATE(2026,11,6),T_Demandes[Type],"CP")&gt;0,"CP",IF(COUNTIFS(T_Demandes[Collaborateur],$A14,T_Demandes[Statut],"Validé",T_Demandes[Du],"&lt;="&amp;DATE(2026,11,6),T_Demandes[Au],"&gt;="&amp;DATE(2026,11,6),T_Demandes[Type],"RTT")&gt;0,"RTT",IF(COUNTIFS(T_Demandes[Collaborateur],$A14,T_Demandes[Statut],"Validé",T_Demandes[Du],"&lt;="&amp;DATE(2026,11,6),T_Demandes[Au],"&gt;="&amp;DATE(2026,11,6),T_Demandes[Type],"MAL")&gt;0,"MAL",IF(COUNTIFS(T_Demandes[Collaborateur],$A14,T_Demandes[Statut],"Validé",T_Demandes[Du],"&lt;="&amp;DATE(2026,11,6),T_Demandes[Au],"&gt;="&amp;DATE(2026,11,6),T_Demandes[Type],"ABS")&gt;0,"ABS",IF(COUNTIFS(T_Demandes[Collaborateur],$A14,T_Demandes[Statut],"Validé",T_Demandes[Du],"&lt;="&amp;DATE(2026,11,6),T_Demandes[Au],"&gt;="&amp;DATE(2026,11,6),T_Demandes[Type],"MAT")&gt;0,"MAT","")))))</f>
        <v/>
      </c>
      <c r="J14" s="8">
        <f>IF(COUNTIFS(T_Demandes[Collaborateur],$A14,T_Demandes[Statut],"Validé",T_Demandes[Du],"&lt;="&amp;DATE(2026,11,7),T_Demandes[Au],"&gt;="&amp;DATE(2026,11,7),T_Demandes[Type],"CP")&gt;0,"CP",IF(COUNTIFS(T_Demandes[Collaborateur],$A14,T_Demandes[Statut],"Validé",T_Demandes[Du],"&lt;="&amp;DATE(2026,11,7),T_Demandes[Au],"&gt;="&amp;DATE(2026,11,7),T_Demandes[Type],"RTT")&gt;0,"RTT",IF(COUNTIFS(T_Demandes[Collaborateur],$A14,T_Demandes[Statut],"Validé",T_Demandes[Du],"&lt;="&amp;DATE(2026,11,7),T_Demandes[Au],"&gt;="&amp;DATE(2026,11,7),T_Demandes[Type],"MAL")&gt;0,"MAL",IF(COUNTIFS(T_Demandes[Collaborateur],$A14,T_Demandes[Statut],"Validé",T_Demandes[Du],"&lt;="&amp;DATE(2026,11,7),T_Demandes[Au],"&gt;="&amp;DATE(2026,11,7),T_Demandes[Type],"ABS")&gt;0,"ABS",IF(COUNTIFS(T_Demandes[Collaborateur],$A14,T_Demandes[Statut],"Validé",T_Demandes[Du],"&lt;="&amp;DATE(2026,11,7),T_Demandes[Au],"&gt;="&amp;DATE(2026,11,7),T_Demandes[Type],"MAT")&gt;0,"MAT","")))))</f>
        <v/>
      </c>
      <c r="K14" s="8">
        <f>IF(COUNTIFS(T_Demandes[Collaborateur],$A14,T_Demandes[Statut],"Validé",T_Demandes[Du],"&lt;="&amp;DATE(2026,11,8),T_Demandes[Au],"&gt;="&amp;DATE(2026,11,8),T_Demandes[Type],"CP")&gt;0,"CP",IF(COUNTIFS(T_Demandes[Collaborateur],$A14,T_Demandes[Statut],"Validé",T_Demandes[Du],"&lt;="&amp;DATE(2026,11,8),T_Demandes[Au],"&gt;="&amp;DATE(2026,11,8),T_Demandes[Type],"RTT")&gt;0,"RTT",IF(COUNTIFS(T_Demandes[Collaborateur],$A14,T_Demandes[Statut],"Validé",T_Demandes[Du],"&lt;="&amp;DATE(2026,11,8),T_Demandes[Au],"&gt;="&amp;DATE(2026,11,8),T_Demandes[Type],"MAL")&gt;0,"MAL",IF(COUNTIFS(T_Demandes[Collaborateur],$A14,T_Demandes[Statut],"Validé",T_Demandes[Du],"&lt;="&amp;DATE(2026,11,8),T_Demandes[Au],"&gt;="&amp;DATE(2026,11,8),T_Demandes[Type],"ABS")&gt;0,"ABS",IF(COUNTIFS(T_Demandes[Collaborateur],$A14,T_Demandes[Statut],"Validé",T_Demandes[Du],"&lt;="&amp;DATE(2026,11,8),T_Demandes[Au],"&gt;="&amp;DATE(2026,11,8),T_Demandes[Type],"MAT")&gt;0,"MAT","")))))</f>
        <v/>
      </c>
      <c r="L14" s="8">
        <f>IF(COUNTIFS(T_Demandes[Collaborateur],$A14,T_Demandes[Statut],"Validé",T_Demandes[Du],"&lt;="&amp;DATE(2026,11,9),T_Demandes[Au],"&gt;="&amp;DATE(2026,11,9),T_Demandes[Type],"CP")&gt;0,"CP",IF(COUNTIFS(T_Demandes[Collaborateur],$A14,T_Demandes[Statut],"Validé",T_Demandes[Du],"&lt;="&amp;DATE(2026,11,9),T_Demandes[Au],"&gt;="&amp;DATE(2026,11,9),T_Demandes[Type],"RTT")&gt;0,"RTT",IF(COUNTIFS(T_Demandes[Collaborateur],$A14,T_Demandes[Statut],"Validé",T_Demandes[Du],"&lt;="&amp;DATE(2026,11,9),T_Demandes[Au],"&gt;="&amp;DATE(2026,11,9),T_Demandes[Type],"MAL")&gt;0,"MAL",IF(COUNTIFS(T_Demandes[Collaborateur],$A14,T_Demandes[Statut],"Validé",T_Demandes[Du],"&lt;="&amp;DATE(2026,11,9),T_Demandes[Au],"&gt;="&amp;DATE(2026,11,9),T_Demandes[Type],"ABS")&gt;0,"ABS",IF(COUNTIFS(T_Demandes[Collaborateur],$A14,T_Demandes[Statut],"Validé",T_Demandes[Du],"&lt;="&amp;DATE(2026,11,9),T_Demandes[Au],"&gt;="&amp;DATE(2026,11,9),T_Demandes[Type],"MAT")&gt;0,"MAT","")))))</f>
        <v/>
      </c>
      <c r="M14" s="8">
        <f>IF(COUNTIFS(T_Demandes[Collaborateur],$A14,T_Demandes[Statut],"Validé",T_Demandes[Du],"&lt;="&amp;DATE(2026,11,10),T_Demandes[Au],"&gt;="&amp;DATE(2026,11,10),T_Demandes[Type],"CP")&gt;0,"CP",IF(COUNTIFS(T_Demandes[Collaborateur],$A14,T_Demandes[Statut],"Validé",T_Demandes[Du],"&lt;="&amp;DATE(2026,11,10),T_Demandes[Au],"&gt;="&amp;DATE(2026,11,10),T_Demandes[Type],"RTT")&gt;0,"RTT",IF(COUNTIFS(T_Demandes[Collaborateur],$A14,T_Demandes[Statut],"Validé",T_Demandes[Du],"&lt;="&amp;DATE(2026,11,10),T_Demandes[Au],"&gt;="&amp;DATE(2026,11,10),T_Demandes[Type],"MAL")&gt;0,"MAL",IF(COUNTIFS(T_Demandes[Collaborateur],$A14,T_Demandes[Statut],"Validé",T_Demandes[Du],"&lt;="&amp;DATE(2026,11,10),T_Demandes[Au],"&gt;="&amp;DATE(2026,11,10),T_Demandes[Type],"ABS")&gt;0,"ABS",IF(COUNTIFS(T_Demandes[Collaborateur],$A14,T_Demandes[Statut],"Validé",T_Demandes[Du],"&lt;="&amp;DATE(2026,11,10),T_Demandes[Au],"&gt;="&amp;DATE(2026,11,10),T_Demandes[Type],"MAT")&gt;0,"MAT","")))))</f>
        <v/>
      </c>
      <c r="N14" s="8">
        <f>IF(COUNTIFS(T_Demandes[Collaborateur],$A14,T_Demandes[Statut],"Validé",T_Demandes[Du],"&lt;="&amp;DATE(2026,11,11),T_Demandes[Au],"&gt;="&amp;DATE(2026,11,11),T_Demandes[Type],"CP")&gt;0,"CP",IF(COUNTIFS(T_Demandes[Collaborateur],$A14,T_Demandes[Statut],"Validé",T_Demandes[Du],"&lt;="&amp;DATE(2026,11,11),T_Demandes[Au],"&gt;="&amp;DATE(2026,11,11),T_Demandes[Type],"RTT")&gt;0,"RTT",IF(COUNTIFS(T_Demandes[Collaborateur],$A14,T_Demandes[Statut],"Validé",T_Demandes[Du],"&lt;="&amp;DATE(2026,11,11),T_Demandes[Au],"&gt;="&amp;DATE(2026,11,11),T_Demandes[Type],"MAL")&gt;0,"MAL",IF(COUNTIFS(T_Demandes[Collaborateur],$A14,T_Demandes[Statut],"Validé",T_Demandes[Du],"&lt;="&amp;DATE(2026,11,11),T_Demandes[Au],"&gt;="&amp;DATE(2026,11,11),T_Demandes[Type],"ABS")&gt;0,"ABS",IF(COUNTIFS(T_Demandes[Collaborateur],$A14,T_Demandes[Statut],"Validé",T_Demandes[Du],"&lt;="&amp;DATE(2026,11,11),T_Demandes[Au],"&gt;="&amp;DATE(2026,11,11),T_Demandes[Type],"MAT")&gt;0,"MAT","")))))</f>
        <v/>
      </c>
      <c r="O14" s="8">
        <f>IF(COUNTIFS(T_Demandes[Collaborateur],$A14,T_Demandes[Statut],"Validé",T_Demandes[Du],"&lt;="&amp;DATE(2026,11,12),T_Demandes[Au],"&gt;="&amp;DATE(2026,11,12),T_Demandes[Type],"CP")&gt;0,"CP",IF(COUNTIFS(T_Demandes[Collaborateur],$A14,T_Demandes[Statut],"Validé",T_Demandes[Du],"&lt;="&amp;DATE(2026,11,12),T_Demandes[Au],"&gt;="&amp;DATE(2026,11,12),T_Demandes[Type],"RTT")&gt;0,"RTT",IF(COUNTIFS(T_Demandes[Collaborateur],$A14,T_Demandes[Statut],"Validé",T_Demandes[Du],"&lt;="&amp;DATE(2026,11,12),T_Demandes[Au],"&gt;="&amp;DATE(2026,11,12),T_Demandes[Type],"MAL")&gt;0,"MAL",IF(COUNTIFS(T_Demandes[Collaborateur],$A14,T_Demandes[Statut],"Validé",T_Demandes[Du],"&lt;="&amp;DATE(2026,11,12),T_Demandes[Au],"&gt;="&amp;DATE(2026,11,12),T_Demandes[Type],"ABS")&gt;0,"ABS",IF(COUNTIFS(T_Demandes[Collaborateur],$A14,T_Demandes[Statut],"Validé",T_Demandes[Du],"&lt;="&amp;DATE(2026,11,12),T_Demandes[Au],"&gt;="&amp;DATE(2026,11,12),T_Demandes[Type],"MAT")&gt;0,"MAT","")))))</f>
        <v/>
      </c>
      <c r="P14" s="8">
        <f>IF(COUNTIFS(T_Demandes[Collaborateur],$A14,T_Demandes[Statut],"Validé",T_Demandes[Du],"&lt;="&amp;DATE(2026,11,13),T_Demandes[Au],"&gt;="&amp;DATE(2026,11,13),T_Demandes[Type],"CP")&gt;0,"CP",IF(COUNTIFS(T_Demandes[Collaborateur],$A14,T_Demandes[Statut],"Validé",T_Demandes[Du],"&lt;="&amp;DATE(2026,11,13),T_Demandes[Au],"&gt;="&amp;DATE(2026,11,13),T_Demandes[Type],"RTT")&gt;0,"RTT",IF(COUNTIFS(T_Demandes[Collaborateur],$A14,T_Demandes[Statut],"Validé",T_Demandes[Du],"&lt;="&amp;DATE(2026,11,13),T_Demandes[Au],"&gt;="&amp;DATE(2026,11,13),T_Demandes[Type],"MAL")&gt;0,"MAL",IF(COUNTIFS(T_Demandes[Collaborateur],$A14,T_Demandes[Statut],"Validé",T_Demandes[Du],"&lt;="&amp;DATE(2026,11,13),T_Demandes[Au],"&gt;="&amp;DATE(2026,11,13),T_Demandes[Type],"ABS")&gt;0,"ABS",IF(COUNTIFS(T_Demandes[Collaborateur],$A14,T_Demandes[Statut],"Validé",T_Demandes[Du],"&lt;="&amp;DATE(2026,11,13),T_Demandes[Au],"&gt;="&amp;DATE(2026,11,13),T_Demandes[Type],"MAT")&gt;0,"MAT","")))))</f>
        <v/>
      </c>
      <c r="Q14" s="8">
        <f>IF(COUNTIFS(T_Demandes[Collaborateur],$A14,T_Demandes[Statut],"Validé",T_Demandes[Du],"&lt;="&amp;DATE(2026,11,14),T_Demandes[Au],"&gt;="&amp;DATE(2026,11,14),T_Demandes[Type],"CP")&gt;0,"CP",IF(COUNTIFS(T_Demandes[Collaborateur],$A14,T_Demandes[Statut],"Validé",T_Demandes[Du],"&lt;="&amp;DATE(2026,11,14),T_Demandes[Au],"&gt;="&amp;DATE(2026,11,14),T_Demandes[Type],"RTT")&gt;0,"RTT",IF(COUNTIFS(T_Demandes[Collaborateur],$A14,T_Demandes[Statut],"Validé",T_Demandes[Du],"&lt;="&amp;DATE(2026,11,14),T_Demandes[Au],"&gt;="&amp;DATE(2026,11,14),T_Demandes[Type],"MAL")&gt;0,"MAL",IF(COUNTIFS(T_Demandes[Collaborateur],$A14,T_Demandes[Statut],"Validé",T_Demandes[Du],"&lt;="&amp;DATE(2026,11,14),T_Demandes[Au],"&gt;="&amp;DATE(2026,11,14),T_Demandes[Type],"ABS")&gt;0,"ABS",IF(COUNTIFS(T_Demandes[Collaborateur],$A14,T_Demandes[Statut],"Validé",T_Demandes[Du],"&lt;="&amp;DATE(2026,11,14),T_Demandes[Au],"&gt;="&amp;DATE(2026,11,14),T_Demandes[Type],"MAT")&gt;0,"MAT","")))))</f>
        <v/>
      </c>
      <c r="R14" s="8">
        <f>IF(COUNTIFS(T_Demandes[Collaborateur],$A14,T_Demandes[Statut],"Validé",T_Demandes[Du],"&lt;="&amp;DATE(2026,11,15),T_Demandes[Au],"&gt;="&amp;DATE(2026,11,15),T_Demandes[Type],"CP")&gt;0,"CP",IF(COUNTIFS(T_Demandes[Collaborateur],$A14,T_Demandes[Statut],"Validé",T_Demandes[Du],"&lt;="&amp;DATE(2026,11,15),T_Demandes[Au],"&gt;="&amp;DATE(2026,11,15),T_Demandes[Type],"RTT")&gt;0,"RTT",IF(COUNTIFS(T_Demandes[Collaborateur],$A14,T_Demandes[Statut],"Validé",T_Demandes[Du],"&lt;="&amp;DATE(2026,11,15),T_Demandes[Au],"&gt;="&amp;DATE(2026,11,15),T_Demandes[Type],"MAL")&gt;0,"MAL",IF(COUNTIFS(T_Demandes[Collaborateur],$A14,T_Demandes[Statut],"Validé",T_Demandes[Du],"&lt;="&amp;DATE(2026,11,15),T_Demandes[Au],"&gt;="&amp;DATE(2026,11,15),T_Demandes[Type],"ABS")&gt;0,"ABS",IF(COUNTIFS(T_Demandes[Collaborateur],$A14,T_Demandes[Statut],"Validé",T_Demandes[Du],"&lt;="&amp;DATE(2026,11,15),T_Demandes[Au],"&gt;="&amp;DATE(2026,11,15),T_Demandes[Type],"MAT")&gt;0,"MAT","")))))</f>
        <v/>
      </c>
      <c r="S14" s="8">
        <f>IF(COUNTIFS(T_Demandes[Collaborateur],$A14,T_Demandes[Statut],"Validé",T_Demandes[Du],"&lt;="&amp;DATE(2026,11,16),T_Demandes[Au],"&gt;="&amp;DATE(2026,11,16),T_Demandes[Type],"CP")&gt;0,"CP",IF(COUNTIFS(T_Demandes[Collaborateur],$A14,T_Demandes[Statut],"Validé",T_Demandes[Du],"&lt;="&amp;DATE(2026,11,16),T_Demandes[Au],"&gt;="&amp;DATE(2026,11,16),T_Demandes[Type],"RTT")&gt;0,"RTT",IF(COUNTIFS(T_Demandes[Collaborateur],$A14,T_Demandes[Statut],"Validé",T_Demandes[Du],"&lt;="&amp;DATE(2026,11,16),T_Demandes[Au],"&gt;="&amp;DATE(2026,11,16),T_Demandes[Type],"MAL")&gt;0,"MAL",IF(COUNTIFS(T_Demandes[Collaborateur],$A14,T_Demandes[Statut],"Validé",T_Demandes[Du],"&lt;="&amp;DATE(2026,11,16),T_Demandes[Au],"&gt;="&amp;DATE(2026,11,16),T_Demandes[Type],"ABS")&gt;0,"ABS",IF(COUNTIFS(T_Demandes[Collaborateur],$A14,T_Demandes[Statut],"Validé",T_Demandes[Du],"&lt;="&amp;DATE(2026,11,16),T_Demandes[Au],"&gt;="&amp;DATE(2026,11,16),T_Demandes[Type],"MAT")&gt;0,"MAT","")))))</f>
        <v/>
      </c>
      <c r="T14" s="8">
        <f>IF(COUNTIFS(T_Demandes[Collaborateur],$A14,T_Demandes[Statut],"Validé",T_Demandes[Du],"&lt;="&amp;DATE(2026,11,17),T_Demandes[Au],"&gt;="&amp;DATE(2026,11,17),T_Demandes[Type],"CP")&gt;0,"CP",IF(COUNTIFS(T_Demandes[Collaborateur],$A14,T_Demandes[Statut],"Validé",T_Demandes[Du],"&lt;="&amp;DATE(2026,11,17),T_Demandes[Au],"&gt;="&amp;DATE(2026,11,17),T_Demandes[Type],"RTT")&gt;0,"RTT",IF(COUNTIFS(T_Demandes[Collaborateur],$A14,T_Demandes[Statut],"Validé",T_Demandes[Du],"&lt;="&amp;DATE(2026,11,17),T_Demandes[Au],"&gt;="&amp;DATE(2026,11,17),T_Demandes[Type],"MAL")&gt;0,"MAL",IF(COUNTIFS(T_Demandes[Collaborateur],$A14,T_Demandes[Statut],"Validé",T_Demandes[Du],"&lt;="&amp;DATE(2026,11,17),T_Demandes[Au],"&gt;="&amp;DATE(2026,11,17),T_Demandes[Type],"ABS")&gt;0,"ABS",IF(COUNTIFS(T_Demandes[Collaborateur],$A14,T_Demandes[Statut],"Validé",T_Demandes[Du],"&lt;="&amp;DATE(2026,11,17),T_Demandes[Au],"&gt;="&amp;DATE(2026,11,17),T_Demandes[Type],"MAT")&gt;0,"MAT","")))))</f>
        <v/>
      </c>
      <c r="U14" s="8">
        <f>IF(COUNTIFS(T_Demandes[Collaborateur],$A14,T_Demandes[Statut],"Validé",T_Demandes[Du],"&lt;="&amp;DATE(2026,11,18),T_Demandes[Au],"&gt;="&amp;DATE(2026,11,18),T_Demandes[Type],"CP")&gt;0,"CP",IF(COUNTIFS(T_Demandes[Collaborateur],$A14,T_Demandes[Statut],"Validé",T_Demandes[Du],"&lt;="&amp;DATE(2026,11,18),T_Demandes[Au],"&gt;="&amp;DATE(2026,11,18),T_Demandes[Type],"RTT")&gt;0,"RTT",IF(COUNTIFS(T_Demandes[Collaborateur],$A14,T_Demandes[Statut],"Validé",T_Demandes[Du],"&lt;="&amp;DATE(2026,11,18),T_Demandes[Au],"&gt;="&amp;DATE(2026,11,18),T_Demandes[Type],"MAL")&gt;0,"MAL",IF(COUNTIFS(T_Demandes[Collaborateur],$A14,T_Demandes[Statut],"Validé",T_Demandes[Du],"&lt;="&amp;DATE(2026,11,18),T_Demandes[Au],"&gt;="&amp;DATE(2026,11,18),T_Demandes[Type],"ABS")&gt;0,"ABS",IF(COUNTIFS(T_Demandes[Collaborateur],$A14,T_Demandes[Statut],"Validé",T_Demandes[Du],"&lt;="&amp;DATE(2026,11,18),T_Demandes[Au],"&gt;="&amp;DATE(2026,11,18),T_Demandes[Type],"MAT")&gt;0,"MAT","")))))</f>
        <v/>
      </c>
      <c r="V14" s="8">
        <f>IF(COUNTIFS(T_Demandes[Collaborateur],$A14,T_Demandes[Statut],"Validé",T_Demandes[Du],"&lt;="&amp;DATE(2026,11,19),T_Demandes[Au],"&gt;="&amp;DATE(2026,11,19),T_Demandes[Type],"CP")&gt;0,"CP",IF(COUNTIFS(T_Demandes[Collaborateur],$A14,T_Demandes[Statut],"Validé",T_Demandes[Du],"&lt;="&amp;DATE(2026,11,19),T_Demandes[Au],"&gt;="&amp;DATE(2026,11,19),T_Demandes[Type],"RTT")&gt;0,"RTT",IF(COUNTIFS(T_Demandes[Collaborateur],$A14,T_Demandes[Statut],"Validé",T_Demandes[Du],"&lt;="&amp;DATE(2026,11,19),T_Demandes[Au],"&gt;="&amp;DATE(2026,11,19),T_Demandes[Type],"MAL")&gt;0,"MAL",IF(COUNTIFS(T_Demandes[Collaborateur],$A14,T_Demandes[Statut],"Validé",T_Demandes[Du],"&lt;="&amp;DATE(2026,11,19),T_Demandes[Au],"&gt;="&amp;DATE(2026,11,19),T_Demandes[Type],"ABS")&gt;0,"ABS",IF(COUNTIFS(T_Demandes[Collaborateur],$A14,T_Demandes[Statut],"Validé",T_Demandes[Du],"&lt;="&amp;DATE(2026,11,19),T_Demandes[Au],"&gt;="&amp;DATE(2026,11,19),T_Demandes[Type],"MAT")&gt;0,"MAT","")))))</f>
        <v/>
      </c>
      <c r="W14" s="8">
        <f>IF(COUNTIFS(T_Demandes[Collaborateur],$A14,T_Demandes[Statut],"Validé",T_Demandes[Du],"&lt;="&amp;DATE(2026,11,20),T_Demandes[Au],"&gt;="&amp;DATE(2026,11,20),T_Demandes[Type],"CP")&gt;0,"CP",IF(COUNTIFS(T_Demandes[Collaborateur],$A14,T_Demandes[Statut],"Validé",T_Demandes[Du],"&lt;="&amp;DATE(2026,11,20),T_Demandes[Au],"&gt;="&amp;DATE(2026,11,20),T_Demandes[Type],"RTT")&gt;0,"RTT",IF(COUNTIFS(T_Demandes[Collaborateur],$A14,T_Demandes[Statut],"Validé",T_Demandes[Du],"&lt;="&amp;DATE(2026,11,20),T_Demandes[Au],"&gt;="&amp;DATE(2026,11,20),T_Demandes[Type],"MAL")&gt;0,"MAL",IF(COUNTIFS(T_Demandes[Collaborateur],$A14,T_Demandes[Statut],"Validé",T_Demandes[Du],"&lt;="&amp;DATE(2026,11,20),T_Demandes[Au],"&gt;="&amp;DATE(2026,11,20),T_Demandes[Type],"ABS")&gt;0,"ABS",IF(COUNTIFS(T_Demandes[Collaborateur],$A14,T_Demandes[Statut],"Validé",T_Demandes[Du],"&lt;="&amp;DATE(2026,11,20),T_Demandes[Au],"&gt;="&amp;DATE(2026,11,20),T_Demandes[Type],"MAT")&gt;0,"MAT","")))))</f>
        <v/>
      </c>
      <c r="X14" s="8">
        <f>IF(COUNTIFS(T_Demandes[Collaborateur],$A14,T_Demandes[Statut],"Validé",T_Demandes[Du],"&lt;="&amp;DATE(2026,11,21),T_Demandes[Au],"&gt;="&amp;DATE(2026,11,21),T_Demandes[Type],"CP")&gt;0,"CP",IF(COUNTIFS(T_Demandes[Collaborateur],$A14,T_Demandes[Statut],"Validé",T_Demandes[Du],"&lt;="&amp;DATE(2026,11,21),T_Demandes[Au],"&gt;="&amp;DATE(2026,11,21),T_Demandes[Type],"RTT")&gt;0,"RTT",IF(COUNTIFS(T_Demandes[Collaborateur],$A14,T_Demandes[Statut],"Validé",T_Demandes[Du],"&lt;="&amp;DATE(2026,11,21),T_Demandes[Au],"&gt;="&amp;DATE(2026,11,21),T_Demandes[Type],"MAL")&gt;0,"MAL",IF(COUNTIFS(T_Demandes[Collaborateur],$A14,T_Demandes[Statut],"Validé",T_Demandes[Du],"&lt;="&amp;DATE(2026,11,21),T_Demandes[Au],"&gt;="&amp;DATE(2026,11,21),T_Demandes[Type],"ABS")&gt;0,"ABS",IF(COUNTIFS(T_Demandes[Collaborateur],$A14,T_Demandes[Statut],"Validé",T_Demandes[Du],"&lt;="&amp;DATE(2026,11,21),T_Demandes[Au],"&gt;="&amp;DATE(2026,11,21),T_Demandes[Type],"MAT")&gt;0,"MAT","")))))</f>
        <v/>
      </c>
      <c r="Y14" s="8">
        <f>IF(COUNTIFS(T_Demandes[Collaborateur],$A14,T_Demandes[Statut],"Validé",T_Demandes[Du],"&lt;="&amp;DATE(2026,11,22),T_Demandes[Au],"&gt;="&amp;DATE(2026,11,22),T_Demandes[Type],"CP")&gt;0,"CP",IF(COUNTIFS(T_Demandes[Collaborateur],$A14,T_Demandes[Statut],"Validé",T_Demandes[Du],"&lt;="&amp;DATE(2026,11,22),T_Demandes[Au],"&gt;="&amp;DATE(2026,11,22),T_Demandes[Type],"RTT")&gt;0,"RTT",IF(COUNTIFS(T_Demandes[Collaborateur],$A14,T_Demandes[Statut],"Validé",T_Demandes[Du],"&lt;="&amp;DATE(2026,11,22),T_Demandes[Au],"&gt;="&amp;DATE(2026,11,22),T_Demandes[Type],"MAL")&gt;0,"MAL",IF(COUNTIFS(T_Demandes[Collaborateur],$A14,T_Demandes[Statut],"Validé",T_Demandes[Du],"&lt;="&amp;DATE(2026,11,22),T_Demandes[Au],"&gt;="&amp;DATE(2026,11,22),T_Demandes[Type],"ABS")&gt;0,"ABS",IF(COUNTIFS(T_Demandes[Collaborateur],$A14,T_Demandes[Statut],"Validé",T_Demandes[Du],"&lt;="&amp;DATE(2026,11,22),T_Demandes[Au],"&gt;="&amp;DATE(2026,11,22),T_Demandes[Type],"MAT")&gt;0,"MAT","")))))</f>
        <v/>
      </c>
      <c r="Z14" s="8">
        <f>IF(COUNTIFS(T_Demandes[Collaborateur],$A14,T_Demandes[Statut],"Validé",T_Demandes[Du],"&lt;="&amp;DATE(2026,11,23),T_Demandes[Au],"&gt;="&amp;DATE(2026,11,23),T_Demandes[Type],"CP")&gt;0,"CP",IF(COUNTIFS(T_Demandes[Collaborateur],$A14,T_Demandes[Statut],"Validé",T_Demandes[Du],"&lt;="&amp;DATE(2026,11,23),T_Demandes[Au],"&gt;="&amp;DATE(2026,11,23),T_Demandes[Type],"RTT")&gt;0,"RTT",IF(COUNTIFS(T_Demandes[Collaborateur],$A14,T_Demandes[Statut],"Validé",T_Demandes[Du],"&lt;="&amp;DATE(2026,11,23),T_Demandes[Au],"&gt;="&amp;DATE(2026,11,23),T_Demandes[Type],"MAL")&gt;0,"MAL",IF(COUNTIFS(T_Demandes[Collaborateur],$A14,T_Demandes[Statut],"Validé",T_Demandes[Du],"&lt;="&amp;DATE(2026,11,23),T_Demandes[Au],"&gt;="&amp;DATE(2026,11,23),T_Demandes[Type],"ABS")&gt;0,"ABS",IF(COUNTIFS(T_Demandes[Collaborateur],$A14,T_Demandes[Statut],"Validé",T_Demandes[Du],"&lt;="&amp;DATE(2026,11,23),T_Demandes[Au],"&gt;="&amp;DATE(2026,11,23),T_Demandes[Type],"MAT")&gt;0,"MAT","")))))</f>
        <v/>
      </c>
      <c r="AA14" s="8">
        <f>IF(COUNTIFS(T_Demandes[Collaborateur],$A14,T_Demandes[Statut],"Validé",T_Demandes[Du],"&lt;="&amp;DATE(2026,11,24),T_Demandes[Au],"&gt;="&amp;DATE(2026,11,24),T_Demandes[Type],"CP")&gt;0,"CP",IF(COUNTIFS(T_Demandes[Collaborateur],$A14,T_Demandes[Statut],"Validé",T_Demandes[Du],"&lt;="&amp;DATE(2026,11,24),T_Demandes[Au],"&gt;="&amp;DATE(2026,11,24),T_Demandes[Type],"RTT")&gt;0,"RTT",IF(COUNTIFS(T_Demandes[Collaborateur],$A14,T_Demandes[Statut],"Validé",T_Demandes[Du],"&lt;="&amp;DATE(2026,11,24),T_Demandes[Au],"&gt;="&amp;DATE(2026,11,24),T_Demandes[Type],"MAL")&gt;0,"MAL",IF(COUNTIFS(T_Demandes[Collaborateur],$A14,T_Demandes[Statut],"Validé",T_Demandes[Du],"&lt;="&amp;DATE(2026,11,24),T_Demandes[Au],"&gt;="&amp;DATE(2026,11,24),T_Demandes[Type],"ABS")&gt;0,"ABS",IF(COUNTIFS(T_Demandes[Collaborateur],$A14,T_Demandes[Statut],"Validé",T_Demandes[Du],"&lt;="&amp;DATE(2026,11,24),T_Demandes[Au],"&gt;="&amp;DATE(2026,11,24),T_Demandes[Type],"MAT")&gt;0,"MAT","")))))</f>
        <v/>
      </c>
      <c r="AB14" s="8">
        <f>IF(COUNTIFS(T_Demandes[Collaborateur],$A14,T_Demandes[Statut],"Validé",T_Demandes[Du],"&lt;="&amp;DATE(2026,11,25),T_Demandes[Au],"&gt;="&amp;DATE(2026,11,25),T_Demandes[Type],"CP")&gt;0,"CP",IF(COUNTIFS(T_Demandes[Collaborateur],$A14,T_Demandes[Statut],"Validé",T_Demandes[Du],"&lt;="&amp;DATE(2026,11,25),T_Demandes[Au],"&gt;="&amp;DATE(2026,11,25),T_Demandes[Type],"RTT")&gt;0,"RTT",IF(COUNTIFS(T_Demandes[Collaborateur],$A14,T_Demandes[Statut],"Validé",T_Demandes[Du],"&lt;="&amp;DATE(2026,11,25),T_Demandes[Au],"&gt;="&amp;DATE(2026,11,25),T_Demandes[Type],"MAL")&gt;0,"MAL",IF(COUNTIFS(T_Demandes[Collaborateur],$A14,T_Demandes[Statut],"Validé",T_Demandes[Du],"&lt;="&amp;DATE(2026,11,25),T_Demandes[Au],"&gt;="&amp;DATE(2026,11,25),T_Demandes[Type],"ABS")&gt;0,"ABS",IF(COUNTIFS(T_Demandes[Collaborateur],$A14,T_Demandes[Statut],"Validé",T_Demandes[Du],"&lt;="&amp;DATE(2026,11,25),T_Demandes[Au],"&gt;="&amp;DATE(2026,11,25),T_Demandes[Type],"MAT")&gt;0,"MAT","")))))</f>
        <v/>
      </c>
      <c r="AC14" s="8">
        <f>IF(COUNTIFS(T_Demandes[Collaborateur],$A14,T_Demandes[Statut],"Validé",T_Demandes[Du],"&lt;="&amp;DATE(2026,11,26),T_Demandes[Au],"&gt;="&amp;DATE(2026,11,26),T_Demandes[Type],"CP")&gt;0,"CP",IF(COUNTIFS(T_Demandes[Collaborateur],$A14,T_Demandes[Statut],"Validé",T_Demandes[Du],"&lt;="&amp;DATE(2026,11,26),T_Demandes[Au],"&gt;="&amp;DATE(2026,11,26),T_Demandes[Type],"RTT")&gt;0,"RTT",IF(COUNTIFS(T_Demandes[Collaborateur],$A14,T_Demandes[Statut],"Validé",T_Demandes[Du],"&lt;="&amp;DATE(2026,11,26),T_Demandes[Au],"&gt;="&amp;DATE(2026,11,26),T_Demandes[Type],"MAL")&gt;0,"MAL",IF(COUNTIFS(T_Demandes[Collaborateur],$A14,T_Demandes[Statut],"Validé",T_Demandes[Du],"&lt;="&amp;DATE(2026,11,26),T_Demandes[Au],"&gt;="&amp;DATE(2026,11,26),T_Demandes[Type],"ABS")&gt;0,"ABS",IF(COUNTIFS(T_Demandes[Collaborateur],$A14,T_Demandes[Statut],"Validé",T_Demandes[Du],"&lt;="&amp;DATE(2026,11,26),T_Demandes[Au],"&gt;="&amp;DATE(2026,11,26),T_Demandes[Type],"MAT")&gt;0,"MAT","")))))</f>
        <v/>
      </c>
      <c r="AD14" s="8">
        <f>IF(COUNTIFS(T_Demandes[Collaborateur],$A14,T_Demandes[Statut],"Validé",T_Demandes[Du],"&lt;="&amp;DATE(2026,11,27),T_Demandes[Au],"&gt;="&amp;DATE(2026,11,27),T_Demandes[Type],"CP")&gt;0,"CP",IF(COUNTIFS(T_Demandes[Collaborateur],$A14,T_Demandes[Statut],"Validé",T_Demandes[Du],"&lt;="&amp;DATE(2026,11,27),T_Demandes[Au],"&gt;="&amp;DATE(2026,11,27),T_Demandes[Type],"RTT")&gt;0,"RTT",IF(COUNTIFS(T_Demandes[Collaborateur],$A14,T_Demandes[Statut],"Validé",T_Demandes[Du],"&lt;="&amp;DATE(2026,11,27),T_Demandes[Au],"&gt;="&amp;DATE(2026,11,27),T_Demandes[Type],"MAL")&gt;0,"MAL",IF(COUNTIFS(T_Demandes[Collaborateur],$A14,T_Demandes[Statut],"Validé",T_Demandes[Du],"&lt;="&amp;DATE(2026,11,27),T_Demandes[Au],"&gt;="&amp;DATE(2026,11,27),T_Demandes[Type],"ABS")&gt;0,"ABS",IF(COUNTIFS(T_Demandes[Collaborateur],$A14,T_Demandes[Statut],"Validé",T_Demandes[Du],"&lt;="&amp;DATE(2026,11,27),T_Demandes[Au],"&gt;="&amp;DATE(2026,11,27),T_Demandes[Type],"MAT")&gt;0,"MAT","")))))</f>
        <v/>
      </c>
      <c r="AE14" s="8">
        <f>IF(COUNTIFS(T_Demandes[Collaborateur],$A14,T_Demandes[Statut],"Validé",T_Demandes[Du],"&lt;="&amp;DATE(2026,11,28),T_Demandes[Au],"&gt;="&amp;DATE(2026,11,28),T_Demandes[Type],"CP")&gt;0,"CP",IF(COUNTIFS(T_Demandes[Collaborateur],$A14,T_Demandes[Statut],"Validé",T_Demandes[Du],"&lt;="&amp;DATE(2026,11,28),T_Demandes[Au],"&gt;="&amp;DATE(2026,11,28),T_Demandes[Type],"RTT")&gt;0,"RTT",IF(COUNTIFS(T_Demandes[Collaborateur],$A14,T_Demandes[Statut],"Validé",T_Demandes[Du],"&lt;="&amp;DATE(2026,11,28),T_Demandes[Au],"&gt;="&amp;DATE(2026,11,28),T_Demandes[Type],"MAL")&gt;0,"MAL",IF(COUNTIFS(T_Demandes[Collaborateur],$A14,T_Demandes[Statut],"Validé",T_Demandes[Du],"&lt;="&amp;DATE(2026,11,28),T_Demandes[Au],"&gt;="&amp;DATE(2026,11,28),T_Demandes[Type],"ABS")&gt;0,"ABS",IF(COUNTIFS(T_Demandes[Collaborateur],$A14,T_Demandes[Statut],"Validé",T_Demandes[Du],"&lt;="&amp;DATE(2026,11,28),T_Demandes[Au],"&gt;="&amp;DATE(2026,11,28),T_Demandes[Type],"MAT")&gt;0,"MAT","")))))</f>
        <v/>
      </c>
      <c r="AF14" s="8">
        <f>IF(COUNTIFS(T_Demandes[Collaborateur],$A14,T_Demandes[Statut],"Validé",T_Demandes[Du],"&lt;="&amp;DATE(2026,11,29),T_Demandes[Au],"&gt;="&amp;DATE(2026,11,29),T_Demandes[Type],"CP")&gt;0,"CP",IF(COUNTIFS(T_Demandes[Collaborateur],$A14,T_Demandes[Statut],"Validé",T_Demandes[Du],"&lt;="&amp;DATE(2026,11,29),T_Demandes[Au],"&gt;="&amp;DATE(2026,11,29),T_Demandes[Type],"RTT")&gt;0,"RTT",IF(COUNTIFS(T_Demandes[Collaborateur],$A14,T_Demandes[Statut],"Validé",T_Demandes[Du],"&lt;="&amp;DATE(2026,11,29),T_Demandes[Au],"&gt;="&amp;DATE(2026,11,29),T_Demandes[Type],"MAL")&gt;0,"MAL",IF(COUNTIFS(T_Demandes[Collaborateur],$A14,T_Demandes[Statut],"Validé",T_Demandes[Du],"&lt;="&amp;DATE(2026,11,29),T_Demandes[Au],"&gt;="&amp;DATE(2026,11,29),T_Demandes[Type],"ABS")&gt;0,"ABS",IF(COUNTIFS(T_Demandes[Collaborateur],$A14,T_Demandes[Statut],"Validé",T_Demandes[Du],"&lt;="&amp;DATE(2026,11,29),T_Demandes[Au],"&gt;="&amp;DATE(2026,11,29),T_Demandes[Type],"MAT")&gt;0,"MAT","")))))</f>
        <v/>
      </c>
      <c r="AG14" s="8">
        <f>IF(COUNTIFS(T_Demandes[Collaborateur],$A14,T_Demandes[Statut],"Validé",T_Demandes[Du],"&lt;="&amp;DATE(2026,11,30),T_Demandes[Au],"&gt;="&amp;DATE(2026,11,30),T_Demandes[Type],"CP")&gt;0,"CP",IF(COUNTIFS(T_Demandes[Collaborateur],$A14,T_Demandes[Statut],"Validé",T_Demandes[Du],"&lt;="&amp;DATE(2026,11,30),T_Demandes[Au],"&gt;="&amp;DATE(2026,11,30),T_Demandes[Type],"RTT")&gt;0,"RTT",IF(COUNTIFS(T_Demandes[Collaborateur],$A14,T_Demandes[Statut],"Validé",T_Demandes[Du],"&lt;="&amp;DATE(2026,11,30),T_Demandes[Au],"&gt;="&amp;DATE(2026,11,30),T_Demandes[Type],"MAL")&gt;0,"MAL",IF(COUNTIFS(T_Demandes[Collaborateur],$A14,T_Demandes[Statut],"Validé",T_Demandes[Du],"&lt;="&amp;DATE(2026,11,30),T_Demandes[Au],"&gt;="&amp;DATE(2026,11,30),T_Demandes[Type],"ABS")&gt;0,"ABS",IF(COUNTIFS(T_Demandes[Collaborateur],$A14,T_Demandes[Statut],"Validé",T_Demandes[Du],"&lt;="&amp;DATE(2026,11,30),T_Demandes[Au],"&gt;="&amp;DATE(2026,11,30),T_Demandes[Type],"MAT")&gt;0,"MAT","")))))</f>
        <v/>
      </c>
    </row>
    <row r="15">
      <c r="A15" t="inlineStr">
        <is>
          <t>Julie Béranger</t>
        </is>
      </c>
      <c r="B15" t="inlineStr">
        <is>
          <t>C</t>
        </is>
      </c>
      <c r="C15" t="inlineStr">
        <is>
          <t>Karim Lahlou</t>
        </is>
      </c>
      <c r="D15" s="8">
        <f>IF(COUNTIFS(T_Demandes[Collaborateur],$A15,T_Demandes[Statut],"Validé",T_Demandes[Du],"&lt;="&amp;DATE(2026,11,1),T_Demandes[Au],"&gt;="&amp;DATE(2026,11,1),T_Demandes[Type],"CP")&gt;0,"CP",IF(COUNTIFS(T_Demandes[Collaborateur],$A15,T_Demandes[Statut],"Validé",T_Demandes[Du],"&lt;="&amp;DATE(2026,11,1),T_Demandes[Au],"&gt;="&amp;DATE(2026,11,1),T_Demandes[Type],"RTT")&gt;0,"RTT",IF(COUNTIFS(T_Demandes[Collaborateur],$A15,T_Demandes[Statut],"Validé",T_Demandes[Du],"&lt;="&amp;DATE(2026,11,1),T_Demandes[Au],"&gt;="&amp;DATE(2026,11,1),T_Demandes[Type],"MAL")&gt;0,"MAL",IF(COUNTIFS(T_Demandes[Collaborateur],$A15,T_Demandes[Statut],"Validé",T_Demandes[Du],"&lt;="&amp;DATE(2026,11,1),T_Demandes[Au],"&gt;="&amp;DATE(2026,11,1),T_Demandes[Type],"ABS")&gt;0,"ABS",IF(COUNTIFS(T_Demandes[Collaborateur],$A15,T_Demandes[Statut],"Validé",T_Demandes[Du],"&lt;="&amp;DATE(2026,11,1),T_Demandes[Au],"&gt;="&amp;DATE(2026,11,1),T_Demandes[Type],"MAT")&gt;0,"MAT","")))))</f>
        <v/>
      </c>
      <c r="E15" s="8">
        <f>IF(COUNTIFS(T_Demandes[Collaborateur],$A15,T_Demandes[Statut],"Validé",T_Demandes[Du],"&lt;="&amp;DATE(2026,11,2),T_Demandes[Au],"&gt;="&amp;DATE(2026,11,2),T_Demandes[Type],"CP")&gt;0,"CP",IF(COUNTIFS(T_Demandes[Collaborateur],$A15,T_Demandes[Statut],"Validé",T_Demandes[Du],"&lt;="&amp;DATE(2026,11,2),T_Demandes[Au],"&gt;="&amp;DATE(2026,11,2),T_Demandes[Type],"RTT")&gt;0,"RTT",IF(COUNTIFS(T_Demandes[Collaborateur],$A15,T_Demandes[Statut],"Validé",T_Demandes[Du],"&lt;="&amp;DATE(2026,11,2),T_Demandes[Au],"&gt;="&amp;DATE(2026,11,2),T_Demandes[Type],"MAL")&gt;0,"MAL",IF(COUNTIFS(T_Demandes[Collaborateur],$A15,T_Demandes[Statut],"Validé",T_Demandes[Du],"&lt;="&amp;DATE(2026,11,2),T_Demandes[Au],"&gt;="&amp;DATE(2026,11,2),T_Demandes[Type],"ABS")&gt;0,"ABS",IF(COUNTIFS(T_Demandes[Collaborateur],$A15,T_Demandes[Statut],"Validé",T_Demandes[Du],"&lt;="&amp;DATE(2026,11,2),T_Demandes[Au],"&gt;="&amp;DATE(2026,11,2),T_Demandes[Type],"MAT")&gt;0,"MAT","")))))</f>
        <v/>
      </c>
      <c r="F15" s="8">
        <f>IF(COUNTIFS(T_Demandes[Collaborateur],$A15,T_Demandes[Statut],"Validé",T_Demandes[Du],"&lt;="&amp;DATE(2026,11,3),T_Demandes[Au],"&gt;="&amp;DATE(2026,11,3),T_Demandes[Type],"CP")&gt;0,"CP",IF(COUNTIFS(T_Demandes[Collaborateur],$A15,T_Demandes[Statut],"Validé",T_Demandes[Du],"&lt;="&amp;DATE(2026,11,3),T_Demandes[Au],"&gt;="&amp;DATE(2026,11,3),T_Demandes[Type],"RTT")&gt;0,"RTT",IF(COUNTIFS(T_Demandes[Collaborateur],$A15,T_Demandes[Statut],"Validé",T_Demandes[Du],"&lt;="&amp;DATE(2026,11,3),T_Demandes[Au],"&gt;="&amp;DATE(2026,11,3),T_Demandes[Type],"MAL")&gt;0,"MAL",IF(COUNTIFS(T_Demandes[Collaborateur],$A15,T_Demandes[Statut],"Validé",T_Demandes[Du],"&lt;="&amp;DATE(2026,11,3),T_Demandes[Au],"&gt;="&amp;DATE(2026,11,3),T_Demandes[Type],"ABS")&gt;0,"ABS",IF(COUNTIFS(T_Demandes[Collaborateur],$A15,T_Demandes[Statut],"Validé",T_Demandes[Du],"&lt;="&amp;DATE(2026,11,3),T_Demandes[Au],"&gt;="&amp;DATE(2026,11,3),T_Demandes[Type],"MAT")&gt;0,"MAT","")))))</f>
        <v/>
      </c>
      <c r="G15" s="8">
        <f>IF(COUNTIFS(T_Demandes[Collaborateur],$A15,T_Demandes[Statut],"Validé",T_Demandes[Du],"&lt;="&amp;DATE(2026,11,4),T_Demandes[Au],"&gt;="&amp;DATE(2026,11,4),T_Demandes[Type],"CP")&gt;0,"CP",IF(COUNTIFS(T_Demandes[Collaborateur],$A15,T_Demandes[Statut],"Validé",T_Demandes[Du],"&lt;="&amp;DATE(2026,11,4),T_Demandes[Au],"&gt;="&amp;DATE(2026,11,4),T_Demandes[Type],"RTT")&gt;0,"RTT",IF(COUNTIFS(T_Demandes[Collaborateur],$A15,T_Demandes[Statut],"Validé",T_Demandes[Du],"&lt;="&amp;DATE(2026,11,4),T_Demandes[Au],"&gt;="&amp;DATE(2026,11,4),T_Demandes[Type],"MAL")&gt;0,"MAL",IF(COUNTIFS(T_Demandes[Collaborateur],$A15,T_Demandes[Statut],"Validé",T_Demandes[Du],"&lt;="&amp;DATE(2026,11,4),T_Demandes[Au],"&gt;="&amp;DATE(2026,11,4),T_Demandes[Type],"ABS")&gt;0,"ABS",IF(COUNTIFS(T_Demandes[Collaborateur],$A15,T_Demandes[Statut],"Validé",T_Demandes[Du],"&lt;="&amp;DATE(2026,11,4),T_Demandes[Au],"&gt;="&amp;DATE(2026,11,4),T_Demandes[Type],"MAT")&gt;0,"MAT","")))))</f>
        <v/>
      </c>
      <c r="H15" s="8">
        <f>IF(COUNTIFS(T_Demandes[Collaborateur],$A15,T_Demandes[Statut],"Validé",T_Demandes[Du],"&lt;="&amp;DATE(2026,11,5),T_Demandes[Au],"&gt;="&amp;DATE(2026,11,5),T_Demandes[Type],"CP")&gt;0,"CP",IF(COUNTIFS(T_Demandes[Collaborateur],$A15,T_Demandes[Statut],"Validé",T_Demandes[Du],"&lt;="&amp;DATE(2026,11,5),T_Demandes[Au],"&gt;="&amp;DATE(2026,11,5),T_Demandes[Type],"RTT")&gt;0,"RTT",IF(COUNTIFS(T_Demandes[Collaborateur],$A15,T_Demandes[Statut],"Validé",T_Demandes[Du],"&lt;="&amp;DATE(2026,11,5),T_Demandes[Au],"&gt;="&amp;DATE(2026,11,5),T_Demandes[Type],"MAL")&gt;0,"MAL",IF(COUNTIFS(T_Demandes[Collaborateur],$A15,T_Demandes[Statut],"Validé",T_Demandes[Du],"&lt;="&amp;DATE(2026,11,5),T_Demandes[Au],"&gt;="&amp;DATE(2026,11,5),T_Demandes[Type],"ABS")&gt;0,"ABS",IF(COUNTIFS(T_Demandes[Collaborateur],$A15,T_Demandes[Statut],"Validé",T_Demandes[Du],"&lt;="&amp;DATE(2026,11,5),T_Demandes[Au],"&gt;="&amp;DATE(2026,11,5),T_Demandes[Type],"MAT")&gt;0,"MAT","")))))</f>
        <v/>
      </c>
      <c r="I15" s="8">
        <f>IF(COUNTIFS(T_Demandes[Collaborateur],$A15,T_Demandes[Statut],"Validé",T_Demandes[Du],"&lt;="&amp;DATE(2026,11,6),T_Demandes[Au],"&gt;="&amp;DATE(2026,11,6),T_Demandes[Type],"CP")&gt;0,"CP",IF(COUNTIFS(T_Demandes[Collaborateur],$A15,T_Demandes[Statut],"Validé",T_Demandes[Du],"&lt;="&amp;DATE(2026,11,6),T_Demandes[Au],"&gt;="&amp;DATE(2026,11,6),T_Demandes[Type],"RTT")&gt;0,"RTT",IF(COUNTIFS(T_Demandes[Collaborateur],$A15,T_Demandes[Statut],"Validé",T_Demandes[Du],"&lt;="&amp;DATE(2026,11,6),T_Demandes[Au],"&gt;="&amp;DATE(2026,11,6),T_Demandes[Type],"MAL")&gt;0,"MAL",IF(COUNTIFS(T_Demandes[Collaborateur],$A15,T_Demandes[Statut],"Validé",T_Demandes[Du],"&lt;="&amp;DATE(2026,11,6),T_Demandes[Au],"&gt;="&amp;DATE(2026,11,6),T_Demandes[Type],"ABS")&gt;0,"ABS",IF(COUNTIFS(T_Demandes[Collaborateur],$A15,T_Demandes[Statut],"Validé",T_Demandes[Du],"&lt;="&amp;DATE(2026,11,6),T_Demandes[Au],"&gt;="&amp;DATE(2026,11,6),T_Demandes[Type],"MAT")&gt;0,"MAT","")))))</f>
        <v/>
      </c>
      <c r="J15" s="8">
        <f>IF(COUNTIFS(T_Demandes[Collaborateur],$A15,T_Demandes[Statut],"Validé",T_Demandes[Du],"&lt;="&amp;DATE(2026,11,7),T_Demandes[Au],"&gt;="&amp;DATE(2026,11,7),T_Demandes[Type],"CP")&gt;0,"CP",IF(COUNTIFS(T_Demandes[Collaborateur],$A15,T_Demandes[Statut],"Validé",T_Demandes[Du],"&lt;="&amp;DATE(2026,11,7),T_Demandes[Au],"&gt;="&amp;DATE(2026,11,7),T_Demandes[Type],"RTT")&gt;0,"RTT",IF(COUNTIFS(T_Demandes[Collaborateur],$A15,T_Demandes[Statut],"Validé",T_Demandes[Du],"&lt;="&amp;DATE(2026,11,7),T_Demandes[Au],"&gt;="&amp;DATE(2026,11,7),T_Demandes[Type],"MAL")&gt;0,"MAL",IF(COUNTIFS(T_Demandes[Collaborateur],$A15,T_Demandes[Statut],"Validé",T_Demandes[Du],"&lt;="&amp;DATE(2026,11,7),T_Demandes[Au],"&gt;="&amp;DATE(2026,11,7),T_Demandes[Type],"ABS")&gt;0,"ABS",IF(COUNTIFS(T_Demandes[Collaborateur],$A15,T_Demandes[Statut],"Validé",T_Demandes[Du],"&lt;="&amp;DATE(2026,11,7),T_Demandes[Au],"&gt;="&amp;DATE(2026,11,7),T_Demandes[Type],"MAT")&gt;0,"MAT","")))))</f>
        <v/>
      </c>
      <c r="K15" s="8">
        <f>IF(COUNTIFS(T_Demandes[Collaborateur],$A15,T_Demandes[Statut],"Validé",T_Demandes[Du],"&lt;="&amp;DATE(2026,11,8),T_Demandes[Au],"&gt;="&amp;DATE(2026,11,8),T_Demandes[Type],"CP")&gt;0,"CP",IF(COUNTIFS(T_Demandes[Collaborateur],$A15,T_Demandes[Statut],"Validé",T_Demandes[Du],"&lt;="&amp;DATE(2026,11,8),T_Demandes[Au],"&gt;="&amp;DATE(2026,11,8),T_Demandes[Type],"RTT")&gt;0,"RTT",IF(COUNTIFS(T_Demandes[Collaborateur],$A15,T_Demandes[Statut],"Validé",T_Demandes[Du],"&lt;="&amp;DATE(2026,11,8),T_Demandes[Au],"&gt;="&amp;DATE(2026,11,8),T_Demandes[Type],"MAL")&gt;0,"MAL",IF(COUNTIFS(T_Demandes[Collaborateur],$A15,T_Demandes[Statut],"Validé",T_Demandes[Du],"&lt;="&amp;DATE(2026,11,8),T_Demandes[Au],"&gt;="&amp;DATE(2026,11,8),T_Demandes[Type],"ABS")&gt;0,"ABS",IF(COUNTIFS(T_Demandes[Collaborateur],$A15,T_Demandes[Statut],"Validé",T_Demandes[Du],"&lt;="&amp;DATE(2026,11,8),T_Demandes[Au],"&gt;="&amp;DATE(2026,11,8),T_Demandes[Type],"MAT")&gt;0,"MAT","")))))</f>
        <v/>
      </c>
      <c r="L15" s="8">
        <f>IF(COUNTIFS(T_Demandes[Collaborateur],$A15,T_Demandes[Statut],"Validé",T_Demandes[Du],"&lt;="&amp;DATE(2026,11,9),T_Demandes[Au],"&gt;="&amp;DATE(2026,11,9),T_Demandes[Type],"CP")&gt;0,"CP",IF(COUNTIFS(T_Demandes[Collaborateur],$A15,T_Demandes[Statut],"Validé",T_Demandes[Du],"&lt;="&amp;DATE(2026,11,9),T_Demandes[Au],"&gt;="&amp;DATE(2026,11,9),T_Demandes[Type],"RTT")&gt;0,"RTT",IF(COUNTIFS(T_Demandes[Collaborateur],$A15,T_Demandes[Statut],"Validé",T_Demandes[Du],"&lt;="&amp;DATE(2026,11,9),T_Demandes[Au],"&gt;="&amp;DATE(2026,11,9),T_Demandes[Type],"MAL")&gt;0,"MAL",IF(COUNTIFS(T_Demandes[Collaborateur],$A15,T_Demandes[Statut],"Validé",T_Demandes[Du],"&lt;="&amp;DATE(2026,11,9),T_Demandes[Au],"&gt;="&amp;DATE(2026,11,9),T_Demandes[Type],"ABS")&gt;0,"ABS",IF(COUNTIFS(T_Demandes[Collaborateur],$A15,T_Demandes[Statut],"Validé",T_Demandes[Du],"&lt;="&amp;DATE(2026,11,9),T_Demandes[Au],"&gt;="&amp;DATE(2026,11,9),T_Demandes[Type],"MAT")&gt;0,"MAT","")))))</f>
        <v/>
      </c>
      <c r="M15" s="8">
        <f>IF(COUNTIFS(T_Demandes[Collaborateur],$A15,T_Demandes[Statut],"Validé",T_Demandes[Du],"&lt;="&amp;DATE(2026,11,10),T_Demandes[Au],"&gt;="&amp;DATE(2026,11,10),T_Demandes[Type],"CP")&gt;0,"CP",IF(COUNTIFS(T_Demandes[Collaborateur],$A15,T_Demandes[Statut],"Validé",T_Demandes[Du],"&lt;="&amp;DATE(2026,11,10),T_Demandes[Au],"&gt;="&amp;DATE(2026,11,10),T_Demandes[Type],"RTT")&gt;0,"RTT",IF(COUNTIFS(T_Demandes[Collaborateur],$A15,T_Demandes[Statut],"Validé",T_Demandes[Du],"&lt;="&amp;DATE(2026,11,10),T_Demandes[Au],"&gt;="&amp;DATE(2026,11,10),T_Demandes[Type],"MAL")&gt;0,"MAL",IF(COUNTIFS(T_Demandes[Collaborateur],$A15,T_Demandes[Statut],"Validé",T_Demandes[Du],"&lt;="&amp;DATE(2026,11,10),T_Demandes[Au],"&gt;="&amp;DATE(2026,11,10),T_Demandes[Type],"ABS")&gt;0,"ABS",IF(COUNTIFS(T_Demandes[Collaborateur],$A15,T_Demandes[Statut],"Validé",T_Demandes[Du],"&lt;="&amp;DATE(2026,11,10),T_Demandes[Au],"&gt;="&amp;DATE(2026,11,10),T_Demandes[Type],"MAT")&gt;0,"MAT","")))))</f>
        <v/>
      </c>
      <c r="N15" s="8">
        <f>IF(COUNTIFS(T_Demandes[Collaborateur],$A15,T_Demandes[Statut],"Validé",T_Demandes[Du],"&lt;="&amp;DATE(2026,11,11),T_Demandes[Au],"&gt;="&amp;DATE(2026,11,11),T_Demandes[Type],"CP")&gt;0,"CP",IF(COUNTIFS(T_Demandes[Collaborateur],$A15,T_Demandes[Statut],"Validé",T_Demandes[Du],"&lt;="&amp;DATE(2026,11,11),T_Demandes[Au],"&gt;="&amp;DATE(2026,11,11),T_Demandes[Type],"RTT")&gt;0,"RTT",IF(COUNTIFS(T_Demandes[Collaborateur],$A15,T_Demandes[Statut],"Validé",T_Demandes[Du],"&lt;="&amp;DATE(2026,11,11),T_Demandes[Au],"&gt;="&amp;DATE(2026,11,11),T_Demandes[Type],"MAL")&gt;0,"MAL",IF(COUNTIFS(T_Demandes[Collaborateur],$A15,T_Demandes[Statut],"Validé",T_Demandes[Du],"&lt;="&amp;DATE(2026,11,11),T_Demandes[Au],"&gt;="&amp;DATE(2026,11,11),T_Demandes[Type],"ABS")&gt;0,"ABS",IF(COUNTIFS(T_Demandes[Collaborateur],$A15,T_Demandes[Statut],"Validé",T_Demandes[Du],"&lt;="&amp;DATE(2026,11,11),T_Demandes[Au],"&gt;="&amp;DATE(2026,11,11),T_Demandes[Type],"MAT")&gt;0,"MAT","")))))</f>
        <v/>
      </c>
      <c r="O15" s="8">
        <f>IF(COUNTIFS(T_Demandes[Collaborateur],$A15,T_Demandes[Statut],"Validé",T_Demandes[Du],"&lt;="&amp;DATE(2026,11,12),T_Demandes[Au],"&gt;="&amp;DATE(2026,11,12),T_Demandes[Type],"CP")&gt;0,"CP",IF(COUNTIFS(T_Demandes[Collaborateur],$A15,T_Demandes[Statut],"Validé",T_Demandes[Du],"&lt;="&amp;DATE(2026,11,12),T_Demandes[Au],"&gt;="&amp;DATE(2026,11,12),T_Demandes[Type],"RTT")&gt;0,"RTT",IF(COUNTIFS(T_Demandes[Collaborateur],$A15,T_Demandes[Statut],"Validé",T_Demandes[Du],"&lt;="&amp;DATE(2026,11,12),T_Demandes[Au],"&gt;="&amp;DATE(2026,11,12),T_Demandes[Type],"MAL")&gt;0,"MAL",IF(COUNTIFS(T_Demandes[Collaborateur],$A15,T_Demandes[Statut],"Validé",T_Demandes[Du],"&lt;="&amp;DATE(2026,11,12),T_Demandes[Au],"&gt;="&amp;DATE(2026,11,12),T_Demandes[Type],"ABS")&gt;0,"ABS",IF(COUNTIFS(T_Demandes[Collaborateur],$A15,T_Demandes[Statut],"Validé",T_Demandes[Du],"&lt;="&amp;DATE(2026,11,12),T_Demandes[Au],"&gt;="&amp;DATE(2026,11,12),T_Demandes[Type],"MAT")&gt;0,"MAT","")))))</f>
        <v/>
      </c>
      <c r="P15" s="8">
        <f>IF(COUNTIFS(T_Demandes[Collaborateur],$A15,T_Demandes[Statut],"Validé",T_Demandes[Du],"&lt;="&amp;DATE(2026,11,13),T_Demandes[Au],"&gt;="&amp;DATE(2026,11,13),T_Demandes[Type],"CP")&gt;0,"CP",IF(COUNTIFS(T_Demandes[Collaborateur],$A15,T_Demandes[Statut],"Validé",T_Demandes[Du],"&lt;="&amp;DATE(2026,11,13),T_Demandes[Au],"&gt;="&amp;DATE(2026,11,13),T_Demandes[Type],"RTT")&gt;0,"RTT",IF(COUNTIFS(T_Demandes[Collaborateur],$A15,T_Demandes[Statut],"Validé",T_Demandes[Du],"&lt;="&amp;DATE(2026,11,13),T_Demandes[Au],"&gt;="&amp;DATE(2026,11,13),T_Demandes[Type],"MAL")&gt;0,"MAL",IF(COUNTIFS(T_Demandes[Collaborateur],$A15,T_Demandes[Statut],"Validé",T_Demandes[Du],"&lt;="&amp;DATE(2026,11,13),T_Demandes[Au],"&gt;="&amp;DATE(2026,11,13),T_Demandes[Type],"ABS")&gt;0,"ABS",IF(COUNTIFS(T_Demandes[Collaborateur],$A15,T_Demandes[Statut],"Validé",T_Demandes[Du],"&lt;="&amp;DATE(2026,11,13),T_Demandes[Au],"&gt;="&amp;DATE(2026,11,13),T_Demandes[Type],"MAT")&gt;0,"MAT","")))))</f>
        <v/>
      </c>
      <c r="Q15" s="8">
        <f>IF(COUNTIFS(T_Demandes[Collaborateur],$A15,T_Demandes[Statut],"Validé",T_Demandes[Du],"&lt;="&amp;DATE(2026,11,14),T_Demandes[Au],"&gt;="&amp;DATE(2026,11,14),T_Demandes[Type],"CP")&gt;0,"CP",IF(COUNTIFS(T_Demandes[Collaborateur],$A15,T_Demandes[Statut],"Validé",T_Demandes[Du],"&lt;="&amp;DATE(2026,11,14),T_Demandes[Au],"&gt;="&amp;DATE(2026,11,14),T_Demandes[Type],"RTT")&gt;0,"RTT",IF(COUNTIFS(T_Demandes[Collaborateur],$A15,T_Demandes[Statut],"Validé",T_Demandes[Du],"&lt;="&amp;DATE(2026,11,14),T_Demandes[Au],"&gt;="&amp;DATE(2026,11,14),T_Demandes[Type],"MAL")&gt;0,"MAL",IF(COUNTIFS(T_Demandes[Collaborateur],$A15,T_Demandes[Statut],"Validé",T_Demandes[Du],"&lt;="&amp;DATE(2026,11,14),T_Demandes[Au],"&gt;="&amp;DATE(2026,11,14),T_Demandes[Type],"ABS")&gt;0,"ABS",IF(COUNTIFS(T_Demandes[Collaborateur],$A15,T_Demandes[Statut],"Validé",T_Demandes[Du],"&lt;="&amp;DATE(2026,11,14),T_Demandes[Au],"&gt;="&amp;DATE(2026,11,14),T_Demandes[Type],"MAT")&gt;0,"MAT","")))))</f>
        <v/>
      </c>
      <c r="R15" s="8">
        <f>IF(COUNTIFS(T_Demandes[Collaborateur],$A15,T_Demandes[Statut],"Validé",T_Demandes[Du],"&lt;="&amp;DATE(2026,11,15),T_Demandes[Au],"&gt;="&amp;DATE(2026,11,15),T_Demandes[Type],"CP")&gt;0,"CP",IF(COUNTIFS(T_Demandes[Collaborateur],$A15,T_Demandes[Statut],"Validé",T_Demandes[Du],"&lt;="&amp;DATE(2026,11,15),T_Demandes[Au],"&gt;="&amp;DATE(2026,11,15),T_Demandes[Type],"RTT")&gt;0,"RTT",IF(COUNTIFS(T_Demandes[Collaborateur],$A15,T_Demandes[Statut],"Validé",T_Demandes[Du],"&lt;="&amp;DATE(2026,11,15),T_Demandes[Au],"&gt;="&amp;DATE(2026,11,15),T_Demandes[Type],"MAL")&gt;0,"MAL",IF(COUNTIFS(T_Demandes[Collaborateur],$A15,T_Demandes[Statut],"Validé",T_Demandes[Du],"&lt;="&amp;DATE(2026,11,15),T_Demandes[Au],"&gt;="&amp;DATE(2026,11,15),T_Demandes[Type],"ABS")&gt;0,"ABS",IF(COUNTIFS(T_Demandes[Collaborateur],$A15,T_Demandes[Statut],"Validé",T_Demandes[Du],"&lt;="&amp;DATE(2026,11,15),T_Demandes[Au],"&gt;="&amp;DATE(2026,11,15),T_Demandes[Type],"MAT")&gt;0,"MAT","")))))</f>
        <v/>
      </c>
      <c r="S15" s="8">
        <f>IF(COUNTIFS(T_Demandes[Collaborateur],$A15,T_Demandes[Statut],"Validé",T_Demandes[Du],"&lt;="&amp;DATE(2026,11,16),T_Demandes[Au],"&gt;="&amp;DATE(2026,11,16),T_Demandes[Type],"CP")&gt;0,"CP",IF(COUNTIFS(T_Demandes[Collaborateur],$A15,T_Demandes[Statut],"Validé",T_Demandes[Du],"&lt;="&amp;DATE(2026,11,16),T_Demandes[Au],"&gt;="&amp;DATE(2026,11,16),T_Demandes[Type],"RTT")&gt;0,"RTT",IF(COUNTIFS(T_Demandes[Collaborateur],$A15,T_Demandes[Statut],"Validé",T_Demandes[Du],"&lt;="&amp;DATE(2026,11,16),T_Demandes[Au],"&gt;="&amp;DATE(2026,11,16),T_Demandes[Type],"MAL")&gt;0,"MAL",IF(COUNTIFS(T_Demandes[Collaborateur],$A15,T_Demandes[Statut],"Validé",T_Demandes[Du],"&lt;="&amp;DATE(2026,11,16),T_Demandes[Au],"&gt;="&amp;DATE(2026,11,16),T_Demandes[Type],"ABS")&gt;0,"ABS",IF(COUNTIFS(T_Demandes[Collaborateur],$A15,T_Demandes[Statut],"Validé",T_Demandes[Du],"&lt;="&amp;DATE(2026,11,16),T_Demandes[Au],"&gt;="&amp;DATE(2026,11,16),T_Demandes[Type],"MAT")&gt;0,"MAT","")))))</f>
        <v/>
      </c>
      <c r="T15" s="8">
        <f>IF(COUNTIFS(T_Demandes[Collaborateur],$A15,T_Demandes[Statut],"Validé",T_Demandes[Du],"&lt;="&amp;DATE(2026,11,17),T_Demandes[Au],"&gt;="&amp;DATE(2026,11,17),T_Demandes[Type],"CP")&gt;0,"CP",IF(COUNTIFS(T_Demandes[Collaborateur],$A15,T_Demandes[Statut],"Validé",T_Demandes[Du],"&lt;="&amp;DATE(2026,11,17),T_Demandes[Au],"&gt;="&amp;DATE(2026,11,17),T_Demandes[Type],"RTT")&gt;0,"RTT",IF(COUNTIFS(T_Demandes[Collaborateur],$A15,T_Demandes[Statut],"Validé",T_Demandes[Du],"&lt;="&amp;DATE(2026,11,17),T_Demandes[Au],"&gt;="&amp;DATE(2026,11,17),T_Demandes[Type],"MAL")&gt;0,"MAL",IF(COUNTIFS(T_Demandes[Collaborateur],$A15,T_Demandes[Statut],"Validé",T_Demandes[Du],"&lt;="&amp;DATE(2026,11,17),T_Demandes[Au],"&gt;="&amp;DATE(2026,11,17),T_Demandes[Type],"ABS")&gt;0,"ABS",IF(COUNTIFS(T_Demandes[Collaborateur],$A15,T_Demandes[Statut],"Validé",T_Demandes[Du],"&lt;="&amp;DATE(2026,11,17),T_Demandes[Au],"&gt;="&amp;DATE(2026,11,17),T_Demandes[Type],"MAT")&gt;0,"MAT","")))))</f>
        <v/>
      </c>
      <c r="U15" s="8">
        <f>IF(COUNTIFS(T_Demandes[Collaborateur],$A15,T_Demandes[Statut],"Validé",T_Demandes[Du],"&lt;="&amp;DATE(2026,11,18),T_Demandes[Au],"&gt;="&amp;DATE(2026,11,18),T_Demandes[Type],"CP")&gt;0,"CP",IF(COUNTIFS(T_Demandes[Collaborateur],$A15,T_Demandes[Statut],"Validé",T_Demandes[Du],"&lt;="&amp;DATE(2026,11,18),T_Demandes[Au],"&gt;="&amp;DATE(2026,11,18),T_Demandes[Type],"RTT")&gt;0,"RTT",IF(COUNTIFS(T_Demandes[Collaborateur],$A15,T_Demandes[Statut],"Validé",T_Demandes[Du],"&lt;="&amp;DATE(2026,11,18),T_Demandes[Au],"&gt;="&amp;DATE(2026,11,18),T_Demandes[Type],"MAL")&gt;0,"MAL",IF(COUNTIFS(T_Demandes[Collaborateur],$A15,T_Demandes[Statut],"Validé",T_Demandes[Du],"&lt;="&amp;DATE(2026,11,18),T_Demandes[Au],"&gt;="&amp;DATE(2026,11,18),T_Demandes[Type],"ABS")&gt;0,"ABS",IF(COUNTIFS(T_Demandes[Collaborateur],$A15,T_Demandes[Statut],"Validé",T_Demandes[Du],"&lt;="&amp;DATE(2026,11,18),T_Demandes[Au],"&gt;="&amp;DATE(2026,11,18),T_Demandes[Type],"MAT")&gt;0,"MAT","")))))</f>
        <v/>
      </c>
      <c r="V15" s="8">
        <f>IF(COUNTIFS(T_Demandes[Collaborateur],$A15,T_Demandes[Statut],"Validé",T_Demandes[Du],"&lt;="&amp;DATE(2026,11,19),T_Demandes[Au],"&gt;="&amp;DATE(2026,11,19),T_Demandes[Type],"CP")&gt;0,"CP",IF(COUNTIFS(T_Demandes[Collaborateur],$A15,T_Demandes[Statut],"Validé",T_Demandes[Du],"&lt;="&amp;DATE(2026,11,19),T_Demandes[Au],"&gt;="&amp;DATE(2026,11,19),T_Demandes[Type],"RTT")&gt;0,"RTT",IF(COUNTIFS(T_Demandes[Collaborateur],$A15,T_Demandes[Statut],"Validé",T_Demandes[Du],"&lt;="&amp;DATE(2026,11,19),T_Demandes[Au],"&gt;="&amp;DATE(2026,11,19),T_Demandes[Type],"MAL")&gt;0,"MAL",IF(COUNTIFS(T_Demandes[Collaborateur],$A15,T_Demandes[Statut],"Validé",T_Demandes[Du],"&lt;="&amp;DATE(2026,11,19),T_Demandes[Au],"&gt;="&amp;DATE(2026,11,19),T_Demandes[Type],"ABS")&gt;0,"ABS",IF(COUNTIFS(T_Demandes[Collaborateur],$A15,T_Demandes[Statut],"Validé",T_Demandes[Du],"&lt;="&amp;DATE(2026,11,19),T_Demandes[Au],"&gt;="&amp;DATE(2026,11,19),T_Demandes[Type],"MAT")&gt;0,"MAT","")))))</f>
        <v/>
      </c>
      <c r="W15" s="8">
        <f>IF(COUNTIFS(T_Demandes[Collaborateur],$A15,T_Demandes[Statut],"Validé",T_Demandes[Du],"&lt;="&amp;DATE(2026,11,20),T_Demandes[Au],"&gt;="&amp;DATE(2026,11,20),T_Demandes[Type],"CP")&gt;0,"CP",IF(COUNTIFS(T_Demandes[Collaborateur],$A15,T_Demandes[Statut],"Validé",T_Demandes[Du],"&lt;="&amp;DATE(2026,11,20),T_Demandes[Au],"&gt;="&amp;DATE(2026,11,20),T_Demandes[Type],"RTT")&gt;0,"RTT",IF(COUNTIFS(T_Demandes[Collaborateur],$A15,T_Demandes[Statut],"Validé",T_Demandes[Du],"&lt;="&amp;DATE(2026,11,20),T_Demandes[Au],"&gt;="&amp;DATE(2026,11,20),T_Demandes[Type],"MAL")&gt;0,"MAL",IF(COUNTIFS(T_Demandes[Collaborateur],$A15,T_Demandes[Statut],"Validé",T_Demandes[Du],"&lt;="&amp;DATE(2026,11,20),T_Demandes[Au],"&gt;="&amp;DATE(2026,11,20),T_Demandes[Type],"ABS")&gt;0,"ABS",IF(COUNTIFS(T_Demandes[Collaborateur],$A15,T_Demandes[Statut],"Validé",T_Demandes[Du],"&lt;="&amp;DATE(2026,11,20),T_Demandes[Au],"&gt;="&amp;DATE(2026,11,20),T_Demandes[Type],"MAT")&gt;0,"MAT","")))))</f>
        <v/>
      </c>
      <c r="X15" s="8">
        <f>IF(COUNTIFS(T_Demandes[Collaborateur],$A15,T_Demandes[Statut],"Validé",T_Demandes[Du],"&lt;="&amp;DATE(2026,11,21),T_Demandes[Au],"&gt;="&amp;DATE(2026,11,21),T_Demandes[Type],"CP")&gt;0,"CP",IF(COUNTIFS(T_Demandes[Collaborateur],$A15,T_Demandes[Statut],"Validé",T_Demandes[Du],"&lt;="&amp;DATE(2026,11,21),T_Demandes[Au],"&gt;="&amp;DATE(2026,11,21),T_Demandes[Type],"RTT")&gt;0,"RTT",IF(COUNTIFS(T_Demandes[Collaborateur],$A15,T_Demandes[Statut],"Validé",T_Demandes[Du],"&lt;="&amp;DATE(2026,11,21),T_Demandes[Au],"&gt;="&amp;DATE(2026,11,21),T_Demandes[Type],"MAL")&gt;0,"MAL",IF(COUNTIFS(T_Demandes[Collaborateur],$A15,T_Demandes[Statut],"Validé",T_Demandes[Du],"&lt;="&amp;DATE(2026,11,21),T_Demandes[Au],"&gt;="&amp;DATE(2026,11,21),T_Demandes[Type],"ABS")&gt;0,"ABS",IF(COUNTIFS(T_Demandes[Collaborateur],$A15,T_Demandes[Statut],"Validé",T_Demandes[Du],"&lt;="&amp;DATE(2026,11,21),T_Demandes[Au],"&gt;="&amp;DATE(2026,11,21),T_Demandes[Type],"MAT")&gt;0,"MAT","")))))</f>
        <v/>
      </c>
      <c r="Y15" s="8">
        <f>IF(COUNTIFS(T_Demandes[Collaborateur],$A15,T_Demandes[Statut],"Validé",T_Demandes[Du],"&lt;="&amp;DATE(2026,11,22),T_Demandes[Au],"&gt;="&amp;DATE(2026,11,22),T_Demandes[Type],"CP")&gt;0,"CP",IF(COUNTIFS(T_Demandes[Collaborateur],$A15,T_Demandes[Statut],"Validé",T_Demandes[Du],"&lt;="&amp;DATE(2026,11,22),T_Demandes[Au],"&gt;="&amp;DATE(2026,11,22),T_Demandes[Type],"RTT")&gt;0,"RTT",IF(COUNTIFS(T_Demandes[Collaborateur],$A15,T_Demandes[Statut],"Validé",T_Demandes[Du],"&lt;="&amp;DATE(2026,11,22),T_Demandes[Au],"&gt;="&amp;DATE(2026,11,22),T_Demandes[Type],"MAL")&gt;0,"MAL",IF(COUNTIFS(T_Demandes[Collaborateur],$A15,T_Demandes[Statut],"Validé",T_Demandes[Du],"&lt;="&amp;DATE(2026,11,22),T_Demandes[Au],"&gt;="&amp;DATE(2026,11,22),T_Demandes[Type],"ABS")&gt;0,"ABS",IF(COUNTIFS(T_Demandes[Collaborateur],$A15,T_Demandes[Statut],"Validé",T_Demandes[Du],"&lt;="&amp;DATE(2026,11,22),T_Demandes[Au],"&gt;="&amp;DATE(2026,11,22),T_Demandes[Type],"MAT")&gt;0,"MAT","")))))</f>
        <v/>
      </c>
      <c r="Z15" s="8">
        <f>IF(COUNTIFS(T_Demandes[Collaborateur],$A15,T_Demandes[Statut],"Validé",T_Demandes[Du],"&lt;="&amp;DATE(2026,11,23),T_Demandes[Au],"&gt;="&amp;DATE(2026,11,23),T_Demandes[Type],"CP")&gt;0,"CP",IF(COUNTIFS(T_Demandes[Collaborateur],$A15,T_Demandes[Statut],"Validé",T_Demandes[Du],"&lt;="&amp;DATE(2026,11,23),T_Demandes[Au],"&gt;="&amp;DATE(2026,11,23),T_Demandes[Type],"RTT")&gt;0,"RTT",IF(COUNTIFS(T_Demandes[Collaborateur],$A15,T_Demandes[Statut],"Validé",T_Demandes[Du],"&lt;="&amp;DATE(2026,11,23),T_Demandes[Au],"&gt;="&amp;DATE(2026,11,23),T_Demandes[Type],"MAL")&gt;0,"MAL",IF(COUNTIFS(T_Demandes[Collaborateur],$A15,T_Demandes[Statut],"Validé",T_Demandes[Du],"&lt;="&amp;DATE(2026,11,23),T_Demandes[Au],"&gt;="&amp;DATE(2026,11,23),T_Demandes[Type],"ABS")&gt;0,"ABS",IF(COUNTIFS(T_Demandes[Collaborateur],$A15,T_Demandes[Statut],"Validé",T_Demandes[Du],"&lt;="&amp;DATE(2026,11,23),T_Demandes[Au],"&gt;="&amp;DATE(2026,11,23),T_Demandes[Type],"MAT")&gt;0,"MAT","")))))</f>
        <v/>
      </c>
      <c r="AA15" s="8">
        <f>IF(COUNTIFS(T_Demandes[Collaborateur],$A15,T_Demandes[Statut],"Validé",T_Demandes[Du],"&lt;="&amp;DATE(2026,11,24),T_Demandes[Au],"&gt;="&amp;DATE(2026,11,24),T_Demandes[Type],"CP")&gt;0,"CP",IF(COUNTIFS(T_Demandes[Collaborateur],$A15,T_Demandes[Statut],"Validé",T_Demandes[Du],"&lt;="&amp;DATE(2026,11,24),T_Demandes[Au],"&gt;="&amp;DATE(2026,11,24),T_Demandes[Type],"RTT")&gt;0,"RTT",IF(COUNTIFS(T_Demandes[Collaborateur],$A15,T_Demandes[Statut],"Validé",T_Demandes[Du],"&lt;="&amp;DATE(2026,11,24),T_Demandes[Au],"&gt;="&amp;DATE(2026,11,24),T_Demandes[Type],"MAL")&gt;0,"MAL",IF(COUNTIFS(T_Demandes[Collaborateur],$A15,T_Demandes[Statut],"Validé",T_Demandes[Du],"&lt;="&amp;DATE(2026,11,24),T_Demandes[Au],"&gt;="&amp;DATE(2026,11,24),T_Demandes[Type],"ABS")&gt;0,"ABS",IF(COUNTIFS(T_Demandes[Collaborateur],$A15,T_Demandes[Statut],"Validé",T_Demandes[Du],"&lt;="&amp;DATE(2026,11,24),T_Demandes[Au],"&gt;="&amp;DATE(2026,11,24),T_Demandes[Type],"MAT")&gt;0,"MAT","")))))</f>
        <v/>
      </c>
      <c r="AB15" s="8">
        <f>IF(COUNTIFS(T_Demandes[Collaborateur],$A15,T_Demandes[Statut],"Validé",T_Demandes[Du],"&lt;="&amp;DATE(2026,11,25),T_Demandes[Au],"&gt;="&amp;DATE(2026,11,25),T_Demandes[Type],"CP")&gt;0,"CP",IF(COUNTIFS(T_Demandes[Collaborateur],$A15,T_Demandes[Statut],"Validé",T_Demandes[Du],"&lt;="&amp;DATE(2026,11,25),T_Demandes[Au],"&gt;="&amp;DATE(2026,11,25),T_Demandes[Type],"RTT")&gt;0,"RTT",IF(COUNTIFS(T_Demandes[Collaborateur],$A15,T_Demandes[Statut],"Validé",T_Demandes[Du],"&lt;="&amp;DATE(2026,11,25),T_Demandes[Au],"&gt;="&amp;DATE(2026,11,25),T_Demandes[Type],"MAL")&gt;0,"MAL",IF(COUNTIFS(T_Demandes[Collaborateur],$A15,T_Demandes[Statut],"Validé",T_Demandes[Du],"&lt;="&amp;DATE(2026,11,25),T_Demandes[Au],"&gt;="&amp;DATE(2026,11,25),T_Demandes[Type],"ABS")&gt;0,"ABS",IF(COUNTIFS(T_Demandes[Collaborateur],$A15,T_Demandes[Statut],"Validé",T_Demandes[Du],"&lt;="&amp;DATE(2026,11,25),T_Demandes[Au],"&gt;="&amp;DATE(2026,11,25),T_Demandes[Type],"MAT")&gt;0,"MAT","")))))</f>
        <v/>
      </c>
      <c r="AC15" s="8">
        <f>IF(COUNTIFS(T_Demandes[Collaborateur],$A15,T_Demandes[Statut],"Validé",T_Demandes[Du],"&lt;="&amp;DATE(2026,11,26),T_Demandes[Au],"&gt;="&amp;DATE(2026,11,26),T_Demandes[Type],"CP")&gt;0,"CP",IF(COUNTIFS(T_Demandes[Collaborateur],$A15,T_Demandes[Statut],"Validé",T_Demandes[Du],"&lt;="&amp;DATE(2026,11,26),T_Demandes[Au],"&gt;="&amp;DATE(2026,11,26),T_Demandes[Type],"RTT")&gt;0,"RTT",IF(COUNTIFS(T_Demandes[Collaborateur],$A15,T_Demandes[Statut],"Validé",T_Demandes[Du],"&lt;="&amp;DATE(2026,11,26),T_Demandes[Au],"&gt;="&amp;DATE(2026,11,26),T_Demandes[Type],"MAL")&gt;0,"MAL",IF(COUNTIFS(T_Demandes[Collaborateur],$A15,T_Demandes[Statut],"Validé",T_Demandes[Du],"&lt;="&amp;DATE(2026,11,26),T_Demandes[Au],"&gt;="&amp;DATE(2026,11,26),T_Demandes[Type],"ABS")&gt;0,"ABS",IF(COUNTIFS(T_Demandes[Collaborateur],$A15,T_Demandes[Statut],"Validé",T_Demandes[Du],"&lt;="&amp;DATE(2026,11,26),T_Demandes[Au],"&gt;="&amp;DATE(2026,11,26),T_Demandes[Type],"MAT")&gt;0,"MAT","")))))</f>
        <v/>
      </c>
      <c r="AD15" s="8">
        <f>IF(COUNTIFS(T_Demandes[Collaborateur],$A15,T_Demandes[Statut],"Validé",T_Demandes[Du],"&lt;="&amp;DATE(2026,11,27),T_Demandes[Au],"&gt;="&amp;DATE(2026,11,27),T_Demandes[Type],"CP")&gt;0,"CP",IF(COUNTIFS(T_Demandes[Collaborateur],$A15,T_Demandes[Statut],"Validé",T_Demandes[Du],"&lt;="&amp;DATE(2026,11,27),T_Demandes[Au],"&gt;="&amp;DATE(2026,11,27),T_Demandes[Type],"RTT")&gt;0,"RTT",IF(COUNTIFS(T_Demandes[Collaborateur],$A15,T_Demandes[Statut],"Validé",T_Demandes[Du],"&lt;="&amp;DATE(2026,11,27),T_Demandes[Au],"&gt;="&amp;DATE(2026,11,27),T_Demandes[Type],"MAL")&gt;0,"MAL",IF(COUNTIFS(T_Demandes[Collaborateur],$A15,T_Demandes[Statut],"Validé",T_Demandes[Du],"&lt;="&amp;DATE(2026,11,27),T_Demandes[Au],"&gt;="&amp;DATE(2026,11,27),T_Demandes[Type],"ABS")&gt;0,"ABS",IF(COUNTIFS(T_Demandes[Collaborateur],$A15,T_Demandes[Statut],"Validé",T_Demandes[Du],"&lt;="&amp;DATE(2026,11,27),T_Demandes[Au],"&gt;="&amp;DATE(2026,11,27),T_Demandes[Type],"MAT")&gt;0,"MAT","")))))</f>
        <v/>
      </c>
      <c r="AE15" s="8">
        <f>IF(COUNTIFS(T_Demandes[Collaborateur],$A15,T_Demandes[Statut],"Validé",T_Demandes[Du],"&lt;="&amp;DATE(2026,11,28),T_Demandes[Au],"&gt;="&amp;DATE(2026,11,28),T_Demandes[Type],"CP")&gt;0,"CP",IF(COUNTIFS(T_Demandes[Collaborateur],$A15,T_Demandes[Statut],"Validé",T_Demandes[Du],"&lt;="&amp;DATE(2026,11,28),T_Demandes[Au],"&gt;="&amp;DATE(2026,11,28),T_Demandes[Type],"RTT")&gt;0,"RTT",IF(COUNTIFS(T_Demandes[Collaborateur],$A15,T_Demandes[Statut],"Validé",T_Demandes[Du],"&lt;="&amp;DATE(2026,11,28),T_Demandes[Au],"&gt;="&amp;DATE(2026,11,28),T_Demandes[Type],"MAL")&gt;0,"MAL",IF(COUNTIFS(T_Demandes[Collaborateur],$A15,T_Demandes[Statut],"Validé",T_Demandes[Du],"&lt;="&amp;DATE(2026,11,28),T_Demandes[Au],"&gt;="&amp;DATE(2026,11,28),T_Demandes[Type],"ABS")&gt;0,"ABS",IF(COUNTIFS(T_Demandes[Collaborateur],$A15,T_Demandes[Statut],"Validé",T_Demandes[Du],"&lt;="&amp;DATE(2026,11,28),T_Demandes[Au],"&gt;="&amp;DATE(2026,11,28),T_Demandes[Type],"MAT")&gt;0,"MAT","")))))</f>
        <v/>
      </c>
      <c r="AF15" s="8">
        <f>IF(COUNTIFS(T_Demandes[Collaborateur],$A15,T_Demandes[Statut],"Validé",T_Demandes[Du],"&lt;="&amp;DATE(2026,11,29),T_Demandes[Au],"&gt;="&amp;DATE(2026,11,29),T_Demandes[Type],"CP")&gt;0,"CP",IF(COUNTIFS(T_Demandes[Collaborateur],$A15,T_Demandes[Statut],"Validé",T_Demandes[Du],"&lt;="&amp;DATE(2026,11,29),T_Demandes[Au],"&gt;="&amp;DATE(2026,11,29),T_Demandes[Type],"RTT")&gt;0,"RTT",IF(COUNTIFS(T_Demandes[Collaborateur],$A15,T_Demandes[Statut],"Validé",T_Demandes[Du],"&lt;="&amp;DATE(2026,11,29),T_Demandes[Au],"&gt;="&amp;DATE(2026,11,29),T_Demandes[Type],"MAL")&gt;0,"MAL",IF(COUNTIFS(T_Demandes[Collaborateur],$A15,T_Demandes[Statut],"Validé",T_Demandes[Du],"&lt;="&amp;DATE(2026,11,29),T_Demandes[Au],"&gt;="&amp;DATE(2026,11,29),T_Demandes[Type],"ABS")&gt;0,"ABS",IF(COUNTIFS(T_Demandes[Collaborateur],$A15,T_Demandes[Statut],"Validé",T_Demandes[Du],"&lt;="&amp;DATE(2026,11,29),T_Demandes[Au],"&gt;="&amp;DATE(2026,11,29),T_Demandes[Type],"MAT")&gt;0,"MAT","")))))</f>
        <v/>
      </c>
      <c r="AG15" s="8">
        <f>IF(COUNTIFS(T_Demandes[Collaborateur],$A15,T_Demandes[Statut],"Validé",T_Demandes[Du],"&lt;="&amp;DATE(2026,11,30),T_Demandes[Au],"&gt;="&amp;DATE(2026,11,30),T_Demandes[Type],"CP")&gt;0,"CP",IF(COUNTIFS(T_Demandes[Collaborateur],$A15,T_Demandes[Statut],"Validé",T_Demandes[Du],"&lt;="&amp;DATE(2026,11,30),T_Demandes[Au],"&gt;="&amp;DATE(2026,11,30),T_Demandes[Type],"RTT")&gt;0,"RTT",IF(COUNTIFS(T_Demandes[Collaborateur],$A15,T_Demandes[Statut],"Validé",T_Demandes[Du],"&lt;="&amp;DATE(2026,11,30),T_Demandes[Au],"&gt;="&amp;DATE(2026,11,30),T_Demandes[Type],"MAL")&gt;0,"MAL",IF(COUNTIFS(T_Demandes[Collaborateur],$A15,T_Demandes[Statut],"Validé",T_Demandes[Du],"&lt;="&amp;DATE(2026,11,30),T_Demandes[Au],"&gt;="&amp;DATE(2026,11,30),T_Demandes[Type],"ABS")&gt;0,"ABS",IF(COUNTIFS(T_Demandes[Collaborateur],$A15,T_Demandes[Statut],"Validé",T_Demandes[Du],"&lt;="&amp;DATE(2026,11,30),T_Demandes[Au],"&gt;="&amp;DATE(2026,11,30),T_Demandes[Type],"MAT")&gt;0,"MAT","")))))</f>
        <v/>
      </c>
    </row>
    <row r="16">
      <c r="A16" t="inlineStr">
        <is>
          <t>Élodie Martin</t>
        </is>
      </c>
      <c r="B16" t="inlineStr">
        <is>
          <t>C</t>
        </is>
      </c>
      <c r="C16" t="inlineStr">
        <is>
          <t>Karim Lahlou</t>
        </is>
      </c>
      <c r="D16" s="8">
        <f>IF(COUNTIFS(T_Demandes[Collaborateur],$A16,T_Demandes[Statut],"Validé",T_Demandes[Du],"&lt;="&amp;DATE(2026,11,1),T_Demandes[Au],"&gt;="&amp;DATE(2026,11,1),T_Demandes[Type],"CP")&gt;0,"CP",IF(COUNTIFS(T_Demandes[Collaborateur],$A16,T_Demandes[Statut],"Validé",T_Demandes[Du],"&lt;="&amp;DATE(2026,11,1),T_Demandes[Au],"&gt;="&amp;DATE(2026,11,1),T_Demandes[Type],"RTT")&gt;0,"RTT",IF(COUNTIFS(T_Demandes[Collaborateur],$A16,T_Demandes[Statut],"Validé",T_Demandes[Du],"&lt;="&amp;DATE(2026,11,1),T_Demandes[Au],"&gt;="&amp;DATE(2026,11,1),T_Demandes[Type],"MAL")&gt;0,"MAL",IF(COUNTIFS(T_Demandes[Collaborateur],$A16,T_Demandes[Statut],"Validé",T_Demandes[Du],"&lt;="&amp;DATE(2026,11,1),T_Demandes[Au],"&gt;="&amp;DATE(2026,11,1),T_Demandes[Type],"ABS")&gt;0,"ABS",IF(COUNTIFS(T_Demandes[Collaborateur],$A16,T_Demandes[Statut],"Validé",T_Demandes[Du],"&lt;="&amp;DATE(2026,11,1),T_Demandes[Au],"&gt;="&amp;DATE(2026,11,1),T_Demandes[Type],"MAT")&gt;0,"MAT","")))))</f>
        <v/>
      </c>
      <c r="E16" s="8">
        <f>IF(COUNTIFS(T_Demandes[Collaborateur],$A16,T_Demandes[Statut],"Validé",T_Demandes[Du],"&lt;="&amp;DATE(2026,11,2),T_Demandes[Au],"&gt;="&amp;DATE(2026,11,2),T_Demandes[Type],"CP")&gt;0,"CP",IF(COUNTIFS(T_Demandes[Collaborateur],$A16,T_Demandes[Statut],"Validé",T_Demandes[Du],"&lt;="&amp;DATE(2026,11,2),T_Demandes[Au],"&gt;="&amp;DATE(2026,11,2),T_Demandes[Type],"RTT")&gt;0,"RTT",IF(COUNTIFS(T_Demandes[Collaborateur],$A16,T_Demandes[Statut],"Validé",T_Demandes[Du],"&lt;="&amp;DATE(2026,11,2),T_Demandes[Au],"&gt;="&amp;DATE(2026,11,2),T_Demandes[Type],"MAL")&gt;0,"MAL",IF(COUNTIFS(T_Demandes[Collaborateur],$A16,T_Demandes[Statut],"Validé",T_Demandes[Du],"&lt;="&amp;DATE(2026,11,2),T_Demandes[Au],"&gt;="&amp;DATE(2026,11,2),T_Demandes[Type],"ABS")&gt;0,"ABS",IF(COUNTIFS(T_Demandes[Collaborateur],$A16,T_Demandes[Statut],"Validé",T_Demandes[Du],"&lt;="&amp;DATE(2026,11,2),T_Demandes[Au],"&gt;="&amp;DATE(2026,11,2),T_Demandes[Type],"MAT")&gt;0,"MAT","")))))</f>
        <v/>
      </c>
      <c r="F16" s="8">
        <f>IF(COUNTIFS(T_Demandes[Collaborateur],$A16,T_Demandes[Statut],"Validé",T_Demandes[Du],"&lt;="&amp;DATE(2026,11,3),T_Demandes[Au],"&gt;="&amp;DATE(2026,11,3),T_Demandes[Type],"CP")&gt;0,"CP",IF(COUNTIFS(T_Demandes[Collaborateur],$A16,T_Demandes[Statut],"Validé",T_Demandes[Du],"&lt;="&amp;DATE(2026,11,3),T_Demandes[Au],"&gt;="&amp;DATE(2026,11,3),T_Demandes[Type],"RTT")&gt;0,"RTT",IF(COUNTIFS(T_Demandes[Collaborateur],$A16,T_Demandes[Statut],"Validé",T_Demandes[Du],"&lt;="&amp;DATE(2026,11,3),T_Demandes[Au],"&gt;="&amp;DATE(2026,11,3),T_Demandes[Type],"MAL")&gt;0,"MAL",IF(COUNTIFS(T_Demandes[Collaborateur],$A16,T_Demandes[Statut],"Validé",T_Demandes[Du],"&lt;="&amp;DATE(2026,11,3),T_Demandes[Au],"&gt;="&amp;DATE(2026,11,3),T_Demandes[Type],"ABS")&gt;0,"ABS",IF(COUNTIFS(T_Demandes[Collaborateur],$A16,T_Demandes[Statut],"Validé",T_Demandes[Du],"&lt;="&amp;DATE(2026,11,3),T_Demandes[Au],"&gt;="&amp;DATE(2026,11,3),T_Demandes[Type],"MAT")&gt;0,"MAT","")))))</f>
        <v/>
      </c>
      <c r="G16" s="8">
        <f>IF(COUNTIFS(T_Demandes[Collaborateur],$A16,T_Demandes[Statut],"Validé",T_Demandes[Du],"&lt;="&amp;DATE(2026,11,4),T_Demandes[Au],"&gt;="&amp;DATE(2026,11,4),T_Demandes[Type],"CP")&gt;0,"CP",IF(COUNTIFS(T_Demandes[Collaborateur],$A16,T_Demandes[Statut],"Validé",T_Demandes[Du],"&lt;="&amp;DATE(2026,11,4),T_Demandes[Au],"&gt;="&amp;DATE(2026,11,4),T_Demandes[Type],"RTT")&gt;0,"RTT",IF(COUNTIFS(T_Demandes[Collaborateur],$A16,T_Demandes[Statut],"Validé",T_Demandes[Du],"&lt;="&amp;DATE(2026,11,4),T_Demandes[Au],"&gt;="&amp;DATE(2026,11,4),T_Demandes[Type],"MAL")&gt;0,"MAL",IF(COUNTIFS(T_Demandes[Collaborateur],$A16,T_Demandes[Statut],"Validé",T_Demandes[Du],"&lt;="&amp;DATE(2026,11,4),T_Demandes[Au],"&gt;="&amp;DATE(2026,11,4),T_Demandes[Type],"ABS")&gt;0,"ABS",IF(COUNTIFS(T_Demandes[Collaborateur],$A16,T_Demandes[Statut],"Validé",T_Demandes[Du],"&lt;="&amp;DATE(2026,11,4),T_Demandes[Au],"&gt;="&amp;DATE(2026,11,4),T_Demandes[Type],"MAT")&gt;0,"MAT","")))))</f>
        <v/>
      </c>
      <c r="H16" s="8">
        <f>IF(COUNTIFS(T_Demandes[Collaborateur],$A16,T_Demandes[Statut],"Validé",T_Demandes[Du],"&lt;="&amp;DATE(2026,11,5),T_Demandes[Au],"&gt;="&amp;DATE(2026,11,5),T_Demandes[Type],"CP")&gt;0,"CP",IF(COUNTIFS(T_Demandes[Collaborateur],$A16,T_Demandes[Statut],"Validé",T_Demandes[Du],"&lt;="&amp;DATE(2026,11,5),T_Demandes[Au],"&gt;="&amp;DATE(2026,11,5),T_Demandes[Type],"RTT")&gt;0,"RTT",IF(COUNTIFS(T_Demandes[Collaborateur],$A16,T_Demandes[Statut],"Validé",T_Demandes[Du],"&lt;="&amp;DATE(2026,11,5),T_Demandes[Au],"&gt;="&amp;DATE(2026,11,5),T_Demandes[Type],"MAL")&gt;0,"MAL",IF(COUNTIFS(T_Demandes[Collaborateur],$A16,T_Demandes[Statut],"Validé",T_Demandes[Du],"&lt;="&amp;DATE(2026,11,5),T_Demandes[Au],"&gt;="&amp;DATE(2026,11,5),T_Demandes[Type],"ABS")&gt;0,"ABS",IF(COUNTIFS(T_Demandes[Collaborateur],$A16,T_Demandes[Statut],"Validé",T_Demandes[Du],"&lt;="&amp;DATE(2026,11,5),T_Demandes[Au],"&gt;="&amp;DATE(2026,11,5),T_Demandes[Type],"MAT")&gt;0,"MAT","")))))</f>
        <v/>
      </c>
      <c r="I16" s="8">
        <f>IF(COUNTIFS(T_Demandes[Collaborateur],$A16,T_Demandes[Statut],"Validé",T_Demandes[Du],"&lt;="&amp;DATE(2026,11,6),T_Demandes[Au],"&gt;="&amp;DATE(2026,11,6),T_Demandes[Type],"CP")&gt;0,"CP",IF(COUNTIFS(T_Demandes[Collaborateur],$A16,T_Demandes[Statut],"Validé",T_Demandes[Du],"&lt;="&amp;DATE(2026,11,6),T_Demandes[Au],"&gt;="&amp;DATE(2026,11,6),T_Demandes[Type],"RTT")&gt;0,"RTT",IF(COUNTIFS(T_Demandes[Collaborateur],$A16,T_Demandes[Statut],"Validé",T_Demandes[Du],"&lt;="&amp;DATE(2026,11,6),T_Demandes[Au],"&gt;="&amp;DATE(2026,11,6),T_Demandes[Type],"MAL")&gt;0,"MAL",IF(COUNTIFS(T_Demandes[Collaborateur],$A16,T_Demandes[Statut],"Validé",T_Demandes[Du],"&lt;="&amp;DATE(2026,11,6),T_Demandes[Au],"&gt;="&amp;DATE(2026,11,6),T_Demandes[Type],"ABS")&gt;0,"ABS",IF(COUNTIFS(T_Demandes[Collaborateur],$A16,T_Demandes[Statut],"Validé",T_Demandes[Du],"&lt;="&amp;DATE(2026,11,6),T_Demandes[Au],"&gt;="&amp;DATE(2026,11,6),T_Demandes[Type],"MAT")&gt;0,"MAT","")))))</f>
        <v/>
      </c>
      <c r="J16" s="8">
        <f>IF(COUNTIFS(T_Demandes[Collaborateur],$A16,T_Demandes[Statut],"Validé",T_Demandes[Du],"&lt;="&amp;DATE(2026,11,7),T_Demandes[Au],"&gt;="&amp;DATE(2026,11,7),T_Demandes[Type],"CP")&gt;0,"CP",IF(COUNTIFS(T_Demandes[Collaborateur],$A16,T_Demandes[Statut],"Validé",T_Demandes[Du],"&lt;="&amp;DATE(2026,11,7),T_Demandes[Au],"&gt;="&amp;DATE(2026,11,7),T_Demandes[Type],"RTT")&gt;0,"RTT",IF(COUNTIFS(T_Demandes[Collaborateur],$A16,T_Demandes[Statut],"Validé",T_Demandes[Du],"&lt;="&amp;DATE(2026,11,7),T_Demandes[Au],"&gt;="&amp;DATE(2026,11,7),T_Demandes[Type],"MAL")&gt;0,"MAL",IF(COUNTIFS(T_Demandes[Collaborateur],$A16,T_Demandes[Statut],"Validé",T_Demandes[Du],"&lt;="&amp;DATE(2026,11,7),T_Demandes[Au],"&gt;="&amp;DATE(2026,11,7),T_Demandes[Type],"ABS")&gt;0,"ABS",IF(COUNTIFS(T_Demandes[Collaborateur],$A16,T_Demandes[Statut],"Validé",T_Demandes[Du],"&lt;="&amp;DATE(2026,11,7),T_Demandes[Au],"&gt;="&amp;DATE(2026,11,7),T_Demandes[Type],"MAT")&gt;0,"MAT","")))))</f>
        <v/>
      </c>
      <c r="K16" s="8">
        <f>IF(COUNTIFS(T_Demandes[Collaborateur],$A16,T_Demandes[Statut],"Validé",T_Demandes[Du],"&lt;="&amp;DATE(2026,11,8),T_Demandes[Au],"&gt;="&amp;DATE(2026,11,8),T_Demandes[Type],"CP")&gt;0,"CP",IF(COUNTIFS(T_Demandes[Collaborateur],$A16,T_Demandes[Statut],"Validé",T_Demandes[Du],"&lt;="&amp;DATE(2026,11,8),T_Demandes[Au],"&gt;="&amp;DATE(2026,11,8),T_Demandes[Type],"RTT")&gt;0,"RTT",IF(COUNTIFS(T_Demandes[Collaborateur],$A16,T_Demandes[Statut],"Validé",T_Demandes[Du],"&lt;="&amp;DATE(2026,11,8),T_Demandes[Au],"&gt;="&amp;DATE(2026,11,8),T_Demandes[Type],"MAL")&gt;0,"MAL",IF(COUNTIFS(T_Demandes[Collaborateur],$A16,T_Demandes[Statut],"Validé",T_Demandes[Du],"&lt;="&amp;DATE(2026,11,8),T_Demandes[Au],"&gt;="&amp;DATE(2026,11,8),T_Demandes[Type],"ABS")&gt;0,"ABS",IF(COUNTIFS(T_Demandes[Collaborateur],$A16,T_Demandes[Statut],"Validé",T_Demandes[Du],"&lt;="&amp;DATE(2026,11,8),T_Demandes[Au],"&gt;="&amp;DATE(2026,11,8),T_Demandes[Type],"MAT")&gt;0,"MAT","")))))</f>
        <v/>
      </c>
      <c r="L16" s="8">
        <f>IF(COUNTIFS(T_Demandes[Collaborateur],$A16,T_Demandes[Statut],"Validé",T_Demandes[Du],"&lt;="&amp;DATE(2026,11,9),T_Demandes[Au],"&gt;="&amp;DATE(2026,11,9),T_Demandes[Type],"CP")&gt;0,"CP",IF(COUNTIFS(T_Demandes[Collaborateur],$A16,T_Demandes[Statut],"Validé",T_Demandes[Du],"&lt;="&amp;DATE(2026,11,9),T_Demandes[Au],"&gt;="&amp;DATE(2026,11,9),T_Demandes[Type],"RTT")&gt;0,"RTT",IF(COUNTIFS(T_Demandes[Collaborateur],$A16,T_Demandes[Statut],"Validé",T_Demandes[Du],"&lt;="&amp;DATE(2026,11,9),T_Demandes[Au],"&gt;="&amp;DATE(2026,11,9),T_Demandes[Type],"MAL")&gt;0,"MAL",IF(COUNTIFS(T_Demandes[Collaborateur],$A16,T_Demandes[Statut],"Validé",T_Demandes[Du],"&lt;="&amp;DATE(2026,11,9),T_Demandes[Au],"&gt;="&amp;DATE(2026,11,9),T_Demandes[Type],"ABS")&gt;0,"ABS",IF(COUNTIFS(T_Demandes[Collaborateur],$A16,T_Demandes[Statut],"Validé",T_Demandes[Du],"&lt;="&amp;DATE(2026,11,9),T_Demandes[Au],"&gt;="&amp;DATE(2026,11,9),T_Demandes[Type],"MAT")&gt;0,"MAT","")))))</f>
        <v/>
      </c>
      <c r="M16" s="8">
        <f>IF(COUNTIFS(T_Demandes[Collaborateur],$A16,T_Demandes[Statut],"Validé",T_Demandes[Du],"&lt;="&amp;DATE(2026,11,10),T_Demandes[Au],"&gt;="&amp;DATE(2026,11,10),T_Demandes[Type],"CP")&gt;0,"CP",IF(COUNTIFS(T_Demandes[Collaborateur],$A16,T_Demandes[Statut],"Validé",T_Demandes[Du],"&lt;="&amp;DATE(2026,11,10),T_Demandes[Au],"&gt;="&amp;DATE(2026,11,10),T_Demandes[Type],"RTT")&gt;0,"RTT",IF(COUNTIFS(T_Demandes[Collaborateur],$A16,T_Demandes[Statut],"Validé",T_Demandes[Du],"&lt;="&amp;DATE(2026,11,10),T_Demandes[Au],"&gt;="&amp;DATE(2026,11,10),T_Demandes[Type],"MAL")&gt;0,"MAL",IF(COUNTIFS(T_Demandes[Collaborateur],$A16,T_Demandes[Statut],"Validé",T_Demandes[Du],"&lt;="&amp;DATE(2026,11,10),T_Demandes[Au],"&gt;="&amp;DATE(2026,11,10),T_Demandes[Type],"ABS")&gt;0,"ABS",IF(COUNTIFS(T_Demandes[Collaborateur],$A16,T_Demandes[Statut],"Validé",T_Demandes[Du],"&lt;="&amp;DATE(2026,11,10),T_Demandes[Au],"&gt;="&amp;DATE(2026,11,10),T_Demandes[Type],"MAT")&gt;0,"MAT","")))))</f>
        <v/>
      </c>
      <c r="N16" s="8">
        <f>IF(COUNTIFS(T_Demandes[Collaborateur],$A16,T_Demandes[Statut],"Validé",T_Demandes[Du],"&lt;="&amp;DATE(2026,11,11),T_Demandes[Au],"&gt;="&amp;DATE(2026,11,11),T_Demandes[Type],"CP")&gt;0,"CP",IF(COUNTIFS(T_Demandes[Collaborateur],$A16,T_Demandes[Statut],"Validé",T_Demandes[Du],"&lt;="&amp;DATE(2026,11,11),T_Demandes[Au],"&gt;="&amp;DATE(2026,11,11),T_Demandes[Type],"RTT")&gt;0,"RTT",IF(COUNTIFS(T_Demandes[Collaborateur],$A16,T_Demandes[Statut],"Validé",T_Demandes[Du],"&lt;="&amp;DATE(2026,11,11),T_Demandes[Au],"&gt;="&amp;DATE(2026,11,11),T_Demandes[Type],"MAL")&gt;0,"MAL",IF(COUNTIFS(T_Demandes[Collaborateur],$A16,T_Demandes[Statut],"Validé",T_Demandes[Du],"&lt;="&amp;DATE(2026,11,11),T_Demandes[Au],"&gt;="&amp;DATE(2026,11,11),T_Demandes[Type],"ABS")&gt;0,"ABS",IF(COUNTIFS(T_Demandes[Collaborateur],$A16,T_Demandes[Statut],"Validé",T_Demandes[Du],"&lt;="&amp;DATE(2026,11,11),T_Demandes[Au],"&gt;="&amp;DATE(2026,11,11),T_Demandes[Type],"MAT")&gt;0,"MAT","")))))</f>
        <v/>
      </c>
      <c r="O16" s="8">
        <f>IF(COUNTIFS(T_Demandes[Collaborateur],$A16,T_Demandes[Statut],"Validé",T_Demandes[Du],"&lt;="&amp;DATE(2026,11,12),T_Demandes[Au],"&gt;="&amp;DATE(2026,11,12),T_Demandes[Type],"CP")&gt;0,"CP",IF(COUNTIFS(T_Demandes[Collaborateur],$A16,T_Demandes[Statut],"Validé",T_Demandes[Du],"&lt;="&amp;DATE(2026,11,12),T_Demandes[Au],"&gt;="&amp;DATE(2026,11,12),T_Demandes[Type],"RTT")&gt;0,"RTT",IF(COUNTIFS(T_Demandes[Collaborateur],$A16,T_Demandes[Statut],"Validé",T_Demandes[Du],"&lt;="&amp;DATE(2026,11,12),T_Demandes[Au],"&gt;="&amp;DATE(2026,11,12),T_Demandes[Type],"MAL")&gt;0,"MAL",IF(COUNTIFS(T_Demandes[Collaborateur],$A16,T_Demandes[Statut],"Validé",T_Demandes[Du],"&lt;="&amp;DATE(2026,11,12),T_Demandes[Au],"&gt;="&amp;DATE(2026,11,12),T_Demandes[Type],"ABS")&gt;0,"ABS",IF(COUNTIFS(T_Demandes[Collaborateur],$A16,T_Demandes[Statut],"Validé",T_Demandes[Du],"&lt;="&amp;DATE(2026,11,12),T_Demandes[Au],"&gt;="&amp;DATE(2026,11,12),T_Demandes[Type],"MAT")&gt;0,"MAT","")))))</f>
        <v/>
      </c>
      <c r="P16" s="8">
        <f>IF(COUNTIFS(T_Demandes[Collaborateur],$A16,T_Demandes[Statut],"Validé",T_Demandes[Du],"&lt;="&amp;DATE(2026,11,13),T_Demandes[Au],"&gt;="&amp;DATE(2026,11,13),T_Demandes[Type],"CP")&gt;0,"CP",IF(COUNTIFS(T_Demandes[Collaborateur],$A16,T_Demandes[Statut],"Validé",T_Demandes[Du],"&lt;="&amp;DATE(2026,11,13),T_Demandes[Au],"&gt;="&amp;DATE(2026,11,13),T_Demandes[Type],"RTT")&gt;0,"RTT",IF(COUNTIFS(T_Demandes[Collaborateur],$A16,T_Demandes[Statut],"Validé",T_Demandes[Du],"&lt;="&amp;DATE(2026,11,13),T_Demandes[Au],"&gt;="&amp;DATE(2026,11,13),T_Demandes[Type],"MAL")&gt;0,"MAL",IF(COUNTIFS(T_Demandes[Collaborateur],$A16,T_Demandes[Statut],"Validé",T_Demandes[Du],"&lt;="&amp;DATE(2026,11,13),T_Demandes[Au],"&gt;="&amp;DATE(2026,11,13),T_Demandes[Type],"ABS")&gt;0,"ABS",IF(COUNTIFS(T_Demandes[Collaborateur],$A16,T_Demandes[Statut],"Validé",T_Demandes[Du],"&lt;="&amp;DATE(2026,11,13),T_Demandes[Au],"&gt;="&amp;DATE(2026,11,13),T_Demandes[Type],"MAT")&gt;0,"MAT","")))))</f>
        <v/>
      </c>
      <c r="Q16" s="8">
        <f>IF(COUNTIFS(T_Demandes[Collaborateur],$A16,T_Demandes[Statut],"Validé",T_Demandes[Du],"&lt;="&amp;DATE(2026,11,14),T_Demandes[Au],"&gt;="&amp;DATE(2026,11,14),T_Demandes[Type],"CP")&gt;0,"CP",IF(COUNTIFS(T_Demandes[Collaborateur],$A16,T_Demandes[Statut],"Validé",T_Demandes[Du],"&lt;="&amp;DATE(2026,11,14),T_Demandes[Au],"&gt;="&amp;DATE(2026,11,14),T_Demandes[Type],"RTT")&gt;0,"RTT",IF(COUNTIFS(T_Demandes[Collaborateur],$A16,T_Demandes[Statut],"Validé",T_Demandes[Du],"&lt;="&amp;DATE(2026,11,14),T_Demandes[Au],"&gt;="&amp;DATE(2026,11,14),T_Demandes[Type],"MAL")&gt;0,"MAL",IF(COUNTIFS(T_Demandes[Collaborateur],$A16,T_Demandes[Statut],"Validé",T_Demandes[Du],"&lt;="&amp;DATE(2026,11,14),T_Demandes[Au],"&gt;="&amp;DATE(2026,11,14),T_Demandes[Type],"ABS")&gt;0,"ABS",IF(COUNTIFS(T_Demandes[Collaborateur],$A16,T_Demandes[Statut],"Validé",T_Demandes[Du],"&lt;="&amp;DATE(2026,11,14),T_Demandes[Au],"&gt;="&amp;DATE(2026,11,14),T_Demandes[Type],"MAT")&gt;0,"MAT","")))))</f>
        <v/>
      </c>
      <c r="R16" s="8">
        <f>IF(COUNTIFS(T_Demandes[Collaborateur],$A16,T_Demandes[Statut],"Validé",T_Demandes[Du],"&lt;="&amp;DATE(2026,11,15),T_Demandes[Au],"&gt;="&amp;DATE(2026,11,15),T_Demandes[Type],"CP")&gt;0,"CP",IF(COUNTIFS(T_Demandes[Collaborateur],$A16,T_Demandes[Statut],"Validé",T_Demandes[Du],"&lt;="&amp;DATE(2026,11,15),T_Demandes[Au],"&gt;="&amp;DATE(2026,11,15),T_Demandes[Type],"RTT")&gt;0,"RTT",IF(COUNTIFS(T_Demandes[Collaborateur],$A16,T_Demandes[Statut],"Validé",T_Demandes[Du],"&lt;="&amp;DATE(2026,11,15),T_Demandes[Au],"&gt;="&amp;DATE(2026,11,15),T_Demandes[Type],"MAL")&gt;0,"MAL",IF(COUNTIFS(T_Demandes[Collaborateur],$A16,T_Demandes[Statut],"Validé",T_Demandes[Du],"&lt;="&amp;DATE(2026,11,15),T_Demandes[Au],"&gt;="&amp;DATE(2026,11,15),T_Demandes[Type],"ABS")&gt;0,"ABS",IF(COUNTIFS(T_Demandes[Collaborateur],$A16,T_Demandes[Statut],"Validé",T_Demandes[Du],"&lt;="&amp;DATE(2026,11,15),T_Demandes[Au],"&gt;="&amp;DATE(2026,11,15),T_Demandes[Type],"MAT")&gt;0,"MAT","")))))</f>
        <v/>
      </c>
      <c r="S16" s="8">
        <f>IF(COUNTIFS(T_Demandes[Collaborateur],$A16,T_Demandes[Statut],"Validé",T_Demandes[Du],"&lt;="&amp;DATE(2026,11,16),T_Demandes[Au],"&gt;="&amp;DATE(2026,11,16),T_Demandes[Type],"CP")&gt;0,"CP",IF(COUNTIFS(T_Demandes[Collaborateur],$A16,T_Demandes[Statut],"Validé",T_Demandes[Du],"&lt;="&amp;DATE(2026,11,16),T_Demandes[Au],"&gt;="&amp;DATE(2026,11,16),T_Demandes[Type],"RTT")&gt;0,"RTT",IF(COUNTIFS(T_Demandes[Collaborateur],$A16,T_Demandes[Statut],"Validé",T_Demandes[Du],"&lt;="&amp;DATE(2026,11,16),T_Demandes[Au],"&gt;="&amp;DATE(2026,11,16),T_Demandes[Type],"MAL")&gt;0,"MAL",IF(COUNTIFS(T_Demandes[Collaborateur],$A16,T_Demandes[Statut],"Validé",T_Demandes[Du],"&lt;="&amp;DATE(2026,11,16),T_Demandes[Au],"&gt;="&amp;DATE(2026,11,16),T_Demandes[Type],"ABS")&gt;0,"ABS",IF(COUNTIFS(T_Demandes[Collaborateur],$A16,T_Demandes[Statut],"Validé",T_Demandes[Du],"&lt;="&amp;DATE(2026,11,16),T_Demandes[Au],"&gt;="&amp;DATE(2026,11,16),T_Demandes[Type],"MAT")&gt;0,"MAT","")))))</f>
        <v/>
      </c>
      <c r="T16" s="8">
        <f>IF(COUNTIFS(T_Demandes[Collaborateur],$A16,T_Demandes[Statut],"Validé",T_Demandes[Du],"&lt;="&amp;DATE(2026,11,17),T_Demandes[Au],"&gt;="&amp;DATE(2026,11,17),T_Demandes[Type],"CP")&gt;0,"CP",IF(COUNTIFS(T_Demandes[Collaborateur],$A16,T_Demandes[Statut],"Validé",T_Demandes[Du],"&lt;="&amp;DATE(2026,11,17),T_Demandes[Au],"&gt;="&amp;DATE(2026,11,17),T_Demandes[Type],"RTT")&gt;0,"RTT",IF(COUNTIFS(T_Demandes[Collaborateur],$A16,T_Demandes[Statut],"Validé",T_Demandes[Du],"&lt;="&amp;DATE(2026,11,17),T_Demandes[Au],"&gt;="&amp;DATE(2026,11,17),T_Demandes[Type],"MAL")&gt;0,"MAL",IF(COUNTIFS(T_Demandes[Collaborateur],$A16,T_Demandes[Statut],"Validé",T_Demandes[Du],"&lt;="&amp;DATE(2026,11,17),T_Demandes[Au],"&gt;="&amp;DATE(2026,11,17),T_Demandes[Type],"ABS")&gt;0,"ABS",IF(COUNTIFS(T_Demandes[Collaborateur],$A16,T_Demandes[Statut],"Validé",T_Demandes[Du],"&lt;="&amp;DATE(2026,11,17),T_Demandes[Au],"&gt;="&amp;DATE(2026,11,17),T_Demandes[Type],"MAT")&gt;0,"MAT","")))))</f>
        <v/>
      </c>
      <c r="U16" s="8">
        <f>IF(COUNTIFS(T_Demandes[Collaborateur],$A16,T_Demandes[Statut],"Validé",T_Demandes[Du],"&lt;="&amp;DATE(2026,11,18),T_Demandes[Au],"&gt;="&amp;DATE(2026,11,18),T_Demandes[Type],"CP")&gt;0,"CP",IF(COUNTIFS(T_Demandes[Collaborateur],$A16,T_Demandes[Statut],"Validé",T_Demandes[Du],"&lt;="&amp;DATE(2026,11,18),T_Demandes[Au],"&gt;="&amp;DATE(2026,11,18),T_Demandes[Type],"RTT")&gt;0,"RTT",IF(COUNTIFS(T_Demandes[Collaborateur],$A16,T_Demandes[Statut],"Validé",T_Demandes[Du],"&lt;="&amp;DATE(2026,11,18),T_Demandes[Au],"&gt;="&amp;DATE(2026,11,18),T_Demandes[Type],"MAL")&gt;0,"MAL",IF(COUNTIFS(T_Demandes[Collaborateur],$A16,T_Demandes[Statut],"Validé",T_Demandes[Du],"&lt;="&amp;DATE(2026,11,18),T_Demandes[Au],"&gt;="&amp;DATE(2026,11,18),T_Demandes[Type],"ABS")&gt;0,"ABS",IF(COUNTIFS(T_Demandes[Collaborateur],$A16,T_Demandes[Statut],"Validé",T_Demandes[Du],"&lt;="&amp;DATE(2026,11,18),T_Demandes[Au],"&gt;="&amp;DATE(2026,11,18),T_Demandes[Type],"MAT")&gt;0,"MAT","")))))</f>
        <v/>
      </c>
      <c r="V16" s="8">
        <f>IF(COUNTIFS(T_Demandes[Collaborateur],$A16,T_Demandes[Statut],"Validé",T_Demandes[Du],"&lt;="&amp;DATE(2026,11,19),T_Demandes[Au],"&gt;="&amp;DATE(2026,11,19),T_Demandes[Type],"CP")&gt;0,"CP",IF(COUNTIFS(T_Demandes[Collaborateur],$A16,T_Demandes[Statut],"Validé",T_Demandes[Du],"&lt;="&amp;DATE(2026,11,19),T_Demandes[Au],"&gt;="&amp;DATE(2026,11,19),T_Demandes[Type],"RTT")&gt;0,"RTT",IF(COUNTIFS(T_Demandes[Collaborateur],$A16,T_Demandes[Statut],"Validé",T_Demandes[Du],"&lt;="&amp;DATE(2026,11,19),T_Demandes[Au],"&gt;="&amp;DATE(2026,11,19),T_Demandes[Type],"MAL")&gt;0,"MAL",IF(COUNTIFS(T_Demandes[Collaborateur],$A16,T_Demandes[Statut],"Validé",T_Demandes[Du],"&lt;="&amp;DATE(2026,11,19),T_Demandes[Au],"&gt;="&amp;DATE(2026,11,19),T_Demandes[Type],"ABS")&gt;0,"ABS",IF(COUNTIFS(T_Demandes[Collaborateur],$A16,T_Demandes[Statut],"Validé",T_Demandes[Du],"&lt;="&amp;DATE(2026,11,19),T_Demandes[Au],"&gt;="&amp;DATE(2026,11,19),T_Demandes[Type],"MAT")&gt;0,"MAT","")))))</f>
        <v/>
      </c>
      <c r="W16" s="8">
        <f>IF(COUNTIFS(T_Demandes[Collaborateur],$A16,T_Demandes[Statut],"Validé",T_Demandes[Du],"&lt;="&amp;DATE(2026,11,20),T_Demandes[Au],"&gt;="&amp;DATE(2026,11,20),T_Demandes[Type],"CP")&gt;0,"CP",IF(COUNTIFS(T_Demandes[Collaborateur],$A16,T_Demandes[Statut],"Validé",T_Demandes[Du],"&lt;="&amp;DATE(2026,11,20),T_Demandes[Au],"&gt;="&amp;DATE(2026,11,20),T_Demandes[Type],"RTT")&gt;0,"RTT",IF(COUNTIFS(T_Demandes[Collaborateur],$A16,T_Demandes[Statut],"Validé",T_Demandes[Du],"&lt;="&amp;DATE(2026,11,20),T_Demandes[Au],"&gt;="&amp;DATE(2026,11,20),T_Demandes[Type],"MAL")&gt;0,"MAL",IF(COUNTIFS(T_Demandes[Collaborateur],$A16,T_Demandes[Statut],"Validé",T_Demandes[Du],"&lt;="&amp;DATE(2026,11,20),T_Demandes[Au],"&gt;="&amp;DATE(2026,11,20),T_Demandes[Type],"ABS")&gt;0,"ABS",IF(COUNTIFS(T_Demandes[Collaborateur],$A16,T_Demandes[Statut],"Validé",T_Demandes[Du],"&lt;="&amp;DATE(2026,11,20),T_Demandes[Au],"&gt;="&amp;DATE(2026,11,20),T_Demandes[Type],"MAT")&gt;0,"MAT","")))))</f>
        <v/>
      </c>
      <c r="X16" s="8">
        <f>IF(COUNTIFS(T_Demandes[Collaborateur],$A16,T_Demandes[Statut],"Validé",T_Demandes[Du],"&lt;="&amp;DATE(2026,11,21),T_Demandes[Au],"&gt;="&amp;DATE(2026,11,21),T_Demandes[Type],"CP")&gt;0,"CP",IF(COUNTIFS(T_Demandes[Collaborateur],$A16,T_Demandes[Statut],"Validé",T_Demandes[Du],"&lt;="&amp;DATE(2026,11,21),T_Demandes[Au],"&gt;="&amp;DATE(2026,11,21),T_Demandes[Type],"RTT")&gt;0,"RTT",IF(COUNTIFS(T_Demandes[Collaborateur],$A16,T_Demandes[Statut],"Validé",T_Demandes[Du],"&lt;="&amp;DATE(2026,11,21),T_Demandes[Au],"&gt;="&amp;DATE(2026,11,21),T_Demandes[Type],"MAL")&gt;0,"MAL",IF(COUNTIFS(T_Demandes[Collaborateur],$A16,T_Demandes[Statut],"Validé",T_Demandes[Du],"&lt;="&amp;DATE(2026,11,21),T_Demandes[Au],"&gt;="&amp;DATE(2026,11,21),T_Demandes[Type],"ABS")&gt;0,"ABS",IF(COUNTIFS(T_Demandes[Collaborateur],$A16,T_Demandes[Statut],"Validé",T_Demandes[Du],"&lt;="&amp;DATE(2026,11,21),T_Demandes[Au],"&gt;="&amp;DATE(2026,11,21),T_Demandes[Type],"MAT")&gt;0,"MAT","")))))</f>
        <v/>
      </c>
      <c r="Y16" s="8">
        <f>IF(COUNTIFS(T_Demandes[Collaborateur],$A16,T_Demandes[Statut],"Validé",T_Demandes[Du],"&lt;="&amp;DATE(2026,11,22),T_Demandes[Au],"&gt;="&amp;DATE(2026,11,22),T_Demandes[Type],"CP")&gt;0,"CP",IF(COUNTIFS(T_Demandes[Collaborateur],$A16,T_Demandes[Statut],"Validé",T_Demandes[Du],"&lt;="&amp;DATE(2026,11,22),T_Demandes[Au],"&gt;="&amp;DATE(2026,11,22),T_Demandes[Type],"RTT")&gt;0,"RTT",IF(COUNTIFS(T_Demandes[Collaborateur],$A16,T_Demandes[Statut],"Validé",T_Demandes[Du],"&lt;="&amp;DATE(2026,11,22),T_Demandes[Au],"&gt;="&amp;DATE(2026,11,22),T_Demandes[Type],"MAL")&gt;0,"MAL",IF(COUNTIFS(T_Demandes[Collaborateur],$A16,T_Demandes[Statut],"Validé",T_Demandes[Du],"&lt;="&amp;DATE(2026,11,22),T_Demandes[Au],"&gt;="&amp;DATE(2026,11,22),T_Demandes[Type],"ABS")&gt;0,"ABS",IF(COUNTIFS(T_Demandes[Collaborateur],$A16,T_Demandes[Statut],"Validé",T_Demandes[Du],"&lt;="&amp;DATE(2026,11,22),T_Demandes[Au],"&gt;="&amp;DATE(2026,11,22),T_Demandes[Type],"MAT")&gt;0,"MAT","")))))</f>
        <v/>
      </c>
      <c r="Z16" s="8">
        <f>IF(COUNTIFS(T_Demandes[Collaborateur],$A16,T_Demandes[Statut],"Validé",T_Demandes[Du],"&lt;="&amp;DATE(2026,11,23),T_Demandes[Au],"&gt;="&amp;DATE(2026,11,23),T_Demandes[Type],"CP")&gt;0,"CP",IF(COUNTIFS(T_Demandes[Collaborateur],$A16,T_Demandes[Statut],"Validé",T_Demandes[Du],"&lt;="&amp;DATE(2026,11,23),T_Demandes[Au],"&gt;="&amp;DATE(2026,11,23),T_Demandes[Type],"RTT")&gt;0,"RTT",IF(COUNTIFS(T_Demandes[Collaborateur],$A16,T_Demandes[Statut],"Validé",T_Demandes[Du],"&lt;="&amp;DATE(2026,11,23),T_Demandes[Au],"&gt;="&amp;DATE(2026,11,23),T_Demandes[Type],"MAL")&gt;0,"MAL",IF(COUNTIFS(T_Demandes[Collaborateur],$A16,T_Demandes[Statut],"Validé",T_Demandes[Du],"&lt;="&amp;DATE(2026,11,23),T_Demandes[Au],"&gt;="&amp;DATE(2026,11,23),T_Demandes[Type],"ABS")&gt;0,"ABS",IF(COUNTIFS(T_Demandes[Collaborateur],$A16,T_Demandes[Statut],"Validé",T_Demandes[Du],"&lt;="&amp;DATE(2026,11,23),T_Demandes[Au],"&gt;="&amp;DATE(2026,11,23),T_Demandes[Type],"MAT")&gt;0,"MAT","")))))</f>
        <v/>
      </c>
      <c r="AA16" s="8">
        <f>IF(COUNTIFS(T_Demandes[Collaborateur],$A16,T_Demandes[Statut],"Validé",T_Demandes[Du],"&lt;="&amp;DATE(2026,11,24),T_Demandes[Au],"&gt;="&amp;DATE(2026,11,24),T_Demandes[Type],"CP")&gt;0,"CP",IF(COUNTIFS(T_Demandes[Collaborateur],$A16,T_Demandes[Statut],"Validé",T_Demandes[Du],"&lt;="&amp;DATE(2026,11,24),T_Demandes[Au],"&gt;="&amp;DATE(2026,11,24),T_Demandes[Type],"RTT")&gt;0,"RTT",IF(COUNTIFS(T_Demandes[Collaborateur],$A16,T_Demandes[Statut],"Validé",T_Demandes[Du],"&lt;="&amp;DATE(2026,11,24),T_Demandes[Au],"&gt;="&amp;DATE(2026,11,24),T_Demandes[Type],"MAL")&gt;0,"MAL",IF(COUNTIFS(T_Demandes[Collaborateur],$A16,T_Demandes[Statut],"Validé",T_Demandes[Du],"&lt;="&amp;DATE(2026,11,24),T_Demandes[Au],"&gt;="&amp;DATE(2026,11,24),T_Demandes[Type],"ABS")&gt;0,"ABS",IF(COUNTIFS(T_Demandes[Collaborateur],$A16,T_Demandes[Statut],"Validé",T_Demandes[Du],"&lt;="&amp;DATE(2026,11,24),T_Demandes[Au],"&gt;="&amp;DATE(2026,11,24),T_Demandes[Type],"MAT")&gt;0,"MAT","")))))</f>
        <v/>
      </c>
      <c r="AB16" s="8">
        <f>IF(COUNTIFS(T_Demandes[Collaborateur],$A16,T_Demandes[Statut],"Validé",T_Demandes[Du],"&lt;="&amp;DATE(2026,11,25),T_Demandes[Au],"&gt;="&amp;DATE(2026,11,25),T_Demandes[Type],"CP")&gt;0,"CP",IF(COUNTIFS(T_Demandes[Collaborateur],$A16,T_Demandes[Statut],"Validé",T_Demandes[Du],"&lt;="&amp;DATE(2026,11,25),T_Demandes[Au],"&gt;="&amp;DATE(2026,11,25),T_Demandes[Type],"RTT")&gt;0,"RTT",IF(COUNTIFS(T_Demandes[Collaborateur],$A16,T_Demandes[Statut],"Validé",T_Demandes[Du],"&lt;="&amp;DATE(2026,11,25),T_Demandes[Au],"&gt;="&amp;DATE(2026,11,25),T_Demandes[Type],"MAL")&gt;0,"MAL",IF(COUNTIFS(T_Demandes[Collaborateur],$A16,T_Demandes[Statut],"Validé",T_Demandes[Du],"&lt;="&amp;DATE(2026,11,25),T_Demandes[Au],"&gt;="&amp;DATE(2026,11,25),T_Demandes[Type],"ABS")&gt;0,"ABS",IF(COUNTIFS(T_Demandes[Collaborateur],$A16,T_Demandes[Statut],"Validé",T_Demandes[Du],"&lt;="&amp;DATE(2026,11,25),T_Demandes[Au],"&gt;="&amp;DATE(2026,11,25),T_Demandes[Type],"MAT")&gt;0,"MAT","")))))</f>
        <v/>
      </c>
      <c r="AC16" s="8">
        <f>IF(COUNTIFS(T_Demandes[Collaborateur],$A16,T_Demandes[Statut],"Validé",T_Demandes[Du],"&lt;="&amp;DATE(2026,11,26),T_Demandes[Au],"&gt;="&amp;DATE(2026,11,26),T_Demandes[Type],"CP")&gt;0,"CP",IF(COUNTIFS(T_Demandes[Collaborateur],$A16,T_Demandes[Statut],"Validé",T_Demandes[Du],"&lt;="&amp;DATE(2026,11,26),T_Demandes[Au],"&gt;="&amp;DATE(2026,11,26),T_Demandes[Type],"RTT")&gt;0,"RTT",IF(COUNTIFS(T_Demandes[Collaborateur],$A16,T_Demandes[Statut],"Validé",T_Demandes[Du],"&lt;="&amp;DATE(2026,11,26),T_Demandes[Au],"&gt;="&amp;DATE(2026,11,26),T_Demandes[Type],"MAL")&gt;0,"MAL",IF(COUNTIFS(T_Demandes[Collaborateur],$A16,T_Demandes[Statut],"Validé",T_Demandes[Du],"&lt;="&amp;DATE(2026,11,26),T_Demandes[Au],"&gt;="&amp;DATE(2026,11,26),T_Demandes[Type],"ABS")&gt;0,"ABS",IF(COUNTIFS(T_Demandes[Collaborateur],$A16,T_Demandes[Statut],"Validé",T_Demandes[Du],"&lt;="&amp;DATE(2026,11,26),T_Demandes[Au],"&gt;="&amp;DATE(2026,11,26),T_Demandes[Type],"MAT")&gt;0,"MAT","")))))</f>
        <v/>
      </c>
      <c r="AD16" s="8">
        <f>IF(COUNTIFS(T_Demandes[Collaborateur],$A16,T_Demandes[Statut],"Validé",T_Demandes[Du],"&lt;="&amp;DATE(2026,11,27),T_Demandes[Au],"&gt;="&amp;DATE(2026,11,27),T_Demandes[Type],"CP")&gt;0,"CP",IF(COUNTIFS(T_Demandes[Collaborateur],$A16,T_Demandes[Statut],"Validé",T_Demandes[Du],"&lt;="&amp;DATE(2026,11,27),T_Demandes[Au],"&gt;="&amp;DATE(2026,11,27),T_Demandes[Type],"RTT")&gt;0,"RTT",IF(COUNTIFS(T_Demandes[Collaborateur],$A16,T_Demandes[Statut],"Validé",T_Demandes[Du],"&lt;="&amp;DATE(2026,11,27),T_Demandes[Au],"&gt;="&amp;DATE(2026,11,27),T_Demandes[Type],"MAL")&gt;0,"MAL",IF(COUNTIFS(T_Demandes[Collaborateur],$A16,T_Demandes[Statut],"Validé",T_Demandes[Du],"&lt;="&amp;DATE(2026,11,27),T_Demandes[Au],"&gt;="&amp;DATE(2026,11,27),T_Demandes[Type],"ABS")&gt;0,"ABS",IF(COUNTIFS(T_Demandes[Collaborateur],$A16,T_Demandes[Statut],"Validé",T_Demandes[Du],"&lt;="&amp;DATE(2026,11,27),T_Demandes[Au],"&gt;="&amp;DATE(2026,11,27),T_Demandes[Type],"MAT")&gt;0,"MAT","")))))</f>
        <v/>
      </c>
      <c r="AE16" s="8">
        <f>IF(COUNTIFS(T_Demandes[Collaborateur],$A16,T_Demandes[Statut],"Validé",T_Demandes[Du],"&lt;="&amp;DATE(2026,11,28),T_Demandes[Au],"&gt;="&amp;DATE(2026,11,28),T_Demandes[Type],"CP")&gt;0,"CP",IF(COUNTIFS(T_Demandes[Collaborateur],$A16,T_Demandes[Statut],"Validé",T_Demandes[Du],"&lt;="&amp;DATE(2026,11,28),T_Demandes[Au],"&gt;="&amp;DATE(2026,11,28),T_Demandes[Type],"RTT")&gt;0,"RTT",IF(COUNTIFS(T_Demandes[Collaborateur],$A16,T_Demandes[Statut],"Validé",T_Demandes[Du],"&lt;="&amp;DATE(2026,11,28),T_Demandes[Au],"&gt;="&amp;DATE(2026,11,28),T_Demandes[Type],"MAL")&gt;0,"MAL",IF(COUNTIFS(T_Demandes[Collaborateur],$A16,T_Demandes[Statut],"Validé",T_Demandes[Du],"&lt;="&amp;DATE(2026,11,28),T_Demandes[Au],"&gt;="&amp;DATE(2026,11,28),T_Demandes[Type],"ABS")&gt;0,"ABS",IF(COUNTIFS(T_Demandes[Collaborateur],$A16,T_Demandes[Statut],"Validé",T_Demandes[Du],"&lt;="&amp;DATE(2026,11,28),T_Demandes[Au],"&gt;="&amp;DATE(2026,11,28),T_Demandes[Type],"MAT")&gt;0,"MAT","")))))</f>
        <v/>
      </c>
      <c r="AF16" s="8">
        <f>IF(COUNTIFS(T_Demandes[Collaborateur],$A16,T_Demandes[Statut],"Validé",T_Demandes[Du],"&lt;="&amp;DATE(2026,11,29),T_Demandes[Au],"&gt;="&amp;DATE(2026,11,29),T_Demandes[Type],"CP")&gt;0,"CP",IF(COUNTIFS(T_Demandes[Collaborateur],$A16,T_Demandes[Statut],"Validé",T_Demandes[Du],"&lt;="&amp;DATE(2026,11,29),T_Demandes[Au],"&gt;="&amp;DATE(2026,11,29),T_Demandes[Type],"RTT")&gt;0,"RTT",IF(COUNTIFS(T_Demandes[Collaborateur],$A16,T_Demandes[Statut],"Validé",T_Demandes[Du],"&lt;="&amp;DATE(2026,11,29),T_Demandes[Au],"&gt;="&amp;DATE(2026,11,29),T_Demandes[Type],"MAL")&gt;0,"MAL",IF(COUNTIFS(T_Demandes[Collaborateur],$A16,T_Demandes[Statut],"Validé",T_Demandes[Du],"&lt;="&amp;DATE(2026,11,29),T_Demandes[Au],"&gt;="&amp;DATE(2026,11,29),T_Demandes[Type],"ABS")&gt;0,"ABS",IF(COUNTIFS(T_Demandes[Collaborateur],$A16,T_Demandes[Statut],"Validé",T_Demandes[Du],"&lt;="&amp;DATE(2026,11,29),T_Demandes[Au],"&gt;="&amp;DATE(2026,11,29),T_Demandes[Type],"MAT")&gt;0,"MAT","")))))</f>
        <v/>
      </c>
      <c r="AG16" s="8">
        <f>IF(COUNTIFS(T_Demandes[Collaborateur],$A16,T_Demandes[Statut],"Validé",T_Demandes[Du],"&lt;="&amp;DATE(2026,11,30),T_Demandes[Au],"&gt;="&amp;DATE(2026,11,30),T_Demandes[Type],"CP")&gt;0,"CP",IF(COUNTIFS(T_Demandes[Collaborateur],$A16,T_Demandes[Statut],"Validé",T_Demandes[Du],"&lt;="&amp;DATE(2026,11,30),T_Demandes[Au],"&gt;="&amp;DATE(2026,11,30),T_Demandes[Type],"RTT")&gt;0,"RTT",IF(COUNTIFS(T_Demandes[Collaborateur],$A16,T_Demandes[Statut],"Validé",T_Demandes[Du],"&lt;="&amp;DATE(2026,11,30),T_Demandes[Au],"&gt;="&amp;DATE(2026,11,30),T_Demandes[Type],"MAL")&gt;0,"MAL",IF(COUNTIFS(T_Demandes[Collaborateur],$A16,T_Demandes[Statut],"Validé",T_Demandes[Du],"&lt;="&amp;DATE(2026,11,30),T_Demandes[Au],"&gt;="&amp;DATE(2026,11,30),T_Demandes[Type],"ABS")&gt;0,"ABS",IF(COUNTIFS(T_Demandes[Collaborateur],$A16,T_Demandes[Statut],"Validé",T_Demandes[Du],"&lt;="&amp;DATE(2026,11,30),T_Demandes[Au],"&gt;="&amp;DATE(2026,11,30),T_Demandes[Type],"MAT")&gt;0,"MAT","")))))</f>
        <v/>
      </c>
    </row>
    <row r="17">
      <c r="A17" t="inlineStr">
        <is>
          <t>Hicham El Yazidi</t>
        </is>
      </c>
      <c r="B17" t="inlineStr">
        <is>
          <t>C</t>
        </is>
      </c>
      <c r="C17" t="inlineStr">
        <is>
          <t>Karim Lahlou</t>
        </is>
      </c>
      <c r="D17" s="8">
        <f>IF(COUNTIFS(T_Demandes[Collaborateur],$A17,T_Demandes[Statut],"Validé",T_Demandes[Du],"&lt;="&amp;DATE(2026,11,1),T_Demandes[Au],"&gt;="&amp;DATE(2026,11,1),T_Demandes[Type],"CP")&gt;0,"CP",IF(COUNTIFS(T_Demandes[Collaborateur],$A17,T_Demandes[Statut],"Validé",T_Demandes[Du],"&lt;="&amp;DATE(2026,11,1),T_Demandes[Au],"&gt;="&amp;DATE(2026,11,1),T_Demandes[Type],"RTT")&gt;0,"RTT",IF(COUNTIFS(T_Demandes[Collaborateur],$A17,T_Demandes[Statut],"Validé",T_Demandes[Du],"&lt;="&amp;DATE(2026,11,1),T_Demandes[Au],"&gt;="&amp;DATE(2026,11,1),T_Demandes[Type],"MAL")&gt;0,"MAL",IF(COUNTIFS(T_Demandes[Collaborateur],$A17,T_Demandes[Statut],"Validé",T_Demandes[Du],"&lt;="&amp;DATE(2026,11,1),T_Demandes[Au],"&gt;="&amp;DATE(2026,11,1),T_Demandes[Type],"ABS")&gt;0,"ABS",IF(COUNTIFS(T_Demandes[Collaborateur],$A17,T_Demandes[Statut],"Validé",T_Demandes[Du],"&lt;="&amp;DATE(2026,11,1),T_Demandes[Au],"&gt;="&amp;DATE(2026,11,1),T_Demandes[Type],"MAT")&gt;0,"MAT","")))))</f>
        <v/>
      </c>
      <c r="E17" s="8">
        <f>IF(COUNTIFS(T_Demandes[Collaborateur],$A17,T_Demandes[Statut],"Validé",T_Demandes[Du],"&lt;="&amp;DATE(2026,11,2),T_Demandes[Au],"&gt;="&amp;DATE(2026,11,2),T_Demandes[Type],"CP")&gt;0,"CP",IF(COUNTIFS(T_Demandes[Collaborateur],$A17,T_Demandes[Statut],"Validé",T_Demandes[Du],"&lt;="&amp;DATE(2026,11,2),T_Demandes[Au],"&gt;="&amp;DATE(2026,11,2),T_Demandes[Type],"RTT")&gt;0,"RTT",IF(COUNTIFS(T_Demandes[Collaborateur],$A17,T_Demandes[Statut],"Validé",T_Demandes[Du],"&lt;="&amp;DATE(2026,11,2),T_Demandes[Au],"&gt;="&amp;DATE(2026,11,2),T_Demandes[Type],"MAL")&gt;0,"MAL",IF(COUNTIFS(T_Demandes[Collaborateur],$A17,T_Demandes[Statut],"Validé",T_Demandes[Du],"&lt;="&amp;DATE(2026,11,2),T_Demandes[Au],"&gt;="&amp;DATE(2026,11,2),T_Demandes[Type],"ABS")&gt;0,"ABS",IF(COUNTIFS(T_Demandes[Collaborateur],$A17,T_Demandes[Statut],"Validé",T_Demandes[Du],"&lt;="&amp;DATE(2026,11,2),T_Demandes[Au],"&gt;="&amp;DATE(2026,11,2),T_Demandes[Type],"MAT")&gt;0,"MAT","")))))</f>
        <v/>
      </c>
      <c r="F17" s="8">
        <f>IF(COUNTIFS(T_Demandes[Collaborateur],$A17,T_Demandes[Statut],"Validé",T_Demandes[Du],"&lt;="&amp;DATE(2026,11,3),T_Demandes[Au],"&gt;="&amp;DATE(2026,11,3),T_Demandes[Type],"CP")&gt;0,"CP",IF(COUNTIFS(T_Demandes[Collaborateur],$A17,T_Demandes[Statut],"Validé",T_Demandes[Du],"&lt;="&amp;DATE(2026,11,3),T_Demandes[Au],"&gt;="&amp;DATE(2026,11,3),T_Demandes[Type],"RTT")&gt;0,"RTT",IF(COUNTIFS(T_Demandes[Collaborateur],$A17,T_Demandes[Statut],"Validé",T_Demandes[Du],"&lt;="&amp;DATE(2026,11,3),T_Demandes[Au],"&gt;="&amp;DATE(2026,11,3),T_Demandes[Type],"MAL")&gt;0,"MAL",IF(COUNTIFS(T_Demandes[Collaborateur],$A17,T_Demandes[Statut],"Validé",T_Demandes[Du],"&lt;="&amp;DATE(2026,11,3),T_Demandes[Au],"&gt;="&amp;DATE(2026,11,3),T_Demandes[Type],"ABS")&gt;0,"ABS",IF(COUNTIFS(T_Demandes[Collaborateur],$A17,T_Demandes[Statut],"Validé",T_Demandes[Du],"&lt;="&amp;DATE(2026,11,3),T_Demandes[Au],"&gt;="&amp;DATE(2026,11,3),T_Demandes[Type],"MAT")&gt;0,"MAT","")))))</f>
        <v/>
      </c>
      <c r="G17" s="8">
        <f>IF(COUNTIFS(T_Demandes[Collaborateur],$A17,T_Demandes[Statut],"Validé",T_Demandes[Du],"&lt;="&amp;DATE(2026,11,4),T_Demandes[Au],"&gt;="&amp;DATE(2026,11,4),T_Demandes[Type],"CP")&gt;0,"CP",IF(COUNTIFS(T_Demandes[Collaborateur],$A17,T_Demandes[Statut],"Validé",T_Demandes[Du],"&lt;="&amp;DATE(2026,11,4),T_Demandes[Au],"&gt;="&amp;DATE(2026,11,4),T_Demandes[Type],"RTT")&gt;0,"RTT",IF(COUNTIFS(T_Demandes[Collaborateur],$A17,T_Demandes[Statut],"Validé",T_Demandes[Du],"&lt;="&amp;DATE(2026,11,4),T_Demandes[Au],"&gt;="&amp;DATE(2026,11,4),T_Demandes[Type],"MAL")&gt;0,"MAL",IF(COUNTIFS(T_Demandes[Collaborateur],$A17,T_Demandes[Statut],"Validé",T_Demandes[Du],"&lt;="&amp;DATE(2026,11,4),T_Demandes[Au],"&gt;="&amp;DATE(2026,11,4),T_Demandes[Type],"ABS")&gt;0,"ABS",IF(COUNTIFS(T_Demandes[Collaborateur],$A17,T_Demandes[Statut],"Validé",T_Demandes[Du],"&lt;="&amp;DATE(2026,11,4),T_Demandes[Au],"&gt;="&amp;DATE(2026,11,4),T_Demandes[Type],"MAT")&gt;0,"MAT","")))))</f>
        <v/>
      </c>
      <c r="H17" s="8">
        <f>IF(COUNTIFS(T_Demandes[Collaborateur],$A17,T_Demandes[Statut],"Validé",T_Demandes[Du],"&lt;="&amp;DATE(2026,11,5),T_Demandes[Au],"&gt;="&amp;DATE(2026,11,5),T_Demandes[Type],"CP")&gt;0,"CP",IF(COUNTIFS(T_Demandes[Collaborateur],$A17,T_Demandes[Statut],"Validé",T_Demandes[Du],"&lt;="&amp;DATE(2026,11,5),T_Demandes[Au],"&gt;="&amp;DATE(2026,11,5),T_Demandes[Type],"RTT")&gt;0,"RTT",IF(COUNTIFS(T_Demandes[Collaborateur],$A17,T_Demandes[Statut],"Validé",T_Demandes[Du],"&lt;="&amp;DATE(2026,11,5),T_Demandes[Au],"&gt;="&amp;DATE(2026,11,5),T_Demandes[Type],"MAL")&gt;0,"MAL",IF(COUNTIFS(T_Demandes[Collaborateur],$A17,T_Demandes[Statut],"Validé",T_Demandes[Du],"&lt;="&amp;DATE(2026,11,5),T_Demandes[Au],"&gt;="&amp;DATE(2026,11,5),T_Demandes[Type],"ABS")&gt;0,"ABS",IF(COUNTIFS(T_Demandes[Collaborateur],$A17,T_Demandes[Statut],"Validé",T_Demandes[Du],"&lt;="&amp;DATE(2026,11,5),T_Demandes[Au],"&gt;="&amp;DATE(2026,11,5),T_Demandes[Type],"MAT")&gt;0,"MAT","")))))</f>
        <v/>
      </c>
      <c r="I17" s="8">
        <f>IF(COUNTIFS(T_Demandes[Collaborateur],$A17,T_Demandes[Statut],"Validé",T_Demandes[Du],"&lt;="&amp;DATE(2026,11,6),T_Demandes[Au],"&gt;="&amp;DATE(2026,11,6),T_Demandes[Type],"CP")&gt;0,"CP",IF(COUNTIFS(T_Demandes[Collaborateur],$A17,T_Demandes[Statut],"Validé",T_Demandes[Du],"&lt;="&amp;DATE(2026,11,6),T_Demandes[Au],"&gt;="&amp;DATE(2026,11,6),T_Demandes[Type],"RTT")&gt;0,"RTT",IF(COUNTIFS(T_Demandes[Collaborateur],$A17,T_Demandes[Statut],"Validé",T_Demandes[Du],"&lt;="&amp;DATE(2026,11,6),T_Demandes[Au],"&gt;="&amp;DATE(2026,11,6),T_Demandes[Type],"MAL")&gt;0,"MAL",IF(COUNTIFS(T_Demandes[Collaborateur],$A17,T_Demandes[Statut],"Validé",T_Demandes[Du],"&lt;="&amp;DATE(2026,11,6),T_Demandes[Au],"&gt;="&amp;DATE(2026,11,6),T_Demandes[Type],"ABS")&gt;0,"ABS",IF(COUNTIFS(T_Demandes[Collaborateur],$A17,T_Demandes[Statut],"Validé",T_Demandes[Du],"&lt;="&amp;DATE(2026,11,6),T_Demandes[Au],"&gt;="&amp;DATE(2026,11,6),T_Demandes[Type],"MAT")&gt;0,"MAT","")))))</f>
        <v/>
      </c>
      <c r="J17" s="8">
        <f>IF(COUNTIFS(T_Demandes[Collaborateur],$A17,T_Demandes[Statut],"Validé",T_Demandes[Du],"&lt;="&amp;DATE(2026,11,7),T_Demandes[Au],"&gt;="&amp;DATE(2026,11,7),T_Demandes[Type],"CP")&gt;0,"CP",IF(COUNTIFS(T_Demandes[Collaborateur],$A17,T_Demandes[Statut],"Validé",T_Demandes[Du],"&lt;="&amp;DATE(2026,11,7),T_Demandes[Au],"&gt;="&amp;DATE(2026,11,7),T_Demandes[Type],"RTT")&gt;0,"RTT",IF(COUNTIFS(T_Demandes[Collaborateur],$A17,T_Demandes[Statut],"Validé",T_Demandes[Du],"&lt;="&amp;DATE(2026,11,7),T_Demandes[Au],"&gt;="&amp;DATE(2026,11,7),T_Demandes[Type],"MAL")&gt;0,"MAL",IF(COUNTIFS(T_Demandes[Collaborateur],$A17,T_Demandes[Statut],"Validé",T_Demandes[Du],"&lt;="&amp;DATE(2026,11,7),T_Demandes[Au],"&gt;="&amp;DATE(2026,11,7),T_Demandes[Type],"ABS")&gt;0,"ABS",IF(COUNTIFS(T_Demandes[Collaborateur],$A17,T_Demandes[Statut],"Validé",T_Demandes[Du],"&lt;="&amp;DATE(2026,11,7),T_Demandes[Au],"&gt;="&amp;DATE(2026,11,7),T_Demandes[Type],"MAT")&gt;0,"MAT","")))))</f>
        <v/>
      </c>
      <c r="K17" s="8">
        <f>IF(COUNTIFS(T_Demandes[Collaborateur],$A17,T_Demandes[Statut],"Validé",T_Demandes[Du],"&lt;="&amp;DATE(2026,11,8),T_Demandes[Au],"&gt;="&amp;DATE(2026,11,8),T_Demandes[Type],"CP")&gt;0,"CP",IF(COUNTIFS(T_Demandes[Collaborateur],$A17,T_Demandes[Statut],"Validé",T_Demandes[Du],"&lt;="&amp;DATE(2026,11,8),T_Demandes[Au],"&gt;="&amp;DATE(2026,11,8),T_Demandes[Type],"RTT")&gt;0,"RTT",IF(COUNTIFS(T_Demandes[Collaborateur],$A17,T_Demandes[Statut],"Validé",T_Demandes[Du],"&lt;="&amp;DATE(2026,11,8),T_Demandes[Au],"&gt;="&amp;DATE(2026,11,8),T_Demandes[Type],"MAL")&gt;0,"MAL",IF(COUNTIFS(T_Demandes[Collaborateur],$A17,T_Demandes[Statut],"Validé",T_Demandes[Du],"&lt;="&amp;DATE(2026,11,8),T_Demandes[Au],"&gt;="&amp;DATE(2026,11,8),T_Demandes[Type],"ABS")&gt;0,"ABS",IF(COUNTIFS(T_Demandes[Collaborateur],$A17,T_Demandes[Statut],"Validé",T_Demandes[Du],"&lt;="&amp;DATE(2026,11,8),T_Demandes[Au],"&gt;="&amp;DATE(2026,11,8),T_Demandes[Type],"MAT")&gt;0,"MAT","")))))</f>
        <v/>
      </c>
      <c r="L17" s="8">
        <f>IF(COUNTIFS(T_Demandes[Collaborateur],$A17,T_Demandes[Statut],"Validé",T_Demandes[Du],"&lt;="&amp;DATE(2026,11,9),T_Demandes[Au],"&gt;="&amp;DATE(2026,11,9),T_Demandes[Type],"CP")&gt;0,"CP",IF(COUNTIFS(T_Demandes[Collaborateur],$A17,T_Demandes[Statut],"Validé",T_Demandes[Du],"&lt;="&amp;DATE(2026,11,9),T_Demandes[Au],"&gt;="&amp;DATE(2026,11,9),T_Demandes[Type],"RTT")&gt;0,"RTT",IF(COUNTIFS(T_Demandes[Collaborateur],$A17,T_Demandes[Statut],"Validé",T_Demandes[Du],"&lt;="&amp;DATE(2026,11,9),T_Demandes[Au],"&gt;="&amp;DATE(2026,11,9),T_Demandes[Type],"MAL")&gt;0,"MAL",IF(COUNTIFS(T_Demandes[Collaborateur],$A17,T_Demandes[Statut],"Validé",T_Demandes[Du],"&lt;="&amp;DATE(2026,11,9),T_Demandes[Au],"&gt;="&amp;DATE(2026,11,9),T_Demandes[Type],"ABS")&gt;0,"ABS",IF(COUNTIFS(T_Demandes[Collaborateur],$A17,T_Demandes[Statut],"Validé",T_Demandes[Du],"&lt;="&amp;DATE(2026,11,9),T_Demandes[Au],"&gt;="&amp;DATE(2026,11,9),T_Demandes[Type],"MAT")&gt;0,"MAT","")))))</f>
        <v/>
      </c>
      <c r="M17" s="8">
        <f>IF(COUNTIFS(T_Demandes[Collaborateur],$A17,T_Demandes[Statut],"Validé",T_Demandes[Du],"&lt;="&amp;DATE(2026,11,10),T_Demandes[Au],"&gt;="&amp;DATE(2026,11,10),T_Demandes[Type],"CP")&gt;0,"CP",IF(COUNTIFS(T_Demandes[Collaborateur],$A17,T_Demandes[Statut],"Validé",T_Demandes[Du],"&lt;="&amp;DATE(2026,11,10),T_Demandes[Au],"&gt;="&amp;DATE(2026,11,10),T_Demandes[Type],"RTT")&gt;0,"RTT",IF(COUNTIFS(T_Demandes[Collaborateur],$A17,T_Demandes[Statut],"Validé",T_Demandes[Du],"&lt;="&amp;DATE(2026,11,10),T_Demandes[Au],"&gt;="&amp;DATE(2026,11,10),T_Demandes[Type],"MAL")&gt;0,"MAL",IF(COUNTIFS(T_Demandes[Collaborateur],$A17,T_Demandes[Statut],"Validé",T_Demandes[Du],"&lt;="&amp;DATE(2026,11,10),T_Demandes[Au],"&gt;="&amp;DATE(2026,11,10),T_Demandes[Type],"ABS")&gt;0,"ABS",IF(COUNTIFS(T_Demandes[Collaborateur],$A17,T_Demandes[Statut],"Validé",T_Demandes[Du],"&lt;="&amp;DATE(2026,11,10),T_Demandes[Au],"&gt;="&amp;DATE(2026,11,10),T_Demandes[Type],"MAT")&gt;0,"MAT","")))))</f>
        <v/>
      </c>
      <c r="N17" s="8">
        <f>IF(COUNTIFS(T_Demandes[Collaborateur],$A17,T_Demandes[Statut],"Validé",T_Demandes[Du],"&lt;="&amp;DATE(2026,11,11),T_Demandes[Au],"&gt;="&amp;DATE(2026,11,11),T_Demandes[Type],"CP")&gt;0,"CP",IF(COUNTIFS(T_Demandes[Collaborateur],$A17,T_Demandes[Statut],"Validé",T_Demandes[Du],"&lt;="&amp;DATE(2026,11,11),T_Demandes[Au],"&gt;="&amp;DATE(2026,11,11),T_Demandes[Type],"RTT")&gt;0,"RTT",IF(COUNTIFS(T_Demandes[Collaborateur],$A17,T_Demandes[Statut],"Validé",T_Demandes[Du],"&lt;="&amp;DATE(2026,11,11),T_Demandes[Au],"&gt;="&amp;DATE(2026,11,11),T_Demandes[Type],"MAL")&gt;0,"MAL",IF(COUNTIFS(T_Demandes[Collaborateur],$A17,T_Demandes[Statut],"Validé",T_Demandes[Du],"&lt;="&amp;DATE(2026,11,11),T_Demandes[Au],"&gt;="&amp;DATE(2026,11,11),T_Demandes[Type],"ABS")&gt;0,"ABS",IF(COUNTIFS(T_Demandes[Collaborateur],$A17,T_Demandes[Statut],"Validé",T_Demandes[Du],"&lt;="&amp;DATE(2026,11,11),T_Demandes[Au],"&gt;="&amp;DATE(2026,11,11),T_Demandes[Type],"MAT")&gt;0,"MAT","")))))</f>
        <v/>
      </c>
      <c r="O17" s="8">
        <f>IF(COUNTIFS(T_Demandes[Collaborateur],$A17,T_Demandes[Statut],"Validé",T_Demandes[Du],"&lt;="&amp;DATE(2026,11,12),T_Demandes[Au],"&gt;="&amp;DATE(2026,11,12),T_Demandes[Type],"CP")&gt;0,"CP",IF(COUNTIFS(T_Demandes[Collaborateur],$A17,T_Demandes[Statut],"Validé",T_Demandes[Du],"&lt;="&amp;DATE(2026,11,12),T_Demandes[Au],"&gt;="&amp;DATE(2026,11,12),T_Demandes[Type],"RTT")&gt;0,"RTT",IF(COUNTIFS(T_Demandes[Collaborateur],$A17,T_Demandes[Statut],"Validé",T_Demandes[Du],"&lt;="&amp;DATE(2026,11,12),T_Demandes[Au],"&gt;="&amp;DATE(2026,11,12),T_Demandes[Type],"MAL")&gt;0,"MAL",IF(COUNTIFS(T_Demandes[Collaborateur],$A17,T_Demandes[Statut],"Validé",T_Demandes[Du],"&lt;="&amp;DATE(2026,11,12),T_Demandes[Au],"&gt;="&amp;DATE(2026,11,12),T_Demandes[Type],"ABS")&gt;0,"ABS",IF(COUNTIFS(T_Demandes[Collaborateur],$A17,T_Demandes[Statut],"Validé",T_Demandes[Du],"&lt;="&amp;DATE(2026,11,12),T_Demandes[Au],"&gt;="&amp;DATE(2026,11,12),T_Demandes[Type],"MAT")&gt;0,"MAT","")))))</f>
        <v/>
      </c>
      <c r="P17" s="8">
        <f>IF(COUNTIFS(T_Demandes[Collaborateur],$A17,T_Demandes[Statut],"Validé",T_Demandes[Du],"&lt;="&amp;DATE(2026,11,13),T_Demandes[Au],"&gt;="&amp;DATE(2026,11,13),T_Demandes[Type],"CP")&gt;0,"CP",IF(COUNTIFS(T_Demandes[Collaborateur],$A17,T_Demandes[Statut],"Validé",T_Demandes[Du],"&lt;="&amp;DATE(2026,11,13),T_Demandes[Au],"&gt;="&amp;DATE(2026,11,13),T_Demandes[Type],"RTT")&gt;0,"RTT",IF(COUNTIFS(T_Demandes[Collaborateur],$A17,T_Demandes[Statut],"Validé",T_Demandes[Du],"&lt;="&amp;DATE(2026,11,13),T_Demandes[Au],"&gt;="&amp;DATE(2026,11,13),T_Demandes[Type],"MAL")&gt;0,"MAL",IF(COUNTIFS(T_Demandes[Collaborateur],$A17,T_Demandes[Statut],"Validé",T_Demandes[Du],"&lt;="&amp;DATE(2026,11,13),T_Demandes[Au],"&gt;="&amp;DATE(2026,11,13),T_Demandes[Type],"ABS")&gt;0,"ABS",IF(COUNTIFS(T_Demandes[Collaborateur],$A17,T_Demandes[Statut],"Validé",T_Demandes[Du],"&lt;="&amp;DATE(2026,11,13),T_Demandes[Au],"&gt;="&amp;DATE(2026,11,13),T_Demandes[Type],"MAT")&gt;0,"MAT","")))))</f>
        <v/>
      </c>
      <c r="Q17" s="8">
        <f>IF(COUNTIFS(T_Demandes[Collaborateur],$A17,T_Demandes[Statut],"Validé",T_Demandes[Du],"&lt;="&amp;DATE(2026,11,14),T_Demandes[Au],"&gt;="&amp;DATE(2026,11,14),T_Demandes[Type],"CP")&gt;0,"CP",IF(COUNTIFS(T_Demandes[Collaborateur],$A17,T_Demandes[Statut],"Validé",T_Demandes[Du],"&lt;="&amp;DATE(2026,11,14),T_Demandes[Au],"&gt;="&amp;DATE(2026,11,14),T_Demandes[Type],"RTT")&gt;0,"RTT",IF(COUNTIFS(T_Demandes[Collaborateur],$A17,T_Demandes[Statut],"Validé",T_Demandes[Du],"&lt;="&amp;DATE(2026,11,14),T_Demandes[Au],"&gt;="&amp;DATE(2026,11,14),T_Demandes[Type],"MAL")&gt;0,"MAL",IF(COUNTIFS(T_Demandes[Collaborateur],$A17,T_Demandes[Statut],"Validé",T_Demandes[Du],"&lt;="&amp;DATE(2026,11,14),T_Demandes[Au],"&gt;="&amp;DATE(2026,11,14),T_Demandes[Type],"ABS")&gt;0,"ABS",IF(COUNTIFS(T_Demandes[Collaborateur],$A17,T_Demandes[Statut],"Validé",T_Demandes[Du],"&lt;="&amp;DATE(2026,11,14),T_Demandes[Au],"&gt;="&amp;DATE(2026,11,14),T_Demandes[Type],"MAT")&gt;0,"MAT","")))))</f>
        <v/>
      </c>
      <c r="R17" s="8">
        <f>IF(COUNTIFS(T_Demandes[Collaborateur],$A17,T_Demandes[Statut],"Validé",T_Demandes[Du],"&lt;="&amp;DATE(2026,11,15),T_Demandes[Au],"&gt;="&amp;DATE(2026,11,15),T_Demandes[Type],"CP")&gt;0,"CP",IF(COUNTIFS(T_Demandes[Collaborateur],$A17,T_Demandes[Statut],"Validé",T_Demandes[Du],"&lt;="&amp;DATE(2026,11,15),T_Demandes[Au],"&gt;="&amp;DATE(2026,11,15),T_Demandes[Type],"RTT")&gt;0,"RTT",IF(COUNTIFS(T_Demandes[Collaborateur],$A17,T_Demandes[Statut],"Validé",T_Demandes[Du],"&lt;="&amp;DATE(2026,11,15),T_Demandes[Au],"&gt;="&amp;DATE(2026,11,15),T_Demandes[Type],"MAL")&gt;0,"MAL",IF(COUNTIFS(T_Demandes[Collaborateur],$A17,T_Demandes[Statut],"Validé",T_Demandes[Du],"&lt;="&amp;DATE(2026,11,15),T_Demandes[Au],"&gt;="&amp;DATE(2026,11,15),T_Demandes[Type],"ABS")&gt;0,"ABS",IF(COUNTIFS(T_Demandes[Collaborateur],$A17,T_Demandes[Statut],"Validé",T_Demandes[Du],"&lt;="&amp;DATE(2026,11,15),T_Demandes[Au],"&gt;="&amp;DATE(2026,11,15),T_Demandes[Type],"MAT")&gt;0,"MAT","")))))</f>
        <v/>
      </c>
      <c r="S17" s="8">
        <f>IF(COUNTIFS(T_Demandes[Collaborateur],$A17,T_Demandes[Statut],"Validé",T_Demandes[Du],"&lt;="&amp;DATE(2026,11,16),T_Demandes[Au],"&gt;="&amp;DATE(2026,11,16),T_Demandes[Type],"CP")&gt;0,"CP",IF(COUNTIFS(T_Demandes[Collaborateur],$A17,T_Demandes[Statut],"Validé",T_Demandes[Du],"&lt;="&amp;DATE(2026,11,16),T_Demandes[Au],"&gt;="&amp;DATE(2026,11,16),T_Demandes[Type],"RTT")&gt;0,"RTT",IF(COUNTIFS(T_Demandes[Collaborateur],$A17,T_Demandes[Statut],"Validé",T_Demandes[Du],"&lt;="&amp;DATE(2026,11,16),T_Demandes[Au],"&gt;="&amp;DATE(2026,11,16),T_Demandes[Type],"MAL")&gt;0,"MAL",IF(COUNTIFS(T_Demandes[Collaborateur],$A17,T_Demandes[Statut],"Validé",T_Demandes[Du],"&lt;="&amp;DATE(2026,11,16),T_Demandes[Au],"&gt;="&amp;DATE(2026,11,16),T_Demandes[Type],"ABS")&gt;0,"ABS",IF(COUNTIFS(T_Demandes[Collaborateur],$A17,T_Demandes[Statut],"Validé",T_Demandes[Du],"&lt;="&amp;DATE(2026,11,16),T_Demandes[Au],"&gt;="&amp;DATE(2026,11,16),T_Demandes[Type],"MAT")&gt;0,"MAT","")))))</f>
        <v/>
      </c>
      <c r="T17" s="8">
        <f>IF(COUNTIFS(T_Demandes[Collaborateur],$A17,T_Demandes[Statut],"Validé",T_Demandes[Du],"&lt;="&amp;DATE(2026,11,17),T_Demandes[Au],"&gt;="&amp;DATE(2026,11,17),T_Demandes[Type],"CP")&gt;0,"CP",IF(COUNTIFS(T_Demandes[Collaborateur],$A17,T_Demandes[Statut],"Validé",T_Demandes[Du],"&lt;="&amp;DATE(2026,11,17),T_Demandes[Au],"&gt;="&amp;DATE(2026,11,17),T_Demandes[Type],"RTT")&gt;0,"RTT",IF(COUNTIFS(T_Demandes[Collaborateur],$A17,T_Demandes[Statut],"Validé",T_Demandes[Du],"&lt;="&amp;DATE(2026,11,17),T_Demandes[Au],"&gt;="&amp;DATE(2026,11,17),T_Demandes[Type],"MAL")&gt;0,"MAL",IF(COUNTIFS(T_Demandes[Collaborateur],$A17,T_Demandes[Statut],"Validé",T_Demandes[Du],"&lt;="&amp;DATE(2026,11,17),T_Demandes[Au],"&gt;="&amp;DATE(2026,11,17),T_Demandes[Type],"ABS")&gt;0,"ABS",IF(COUNTIFS(T_Demandes[Collaborateur],$A17,T_Demandes[Statut],"Validé",T_Demandes[Du],"&lt;="&amp;DATE(2026,11,17),T_Demandes[Au],"&gt;="&amp;DATE(2026,11,17),T_Demandes[Type],"MAT")&gt;0,"MAT","")))))</f>
        <v/>
      </c>
      <c r="U17" s="8">
        <f>IF(COUNTIFS(T_Demandes[Collaborateur],$A17,T_Demandes[Statut],"Validé",T_Demandes[Du],"&lt;="&amp;DATE(2026,11,18),T_Demandes[Au],"&gt;="&amp;DATE(2026,11,18),T_Demandes[Type],"CP")&gt;0,"CP",IF(COUNTIFS(T_Demandes[Collaborateur],$A17,T_Demandes[Statut],"Validé",T_Demandes[Du],"&lt;="&amp;DATE(2026,11,18),T_Demandes[Au],"&gt;="&amp;DATE(2026,11,18),T_Demandes[Type],"RTT")&gt;0,"RTT",IF(COUNTIFS(T_Demandes[Collaborateur],$A17,T_Demandes[Statut],"Validé",T_Demandes[Du],"&lt;="&amp;DATE(2026,11,18),T_Demandes[Au],"&gt;="&amp;DATE(2026,11,18),T_Demandes[Type],"MAL")&gt;0,"MAL",IF(COUNTIFS(T_Demandes[Collaborateur],$A17,T_Demandes[Statut],"Validé",T_Demandes[Du],"&lt;="&amp;DATE(2026,11,18),T_Demandes[Au],"&gt;="&amp;DATE(2026,11,18),T_Demandes[Type],"ABS")&gt;0,"ABS",IF(COUNTIFS(T_Demandes[Collaborateur],$A17,T_Demandes[Statut],"Validé",T_Demandes[Du],"&lt;="&amp;DATE(2026,11,18),T_Demandes[Au],"&gt;="&amp;DATE(2026,11,18),T_Demandes[Type],"MAT")&gt;0,"MAT","")))))</f>
        <v/>
      </c>
      <c r="V17" s="8">
        <f>IF(COUNTIFS(T_Demandes[Collaborateur],$A17,T_Demandes[Statut],"Validé",T_Demandes[Du],"&lt;="&amp;DATE(2026,11,19),T_Demandes[Au],"&gt;="&amp;DATE(2026,11,19),T_Demandes[Type],"CP")&gt;0,"CP",IF(COUNTIFS(T_Demandes[Collaborateur],$A17,T_Demandes[Statut],"Validé",T_Demandes[Du],"&lt;="&amp;DATE(2026,11,19),T_Demandes[Au],"&gt;="&amp;DATE(2026,11,19),T_Demandes[Type],"RTT")&gt;0,"RTT",IF(COUNTIFS(T_Demandes[Collaborateur],$A17,T_Demandes[Statut],"Validé",T_Demandes[Du],"&lt;="&amp;DATE(2026,11,19),T_Demandes[Au],"&gt;="&amp;DATE(2026,11,19),T_Demandes[Type],"MAL")&gt;0,"MAL",IF(COUNTIFS(T_Demandes[Collaborateur],$A17,T_Demandes[Statut],"Validé",T_Demandes[Du],"&lt;="&amp;DATE(2026,11,19),T_Demandes[Au],"&gt;="&amp;DATE(2026,11,19),T_Demandes[Type],"ABS")&gt;0,"ABS",IF(COUNTIFS(T_Demandes[Collaborateur],$A17,T_Demandes[Statut],"Validé",T_Demandes[Du],"&lt;="&amp;DATE(2026,11,19),T_Demandes[Au],"&gt;="&amp;DATE(2026,11,19),T_Demandes[Type],"MAT")&gt;0,"MAT","")))))</f>
        <v/>
      </c>
      <c r="W17" s="8">
        <f>IF(COUNTIFS(T_Demandes[Collaborateur],$A17,T_Demandes[Statut],"Validé",T_Demandes[Du],"&lt;="&amp;DATE(2026,11,20),T_Demandes[Au],"&gt;="&amp;DATE(2026,11,20),T_Demandes[Type],"CP")&gt;0,"CP",IF(COUNTIFS(T_Demandes[Collaborateur],$A17,T_Demandes[Statut],"Validé",T_Demandes[Du],"&lt;="&amp;DATE(2026,11,20),T_Demandes[Au],"&gt;="&amp;DATE(2026,11,20),T_Demandes[Type],"RTT")&gt;0,"RTT",IF(COUNTIFS(T_Demandes[Collaborateur],$A17,T_Demandes[Statut],"Validé",T_Demandes[Du],"&lt;="&amp;DATE(2026,11,20),T_Demandes[Au],"&gt;="&amp;DATE(2026,11,20),T_Demandes[Type],"MAL")&gt;0,"MAL",IF(COUNTIFS(T_Demandes[Collaborateur],$A17,T_Demandes[Statut],"Validé",T_Demandes[Du],"&lt;="&amp;DATE(2026,11,20),T_Demandes[Au],"&gt;="&amp;DATE(2026,11,20),T_Demandes[Type],"ABS")&gt;0,"ABS",IF(COUNTIFS(T_Demandes[Collaborateur],$A17,T_Demandes[Statut],"Validé",T_Demandes[Du],"&lt;="&amp;DATE(2026,11,20),T_Demandes[Au],"&gt;="&amp;DATE(2026,11,20),T_Demandes[Type],"MAT")&gt;0,"MAT","")))))</f>
        <v/>
      </c>
      <c r="X17" s="8">
        <f>IF(COUNTIFS(T_Demandes[Collaborateur],$A17,T_Demandes[Statut],"Validé",T_Demandes[Du],"&lt;="&amp;DATE(2026,11,21),T_Demandes[Au],"&gt;="&amp;DATE(2026,11,21),T_Demandes[Type],"CP")&gt;0,"CP",IF(COUNTIFS(T_Demandes[Collaborateur],$A17,T_Demandes[Statut],"Validé",T_Demandes[Du],"&lt;="&amp;DATE(2026,11,21),T_Demandes[Au],"&gt;="&amp;DATE(2026,11,21),T_Demandes[Type],"RTT")&gt;0,"RTT",IF(COUNTIFS(T_Demandes[Collaborateur],$A17,T_Demandes[Statut],"Validé",T_Demandes[Du],"&lt;="&amp;DATE(2026,11,21),T_Demandes[Au],"&gt;="&amp;DATE(2026,11,21),T_Demandes[Type],"MAL")&gt;0,"MAL",IF(COUNTIFS(T_Demandes[Collaborateur],$A17,T_Demandes[Statut],"Validé",T_Demandes[Du],"&lt;="&amp;DATE(2026,11,21),T_Demandes[Au],"&gt;="&amp;DATE(2026,11,21),T_Demandes[Type],"ABS")&gt;0,"ABS",IF(COUNTIFS(T_Demandes[Collaborateur],$A17,T_Demandes[Statut],"Validé",T_Demandes[Du],"&lt;="&amp;DATE(2026,11,21),T_Demandes[Au],"&gt;="&amp;DATE(2026,11,21),T_Demandes[Type],"MAT")&gt;0,"MAT","")))))</f>
        <v/>
      </c>
      <c r="Y17" s="8">
        <f>IF(COUNTIFS(T_Demandes[Collaborateur],$A17,T_Demandes[Statut],"Validé",T_Demandes[Du],"&lt;="&amp;DATE(2026,11,22),T_Demandes[Au],"&gt;="&amp;DATE(2026,11,22),T_Demandes[Type],"CP")&gt;0,"CP",IF(COUNTIFS(T_Demandes[Collaborateur],$A17,T_Demandes[Statut],"Validé",T_Demandes[Du],"&lt;="&amp;DATE(2026,11,22),T_Demandes[Au],"&gt;="&amp;DATE(2026,11,22),T_Demandes[Type],"RTT")&gt;0,"RTT",IF(COUNTIFS(T_Demandes[Collaborateur],$A17,T_Demandes[Statut],"Validé",T_Demandes[Du],"&lt;="&amp;DATE(2026,11,22),T_Demandes[Au],"&gt;="&amp;DATE(2026,11,22),T_Demandes[Type],"MAL")&gt;0,"MAL",IF(COUNTIFS(T_Demandes[Collaborateur],$A17,T_Demandes[Statut],"Validé",T_Demandes[Du],"&lt;="&amp;DATE(2026,11,22),T_Demandes[Au],"&gt;="&amp;DATE(2026,11,22),T_Demandes[Type],"ABS")&gt;0,"ABS",IF(COUNTIFS(T_Demandes[Collaborateur],$A17,T_Demandes[Statut],"Validé",T_Demandes[Du],"&lt;="&amp;DATE(2026,11,22),T_Demandes[Au],"&gt;="&amp;DATE(2026,11,22),T_Demandes[Type],"MAT")&gt;0,"MAT","")))))</f>
        <v/>
      </c>
      <c r="Z17" s="8">
        <f>IF(COUNTIFS(T_Demandes[Collaborateur],$A17,T_Demandes[Statut],"Validé",T_Demandes[Du],"&lt;="&amp;DATE(2026,11,23),T_Demandes[Au],"&gt;="&amp;DATE(2026,11,23),T_Demandes[Type],"CP")&gt;0,"CP",IF(COUNTIFS(T_Demandes[Collaborateur],$A17,T_Demandes[Statut],"Validé",T_Demandes[Du],"&lt;="&amp;DATE(2026,11,23),T_Demandes[Au],"&gt;="&amp;DATE(2026,11,23),T_Demandes[Type],"RTT")&gt;0,"RTT",IF(COUNTIFS(T_Demandes[Collaborateur],$A17,T_Demandes[Statut],"Validé",T_Demandes[Du],"&lt;="&amp;DATE(2026,11,23),T_Demandes[Au],"&gt;="&amp;DATE(2026,11,23),T_Demandes[Type],"MAL")&gt;0,"MAL",IF(COUNTIFS(T_Demandes[Collaborateur],$A17,T_Demandes[Statut],"Validé",T_Demandes[Du],"&lt;="&amp;DATE(2026,11,23),T_Demandes[Au],"&gt;="&amp;DATE(2026,11,23),T_Demandes[Type],"ABS")&gt;0,"ABS",IF(COUNTIFS(T_Demandes[Collaborateur],$A17,T_Demandes[Statut],"Validé",T_Demandes[Du],"&lt;="&amp;DATE(2026,11,23),T_Demandes[Au],"&gt;="&amp;DATE(2026,11,23),T_Demandes[Type],"MAT")&gt;0,"MAT","")))))</f>
        <v/>
      </c>
      <c r="AA17" s="8">
        <f>IF(COUNTIFS(T_Demandes[Collaborateur],$A17,T_Demandes[Statut],"Validé",T_Demandes[Du],"&lt;="&amp;DATE(2026,11,24),T_Demandes[Au],"&gt;="&amp;DATE(2026,11,24),T_Demandes[Type],"CP")&gt;0,"CP",IF(COUNTIFS(T_Demandes[Collaborateur],$A17,T_Demandes[Statut],"Validé",T_Demandes[Du],"&lt;="&amp;DATE(2026,11,24),T_Demandes[Au],"&gt;="&amp;DATE(2026,11,24),T_Demandes[Type],"RTT")&gt;0,"RTT",IF(COUNTIFS(T_Demandes[Collaborateur],$A17,T_Demandes[Statut],"Validé",T_Demandes[Du],"&lt;="&amp;DATE(2026,11,24),T_Demandes[Au],"&gt;="&amp;DATE(2026,11,24),T_Demandes[Type],"MAL")&gt;0,"MAL",IF(COUNTIFS(T_Demandes[Collaborateur],$A17,T_Demandes[Statut],"Validé",T_Demandes[Du],"&lt;="&amp;DATE(2026,11,24),T_Demandes[Au],"&gt;="&amp;DATE(2026,11,24),T_Demandes[Type],"ABS")&gt;0,"ABS",IF(COUNTIFS(T_Demandes[Collaborateur],$A17,T_Demandes[Statut],"Validé",T_Demandes[Du],"&lt;="&amp;DATE(2026,11,24),T_Demandes[Au],"&gt;="&amp;DATE(2026,11,24),T_Demandes[Type],"MAT")&gt;0,"MAT","")))))</f>
        <v/>
      </c>
      <c r="AB17" s="8">
        <f>IF(COUNTIFS(T_Demandes[Collaborateur],$A17,T_Demandes[Statut],"Validé",T_Demandes[Du],"&lt;="&amp;DATE(2026,11,25),T_Demandes[Au],"&gt;="&amp;DATE(2026,11,25),T_Demandes[Type],"CP")&gt;0,"CP",IF(COUNTIFS(T_Demandes[Collaborateur],$A17,T_Demandes[Statut],"Validé",T_Demandes[Du],"&lt;="&amp;DATE(2026,11,25),T_Demandes[Au],"&gt;="&amp;DATE(2026,11,25),T_Demandes[Type],"RTT")&gt;0,"RTT",IF(COUNTIFS(T_Demandes[Collaborateur],$A17,T_Demandes[Statut],"Validé",T_Demandes[Du],"&lt;="&amp;DATE(2026,11,25),T_Demandes[Au],"&gt;="&amp;DATE(2026,11,25),T_Demandes[Type],"MAL")&gt;0,"MAL",IF(COUNTIFS(T_Demandes[Collaborateur],$A17,T_Demandes[Statut],"Validé",T_Demandes[Du],"&lt;="&amp;DATE(2026,11,25),T_Demandes[Au],"&gt;="&amp;DATE(2026,11,25),T_Demandes[Type],"ABS")&gt;0,"ABS",IF(COUNTIFS(T_Demandes[Collaborateur],$A17,T_Demandes[Statut],"Validé",T_Demandes[Du],"&lt;="&amp;DATE(2026,11,25),T_Demandes[Au],"&gt;="&amp;DATE(2026,11,25),T_Demandes[Type],"MAT")&gt;0,"MAT","")))))</f>
        <v/>
      </c>
      <c r="AC17" s="8">
        <f>IF(COUNTIFS(T_Demandes[Collaborateur],$A17,T_Demandes[Statut],"Validé",T_Demandes[Du],"&lt;="&amp;DATE(2026,11,26),T_Demandes[Au],"&gt;="&amp;DATE(2026,11,26),T_Demandes[Type],"CP")&gt;0,"CP",IF(COUNTIFS(T_Demandes[Collaborateur],$A17,T_Demandes[Statut],"Validé",T_Demandes[Du],"&lt;="&amp;DATE(2026,11,26),T_Demandes[Au],"&gt;="&amp;DATE(2026,11,26),T_Demandes[Type],"RTT")&gt;0,"RTT",IF(COUNTIFS(T_Demandes[Collaborateur],$A17,T_Demandes[Statut],"Validé",T_Demandes[Du],"&lt;="&amp;DATE(2026,11,26),T_Demandes[Au],"&gt;="&amp;DATE(2026,11,26),T_Demandes[Type],"MAL")&gt;0,"MAL",IF(COUNTIFS(T_Demandes[Collaborateur],$A17,T_Demandes[Statut],"Validé",T_Demandes[Du],"&lt;="&amp;DATE(2026,11,26),T_Demandes[Au],"&gt;="&amp;DATE(2026,11,26),T_Demandes[Type],"ABS")&gt;0,"ABS",IF(COUNTIFS(T_Demandes[Collaborateur],$A17,T_Demandes[Statut],"Validé",T_Demandes[Du],"&lt;="&amp;DATE(2026,11,26),T_Demandes[Au],"&gt;="&amp;DATE(2026,11,26),T_Demandes[Type],"MAT")&gt;0,"MAT","")))))</f>
        <v/>
      </c>
      <c r="AD17" s="8">
        <f>IF(COUNTIFS(T_Demandes[Collaborateur],$A17,T_Demandes[Statut],"Validé",T_Demandes[Du],"&lt;="&amp;DATE(2026,11,27),T_Demandes[Au],"&gt;="&amp;DATE(2026,11,27),T_Demandes[Type],"CP")&gt;0,"CP",IF(COUNTIFS(T_Demandes[Collaborateur],$A17,T_Demandes[Statut],"Validé",T_Demandes[Du],"&lt;="&amp;DATE(2026,11,27),T_Demandes[Au],"&gt;="&amp;DATE(2026,11,27),T_Demandes[Type],"RTT")&gt;0,"RTT",IF(COUNTIFS(T_Demandes[Collaborateur],$A17,T_Demandes[Statut],"Validé",T_Demandes[Du],"&lt;="&amp;DATE(2026,11,27),T_Demandes[Au],"&gt;="&amp;DATE(2026,11,27),T_Demandes[Type],"MAL")&gt;0,"MAL",IF(COUNTIFS(T_Demandes[Collaborateur],$A17,T_Demandes[Statut],"Validé",T_Demandes[Du],"&lt;="&amp;DATE(2026,11,27),T_Demandes[Au],"&gt;="&amp;DATE(2026,11,27),T_Demandes[Type],"ABS")&gt;0,"ABS",IF(COUNTIFS(T_Demandes[Collaborateur],$A17,T_Demandes[Statut],"Validé",T_Demandes[Du],"&lt;="&amp;DATE(2026,11,27),T_Demandes[Au],"&gt;="&amp;DATE(2026,11,27),T_Demandes[Type],"MAT")&gt;0,"MAT","")))))</f>
        <v/>
      </c>
      <c r="AE17" s="8">
        <f>IF(COUNTIFS(T_Demandes[Collaborateur],$A17,T_Demandes[Statut],"Validé",T_Demandes[Du],"&lt;="&amp;DATE(2026,11,28),T_Demandes[Au],"&gt;="&amp;DATE(2026,11,28),T_Demandes[Type],"CP")&gt;0,"CP",IF(COUNTIFS(T_Demandes[Collaborateur],$A17,T_Demandes[Statut],"Validé",T_Demandes[Du],"&lt;="&amp;DATE(2026,11,28),T_Demandes[Au],"&gt;="&amp;DATE(2026,11,28),T_Demandes[Type],"RTT")&gt;0,"RTT",IF(COUNTIFS(T_Demandes[Collaborateur],$A17,T_Demandes[Statut],"Validé",T_Demandes[Du],"&lt;="&amp;DATE(2026,11,28),T_Demandes[Au],"&gt;="&amp;DATE(2026,11,28),T_Demandes[Type],"MAL")&gt;0,"MAL",IF(COUNTIFS(T_Demandes[Collaborateur],$A17,T_Demandes[Statut],"Validé",T_Demandes[Du],"&lt;="&amp;DATE(2026,11,28),T_Demandes[Au],"&gt;="&amp;DATE(2026,11,28),T_Demandes[Type],"ABS")&gt;0,"ABS",IF(COUNTIFS(T_Demandes[Collaborateur],$A17,T_Demandes[Statut],"Validé",T_Demandes[Du],"&lt;="&amp;DATE(2026,11,28),T_Demandes[Au],"&gt;="&amp;DATE(2026,11,28),T_Demandes[Type],"MAT")&gt;0,"MAT","")))))</f>
        <v/>
      </c>
      <c r="AF17" s="8">
        <f>IF(COUNTIFS(T_Demandes[Collaborateur],$A17,T_Demandes[Statut],"Validé",T_Demandes[Du],"&lt;="&amp;DATE(2026,11,29),T_Demandes[Au],"&gt;="&amp;DATE(2026,11,29),T_Demandes[Type],"CP")&gt;0,"CP",IF(COUNTIFS(T_Demandes[Collaborateur],$A17,T_Demandes[Statut],"Validé",T_Demandes[Du],"&lt;="&amp;DATE(2026,11,29),T_Demandes[Au],"&gt;="&amp;DATE(2026,11,29),T_Demandes[Type],"RTT")&gt;0,"RTT",IF(COUNTIFS(T_Demandes[Collaborateur],$A17,T_Demandes[Statut],"Validé",T_Demandes[Du],"&lt;="&amp;DATE(2026,11,29),T_Demandes[Au],"&gt;="&amp;DATE(2026,11,29),T_Demandes[Type],"MAL")&gt;0,"MAL",IF(COUNTIFS(T_Demandes[Collaborateur],$A17,T_Demandes[Statut],"Validé",T_Demandes[Du],"&lt;="&amp;DATE(2026,11,29),T_Demandes[Au],"&gt;="&amp;DATE(2026,11,29),T_Demandes[Type],"ABS")&gt;0,"ABS",IF(COUNTIFS(T_Demandes[Collaborateur],$A17,T_Demandes[Statut],"Validé",T_Demandes[Du],"&lt;="&amp;DATE(2026,11,29),T_Demandes[Au],"&gt;="&amp;DATE(2026,11,29),T_Demandes[Type],"MAT")&gt;0,"MAT","")))))</f>
        <v/>
      </c>
      <c r="AG17" s="8">
        <f>IF(COUNTIFS(T_Demandes[Collaborateur],$A17,T_Demandes[Statut],"Validé",T_Demandes[Du],"&lt;="&amp;DATE(2026,11,30),T_Demandes[Au],"&gt;="&amp;DATE(2026,11,30),T_Demandes[Type],"CP")&gt;0,"CP",IF(COUNTIFS(T_Demandes[Collaborateur],$A17,T_Demandes[Statut],"Validé",T_Demandes[Du],"&lt;="&amp;DATE(2026,11,30),T_Demandes[Au],"&gt;="&amp;DATE(2026,11,30),T_Demandes[Type],"RTT")&gt;0,"RTT",IF(COUNTIFS(T_Demandes[Collaborateur],$A17,T_Demandes[Statut],"Validé",T_Demandes[Du],"&lt;="&amp;DATE(2026,11,30),T_Demandes[Au],"&gt;="&amp;DATE(2026,11,30),T_Demandes[Type],"MAL")&gt;0,"MAL",IF(COUNTIFS(T_Demandes[Collaborateur],$A17,T_Demandes[Statut],"Validé",T_Demandes[Du],"&lt;="&amp;DATE(2026,11,30),T_Demandes[Au],"&gt;="&amp;DATE(2026,11,30),T_Demandes[Type],"ABS")&gt;0,"ABS",IF(COUNTIFS(T_Demandes[Collaborateur],$A17,T_Demandes[Statut],"Validé",T_Demandes[Du],"&lt;="&amp;DATE(2026,11,30),T_Demandes[Au],"&gt;="&amp;DATE(2026,11,30),T_Demandes[Type],"MAT")&gt;0,"MAT","")))))</f>
        <v/>
      </c>
    </row>
    <row r="18">
      <c r="A18" t="inlineStr">
        <is>
          <t>Sofia Benyahia</t>
        </is>
      </c>
      <c r="B18" t="inlineStr">
        <is>
          <t>C</t>
        </is>
      </c>
      <c r="C18" t="inlineStr">
        <is>
          <t>Karim Lahlou</t>
        </is>
      </c>
      <c r="D18" s="8">
        <f>IF(COUNTIFS(T_Demandes[Collaborateur],$A18,T_Demandes[Statut],"Validé",T_Demandes[Du],"&lt;="&amp;DATE(2026,11,1),T_Demandes[Au],"&gt;="&amp;DATE(2026,11,1),T_Demandes[Type],"CP")&gt;0,"CP",IF(COUNTIFS(T_Demandes[Collaborateur],$A18,T_Demandes[Statut],"Validé",T_Demandes[Du],"&lt;="&amp;DATE(2026,11,1),T_Demandes[Au],"&gt;="&amp;DATE(2026,11,1),T_Demandes[Type],"RTT")&gt;0,"RTT",IF(COUNTIFS(T_Demandes[Collaborateur],$A18,T_Demandes[Statut],"Validé",T_Demandes[Du],"&lt;="&amp;DATE(2026,11,1),T_Demandes[Au],"&gt;="&amp;DATE(2026,11,1),T_Demandes[Type],"MAL")&gt;0,"MAL",IF(COUNTIFS(T_Demandes[Collaborateur],$A18,T_Demandes[Statut],"Validé",T_Demandes[Du],"&lt;="&amp;DATE(2026,11,1),T_Demandes[Au],"&gt;="&amp;DATE(2026,11,1),T_Demandes[Type],"ABS")&gt;0,"ABS",IF(COUNTIFS(T_Demandes[Collaborateur],$A18,T_Demandes[Statut],"Validé",T_Demandes[Du],"&lt;="&amp;DATE(2026,11,1),T_Demandes[Au],"&gt;="&amp;DATE(2026,11,1),T_Demandes[Type],"MAT")&gt;0,"MAT","")))))</f>
        <v/>
      </c>
      <c r="E18" s="8">
        <f>IF(COUNTIFS(T_Demandes[Collaborateur],$A18,T_Demandes[Statut],"Validé",T_Demandes[Du],"&lt;="&amp;DATE(2026,11,2),T_Demandes[Au],"&gt;="&amp;DATE(2026,11,2),T_Demandes[Type],"CP")&gt;0,"CP",IF(COUNTIFS(T_Demandes[Collaborateur],$A18,T_Demandes[Statut],"Validé",T_Demandes[Du],"&lt;="&amp;DATE(2026,11,2),T_Demandes[Au],"&gt;="&amp;DATE(2026,11,2),T_Demandes[Type],"RTT")&gt;0,"RTT",IF(COUNTIFS(T_Demandes[Collaborateur],$A18,T_Demandes[Statut],"Validé",T_Demandes[Du],"&lt;="&amp;DATE(2026,11,2),T_Demandes[Au],"&gt;="&amp;DATE(2026,11,2),T_Demandes[Type],"MAL")&gt;0,"MAL",IF(COUNTIFS(T_Demandes[Collaborateur],$A18,T_Demandes[Statut],"Validé",T_Demandes[Du],"&lt;="&amp;DATE(2026,11,2),T_Demandes[Au],"&gt;="&amp;DATE(2026,11,2),T_Demandes[Type],"ABS")&gt;0,"ABS",IF(COUNTIFS(T_Demandes[Collaborateur],$A18,T_Demandes[Statut],"Validé",T_Demandes[Du],"&lt;="&amp;DATE(2026,11,2),T_Demandes[Au],"&gt;="&amp;DATE(2026,11,2),T_Demandes[Type],"MAT")&gt;0,"MAT","")))))</f>
        <v/>
      </c>
      <c r="F18" s="8">
        <f>IF(COUNTIFS(T_Demandes[Collaborateur],$A18,T_Demandes[Statut],"Validé",T_Demandes[Du],"&lt;="&amp;DATE(2026,11,3),T_Demandes[Au],"&gt;="&amp;DATE(2026,11,3),T_Demandes[Type],"CP")&gt;0,"CP",IF(COUNTIFS(T_Demandes[Collaborateur],$A18,T_Demandes[Statut],"Validé",T_Demandes[Du],"&lt;="&amp;DATE(2026,11,3),T_Demandes[Au],"&gt;="&amp;DATE(2026,11,3),T_Demandes[Type],"RTT")&gt;0,"RTT",IF(COUNTIFS(T_Demandes[Collaborateur],$A18,T_Demandes[Statut],"Validé",T_Demandes[Du],"&lt;="&amp;DATE(2026,11,3),T_Demandes[Au],"&gt;="&amp;DATE(2026,11,3),T_Demandes[Type],"MAL")&gt;0,"MAL",IF(COUNTIFS(T_Demandes[Collaborateur],$A18,T_Demandes[Statut],"Validé",T_Demandes[Du],"&lt;="&amp;DATE(2026,11,3),T_Demandes[Au],"&gt;="&amp;DATE(2026,11,3),T_Demandes[Type],"ABS")&gt;0,"ABS",IF(COUNTIFS(T_Demandes[Collaborateur],$A18,T_Demandes[Statut],"Validé",T_Demandes[Du],"&lt;="&amp;DATE(2026,11,3),T_Demandes[Au],"&gt;="&amp;DATE(2026,11,3),T_Demandes[Type],"MAT")&gt;0,"MAT","")))))</f>
        <v/>
      </c>
      <c r="G18" s="8">
        <f>IF(COUNTIFS(T_Demandes[Collaborateur],$A18,T_Demandes[Statut],"Validé",T_Demandes[Du],"&lt;="&amp;DATE(2026,11,4),T_Demandes[Au],"&gt;="&amp;DATE(2026,11,4),T_Demandes[Type],"CP")&gt;0,"CP",IF(COUNTIFS(T_Demandes[Collaborateur],$A18,T_Demandes[Statut],"Validé",T_Demandes[Du],"&lt;="&amp;DATE(2026,11,4),T_Demandes[Au],"&gt;="&amp;DATE(2026,11,4),T_Demandes[Type],"RTT")&gt;0,"RTT",IF(COUNTIFS(T_Demandes[Collaborateur],$A18,T_Demandes[Statut],"Validé",T_Demandes[Du],"&lt;="&amp;DATE(2026,11,4),T_Demandes[Au],"&gt;="&amp;DATE(2026,11,4),T_Demandes[Type],"MAL")&gt;0,"MAL",IF(COUNTIFS(T_Demandes[Collaborateur],$A18,T_Demandes[Statut],"Validé",T_Demandes[Du],"&lt;="&amp;DATE(2026,11,4),T_Demandes[Au],"&gt;="&amp;DATE(2026,11,4),T_Demandes[Type],"ABS")&gt;0,"ABS",IF(COUNTIFS(T_Demandes[Collaborateur],$A18,T_Demandes[Statut],"Validé",T_Demandes[Du],"&lt;="&amp;DATE(2026,11,4),T_Demandes[Au],"&gt;="&amp;DATE(2026,11,4),T_Demandes[Type],"MAT")&gt;0,"MAT","")))))</f>
        <v/>
      </c>
      <c r="H18" s="8">
        <f>IF(COUNTIFS(T_Demandes[Collaborateur],$A18,T_Demandes[Statut],"Validé",T_Demandes[Du],"&lt;="&amp;DATE(2026,11,5),T_Demandes[Au],"&gt;="&amp;DATE(2026,11,5),T_Demandes[Type],"CP")&gt;0,"CP",IF(COUNTIFS(T_Demandes[Collaborateur],$A18,T_Demandes[Statut],"Validé",T_Demandes[Du],"&lt;="&amp;DATE(2026,11,5),T_Demandes[Au],"&gt;="&amp;DATE(2026,11,5),T_Demandes[Type],"RTT")&gt;0,"RTT",IF(COUNTIFS(T_Demandes[Collaborateur],$A18,T_Demandes[Statut],"Validé",T_Demandes[Du],"&lt;="&amp;DATE(2026,11,5),T_Demandes[Au],"&gt;="&amp;DATE(2026,11,5),T_Demandes[Type],"MAL")&gt;0,"MAL",IF(COUNTIFS(T_Demandes[Collaborateur],$A18,T_Demandes[Statut],"Validé",T_Demandes[Du],"&lt;="&amp;DATE(2026,11,5),T_Demandes[Au],"&gt;="&amp;DATE(2026,11,5),T_Demandes[Type],"ABS")&gt;0,"ABS",IF(COUNTIFS(T_Demandes[Collaborateur],$A18,T_Demandes[Statut],"Validé",T_Demandes[Du],"&lt;="&amp;DATE(2026,11,5),T_Demandes[Au],"&gt;="&amp;DATE(2026,11,5),T_Demandes[Type],"MAT")&gt;0,"MAT","")))))</f>
        <v/>
      </c>
      <c r="I18" s="8">
        <f>IF(COUNTIFS(T_Demandes[Collaborateur],$A18,T_Demandes[Statut],"Validé",T_Demandes[Du],"&lt;="&amp;DATE(2026,11,6),T_Demandes[Au],"&gt;="&amp;DATE(2026,11,6),T_Demandes[Type],"CP")&gt;0,"CP",IF(COUNTIFS(T_Demandes[Collaborateur],$A18,T_Demandes[Statut],"Validé",T_Demandes[Du],"&lt;="&amp;DATE(2026,11,6),T_Demandes[Au],"&gt;="&amp;DATE(2026,11,6),T_Demandes[Type],"RTT")&gt;0,"RTT",IF(COUNTIFS(T_Demandes[Collaborateur],$A18,T_Demandes[Statut],"Validé",T_Demandes[Du],"&lt;="&amp;DATE(2026,11,6),T_Demandes[Au],"&gt;="&amp;DATE(2026,11,6),T_Demandes[Type],"MAL")&gt;0,"MAL",IF(COUNTIFS(T_Demandes[Collaborateur],$A18,T_Demandes[Statut],"Validé",T_Demandes[Du],"&lt;="&amp;DATE(2026,11,6),T_Demandes[Au],"&gt;="&amp;DATE(2026,11,6),T_Demandes[Type],"ABS")&gt;0,"ABS",IF(COUNTIFS(T_Demandes[Collaborateur],$A18,T_Demandes[Statut],"Validé",T_Demandes[Du],"&lt;="&amp;DATE(2026,11,6),T_Demandes[Au],"&gt;="&amp;DATE(2026,11,6),T_Demandes[Type],"MAT")&gt;0,"MAT","")))))</f>
        <v/>
      </c>
      <c r="J18" s="8">
        <f>IF(COUNTIFS(T_Demandes[Collaborateur],$A18,T_Demandes[Statut],"Validé",T_Demandes[Du],"&lt;="&amp;DATE(2026,11,7),T_Demandes[Au],"&gt;="&amp;DATE(2026,11,7),T_Demandes[Type],"CP")&gt;0,"CP",IF(COUNTIFS(T_Demandes[Collaborateur],$A18,T_Demandes[Statut],"Validé",T_Demandes[Du],"&lt;="&amp;DATE(2026,11,7),T_Demandes[Au],"&gt;="&amp;DATE(2026,11,7),T_Demandes[Type],"RTT")&gt;0,"RTT",IF(COUNTIFS(T_Demandes[Collaborateur],$A18,T_Demandes[Statut],"Validé",T_Demandes[Du],"&lt;="&amp;DATE(2026,11,7),T_Demandes[Au],"&gt;="&amp;DATE(2026,11,7),T_Demandes[Type],"MAL")&gt;0,"MAL",IF(COUNTIFS(T_Demandes[Collaborateur],$A18,T_Demandes[Statut],"Validé",T_Demandes[Du],"&lt;="&amp;DATE(2026,11,7),T_Demandes[Au],"&gt;="&amp;DATE(2026,11,7),T_Demandes[Type],"ABS")&gt;0,"ABS",IF(COUNTIFS(T_Demandes[Collaborateur],$A18,T_Demandes[Statut],"Validé",T_Demandes[Du],"&lt;="&amp;DATE(2026,11,7),T_Demandes[Au],"&gt;="&amp;DATE(2026,11,7),T_Demandes[Type],"MAT")&gt;0,"MAT","")))))</f>
        <v/>
      </c>
      <c r="K18" s="8">
        <f>IF(COUNTIFS(T_Demandes[Collaborateur],$A18,T_Demandes[Statut],"Validé",T_Demandes[Du],"&lt;="&amp;DATE(2026,11,8),T_Demandes[Au],"&gt;="&amp;DATE(2026,11,8),T_Demandes[Type],"CP")&gt;0,"CP",IF(COUNTIFS(T_Demandes[Collaborateur],$A18,T_Demandes[Statut],"Validé",T_Demandes[Du],"&lt;="&amp;DATE(2026,11,8),T_Demandes[Au],"&gt;="&amp;DATE(2026,11,8),T_Demandes[Type],"RTT")&gt;0,"RTT",IF(COUNTIFS(T_Demandes[Collaborateur],$A18,T_Demandes[Statut],"Validé",T_Demandes[Du],"&lt;="&amp;DATE(2026,11,8),T_Demandes[Au],"&gt;="&amp;DATE(2026,11,8),T_Demandes[Type],"MAL")&gt;0,"MAL",IF(COUNTIFS(T_Demandes[Collaborateur],$A18,T_Demandes[Statut],"Validé",T_Demandes[Du],"&lt;="&amp;DATE(2026,11,8),T_Demandes[Au],"&gt;="&amp;DATE(2026,11,8),T_Demandes[Type],"ABS")&gt;0,"ABS",IF(COUNTIFS(T_Demandes[Collaborateur],$A18,T_Demandes[Statut],"Validé",T_Demandes[Du],"&lt;="&amp;DATE(2026,11,8),T_Demandes[Au],"&gt;="&amp;DATE(2026,11,8),T_Demandes[Type],"MAT")&gt;0,"MAT","")))))</f>
        <v/>
      </c>
      <c r="L18" s="8">
        <f>IF(COUNTIFS(T_Demandes[Collaborateur],$A18,T_Demandes[Statut],"Validé",T_Demandes[Du],"&lt;="&amp;DATE(2026,11,9),T_Demandes[Au],"&gt;="&amp;DATE(2026,11,9),T_Demandes[Type],"CP")&gt;0,"CP",IF(COUNTIFS(T_Demandes[Collaborateur],$A18,T_Demandes[Statut],"Validé",T_Demandes[Du],"&lt;="&amp;DATE(2026,11,9),T_Demandes[Au],"&gt;="&amp;DATE(2026,11,9),T_Demandes[Type],"RTT")&gt;0,"RTT",IF(COUNTIFS(T_Demandes[Collaborateur],$A18,T_Demandes[Statut],"Validé",T_Demandes[Du],"&lt;="&amp;DATE(2026,11,9),T_Demandes[Au],"&gt;="&amp;DATE(2026,11,9),T_Demandes[Type],"MAL")&gt;0,"MAL",IF(COUNTIFS(T_Demandes[Collaborateur],$A18,T_Demandes[Statut],"Validé",T_Demandes[Du],"&lt;="&amp;DATE(2026,11,9),T_Demandes[Au],"&gt;="&amp;DATE(2026,11,9),T_Demandes[Type],"ABS")&gt;0,"ABS",IF(COUNTIFS(T_Demandes[Collaborateur],$A18,T_Demandes[Statut],"Validé",T_Demandes[Du],"&lt;="&amp;DATE(2026,11,9),T_Demandes[Au],"&gt;="&amp;DATE(2026,11,9),T_Demandes[Type],"MAT")&gt;0,"MAT","")))))</f>
        <v/>
      </c>
      <c r="M18" s="8">
        <f>IF(COUNTIFS(T_Demandes[Collaborateur],$A18,T_Demandes[Statut],"Validé",T_Demandes[Du],"&lt;="&amp;DATE(2026,11,10),T_Demandes[Au],"&gt;="&amp;DATE(2026,11,10),T_Demandes[Type],"CP")&gt;0,"CP",IF(COUNTIFS(T_Demandes[Collaborateur],$A18,T_Demandes[Statut],"Validé",T_Demandes[Du],"&lt;="&amp;DATE(2026,11,10),T_Demandes[Au],"&gt;="&amp;DATE(2026,11,10),T_Demandes[Type],"RTT")&gt;0,"RTT",IF(COUNTIFS(T_Demandes[Collaborateur],$A18,T_Demandes[Statut],"Validé",T_Demandes[Du],"&lt;="&amp;DATE(2026,11,10),T_Demandes[Au],"&gt;="&amp;DATE(2026,11,10),T_Demandes[Type],"MAL")&gt;0,"MAL",IF(COUNTIFS(T_Demandes[Collaborateur],$A18,T_Demandes[Statut],"Validé",T_Demandes[Du],"&lt;="&amp;DATE(2026,11,10),T_Demandes[Au],"&gt;="&amp;DATE(2026,11,10),T_Demandes[Type],"ABS")&gt;0,"ABS",IF(COUNTIFS(T_Demandes[Collaborateur],$A18,T_Demandes[Statut],"Validé",T_Demandes[Du],"&lt;="&amp;DATE(2026,11,10),T_Demandes[Au],"&gt;="&amp;DATE(2026,11,10),T_Demandes[Type],"MAT")&gt;0,"MAT","")))))</f>
        <v/>
      </c>
      <c r="N18" s="8">
        <f>IF(COUNTIFS(T_Demandes[Collaborateur],$A18,T_Demandes[Statut],"Validé",T_Demandes[Du],"&lt;="&amp;DATE(2026,11,11),T_Demandes[Au],"&gt;="&amp;DATE(2026,11,11),T_Demandes[Type],"CP")&gt;0,"CP",IF(COUNTIFS(T_Demandes[Collaborateur],$A18,T_Demandes[Statut],"Validé",T_Demandes[Du],"&lt;="&amp;DATE(2026,11,11),T_Demandes[Au],"&gt;="&amp;DATE(2026,11,11),T_Demandes[Type],"RTT")&gt;0,"RTT",IF(COUNTIFS(T_Demandes[Collaborateur],$A18,T_Demandes[Statut],"Validé",T_Demandes[Du],"&lt;="&amp;DATE(2026,11,11),T_Demandes[Au],"&gt;="&amp;DATE(2026,11,11),T_Demandes[Type],"MAL")&gt;0,"MAL",IF(COUNTIFS(T_Demandes[Collaborateur],$A18,T_Demandes[Statut],"Validé",T_Demandes[Du],"&lt;="&amp;DATE(2026,11,11),T_Demandes[Au],"&gt;="&amp;DATE(2026,11,11),T_Demandes[Type],"ABS")&gt;0,"ABS",IF(COUNTIFS(T_Demandes[Collaborateur],$A18,T_Demandes[Statut],"Validé",T_Demandes[Du],"&lt;="&amp;DATE(2026,11,11),T_Demandes[Au],"&gt;="&amp;DATE(2026,11,11),T_Demandes[Type],"MAT")&gt;0,"MAT","")))))</f>
        <v/>
      </c>
      <c r="O18" s="8">
        <f>IF(COUNTIFS(T_Demandes[Collaborateur],$A18,T_Demandes[Statut],"Validé",T_Demandes[Du],"&lt;="&amp;DATE(2026,11,12),T_Demandes[Au],"&gt;="&amp;DATE(2026,11,12),T_Demandes[Type],"CP")&gt;0,"CP",IF(COUNTIFS(T_Demandes[Collaborateur],$A18,T_Demandes[Statut],"Validé",T_Demandes[Du],"&lt;="&amp;DATE(2026,11,12),T_Demandes[Au],"&gt;="&amp;DATE(2026,11,12),T_Demandes[Type],"RTT")&gt;0,"RTT",IF(COUNTIFS(T_Demandes[Collaborateur],$A18,T_Demandes[Statut],"Validé",T_Demandes[Du],"&lt;="&amp;DATE(2026,11,12),T_Demandes[Au],"&gt;="&amp;DATE(2026,11,12),T_Demandes[Type],"MAL")&gt;0,"MAL",IF(COUNTIFS(T_Demandes[Collaborateur],$A18,T_Demandes[Statut],"Validé",T_Demandes[Du],"&lt;="&amp;DATE(2026,11,12),T_Demandes[Au],"&gt;="&amp;DATE(2026,11,12),T_Demandes[Type],"ABS")&gt;0,"ABS",IF(COUNTIFS(T_Demandes[Collaborateur],$A18,T_Demandes[Statut],"Validé",T_Demandes[Du],"&lt;="&amp;DATE(2026,11,12),T_Demandes[Au],"&gt;="&amp;DATE(2026,11,12),T_Demandes[Type],"MAT")&gt;0,"MAT","")))))</f>
        <v/>
      </c>
      <c r="P18" s="8">
        <f>IF(COUNTIFS(T_Demandes[Collaborateur],$A18,T_Demandes[Statut],"Validé",T_Demandes[Du],"&lt;="&amp;DATE(2026,11,13),T_Demandes[Au],"&gt;="&amp;DATE(2026,11,13),T_Demandes[Type],"CP")&gt;0,"CP",IF(COUNTIFS(T_Demandes[Collaborateur],$A18,T_Demandes[Statut],"Validé",T_Demandes[Du],"&lt;="&amp;DATE(2026,11,13),T_Demandes[Au],"&gt;="&amp;DATE(2026,11,13),T_Demandes[Type],"RTT")&gt;0,"RTT",IF(COUNTIFS(T_Demandes[Collaborateur],$A18,T_Demandes[Statut],"Validé",T_Demandes[Du],"&lt;="&amp;DATE(2026,11,13),T_Demandes[Au],"&gt;="&amp;DATE(2026,11,13),T_Demandes[Type],"MAL")&gt;0,"MAL",IF(COUNTIFS(T_Demandes[Collaborateur],$A18,T_Demandes[Statut],"Validé",T_Demandes[Du],"&lt;="&amp;DATE(2026,11,13),T_Demandes[Au],"&gt;="&amp;DATE(2026,11,13),T_Demandes[Type],"ABS")&gt;0,"ABS",IF(COUNTIFS(T_Demandes[Collaborateur],$A18,T_Demandes[Statut],"Validé",T_Demandes[Du],"&lt;="&amp;DATE(2026,11,13),T_Demandes[Au],"&gt;="&amp;DATE(2026,11,13),T_Demandes[Type],"MAT")&gt;0,"MAT","")))))</f>
        <v/>
      </c>
      <c r="Q18" s="8">
        <f>IF(COUNTIFS(T_Demandes[Collaborateur],$A18,T_Demandes[Statut],"Validé",T_Demandes[Du],"&lt;="&amp;DATE(2026,11,14),T_Demandes[Au],"&gt;="&amp;DATE(2026,11,14),T_Demandes[Type],"CP")&gt;0,"CP",IF(COUNTIFS(T_Demandes[Collaborateur],$A18,T_Demandes[Statut],"Validé",T_Demandes[Du],"&lt;="&amp;DATE(2026,11,14),T_Demandes[Au],"&gt;="&amp;DATE(2026,11,14),T_Demandes[Type],"RTT")&gt;0,"RTT",IF(COUNTIFS(T_Demandes[Collaborateur],$A18,T_Demandes[Statut],"Validé",T_Demandes[Du],"&lt;="&amp;DATE(2026,11,14),T_Demandes[Au],"&gt;="&amp;DATE(2026,11,14),T_Demandes[Type],"MAL")&gt;0,"MAL",IF(COUNTIFS(T_Demandes[Collaborateur],$A18,T_Demandes[Statut],"Validé",T_Demandes[Du],"&lt;="&amp;DATE(2026,11,14),T_Demandes[Au],"&gt;="&amp;DATE(2026,11,14),T_Demandes[Type],"ABS")&gt;0,"ABS",IF(COUNTIFS(T_Demandes[Collaborateur],$A18,T_Demandes[Statut],"Validé",T_Demandes[Du],"&lt;="&amp;DATE(2026,11,14),T_Demandes[Au],"&gt;="&amp;DATE(2026,11,14),T_Demandes[Type],"MAT")&gt;0,"MAT","")))))</f>
        <v/>
      </c>
      <c r="R18" s="8">
        <f>IF(COUNTIFS(T_Demandes[Collaborateur],$A18,T_Demandes[Statut],"Validé",T_Demandes[Du],"&lt;="&amp;DATE(2026,11,15),T_Demandes[Au],"&gt;="&amp;DATE(2026,11,15),T_Demandes[Type],"CP")&gt;0,"CP",IF(COUNTIFS(T_Demandes[Collaborateur],$A18,T_Demandes[Statut],"Validé",T_Demandes[Du],"&lt;="&amp;DATE(2026,11,15),T_Demandes[Au],"&gt;="&amp;DATE(2026,11,15),T_Demandes[Type],"RTT")&gt;0,"RTT",IF(COUNTIFS(T_Demandes[Collaborateur],$A18,T_Demandes[Statut],"Validé",T_Demandes[Du],"&lt;="&amp;DATE(2026,11,15),T_Demandes[Au],"&gt;="&amp;DATE(2026,11,15),T_Demandes[Type],"MAL")&gt;0,"MAL",IF(COUNTIFS(T_Demandes[Collaborateur],$A18,T_Demandes[Statut],"Validé",T_Demandes[Du],"&lt;="&amp;DATE(2026,11,15),T_Demandes[Au],"&gt;="&amp;DATE(2026,11,15),T_Demandes[Type],"ABS")&gt;0,"ABS",IF(COUNTIFS(T_Demandes[Collaborateur],$A18,T_Demandes[Statut],"Validé",T_Demandes[Du],"&lt;="&amp;DATE(2026,11,15),T_Demandes[Au],"&gt;="&amp;DATE(2026,11,15),T_Demandes[Type],"MAT")&gt;0,"MAT","")))))</f>
        <v/>
      </c>
      <c r="S18" s="8">
        <f>IF(COUNTIFS(T_Demandes[Collaborateur],$A18,T_Demandes[Statut],"Validé",T_Demandes[Du],"&lt;="&amp;DATE(2026,11,16),T_Demandes[Au],"&gt;="&amp;DATE(2026,11,16),T_Demandes[Type],"CP")&gt;0,"CP",IF(COUNTIFS(T_Demandes[Collaborateur],$A18,T_Demandes[Statut],"Validé",T_Demandes[Du],"&lt;="&amp;DATE(2026,11,16),T_Demandes[Au],"&gt;="&amp;DATE(2026,11,16),T_Demandes[Type],"RTT")&gt;0,"RTT",IF(COUNTIFS(T_Demandes[Collaborateur],$A18,T_Demandes[Statut],"Validé",T_Demandes[Du],"&lt;="&amp;DATE(2026,11,16),T_Demandes[Au],"&gt;="&amp;DATE(2026,11,16),T_Demandes[Type],"MAL")&gt;0,"MAL",IF(COUNTIFS(T_Demandes[Collaborateur],$A18,T_Demandes[Statut],"Validé",T_Demandes[Du],"&lt;="&amp;DATE(2026,11,16),T_Demandes[Au],"&gt;="&amp;DATE(2026,11,16),T_Demandes[Type],"ABS")&gt;0,"ABS",IF(COUNTIFS(T_Demandes[Collaborateur],$A18,T_Demandes[Statut],"Validé",T_Demandes[Du],"&lt;="&amp;DATE(2026,11,16),T_Demandes[Au],"&gt;="&amp;DATE(2026,11,16),T_Demandes[Type],"MAT")&gt;0,"MAT","")))))</f>
        <v/>
      </c>
      <c r="T18" s="8">
        <f>IF(COUNTIFS(T_Demandes[Collaborateur],$A18,T_Demandes[Statut],"Validé",T_Demandes[Du],"&lt;="&amp;DATE(2026,11,17),T_Demandes[Au],"&gt;="&amp;DATE(2026,11,17),T_Demandes[Type],"CP")&gt;0,"CP",IF(COUNTIFS(T_Demandes[Collaborateur],$A18,T_Demandes[Statut],"Validé",T_Demandes[Du],"&lt;="&amp;DATE(2026,11,17),T_Demandes[Au],"&gt;="&amp;DATE(2026,11,17),T_Demandes[Type],"RTT")&gt;0,"RTT",IF(COUNTIFS(T_Demandes[Collaborateur],$A18,T_Demandes[Statut],"Validé",T_Demandes[Du],"&lt;="&amp;DATE(2026,11,17),T_Demandes[Au],"&gt;="&amp;DATE(2026,11,17),T_Demandes[Type],"MAL")&gt;0,"MAL",IF(COUNTIFS(T_Demandes[Collaborateur],$A18,T_Demandes[Statut],"Validé",T_Demandes[Du],"&lt;="&amp;DATE(2026,11,17),T_Demandes[Au],"&gt;="&amp;DATE(2026,11,17),T_Demandes[Type],"ABS")&gt;0,"ABS",IF(COUNTIFS(T_Demandes[Collaborateur],$A18,T_Demandes[Statut],"Validé",T_Demandes[Du],"&lt;="&amp;DATE(2026,11,17),T_Demandes[Au],"&gt;="&amp;DATE(2026,11,17),T_Demandes[Type],"MAT")&gt;0,"MAT","")))))</f>
        <v/>
      </c>
      <c r="U18" s="8">
        <f>IF(COUNTIFS(T_Demandes[Collaborateur],$A18,T_Demandes[Statut],"Validé",T_Demandes[Du],"&lt;="&amp;DATE(2026,11,18),T_Demandes[Au],"&gt;="&amp;DATE(2026,11,18),T_Demandes[Type],"CP")&gt;0,"CP",IF(COUNTIFS(T_Demandes[Collaborateur],$A18,T_Demandes[Statut],"Validé",T_Demandes[Du],"&lt;="&amp;DATE(2026,11,18),T_Demandes[Au],"&gt;="&amp;DATE(2026,11,18),T_Demandes[Type],"RTT")&gt;0,"RTT",IF(COUNTIFS(T_Demandes[Collaborateur],$A18,T_Demandes[Statut],"Validé",T_Demandes[Du],"&lt;="&amp;DATE(2026,11,18),T_Demandes[Au],"&gt;="&amp;DATE(2026,11,18),T_Demandes[Type],"MAL")&gt;0,"MAL",IF(COUNTIFS(T_Demandes[Collaborateur],$A18,T_Demandes[Statut],"Validé",T_Demandes[Du],"&lt;="&amp;DATE(2026,11,18),T_Demandes[Au],"&gt;="&amp;DATE(2026,11,18),T_Demandes[Type],"ABS")&gt;0,"ABS",IF(COUNTIFS(T_Demandes[Collaborateur],$A18,T_Demandes[Statut],"Validé",T_Demandes[Du],"&lt;="&amp;DATE(2026,11,18),T_Demandes[Au],"&gt;="&amp;DATE(2026,11,18),T_Demandes[Type],"MAT")&gt;0,"MAT","")))))</f>
        <v/>
      </c>
      <c r="V18" s="8">
        <f>IF(COUNTIFS(T_Demandes[Collaborateur],$A18,T_Demandes[Statut],"Validé",T_Demandes[Du],"&lt;="&amp;DATE(2026,11,19),T_Demandes[Au],"&gt;="&amp;DATE(2026,11,19),T_Demandes[Type],"CP")&gt;0,"CP",IF(COUNTIFS(T_Demandes[Collaborateur],$A18,T_Demandes[Statut],"Validé",T_Demandes[Du],"&lt;="&amp;DATE(2026,11,19),T_Demandes[Au],"&gt;="&amp;DATE(2026,11,19),T_Demandes[Type],"RTT")&gt;0,"RTT",IF(COUNTIFS(T_Demandes[Collaborateur],$A18,T_Demandes[Statut],"Validé",T_Demandes[Du],"&lt;="&amp;DATE(2026,11,19),T_Demandes[Au],"&gt;="&amp;DATE(2026,11,19),T_Demandes[Type],"MAL")&gt;0,"MAL",IF(COUNTIFS(T_Demandes[Collaborateur],$A18,T_Demandes[Statut],"Validé",T_Demandes[Du],"&lt;="&amp;DATE(2026,11,19),T_Demandes[Au],"&gt;="&amp;DATE(2026,11,19),T_Demandes[Type],"ABS")&gt;0,"ABS",IF(COUNTIFS(T_Demandes[Collaborateur],$A18,T_Demandes[Statut],"Validé",T_Demandes[Du],"&lt;="&amp;DATE(2026,11,19),T_Demandes[Au],"&gt;="&amp;DATE(2026,11,19),T_Demandes[Type],"MAT")&gt;0,"MAT","")))))</f>
        <v/>
      </c>
      <c r="W18" s="8">
        <f>IF(COUNTIFS(T_Demandes[Collaborateur],$A18,T_Demandes[Statut],"Validé",T_Demandes[Du],"&lt;="&amp;DATE(2026,11,20),T_Demandes[Au],"&gt;="&amp;DATE(2026,11,20),T_Demandes[Type],"CP")&gt;0,"CP",IF(COUNTIFS(T_Demandes[Collaborateur],$A18,T_Demandes[Statut],"Validé",T_Demandes[Du],"&lt;="&amp;DATE(2026,11,20),T_Demandes[Au],"&gt;="&amp;DATE(2026,11,20),T_Demandes[Type],"RTT")&gt;0,"RTT",IF(COUNTIFS(T_Demandes[Collaborateur],$A18,T_Demandes[Statut],"Validé",T_Demandes[Du],"&lt;="&amp;DATE(2026,11,20),T_Demandes[Au],"&gt;="&amp;DATE(2026,11,20),T_Demandes[Type],"MAL")&gt;0,"MAL",IF(COUNTIFS(T_Demandes[Collaborateur],$A18,T_Demandes[Statut],"Validé",T_Demandes[Du],"&lt;="&amp;DATE(2026,11,20),T_Demandes[Au],"&gt;="&amp;DATE(2026,11,20),T_Demandes[Type],"ABS")&gt;0,"ABS",IF(COUNTIFS(T_Demandes[Collaborateur],$A18,T_Demandes[Statut],"Validé",T_Demandes[Du],"&lt;="&amp;DATE(2026,11,20),T_Demandes[Au],"&gt;="&amp;DATE(2026,11,20),T_Demandes[Type],"MAT")&gt;0,"MAT","")))))</f>
        <v/>
      </c>
      <c r="X18" s="8">
        <f>IF(COUNTIFS(T_Demandes[Collaborateur],$A18,T_Demandes[Statut],"Validé",T_Demandes[Du],"&lt;="&amp;DATE(2026,11,21),T_Demandes[Au],"&gt;="&amp;DATE(2026,11,21),T_Demandes[Type],"CP")&gt;0,"CP",IF(COUNTIFS(T_Demandes[Collaborateur],$A18,T_Demandes[Statut],"Validé",T_Demandes[Du],"&lt;="&amp;DATE(2026,11,21),T_Demandes[Au],"&gt;="&amp;DATE(2026,11,21),T_Demandes[Type],"RTT")&gt;0,"RTT",IF(COUNTIFS(T_Demandes[Collaborateur],$A18,T_Demandes[Statut],"Validé",T_Demandes[Du],"&lt;="&amp;DATE(2026,11,21),T_Demandes[Au],"&gt;="&amp;DATE(2026,11,21),T_Demandes[Type],"MAL")&gt;0,"MAL",IF(COUNTIFS(T_Demandes[Collaborateur],$A18,T_Demandes[Statut],"Validé",T_Demandes[Du],"&lt;="&amp;DATE(2026,11,21),T_Demandes[Au],"&gt;="&amp;DATE(2026,11,21),T_Demandes[Type],"ABS")&gt;0,"ABS",IF(COUNTIFS(T_Demandes[Collaborateur],$A18,T_Demandes[Statut],"Validé",T_Demandes[Du],"&lt;="&amp;DATE(2026,11,21),T_Demandes[Au],"&gt;="&amp;DATE(2026,11,21),T_Demandes[Type],"MAT")&gt;0,"MAT","")))))</f>
        <v/>
      </c>
      <c r="Y18" s="8">
        <f>IF(COUNTIFS(T_Demandes[Collaborateur],$A18,T_Demandes[Statut],"Validé",T_Demandes[Du],"&lt;="&amp;DATE(2026,11,22),T_Demandes[Au],"&gt;="&amp;DATE(2026,11,22),T_Demandes[Type],"CP")&gt;0,"CP",IF(COUNTIFS(T_Demandes[Collaborateur],$A18,T_Demandes[Statut],"Validé",T_Demandes[Du],"&lt;="&amp;DATE(2026,11,22),T_Demandes[Au],"&gt;="&amp;DATE(2026,11,22),T_Demandes[Type],"RTT")&gt;0,"RTT",IF(COUNTIFS(T_Demandes[Collaborateur],$A18,T_Demandes[Statut],"Validé",T_Demandes[Du],"&lt;="&amp;DATE(2026,11,22),T_Demandes[Au],"&gt;="&amp;DATE(2026,11,22),T_Demandes[Type],"MAL")&gt;0,"MAL",IF(COUNTIFS(T_Demandes[Collaborateur],$A18,T_Demandes[Statut],"Validé",T_Demandes[Du],"&lt;="&amp;DATE(2026,11,22),T_Demandes[Au],"&gt;="&amp;DATE(2026,11,22),T_Demandes[Type],"ABS")&gt;0,"ABS",IF(COUNTIFS(T_Demandes[Collaborateur],$A18,T_Demandes[Statut],"Validé",T_Demandes[Du],"&lt;="&amp;DATE(2026,11,22),T_Demandes[Au],"&gt;="&amp;DATE(2026,11,22),T_Demandes[Type],"MAT")&gt;0,"MAT","")))))</f>
        <v/>
      </c>
      <c r="Z18" s="8">
        <f>IF(COUNTIFS(T_Demandes[Collaborateur],$A18,T_Demandes[Statut],"Validé",T_Demandes[Du],"&lt;="&amp;DATE(2026,11,23),T_Demandes[Au],"&gt;="&amp;DATE(2026,11,23),T_Demandes[Type],"CP")&gt;0,"CP",IF(COUNTIFS(T_Demandes[Collaborateur],$A18,T_Demandes[Statut],"Validé",T_Demandes[Du],"&lt;="&amp;DATE(2026,11,23),T_Demandes[Au],"&gt;="&amp;DATE(2026,11,23),T_Demandes[Type],"RTT")&gt;0,"RTT",IF(COUNTIFS(T_Demandes[Collaborateur],$A18,T_Demandes[Statut],"Validé",T_Demandes[Du],"&lt;="&amp;DATE(2026,11,23),T_Demandes[Au],"&gt;="&amp;DATE(2026,11,23),T_Demandes[Type],"MAL")&gt;0,"MAL",IF(COUNTIFS(T_Demandes[Collaborateur],$A18,T_Demandes[Statut],"Validé",T_Demandes[Du],"&lt;="&amp;DATE(2026,11,23),T_Demandes[Au],"&gt;="&amp;DATE(2026,11,23),T_Demandes[Type],"ABS")&gt;0,"ABS",IF(COUNTIFS(T_Demandes[Collaborateur],$A18,T_Demandes[Statut],"Validé",T_Demandes[Du],"&lt;="&amp;DATE(2026,11,23),T_Demandes[Au],"&gt;="&amp;DATE(2026,11,23),T_Demandes[Type],"MAT")&gt;0,"MAT","")))))</f>
        <v/>
      </c>
      <c r="AA18" s="8">
        <f>IF(COUNTIFS(T_Demandes[Collaborateur],$A18,T_Demandes[Statut],"Validé",T_Demandes[Du],"&lt;="&amp;DATE(2026,11,24),T_Demandes[Au],"&gt;="&amp;DATE(2026,11,24),T_Demandes[Type],"CP")&gt;0,"CP",IF(COUNTIFS(T_Demandes[Collaborateur],$A18,T_Demandes[Statut],"Validé",T_Demandes[Du],"&lt;="&amp;DATE(2026,11,24),T_Demandes[Au],"&gt;="&amp;DATE(2026,11,24),T_Demandes[Type],"RTT")&gt;0,"RTT",IF(COUNTIFS(T_Demandes[Collaborateur],$A18,T_Demandes[Statut],"Validé",T_Demandes[Du],"&lt;="&amp;DATE(2026,11,24),T_Demandes[Au],"&gt;="&amp;DATE(2026,11,24),T_Demandes[Type],"MAL")&gt;0,"MAL",IF(COUNTIFS(T_Demandes[Collaborateur],$A18,T_Demandes[Statut],"Validé",T_Demandes[Du],"&lt;="&amp;DATE(2026,11,24),T_Demandes[Au],"&gt;="&amp;DATE(2026,11,24),T_Demandes[Type],"ABS")&gt;0,"ABS",IF(COUNTIFS(T_Demandes[Collaborateur],$A18,T_Demandes[Statut],"Validé",T_Demandes[Du],"&lt;="&amp;DATE(2026,11,24),T_Demandes[Au],"&gt;="&amp;DATE(2026,11,24),T_Demandes[Type],"MAT")&gt;0,"MAT","")))))</f>
        <v/>
      </c>
      <c r="AB18" s="8">
        <f>IF(COUNTIFS(T_Demandes[Collaborateur],$A18,T_Demandes[Statut],"Validé",T_Demandes[Du],"&lt;="&amp;DATE(2026,11,25),T_Demandes[Au],"&gt;="&amp;DATE(2026,11,25),T_Demandes[Type],"CP")&gt;0,"CP",IF(COUNTIFS(T_Demandes[Collaborateur],$A18,T_Demandes[Statut],"Validé",T_Demandes[Du],"&lt;="&amp;DATE(2026,11,25),T_Demandes[Au],"&gt;="&amp;DATE(2026,11,25),T_Demandes[Type],"RTT")&gt;0,"RTT",IF(COUNTIFS(T_Demandes[Collaborateur],$A18,T_Demandes[Statut],"Validé",T_Demandes[Du],"&lt;="&amp;DATE(2026,11,25),T_Demandes[Au],"&gt;="&amp;DATE(2026,11,25),T_Demandes[Type],"MAL")&gt;0,"MAL",IF(COUNTIFS(T_Demandes[Collaborateur],$A18,T_Demandes[Statut],"Validé",T_Demandes[Du],"&lt;="&amp;DATE(2026,11,25),T_Demandes[Au],"&gt;="&amp;DATE(2026,11,25),T_Demandes[Type],"ABS")&gt;0,"ABS",IF(COUNTIFS(T_Demandes[Collaborateur],$A18,T_Demandes[Statut],"Validé",T_Demandes[Du],"&lt;="&amp;DATE(2026,11,25),T_Demandes[Au],"&gt;="&amp;DATE(2026,11,25),T_Demandes[Type],"MAT")&gt;0,"MAT","")))))</f>
        <v/>
      </c>
      <c r="AC18" s="8">
        <f>IF(COUNTIFS(T_Demandes[Collaborateur],$A18,T_Demandes[Statut],"Validé",T_Demandes[Du],"&lt;="&amp;DATE(2026,11,26),T_Demandes[Au],"&gt;="&amp;DATE(2026,11,26),T_Demandes[Type],"CP")&gt;0,"CP",IF(COUNTIFS(T_Demandes[Collaborateur],$A18,T_Demandes[Statut],"Validé",T_Demandes[Du],"&lt;="&amp;DATE(2026,11,26),T_Demandes[Au],"&gt;="&amp;DATE(2026,11,26),T_Demandes[Type],"RTT")&gt;0,"RTT",IF(COUNTIFS(T_Demandes[Collaborateur],$A18,T_Demandes[Statut],"Validé",T_Demandes[Du],"&lt;="&amp;DATE(2026,11,26),T_Demandes[Au],"&gt;="&amp;DATE(2026,11,26),T_Demandes[Type],"MAL")&gt;0,"MAL",IF(COUNTIFS(T_Demandes[Collaborateur],$A18,T_Demandes[Statut],"Validé",T_Demandes[Du],"&lt;="&amp;DATE(2026,11,26),T_Demandes[Au],"&gt;="&amp;DATE(2026,11,26),T_Demandes[Type],"ABS")&gt;0,"ABS",IF(COUNTIFS(T_Demandes[Collaborateur],$A18,T_Demandes[Statut],"Validé",T_Demandes[Du],"&lt;="&amp;DATE(2026,11,26),T_Demandes[Au],"&gt;="&amp;DATE(2026,11,26),T_Demandes[Type],"MAT")&gt;0,"MAT","")))))</f>
        <v/>
      </c>
      <c r="AD18" s="8">
        <f>IF(COUNTIFS(T_Demandes[Collaborateur],$A18,T_Demandes[Statut],"Validé",T_Demandes[Du],"&lt;="&amp;DATE(2026,11,27),T_Demandes[Au],"&gt;="&amp;DATE(2026,11,27),T_Demandes[Type],"CP")&gt;0,"CP",IF(COUNTIFS(T_Demandes[Collaborateur],$A18,T_Demandes[Statut],"Validé",T_Demandes[Du],"&lt;="&amp;DATE(2026,11,27),T_Demandes[Au],"&gt;="&amp;DATE(2026,11,27),T_Demandes[Type],"RTT")&gt;0,"RTT",IF(COUNTIFS(T_Demandes[Collaborateur],$A18,T_Demandes[Statut],"Validé",T_Demandes[Du],"&lt;="&amp;DATE(2026,11,27),T_Demandes[Au],"&gt;="&amp;DATE(2026,11,27),T_Demandes[Type],"MAL")&gt;0,"MAL",IF(COUNTIFS(T_Demandes[Collaborateur],$A18,T_Demandes[Statut],"Validé",T_Demandes[Du],"&lt;="&amp;DATE(2026,11,27),T_Demandes[Au],"&gt;="&amp;DATE(2026,11,27),T_Demandes[Type],"ABS")&gt;0,"ABS",IF(COUNTIFS(T_Demandes[Collaborateur],$A18,T_Demandes[Statut],"Validé",T_Demandes[Du],"&lt;="&amp;DATE(2026,11,27),T_Demandes[Au],"&gt;="&amp;DATE(2026,11,27),T_Demandes[Type],"MAT")&gt;0,"MAT","")))))</f>
        <v/>
      </c>
      <c r="AE18" s="8">
        <f>IF(COUNTIFS(T_Demandes[Collaborateur],$A18,T_Demandes[Statut],"Validé",T_Demandes[Du],"&lt;="&amp;DATE(2026,11,28),T_Demandes[Au],"&gt;="&amp;DATE(2026,11,28),T_Demandes[Type],"CP")&gt;0,"CP",IF(COUNTIFS(T_Demandes[Collaborateur],$A18,T_Demandes[Statut],"Validé",T_Demandes[Du],"&lt;="&amp;DATE(2026,11,28),T_Demandes[Au],"&gt;="&amp;DATE(2026,11,28),T_Demandes[Type],"RTT")&gt;0,"RTT",IF(COUNTIFS(T_Demandes[Collaborateur],$A18,T_Demandes[Statut],"Validé",T_Demandes[Du],"&lt;="&amp;DATE(2026,11,28),T_Demandes[Au],"&gt;="&amp;DATE(2026,11,28),T_Demandes[Type],"MAL")&gt;0,"MAL",IF(COUNTIFS(T_Demandes[Collaborateur],$A18,T_Demandes[Statut],"Validé",T_Demandes[Du],"&lt;="&amp;DATE(2026,11,28),T_Demandes[Au],"&gt;="&amp;DATE(2026,11,28),T_Demandes[Type],"ABS")&gt;0,"ABS",IF(COUNTIFS(T_Demandes[Collaborateur],$A18,T_Demandes[Statut],"Validé",T_Demandes[Du],"&lt;="&amp;DATE(2026,11,28),T_Demandes[Au],"&gt;="&amp;DATE(2026,11,28),T_Demandes[Type],"MAT")&gt;0,"MAT","")))))</f>
        <v/>
      </c>
      <c r="AF18" s="8">
        <f>IF(COUNTIFS(T_Demandes[Collaborateur],$A18,T_Demandes[Statut],"Validé",T_Demandes[Du],"&lt;="&amp;DATE(2026,11,29),T_Demandes[Au],"&gt;="&amp;DATE(2026,11,29),T_Demandes[Type],"CP")&gt;0,"CP",IF(COUNTIFS(T_Demandes[Collaborateur],$A18,T_Demandes[Statut],"Validé",T_Demandes[Du],"&lt;="&amp;DATE(2026,11,29),T_Demandes[Au],"&gt;="&amp;DATE(2026,11,29),T_Demandes[Type],"RTT")&gt;0,"RTT",IF(COUNTIFS(T_Demandes[Collaborateur],$A18,T_Demandes[Statut],"Validé",T_Demandes[Du],"&lt;="&amp;DATE(2026,11,29),T_Demandes[Au],"&gt;="&amp;DATE(2026,11,29),T_Demandes[Type],"MAL")&gt;0,"MAL",IF(COUNTIFS(T_Demandes[Collaborateur],$A18,T_Demandes[Statut],"Validé",T_Demandes[Du],"&lt;="&amp;DATE(2026,11,29),T_Demandes[Au],"&gt;="&amp;DATE(2026,11,29),T_Demandes[Type],"ABS")&gt;0,"ABS",IF(COUNTIFS(T_Demandes[Collaborateur],$A18,T_Demandes[Statut],"Validé",T_Demandes[Du],"&lt;="&amp;DATE(2026,11,29),T_Demandes[Au],"&gt;="&amp;DATE(2026,11,29),T_Demandes[Type],"MAT")&gt;0,"MAT","")))))</f>
        <v/>
      </c>
      <c r="AG18" s="8">
        <f>IF(COUNTIFS(T_Demandes[Collaborateur],$A18,T_Demandes[Statut],"Validé",T_Demandes[Du],"&lt;="&amp;DATE(2026,11,30),T_Demandes[Au],"&gt;="&amp;DATE(2026,11,30),T_Demandes[Type],"CP")&gt;0,"CP",IF(COUNTIFS(T_Demandes[Collaborateur],$A18,T_Demandes[Statut],"Validé",T_Demandes[Du],"&lt;="&amp;DATE(2026,11,30),T_Demandes[Au],"&gt;="&amp;DATE(2026,11,30),T_Demandes[Type],"RTT")&gt;0,"RTT",IF(COUNTIFS(T_Demandes[Collaborateur],$A18,T_Demandes[Statut],"Validé",T_Demandes[Du],"&lt;="&amp;DATE(2026,11,30),T_Demandes[Au],"&gt;="&amp;DATE(2026,11,30),T_Demandes[Type],"MAL")&gt;0,"MAL",IF(COUNTIFS(T_Demandes[Collaborateur],$A18,T_Demandes[Statut],"Validé",T_Demandes[Du],"&lt;="&amp;DATE(2026,11,30),T_Demandes[Au],"&gt;="&amp;DATE(2026,11,30),T_Demandes[Type],"ABS")&gt;0,"ABS",IF(COUNTIFS(T_Demandes[Collaborateur],$A18,T_Demandes[Statut],"Validé",T_Demandes[Du],"&lt;="&amp;DATE(2026,11,30),T_Demandes[Au],"&gt;="&amp;DATE(2026,11,30),T_Demandes[Type],"MAT")&gt;0,"MAT","")))))</f>
        <v/>
      </c>
    </row>
    <row r="19">
      <c r="A19" t="inlineStr">
        <is>
          <t>Léa Fontaine</t>
        </is>
      </c>
      <c r="B19" t="inlineStr">
        <is>
          <t>C</t>
        </is>
      </c>
      <c r="C19" t="inlineStr">
        <is>
          <t>Karim Lahlou</t>
        </is>
      </c>
      <c r="D19" s="8">
        <f>IF(COUNTIFS(T_Demandes[Collaborateur],$A19,T_Demandes[Statut],"Validé",T_Demandes[Du],"&lt;="&amp;DATE(2026,11,1),T_Demandes[Au],"&gt;="&amp;DATE(2026,11,1),T_Demandes[Type],"CP")&gt;0,"CP",IF(COUNTIFS(T_Demandes[Collaborateur],$A19,T_Demandes[Statut],"Validé",T_Demandes[Du],"&lt;="&amp;DATE(2026,11,1),T_Demandes[Au],"&gt;="&amp;DATE(2026,11,1),T_Demandes[Type],"RTT")&gt;0,"RTT",IF(COUNTIFS(T_Demandes[Collaborateur],$A19,T_Demandes[Statut],"Validé",T_Demandes[Du],"&lt;="&amp;DATE(2026,11,1),T_Demandes[Au],"&gt;="&amp;DATE(2026,11,1),T_Demandes[Type],"MAL")&gt;0,"MAL",IF(COUNTIFS(T_Demandes[Collaborateur],$A19,T_Demandes[Statut],"Validé",T_Demandes[Du],"&lt;="&amp;DATE(2026,11,1),T_Demandes[Au],"&gt;="&amp;DATE(2026,11,1),T_Demandes[Type],"ABS")&gt;0,"ABS",IF(COUNTIFS(T_Demandes[Collaborateur],$A19,T_Demandes[Statut],"Validé",T_Demandes[Du],"&lt;="&amp;DATE(2026,11,1),T_Demandes[Au],"&gt;="&amp;DATE(2026,11,1),T_Demandes[Type],"MAT")&gt;0,"MAT","")))))</f>
        <v/>
      </c>
      <c r="E19" s="8">
        <f>IF(COUNTIFS(T_Demandes[Collaborateur],$A19,T_Demandes[Statut],"Validé",T_Demandes[Du],"&lt;="&amp;DATE(2026,11,2),T_Demandes[Au],"&gt;="&amp;DATE(2026,11,2),T_Demandes[Type],"CP")&gt;0,"CP",IF(COUNTIFS(T_Demandes[Collaborateur],$A19,T_Demandes[Statut],"Validé",T_Demandes[Du],"&lt;="&amp;DATE(2026,11,2),T_Demandes[Au],"&gt;="&amp;DATE(2026,11,2),T_Demandes[Type],"RTT")&gt;0,"RTT",IF(COUNTIFS(T_Demandes[Collaborateur],$A19,T_Demandes[Statut],"Validé",T_Demandes[Du],"&lt;="&amp;DATE(2026,11,2),T_Demandes[Au],"&gt;="&amp;DATE(2026,11,2),T_Demandes[Type],"MAL")&gt;0,"MAL",IF(COUNTIFS(T_Demandes[Collaborateur],$A19,T_Demandes[Statut],"Validé",T_Demandes[Du],"&lt;="&amp;DATE(2026,11,2),T_Demandes[Au],"&gt;="&amp;DATE(2026,11,2),T_Demandes[Type],"ABS")&gt;0,"ABS",IF(COUNTIFS(T_Demandes[Collaborateur],$A19,T_Demandes[Statut],"Validé",T_Demandes[Du],"&lt;="&amp;DATE(2026,11,2),T_Demandes[Au],"&gt;="&amp;DATE(2026,11,2),T_Demandes[Type],"MAT")&gt;0,"MAT","")))))</f>
        <v/>
      </c>
      <c r="F19" s="8">
        <f>IF(COUNTIFS(T_Demandes[Collaborateur],$A19,T_Demandes[Statut],"Validé",T_Demandes[Du],"&lt;="&amp;DATE(2026,11,3),T_Demandes[Au],"&gt;="&amp;DATE(2026,11,3),T_Demandes[Type],"CP")&gt;0,"CP",IF(COUNTIFS(T_Demandes[Collaborateur],$A19,T_Demandes[Statut],"Validé",T_Demandes[Du],"&lt;="&amp;DATE(2026,11,3),T_Demandes[Au],"&gt;="&amp;DATE(2026,11,3),T_Demandes[Type],"RTT")&gt;0,"RTT",IF(COUNTIFS(T_Demandes[Collaborateur],$A19,T_Demandes[Statut],"Validé",T_Demandes[Du],"&lt;="&amp;DATE(2026,11,3),T_Demandes[Au],"&gt;="&amp;DATE(2026,11,3),T_Demandes[Type],"MAL")&gt;0,"MAL",IF(COUNTIFS(T_Demandes[Collaborateur],$A19,T_Demandes[Statut],"Validé",T_Demandes[Du],"&lt;="&amp;DATE(2026,11,3),T_Demandes[Au],"&gt;="&amp;DATE(2026,11,3),T_Demandes[Type],"ABS")&gt;0,"ABS",IF(COUNTIFS(T_Demandes[Collaborateur],$A19,T_Demandes[Statut],"Validé",T_Demandes[Du],"&lt;="&amp;DATE(2026,11,3),T_Demandes[Au],"&gt;="&amp;DATE(2026,11,3),T_Demandes[Type],"MAT")&gt;0,"MAT","")))))</f>
        <v/>
      </c>
      <c r="G19" s="8">
        <f>IF(COUNTIFS(T_Demandes[Collaborateur],$A19,T_Demandes[Statut],"Validé",T_Demandes[Du],"&lt;="&amp;DATE(2026,11,4),T_Demandes[Au],"&gt;="&amp;DATE(2026,11,4),T_Demandes[Type],"CP")&gt;0,"CP",IF(COUNTIFS(T_Demandes[Collaborateur],$A19,T_Demandes[Statut],"Validé",T_Demandes[Du],"&lt;="&amp;DATE(2026,11,4),T_Demandes[Au],"&gt;="&amp;DATE(2026,11,4),T_Demandes[Type],"RTT")&gt;0,"RTT",IF(COUNTIFS(T_Demandes[Collaborateur],$A19,T_Demandes[Statut],"Validé",T_Demandes[Du],"&lt;="&amp;DATE(2026,11,4),T_Demandes[Au],"&gt;="&amp;DATE(2026,11,4),T_Demandes[Type],"MAL")&gt;0,"MAL",IF(COUNTIFS(T_Demandes[Collaborateur],$A19,T_Demandes[Statut],"Validé",T_Demandes[Du],"&lt;="&amp;DATE(2026,11,4),T_Demandes[Au],"&gt;="&amp;DATE(2026,11,4),T_Demandes[Type],"ABS")&gt;0,"ABS",IF(COUNTIFS(T_Demandes[Collaborateur],$A19,T_Demandes[Statut],"Validé",T_Demandes[Du],"&lt;="&amp;DATE(2026,11,4),T_Demandes[Au],"&gt;="&amp;DATE(2026,11,4),T_Demandes[Type],"MAT")&gt;0,"MAT","")))))</f>
        <v/>
      </c>
      <c r="H19" s="8">
        <f>IF(COUNTIFS(T_Demandes[Collaborateur],$A19,T_Demandes[Statut],"Validé",T_Demandes[Du],"&lt;="&amp;DATE(2026,11,5),T_Demandes[Au],"&gt;="&amp;DATE(2026,11,5),T_Demandes[Type],"CP")&gt;0,"CP",IF(COUNTIFS(T_Demandes[Collaborateur],$A19,T_Demandes[Statut],"Validé",T_Demandes[Du],"&lt;="&amp;DATE(2026,11,5),T_Demandes[Au],"&gt;="&amp;DATE(2026,11,5),T_Demandes[Type],"RTT")&gt;0,"RTT",IF(COUNTIFS(T_Demandes[Collaborateur],$A19,T_Demandes[Statut],"Validé",T_Demandes[Du],"&lt;="&amp;DATE(2026,11,5),T_Demandes[Au],"&gt;="&amp;DATE(2026,11,5),T_Demandes[Type],"MAL")&gt;0,"MAL",IF(COUNTIFS(T_Demandes[Collaborateur],$A19,T_Demandes[Statut],"Validé",T_Demandes[Du],"&lt;="&amp;DATE(2026,11,5),T_Demandes[Au],"&gt;="&amp;DATE(2026,11,5),T_Demandes[Type],"ABS")&gt;0,"ABS",IF(COUNTIFS(T_Demandes[Collaborateur],$A19,T_Demandes[Statut],"Validé",T_Demandes[Du],"&lt;="&amp;DATE(2026,11,5),T_Demandes[Au],"&gt;="&amp;DATE(2026,11,5),T_Demandes[Type],"MAT")&gt;0,"MAT","")))))</f>
        <v/>
      </c>
      <c r="I19" s="8">
        <f>IF(COUNTIFS(T_Demandes[Collaborateur],$A19,T_Demandes[Statut],"Validé",T_Demandes[Du],"&lt;="&amp;DATE(2026,11,6),T_Demandes[Au],"&gt;="&amp;DATE(2026,11,6),T_Demandes[Type],"CP")&gt;0,"CP",IF(COUNTIFS(T_Demandes[Collaborateur],$A19,T_Demandes[Statut],"Validé",T_Demandes[Du],"&lt;="&amp;DATE(2026,11,6),T_Demandes[Au],"&gt;="&amp;DATE(2026,11,6),T_Demandes[Type],"RTT")&gt;0,"RTT",IF(COUNTIFS(T_Demandes[Collaborateur],$A19,T_Demandes[Statut],"Validé",T_Demandes[Du],"&lt;="&amp;DATE(2026,11,6),T_Demandes[Au],"&gt;="&amp;DATE(2026,11,6),T_Demandes[Type],"MAL")&gt;0,"MAL",IF(COUNTIFS(T_Demandes[Collaborateur],$A19,T_Demandes[Statut],"Validé",T_Demandes[Du],"&lt;="&amp;DATE(2026,11,6),T_Demandes[Au],"&gt;="&amp;DATE(2026,11,6),T_Demandes[Type],"ABS")&gt;0,"ABS",IF(COUNTIFS(T_Demandes[Collaborateur],$A19,T_Demandes[Statut],"Validé",T_Demandes[Du],"&lt;="&amp;DATE(2026,11,6),T_Demandes[Au],"&gt;="&amp;DATE(2026,11,6),T_Demandes[Type],"MAT")&gt;0,"MAT","")))))</f>
        <v/>
      </c>
      <c r="J19" s="8">
        <f>IF(COUNTIFS(T_Demandes[Collaborateur],$A19,T_Demandes[Statut],"Validé",T_Demandes[Du],"&lt;="&amp;DATE(2026,11,7),T_Demandes[Au],"&gt;="&amp;DATE(2026,11,7),T_Demandes[Type],"CP")&gt;0,"CP",IF(COUNTIFS(T_Demandes[Collaborateur],$A19,T_Demandes[Statut],"Validé",T_Demandes[Du],"&lt;="&amp;DATE(2026,11,7),T_Demandes[Au],"&gt;="&amp;DATE(2026,11,7),T_Demandes[Type],"RTT")&gt;0,"RTT",IF(COUNTIFS(T_Demandes[Collaborateur],$A19,T_Demandes[Statut],"Validé",T_Demandes[Du],"&lt;="&amp;DATE(2026,11,7),T_Demandes[Au],"&gt;="&amp;DATE(2026,11,7),T_Demandes[Type],"MAL")&gt;0,"MAL",IF(COUNTIFS(T_Demandes[Collaborateur],$A19,T_Demandes[Statut],"Validé",T_Demandes[Du],"&lt;="&amp;DATE(2026,11,7),T_Demandes[Au],"&gt;="&amp;DATE(2026,11,7),T_Demandes[Type],"ABS")&gt;0,"ABS",IF(COUNTIFS(T_Demandes[Collaborateur],$A19,T_Demandes[Statut],"Validé",T_Demandes[Du],"&lt;="&amp;DATE(2026,11,7),T_Demandes[Au],"&gt;="&amp;DATE(2026,11,7),T_Demandes[Type],"MAT")&gt;0,"MAT","")))))</f>
        <v/>
      </c>
      <c r="K19" s="8">
        <f>IF(COUNTIFS(T_Demandes[Collaborateur],$A19,T_Demandes[Statut],"Validé",T_Demandes[Du],"&lt;="&amp;DATE(2026,11,8),T_Demandes[Au],"&gt;="&amp;DATE(2026,11,8),T_Demandes[Type],"CP")&gt;0,"CP",IF(COUNTIFS(T_Demandes[Collaborateur],$A19,T_Demandes[Statut],"Validé",T_Demandes[Du],"&lt;="&amp;DATE(2026,11,8),T_Demandes[Au],"&gt;="&amp;DATE(2026,11,8),T_Demandes[Type],"RTT")&gt;0,"RTT",IF(COUNTIFS(T_Demandes[Collaborateur],$A19,T_Demandes[Statut],"Validé",T_Demandes[Du],"&lt;="&amp;DATE(2026,11,8),T_Demandes[Au],"&gt;="&amp;DATE(2026,11,8),T_Demandes[Type],"MAL")&gt;0,"MAL",IF(COUNTIFS(T_Demandes[Collaborateur],$A19,T_Demandes[Statut],"Validé",T_Demandes[Du],"&lt;="&amp;DATE(2026,11,8),T_Demandes[Au],"&gt;="&amp;DATE(2026,11,8),T_Demandes[Type],"ABS")&gt;0,"ABS",IF(COUNTIFS(T_Demandes[Collaborateur],$A19,T_Demandes[Statut],"Validé",T_Demandes[Du],"&lt;="&amp;DATE(2026,11,8),T_Demandes[Au],"&gt;="&amp;DATE(2026,11,8),T_Demandes[Type],"MAT")&gt;0,"MAT","")))))</f>
        <v/>
      </c>
      <c r="L19" s="8">
        <f>IF(COUNTIFS(T_Demandes[Collaborateur],$A19,T_Demandes[Statut],"Validé",T_Demandes[Du],"&lt;="&amp;DATE(2026,11,9),T_Demandes[Au],"&gt;="&amp;DATE(2026,11,9),T_Demandes[Type],"CP")&gt;0,"CP",IF(COUNTIFS(T_Demandes[Collaborateur],$A19,T_Demandes[Statut],"Validé",T_Demandes[Du],"&lt;="&amp;DATE(2026,11,9),T_Demandes[Au],"&gt;="&amp;DATE(2026,11,9),T_Demandes[Type],"RTT")&gt;0,"RTT",IF(COUNTIFS(T_Demandes[Collaborateur],$A19,T_Demandes[Statut],"Validé",T_Demandes[Du],"&lt;="&amp;DATE(2026,11,9),T_Demandes[Au],"&gt;="&amp;DATE(2026,11,9),T_Demandes[Type],"MAL")&gt;0,"MAL",IF(COUNTIFS(T_Demandes[Collaborateur],$A19,T_Demandes[Statut],"Validé",T_Demandes[Du],"&lt;="&amp;DATE(2026,11,9),T_Demandes[Au],"&gt;="&amp;DATE(2026,11,9),T_Demandes[Type],"ABS")&gt;0,"ABS",IF(COUNTIFS(T_Demandes[Collaborateur],$A19,T_Demandes[Statut],"Validé",T_Demandes[Du],"&lt;="&amp;DATE(2026,11,9),T_Demandes[Au],"&gt;="&amp;DATE(2026,11,9),T_Demandes[Type],"MAT")&gt;0,"MAT","")))))</f>
        <v/>
      </c>
      <c r="M19" s="8">
        <f>IF(COUNTIFS(T_Demandes[Collaborateur],$A19,T_Demandes[Statut],"Validé",T_Demandes[Du],"&lt;="&amp;DATE(2026,11,10),T_Demandes[Au],"&gt;="&amp;DATE(2026,11,10),T_Demandes[Type],"CP")&gt;0,"CP",IF(COUNTIFS(T_Demandes[Collaborateur],$A19,T_Demandes[Statut],"Validé",T_Demandes[Du],"&lt;="&amp;DATE(2026,11,10),T_Demandes[Au],"&gt;="&amp;DATE(2026,11,10),T_Demandes[Type],"RTT")&gt;0,"RTT",IF(COUNTIFS(T_Demandes[Collaborateur],$A19,T_Demandes[Statut],"Validé",T_Demandes[Du],"&lt;="&amp;DATE(2026,11,10),T_Demandes[Au],"&gt;="&amp;DATE(2026,11,10),T_Demandes[Type],"MAL")&gt;0,"MAL",IF(COUNTIFS(T_Demandes[Collaborateur],$A19,T_Demandes[Statut],"Validé",T_Demandes[Du],"&lt;="&amp;DATE(2026,11,10),T_Demandes[Au],"&gt;="&amp;DATE(2026,11,10),T_Demandes[Type],"ABS")&gt;0,"ABS",IF(COUNTIFS(T_Demandes[Collaborateur],$A19,T_Demandes[Statut],"Validé",T_Demandes[Du],"&lt;="&amp;DATE(2026,11,10),T_Demandes[Au],"&gt;="&amp;DATE(2026,11,10),T_Demandes[Type],"MAT")&gt;0,"MAT","")))))</f>
        <v/>
      </c>
      <c r="N19" s="8">
        <f>IF(COUNTIFS(T_Demandes[Collaborateur],$A19,T_Demandes[Statut],"Validé",T_Demandes[Du],"&lt;="&amp;DATE(2026,11,11),T_Demandes[Au],"&gt;="&amp;DATE(2026,11,11),T_Demandes[Type],"CP")&gt;0,"CP",IF(COUNTIFS(T_Demandes[Collaborateur],$A19,T_Demandes[Statut],"Validé",T_Demandes[Du],"&lt;="&amp;DATE(2026,11,11),T_Demandes[Au],"&gt;="&amp;DATE(2026,11,11),T_Demandes[Type],"RTT")&gt;0,"RTT",IF(COUNTIFS(T_Demandes[Collaborateur],$A19,T_Demandes[Statut],"Validé",T_Demandes[Du],"&lt;="&amp;DATE(2026,11,11),T_Demandes[Au],"&gt;="&amp;DATE(2026,11,11),T_Demandes[Type],"MAL")&gt;0,"MAL",IF(COUNTIFS(T_Demandes[Collaborateur],$A19,T_Demandes[Statut],"Validé",T_Demandes[Du],"&lt;="&amp;DATE(2026,11,11),T_Demandes[Au],"&gt;="&amp;DATE(2026,11,11),T_Demandes[Type],"ABS")&gt;0,"ABS",IF(COUNTIFS(T_Demandes[Collaborateur],$A19,T_Demandes[Statut],"Validé",T_Demandes[Du],"&lt;="&amp;DATE(2026,11,11),T_Demandes[Au],"&gt;="&amp;DATE(2026,11,11),T_Demandes[Type],"MAT")&gt;0,"MAT","")))))</f>
        <v/>
      </c>
      <c r="O19" s="8">
        <f>IF(COUNTIFS(T_Demandes[Collaborateur],$A19,T_Demandes[Statut],"Validé",T_Demandes[Du],"&lt;="&amp;DATE(2026,11,12),T_Demandes[Au],"&gt;="&amp;DATE(2026,11,12),T_Demandes[Type],"CP")&gt;0,"CP",IF(COUNTIFS(T_Demandes[Collaborateur],$A19,T_Demandes[Statut],"Validé",T_Demandes[Du],"&lt;="&amp;DATE(2026,11,12),T_Demandes[Au],"&gt;="&amp;DATE(2026,11,12),T_Demandes[Type],"RTT")&gt;0,"RTT",IF(COUNTIFS(T_Demandes[Collaborateur],$A19,T_Demandes[Statut],"Validé",T_Demandes[Du],"&lt;="&amp;DATE(2026,11,12),T_Demandes[Au],"&gt;="&amp;DATE(2026,11,12),T_Demandes[Type],"MAL")&gt;0,"MAL",IF(COUNTIFS(T_Demandes[Collaborateur],$A19,T_Demandes[Statut],"Validé",T_Demandes[Du],"&lt;="&amp;DATE(2026,11,12),T_Demandes[Au],"&gt;="&amp;DATE(2026,11,12),T_Demandes[Type],"ABS")&gt;0,"ABS",IF(COUNTIFS(T_Demandes[Collaborateur],$A19,T_Demandes[Statut],"Validé",T_Demandes[Du],"&lt;="&amp;DATE(2026,11,12),T_Demandes[Au],"&gt;="&amp;DATE(2026,11,12),T_Demandes[Type],"MAT")&gt;0,"MAT","")))))</f>
        <v/>
      </c>
      <c r="P19" s="8">
        <f>IF(COUNTIFS(T_Demandes[Collaborateur],$A19,T_Demandes[Statut],"Validé",T_Demandes[Du],"&lt;="&amp;DATE(2026,11,13),T_Demandes[Au],"&gt;="&amp;DATE(2026,11,13),T_Demandes[Type],"CP")&gt;0,"CP",IF(COUNTIFS(T_Demandes[Collaborateur],$A19,T_Demandes[Statut],"Validé",T_Demandes[Du],"&lt;="&amp;DATE(2026,11,13),T_Demandes[Au],"&gt;="&amp;DATE(2026,11,13),T_Demandes[Type],"RTT")&gt;0,"RTT",IF(COUNTIFS(T_Demandes[Collaborateur],$A19,T_Demandes[Statut],"Validé",T_Demandes[Du],"&lt;="&amp;DATE(2026,11,13),T_Demandes[Au],"&gt;="&amp;DATE(2026,11,13),T_Demandes[Type],"MAL")&gt;0,"MAL",IF(COUNTIFS(T_Demandes[Collaborateur],$A19,T_Demandes[Statut],"Validé",T_Demandes[Du],"&lt;="&amp;DATE(2026,11,13),T_Demandes[Au],"&gt;="&amp;DATE(2026,11,13),T_Demandes[Type],"ABS")&gt;0,"ABS",IF(COUNTIFS(T_Demandes[Collaborateur],$A19,T_Demandes[Statut],"Validé",T_Demandes[Du],"&lt;="&amp;DATE(2026,11,13),T_Demandes[Au],"&gt;="&amp;DATE(2026,11,13),T_Demandes[Type],"MAT")&gt;0,"MAT","")))))</f>
        <v/>
      </c>
      <c r="Q19" s="8">
        <f>IF(COUNTIFS(T_Demandes[Collaborateur],$A19,T_Demandes[Statut],"Validé",T_Demandes[Du],"&lt;="&amp;DATE(2026,11,14),T_Demandes[Au],"&gt;="&amp;DATE(2026,11,14),T_Demandes[Type],"CP")&gt;0,"CP",IF(COUNTIFS(T_Demandes[Collaborateur],$A19,T_Demandes[Statut],"Validé",T_Demandes[Du],"&lt;="&amp;DATE(2026,11,14),T_Demandes[Au],"&gt;="&amp;DATE(2026,11,14),T_Demandes[Type],"RTT")&gt;0,"RTT",IF(COUNTIFS(T_Demandes[Collaborateur],$A19,T_Demandes[Statut],"Validé",T_Demandes[Du],"&lt;="&amp;DATE(2026,11,14),T_Demandes[Au],"&gt;="&amp;DATE(2026,11,14),T_Demandes[Type],"MAL")&gt;0,"MAL",IF(COUNTIFS(T_Demandes[Collaborateur],$A19,T_Demandes[Statut],"Validé",T_Demandes[Du],"&lt;="&amp;DATE(2026,11,14),T_Demandes[Au],"&gt;="&amp;DATE(2026,11,14),T_Demandes[Type],"ABS")&gt;0,"ABS",IF(COUNTIFS(T_Demandes[Collaborateur],$A19,T_Demandes[Statut],"Validé",T_Demandes[Du],"&lt;="&amp;DATE(2026,11,14),T_Demandes[Au],"&gt;="&amp;DATE(2026,11,14),T_Demandes[Type],"MAT")&gt;0,"MAT","")))))</f>
        <v/>
      </c>
      <c r="R19" s="8">
        <f>IF(COUNTIFS(T_Demandes[Collaborateur],$A19,T_Demandes[Statut],"Validé",T_Demandes[Du],"&lt;="&amp;DATE(2026,11,15),T_Demandes[Au],"&gt;="&amp;DATE(2026,11,15),T_Demandes[Type],"CP")&gt;0,"CP",IF(COUNTIFS(T_Demandes[Collaborateur],$A19,T_Demandes[Statut],"Validé",T_Demandes[Du],"&lt;="&amp;DATE(2026,11,15),T_Demandes[Au],"&gt;="&amp;DATE(2026,11,15),T_Demandes[Type],"RTT")&gt;0,"RTT",IF(COUNTIFS(T_Demandes[Collaborateur],$A19,T_Demandes[Statut],"Validé",T_Demandes[Du],"&lt;="&amp;DATE(2026,11,15),T_Demandes[Au],"&gt;="&amp;DATE(2026,11,15),T_Demandes[Type],"MAL")&gt;0,"MAL",IF(COUNTIFS(T_Demandes[Collaborateur],$A19,T_Demandes[Statut],"Validé",T_Demandes[Du],"&lt;="&amp;DATE(2026,11,15),T_Demandes[Au],"&gt;="&amp;DATE(2026,11,15),T_Demandes[Type],"ABS")&gt;0,"ABS",IF(COUNTIFS(T_Demandes[Collaborateur],$A19,T_Demandes[Statut],"Validé",T_Demandes[Du],"&lt;="&amp;DATE(2026,11,15),T_Demandes[Au],"&gt;="&amp;DATE(2026,11,15),T_Demandes[Type],"MAT")&gt;0,"MAT","")))))</f>
        <v/>
      </c>
      <c r="S19" s="8">
        <f>IF(COUNTIFS(T_Demandes[Collaborateur],$A19,T_Demandes[Statut],"Validé",T_Demandes[Du],"&lt;="&amp;DATE(2026,11,16),T_Demandes[Au],"&gt;="&amp;DATE(2026,11,16),T_Demandes[Type],"CP")&gt;0,"CP",IF(COUNTIFS(T_Demandes[Collaborateur],$A19,T_Demandes[Statut],"Validé",T_Demandes[Du],"&lt;="&amp;DATE(2026,11,16),T_Demandes[Au],"&gt;="&amp;DATE(2026,11,16),T_Demandes[Type],"RTT")&gt;0,"RTT",IF(COUNTIFS(T_Demandes[Collaborateur],$A19,T_Demandes[Statut],"Validé",T_Demandes[Du],"&lt;="&amp;DATE(2026,11,16),T_Demandes[Au],"&gt;="&amp;DATE(2026,11,16),T_Demandes[Type],"MAL")&gt;0,"MAL",IF(COUNTIFS(T_Demandes[Collaborateur],$A19,T_Demandes[Statut],"Validé",T_Demandes[Du],"&lt;="&amp;DATE(2026,11,16),T_Demandes[Au],"&gt;="&amp;DATE(2026,11,16),T_Demandes[Type],"ABS")&gt;0,"ABS",IF(COUNTIFS(T_Demandes[Collaborateur],$A19,T_Demandes[Statut],"Validé",T_Demandes[Du],"&lt;="&amp;DATE(2026,11,16),T_Demandes[Au],"&gt;="&amp;DATE(2026,11,16),T_Demandes[Type],"MAT")&gt;0,"MAT","")))))</f>
        <v/>
      </c>
      <c r="T19" s="8">
        <f>IF(COUNTIFS(T_Demandes[Collaborateur],$A19,T_Demandes[Statut],"Validé",T_Demandes[Du],"&lt;="&amp;DATE(2026,11,17),T_Demandes[Au],"&gt;="&amp;DATE(2026,11,17),T_Demandes[Type],"CP")&gt;0,"CP",IF(COUNTIFS(T_Demandes[Collaborateur],$A19,T_Demandes[Statut],"Validé",T_Demandes[Du],"&lt;="&amp;DATE(2026,11,17),T_Demandes[Au],"&gt;="&amp;DATE(2026,11,17),T_Demandes[Type],"RTT")&gt;0,"RTT",IF(COUNTIFS(T_Demandes[Collaborateur],$A19,T_Demandes[Statut],"Validé",T_Demandes[Du],"&lt;="&amp;DATE(2026,11,17),T_Demandes[Au],"&gt;="&amp;DATE(2026,11,17),T_Demandes[Type],"MAL")&gt;0,"MAL",IF(COUNTIFS(T_Demandes[Collaborateur],$A19,T_Demandes[Statut],"Validé",T_Demandes[Du],"&lt;="&amp;DATE(2026,11,17),T_Demandes[Au],"&gt;="&amp;DATE(2026,11,17),T_Demandes[Type],"ABS")&gt;0,"ABS",IF(COUNTIFS(T_Demandes[Collaborateur],$A19,T_Demandes[Statut],"Validé",T_Demandes[Du],"&lt;="&amp;DATE(2026,11,17),T_Demandes[Au],"&gt;="&amp;DATE(2026,11,17),T_Demandes[Type],"MAT")&gt;0,"MAT","")))))</f>
        <v/>
      </c>
      <c r="U19" s="8">
        <f>IF(COUNTIFS(T_Demandes[Collaborateur],$A19,T_Demandes[Statut],"Validé",T_Demandes[Du],"&lt;="&amp;DATE(2026,11,18),T_Demandes[Au],"&gt;="&amp;DATE(2026,11,18),T_Demandes[Type],"CP")&gt;0,"CP",IF(COUNTIFS(T_Demandes[Collaborateur],$A19,T_Demandes[Statut],"Validé",T_Demandes[Du],"&lt;="&amp;DATE(2026,11,18),T_Demandes[Au],"&gt;="&amp;DATE(2026,11,18),T_Demandes[Type],"RTT")&gt;0,"RTT",IF(COUNTIFS(T_Demandes[Collaborateur],$A19,T_Demandes[Statut],"Validé",T_Demandes[Du],"&lt;="&amp;DATE(2026,11,18),T_Demandes[Au],"&gt;="&amp;DATE(2026,11,18),T_Demandes[Type],"MAL")&gt;0,"MAL",IF(COUNTIFS(T_Demandes[Collaborateur],$A19,T_Demandes[Statut],"Validé",T_Demandes[Du],"&lt;="&amp;DATE(2026,11,18),T_Demandes[Au],"&gt;="&amp;DATE(2026,11,18),T_Demandes[Type],"ABS")&gt;0,"ABS",IF(COUNTIFS(T_Demandes[Collaborateur],$A19,T_Demandes[Statut],"Validé",T_Demandes[Du],"&lt;="&amp;DATE(2026,11,18),T_Demandes[Au],"&gt;="&amp;DATE(2026,11,18),T_Demandes[Type],"MAT")&gt;0,"MAT","")))))</f>
        <v/>
      </c>
      <c r="V19" s="8">
        <f>IF(COUNTIFS(T_Demandes[Collaborateur],$A19,T_Demandes[Statut],"Validé",T_Demandes[Du],"&lt;="&amp;DATE(2026,11,19),T_Demandes[Au],"&gt;="&amp;DATE(2026,11,19),T_Demandes[Type],"CP")&gt;0,"CP",IF(COUNTIFS(T_Demandes[Collaborateur],$A19,T_Demandes[Statut],"Validé",T_Demandes[Du],"&lt;="&amp;DATE(2026,11,19),T_Demandes[Au],"&gt;="&amp;DATE(2026,11,19),T_Demandes[Type],"RTT")&gt;0,"RTT",IF(COUNTIFS(T_Demandes[Collaborateur],$A19,T_Demandes[Statut],"Validé",T_Demandes[Du],"&lt;="&amp;DATE(2026,11,19),T_Demandes[Au],"&gt;="&amp;DATE(2026,11,19),T_Demandes[Type],"MAL")&gt;0,"MAL",IF(COUNTIFS(T_Demandes[Collaborateur],$A19,T_Demandes[Statut],"Validé",T_Demandes[Du],"&lt;="&amp;DATE(2026,11,19),T_Demandes[Au],"&gt;="&amp;DATE(2026,11,19),T_Demandes[Type],"ABS")&gt;0,"ABS",IF(COUNTIFS(T_Demandes[Collaborateur],$A19,T_Demandes[Statut],"Validé",T_Demandes[Du],"&lt;="&amp;DATE(2026,11,19),T_Demandes[Au],"&gt;="&amp;DATE(2026,11,19),T_Demandes[Type],"MAT")&gt;0,"MAT","")))))</f>
        <v/>
      </c>
      <c r="W19" s="8">
        <f>IF(COUNTIFS(T_Demandes[Collaborateur],$A19,T_Demandes[Statut],"Validé",T_Demandes[Du],"&lt;="&amp;DATE(2026,11,20),T_Demandes[Au],"&gt;="&amp;DATE(2026,11,20),T_Demandes[Type],"CP")&gt;0,"CP",IF(COUNTIFS(T_Demandes[Collaborateur],$A19,T_Demandes[Statut],"Validé",T_Demandes[Du],"&lt;="&amp;DATE(2026,11,20),T_Demandes[Au],"&gt;="&amp;DATE(2026,11,20),T_Demandes[Type],"RTT")&gt;0,"RTT",IF(COUNTIFS(T_Demandes[Collaborateur],$A19,T_Demandes[Statut],"Validé",T_Demandes[Du],"&lt;="&amp;DATE(2026,11,20),T_Demandes[Au],"&gt;="&amp;DATE(2026,11,20),T_Demandes[Type],"MAL")&gt;0,"MAL",IF(COUNTIFS(T_Demandes[Collaborateur],$A19,T_Demandes[Statut],"Validé",T_Demandes[Du],"&lt;="&amp;DATE(2026,11,20),T_Demandes[Au],"&gt;="&amp;DATE(2026,11,20),T_Demandes[Type],"ABS")&gt;0,"ABS",IF(COUNTIFS(T_Demandes[Collaborateur],$A19,T_Demandes[Statut],"Validé",T_Demandes[Du],"&lt;="&amp;DATE(2026,11,20),T_Demandes[Au],"&gt;="&amp;DATE(2026,11,20),T_Demandes[Type],"MAT")&gt;0,"MAT","")))))</f>
        <v/>
      </c>
      <c r="X19" s="8">
        <f>IF(COUNTIFS(T_Demandes[Collaborateur],$A19,T_Demandes[Statut],"Validé",T_Demandes[Du],"&lt;="&amp;DATE(2026,11,21),T_Demandes[Au],"&gt;="&amp;DATE(2026,11,21),T_Demandes[Type],"CP")&gt;0,"CP",IF(COUNTIFS(T_Demandes[Collaborateur],$A19,T_Demandes[Statut],"Validé",T_Demandes[Du],"&lt;="&amp;DATE(2026,11,21),T_Demandes[Au],"&gt;="&amp;DATE(2026,11,21),T_Demandes[Type],"RTT")&gt;0,"RTT",IF(COUNTIFS(T_Demandes[Collaborateur],$A19,T_Demandes[Statut],"Validé",T_Demandes[Du],"&lt;="&amp;DATE(2026,11,21),T_Demandes[Au],"&gt;="&amp;DATE(2026,11,21),T_Demandes[Type],"MAL")&gt;0,"MAL",IF(COUNTIFS(T_Demandes[Collaborateur],$A19,T_Demandes[Statut],"Validé",T_Demandes[Du],"&lt;="&amp;DATE(2026,11,21),T_Demandes[Au],"&gt;="&amp;DATE(2026,11,21),T_Demandes[Type],"ABS")&gt;0,"ABS",IF(COUNTIFS(T_Demandes[Collaborateur],$A19,T_Demandes[Statut],"Validé",T_Demandes[Du],"&lt;="&amp;DATE(2026,11,21),T_Demandes[Au],"&gt;="&amp;DATE(2026,11,21),T_Demandes[Type],"MAT")&gt;0,"MAT","")))))</f>
        <v/>
      </c>
      <c r="Y19" s="8">
        <f>IF(COUNTIFS(T_Demandes[Collaborateur],$A19,T_Demandes[Statut],"Validé",T_Demandes[Du],"&lt;="&amp;DATE(2026,11,22),T_Demandes[Au],"&gt;="&amp;DATE(2026,11,22),T_Demandes[Type],"CP")&gt;0,"CP",IF(COUNTIFS(T_Demandes[Collaborateur],$A19,T_Demandes[Statut],"Validé",T_Demandes[Du],"&lt;="&amp;DATE(2026,11,22),T_Demandes[Au],"&gt;="&amp;DATE(2026,11,22),T_Demandes[Type],"RTT")&gt;0,"RTT",IF(COUNTIFS(T_Demandes[Collaborateur],$A19,T_Demandes[Statut],"Validé",T_Demandes[Du],"&lt;="&amp;DATE(2026,11,22),T_Demandes[Au],"&gt;="&amp;DATE(2026,11,22),T_Demandes[Type],"MAL")&gt;0,"MAL",IF(COUNTIFS(T_Demandes[Collaborateur],$A19,T_Demandes[Statut],"Validé",T_Demandes[Du],"&lt;="&amp;DATE(2026,11,22),T_Demandes[Au],"&gt;="&amp;DATE(2026,11,22),T_Demandes[Type],"ABS")&gt;0,"ABS",IF(COUNTIFS(T_Demandes[Collaborateur],$A19,T_Demandes[Statut],"Validé",T_Demandes[Du],"&lt;="&amp;DATE(2026,11,22),T_Demandes[Au],"&gt;="&amp;DATE(2026,11,22),T_Demandes[Type],"MAT")&gt;0,"MAT","")))))</f>
        <v/>
      </c>
      <c r="Z19" s="8">
        <f>IF(COUNTIFS(T_Demandes[Collaborateur],$A19,T_Demandes[Statut],"Validé",T_Demandes[Du],"&lt;="&amp;DATE(2026,11,23),T_Demandes[Au],"&gt;="&amp;DATE(2026,11,23),T_Demandes[Type],"CP")&gt;0,"CP",IF(COUNTIFS(T_Demandes[Collaborateur],$A19,T_Demandes[Statut],"Validé",T_Demandes[Du],"&lt;="&amp;DATE(2026,11,23),T_Demandes[Au],"&gt;="&amp;DATE(2026,11,23),T_Demandes[Type],"RTT")&gt;0,"RTT",IF(COUNTIFS(T_Demandes[Collaborateur],$A19,T_Demandes[Statut],"Validé",T_Demandes[Du],"&lt;="&amp;DATE(2026,11,23),T_Demandes[Au],"&gt;="&amp;DATE(2026,11,23),T_Demandes[Type],"MAL")&gt;0,"MAL",IF(COUNTIFS(T_Demandes[Collaborateur],$A19,T_Demandes[Statut],"Validé",T_Demandes[Du],"&lt;="&amp;DATE(2026,11,23),T_Demandes[Au],"&gt;="&amp;DATE(2026,11,23),T_Demandes[Type],"ABS")&gt;0,"ABS",IF(COUNTIFS(T_Demandes[Collaborateur],$A19,T_Demandes[Statut],"Validé",T_Demandes[Du],"&lt;="&amp;DATE(2026,11,23),T_Demandes[Au],"&gt;="&amp;DATE(2026,11,23),T_Demandes[Type],"MAT")&gt;0,"MAT","")))))</f>
        <v/>
      </c>
      <c r="AA19" s="8">
        <f>IF(COUNTIFS(T_Demandes[Collaborateur],$A19,T_Demandes[Statut],"Validé",T_Demandes[Du],"&lt;="&amp;DATE(2026,11,24),T_Demandes[Au],"&gt;="&amp;DATE(2026,11,24),T_Demandes[Type],"CP")&gt;0,"CP",IF(COUNTIFS(T_Demandes[Collaborateur],$A19,T_Demandes[Statut],"Validé",T_Demandes[Du],"&lt;="&amp;DATE(2026,11,24),T_Demandes[Au],"&gt;="&amp;DATE(2026,11,24),T_Demandes[Type],"RTT")&gt;0,"RTT",IF(COUNTIFS(T_Demandes[Collaborateur],$A19,T_Demandes[Statut],"Validé",T_Demandes[Du],"&lt;="&amp;DATE(2026,11,24),T_Demandes[Au],"&gt;="&amp;DATE(2026,11,24),T_Demandes[Type],"MAL")&gt;0,"MAL",IF(COUNTIFS(T_Demandes[Collaborateur],$A19,T_Demandes[Statut],"Validé",T_Demandes[Du],"&lt;="&amp;DATE(2026,11,24),T_Demandes[Au],"&gt;="&amp;DATE(2026,11,24),T_Demandes[Type],"ABS")&gt;0,"ABS",IF(COUNTIFS(T_Demandes[Collaborateur],$A19,T_Demandes[Statut],"Validé",T_Demandes[Du],"&lt;="&amp;DATE(2026,11,24),T_Demandes[Au],"&gt;="&amp;DATE(2026,11,24),T_Demandes[Type],"MAT")&gt;0,"MAT","")))))</f>
        <v/>
      </c>
      <c r="AB19" s="8">
        <f>IF(COUNTIFS(T_Demandes[Collaborateur],$A19,T_Demandes[Statut],"Validé",T_Demandes[Du],"&lt;="&amp;DATE(2026,11,25),T_Demandes[Au],"&gt;="&amp;DATE(2026,11,25),T_Demandes[Type],"CP")&gt;0,"CP",IF(COUNTIFS(T_Demandes[Collaborateur],$A19,T_Demandes[Statut],"Validé",T_Demandes[Du],"&lt;="&amp;DATE(2026,11,25),T_Demandes[Au],"&gt;="&amp;DATE(2026,11,25),T_Demandes[Type],"RTT")&gt;0,"RTT",IF(COUNTIFS(T_Demandes[Collaborateur],$A19,T_Demandes[Statut],"Validé",T_Demandes[Du],"&lt;="&amp;DATE(2026,11,25),T_Demandes[Au],"&gt;="&amp;DATE(2026,11,25),T_Demandes[Type],"MAL")&gt;0,"MAL",IF(COUNTIFS(T_Demandes[Collaborateur],$A19,T_Demandes[Statut],"Validé",T_Demandes[Du],"&lt;="&amp;DATE(2026,11,25),T_Demandes[Au],"&gt;="&amp;DATE(2026,11,25),T_Demandes[Type],"ABS")&gt;0,"ABS",IF(COUNTIFS(T_Demandes[Collaborateur],$A19,T_Demandes[Statut],"Validé",T_Demandes[Du],"&lt;="&amp;DATE(2026,11,25),T_Demandes[Au],"&gt;="&amp;DATE(2026,11,25),T_Demandes[Type],"MAT")&gt;0,"MAT","")))))</f>
        <v/>
      </c>
      <c r="AC19" s="8">
        <f>IF(COUNTIFS(T_Demandes[Collaborateur],$A19,T_Demandes[Statut],"Validé",T_Demandes[Du],"&lt;="&amp;DATE(2026,11,26),T_Demandes[Au],"&gt;="&amp;DATE(2026,11,26),T_Demandes[Type],"CP")&gt;0,"CP",IF(COUNTIFS(T_Demandes[Collaborateur],$A19,T_Demandes[Statut],"Validé",T_Demandes[Du],"&lt;="&amp;DATE(2026,11,26),T_Demandes[Au],"&gt;="&amp;DATE(2026,11,26),T_Demandes[Type],"RTT")&gt;0,"RTT",IF(COUNTIFS(T_Demandes[Collaborateur],$A19,T_Demandes[Statut],"Validé",T_Demandes[Du],"&lt;="&amp;DATE(2026,11,26),T_Demandes[Au],"&gt;="&amp;DATE(2026,11,26),T_Demandes[Type],"MAL")&gt;0,"MAL",IF(COUNTIFS(T_Demandes[Collaborateur],$A19,T_Demandes[Statut],"Validé",T_Demandes[Du],"&lt;="&amp;DATE(2026,11,26),T_Demandes[Au],"&gt;="&amp;DATE(2026,11,26),T_Demandes[Type],"ABS")&gt;0,"ABS",IF(COUNTIFS(T_Demandes[Collaborateur],$A19,T_Demandes[Statut],"Validé",T_Demandes[Du],"&lt;="&amp;DATE(2026,11,26),T_Demandes[Au],"&gt;="&amp;DATE(2026,11,26),T_Demandes[Type],"MAT")&gt;0,"MAT","")))))</f>
        <v/>
      </c>
      <c r="AD19" s="8">
        <f>IF(COUNTIFS(T_Demandes[Collaborateur],$A19,T_Demandes[Statut],"Validé",T_Demandes[Du],"&lt;="&amp;DATE(2026,11,27),T_Demandes[Au],"&gt;="&amp;DATE(2026,11,27),T_Demandes[Type],"CP")&gt;0,"CP",IF(COUNTIFS(T_Demandes[Collaborateur],$A19,T_Demandes[Statut],"Validé",T_Demandes[Du],"&lt;="&amp;DATE(2026,11,27),T_Demandes[Au],"&gt;="&amp;DATE(2026,11,27),T_Demandes[Type],"RTT")&gt;0,"RTT",IF(COUNTIFS(T_Demandes[Collaborateur],$A19,T_Demandes[Statut],"Validé",T_Demandes[Du],"&lt;="&amp;DATE(2026,11,27),T_Demandes[Au],"&gt;="&amp;DATE(2026,11,27),T_Demandes[Type],"MAL")&gt;0,"MAL",IF(COUNTIFS(T_Demandes[Collaborateur],$A19,T_Demandes[Statut],"Validé",T_Demandes[Du],"&lt;="&amp;DATE(2026,11,27),T_Demandes[Au],"&gt;="&amp;DATE(2026,11,27),T_Demandes[Type],"ABS")&gt;0,"ABS",IF(COUNTIFS(T_Demandes[Collaborateur],$A19,T_Demandes[Statut],"Validé",T_Demandes[Du],"&lt;="&amp;DATE(2026,11,27),T_Demandes[Au],"&gt;="&amp;DATE(2026,11,27),T_Demandes[Type],"MAT")&gt;0,"MAT","")))))</f>
        <v/>
      </c>
      <c r="AE19" s="8">
        <f>IF(COUNTIFS(T_Demandes[Collaborateur],$A19,T_Demandes[Statut],"Validé",T_Demandes[Du],"&lt;="&amp;DATE(2026,11,28),T_Demandes[Au],"&gt;="&amp;DATE(2026,11,28),T_Demandes[Type],"CP")&gt;0,"CP",IF(COUNTIFS(T_Demandes[Collaborateur],$A19,T_Demandes[Statut],"Validé",T_Demandes[Du],"&lt;="&amp;DATE(2026,11,28),T_Demandes[Au],"&gt;="&amp;DATE(2026,11,28),T_Demandes[Type],"RTT")&gt;0,"RTT",IF(COUNTIFS(T_Demandes[Collaborateur],$A19,T_Demandes[Statut],"Validé",T_Demandes[Du],"&lt;="&amp;DATE(2026,11,28),T_Demandes[Au],"&gt;="&amp;DATE(2026,11,28),T_Demandes[Type],"MAL")&gt;0,"MAL",IF(COUNTIFS(T_Demandes[Collaborateur],$A19,T_Demandes[Statut],"Validé",T_Demandes[Du],"&lt;="&amp;DATE(2026,11,28),T_Demandes[Au],"&gt;="&amp;DATE(2026,11,28),T_Demandes[Type],"ABS")&gt;0,"ABS",IF(COUNTIFS(T_Demandes[Collaborateur],$A19,T_Demandes[Statut],"Validé",T_Demandes[Du],"&lt;="&amp;DATE(2026,11,28),T_Demandes[Au],"&gt;="&amp;DATE(2026,11,28),T_Demandes[Type],"MAT")&gt;0,"MAT","")))))</f>
        <v/>
      </c>
      <c r="AF19" s="8">
        <f>IF(COUNTIFS(T_Demandes[Collaborateur],$A19,T_Demandes[Statut],"Validé",T_Demandes[Du],"&lt;="&amp;DATE(2026,11,29),T_Demandes[Au],"&gt;="&amp;DATE(2026,11,29),T_Demandes[Type],"CP")&gt;0,"CP",IF(COUNTIFS(T_Demandes[Collaborateur],$A19,T_Demandes[Statut],"Validé",T_Demandes[Du],"&lt;="&amp;DATE(2026,11,29),T_Demandes[Au],"&gt;="&amp;DATE(2026,11,29),T_Demandes[Type],"RTT")&gt;0,"RTT",IF(COUNTIFS(T_Demandes[Collaborateur],$A19,T_Demandes[Statut],"Validé",T_Demandes[Du],"&lt;="&amp;DATE(2026,11,29),T_Demandes[Au],"&gt;="&amp;DATE(2026,11,29),T_Demandes[Type],"MAL")&gt;0,"MAL",IF(COUNTIFS(T_Demandes[Collaborateur],$A19,T_Demandes[Statut],"Validé",T_Demandes[Du],"&lt;="&amp;DATE(2026,11,29),T_Demandes[Au],"&gt;="&amp;DATE(2026,11,29),T_Demandes[Type],"ABS")&gt;0,"ABS",IF(COUNTIFS(T_Demandes[Collaborateur],$A19,T_Demandes[Statut],"Validé",T_Demandes[Du],"&lt;="&amp;DATE(2026,11,29),T_Demandes[Au],"&gt;="&amp;DATE(2026,11,29),T_Demandes[Type],"MAT")&gt;0,"MAT","")))))</f>
        <v/>
      </c>
      <c r="AG19" s="8">
        <f>IF(COUNTIFS(T_Demandes[Collaborateur],$A19,T_Demandes[Statut],"Validé",T_Demandes[Du],"&lt;="&amp;DATE(2026,11,30),T_Demandes[Au],"&gt;="&amp;DATE(2026,11,30),T_Demandes[Type],"CP")&gt;0,"CP",IF(COUNTIFS(T_Demandes[Collaborateur],$A19,T_Demandes[Statut],"Validé",T_Demandes[Du],"&lt;="&amp;DATE(2026,11,30),T_Demandes[Au],"&gt;="&amp;DATE(2026,11,30),T_Demandes[Type],"RTT")&gt;0,"RTT",IF(COUNTIFS(T_Demandes[Collaborateur],$A19,T_Demandes[Statut],"Validé",T_Demandes[Du],"&lt;="&amp;DATE(2026,11,30),T_Demandes[Au],"&gt;="&amp;DATE(2026,11,30),T_Demandes[Type],"MAL")&gt;0,"MAL",IF(COUNTIFS(T_Demandes[Collaborateur],$A19,T_Demandes[Statut],"Validé",T_Demandes[Du],"&lt;="&amp;DATE(2026,11,30),T_Demandes[Au],"&gt;="&amp;DATE(2026,11,30),T_Demandes[Type],"ABS")&gt;0,"ABS",IF(COUNTIFS(T_Demandes[Collaborateur],$A19,T_Demandes[Statut],"Validé",T_Demandes[Du],"&lt;="&amp;DATE(2026,11,30),T_Demandes[Au],"&gt;="&amp;DATE(2026,11,30),T_Demandes[Type],"MAT")&gt;0,"MAT","")))))</f>
        <v/>
      </c>
    </row>
    <row r="20">
      <c r="A20" t="inlineStr">
        <is>
          <t>Thomas Garnier</t>
        </is>
      </c>
      <c r="B20" t="inlineStr">
        <is>
          <t>C</t>
        </is>
      </c>
      <c r="C20" t="inlineStr">
        <is>
          <t>Karim Lahlou</t>
        </is>
      </c>
      <c r="D20" s="8">
        <f>IF(COUNTIFS(T_Demandes[Collaborateur],$A20,T_Demandes[Statut],"Validé",T_Demandes[Du],"&lt;="&amp;DATE(2026,11,1),T_Demandes[Au],"&gt;="&amp;DATE(2026,11,1),T_Demandes[Type],"CP")&gt;0,"CP",IF(COUNTIFS(T_Demandes[Collaborateur],$A20,T_Demandes[Statut],"Validé",T_Demandes[Du],"&lt;="&amp;DATE(2026,11,1),T_Demandes[Au],"&gt;="&amp;DATE(2026,11,1),T_Demandes[Type],"RTT")&gt;0,"RTT",IF(COUNTIFS(T_Demandes[Collaborateur],$A20,T_Demandes[Statut],"Validé",T_Demandes[Du],"&lt;="&amp;DATE(2026,11,1),T_Demandes[Au],"&gt;="&amp;DATE(2026,11,1),T_Demandes[Type],"MAL")&gt;0,"MAL",IF(COUNTIFS(T_Demandes[Collaborateur],$A20,T_Demandes[Statut],"Validé",T_Demandes[Du],"&lt;="&amp;DATE(2026,11,1),T_Demandes[Au],"&gt;="&amp;DATE(2026,11,1),T_Demandes[Type],"ABS")&gt;0,"ABS",IF(COUNTIFS(T_Demandes[Collaborateur],$A20,T_Demandes[Statut],"Validé",T_Demandes[Du],"&lt;="&amp;DATE(2026,11,1),T_Demandes[Au],"&gt;="&amp;DATE(2026,11,1),T_Demandes[Type],"MAT")&gt;0,"MAT","")))))</f>
        <v/>
      </c>
      <c r="E20" s="8">
        <f>IF(COUNTIFS(T_Demandes[Collaborateur],$A20,T_Demandes[Statut],"Validé",T_Demandes[Du],"&lt;="&amp;DATE(2026,11,2),T_Demandes[Au],"&gt;="&amp;DATE(2026,11,2),T_Demandes[Type],"CP")&gt;0,"CP",IF(COUNTIFS(T_Demandes[Collaborateur],$A20,T_Demandes[Statut],"Validé",T_Demandes[Du],"&lt;="&amp;DATE(2026,11,2),T_Demandes[Au],"&gt;="&amp;DATE(2026,11,2),T_Demandes[Type],"RTT")&gt;0,"RTT",IF(COUNTIFS(T_Demandes[Collaborateur],$A20,T_Demandes[Statut],"Validé",T_Demandes[Du],"&lt;="&amp;DATE(2026,11,2),T_Demandes[Au],"&gt;="&amp;DATE(2026,11,2),T_Demandes[Type],"MAL")&gt;0,"MAL",IF(COUNTIFS(T_Demandes[Collaborateur],$A20,T_Demandes[Statut],"Validé",T_Demandes[Du],"&lt;="&amp;DATE(2026,11,2),T_Demandes[Au],"&gt;="&amp;DATE(2026,11,2),T_Demandes[Type],"ABS")&gt;0,"ABS",IF(COUNTIFS(T_Demandes[Collaborateur],$A20,T_Demandes[Statut],"Validé",T_Demandes[Du],"&lt;="&amp;DATE(2026,11,2),T_Demandes[Au],"&gt;="&amp;DATE(2026,11,2),T_Demandes[Type],"MAT")&gt;0,"MAT","")))))</f>
        <v/>
      </c>
      <c r="F20" s="8">
        <f>IF(COUNTIFS(T_Demandes[Collaborateur],$A20,T_Demandes[Statut],"Validé",T_Demandes[Du],"&lt;="&amp;DATE(2026,11,3),T_Demandes[Au],"&gt;="&amp;DATE(2026,11,3),T_Demandes[Type],"CP")&gt;0,"CP",IF(COUNTIFS(T_Demandes[Collaborateur],$A20,T_Demandes[Statut],"Validé",T_Demandes[Du],"&lt;="&amp;DATE(2026,11,3),T_Demandes[Au],"&gt;="&amp;DATE(2026,11,3),T_Demandes[Type],"RTT")&gt;0,"RTT",IF(COUNTIFS(T_Demandes[Collaborateur],$A20,T_Demandes[Statut],"Validé",T_Demandes[Du],"&lt;="&amp;DATE(2026,11,3),T_Demandes[Au],"&gt;="&amp;DATE(2026,11,3),T_Demandes[Type],"MAL")&gt;0,"MAL",IF(COUNTIFS(T_Demandes[Collaborateur],$A20,T_Demandes[Statut],"Validé",T_Demandes[Du],"&lt;="&amp;DATE(2026,11,3),T_Demandes[Au],"&gt;="&amp;DATE(2026,11,3),T_Demandes[Type],"ABS")&gt;0,"ABS",IF(COUNTIFS(T_Demandes[Collaborateur],$A20,T_Demandes[Statut],"Validé",T_Demandes[Du],"&lt;="&amp;DATE(2026,11,3),T_Demandes[Au],"&gt;="&amp;DATE(2026,11,3),T_Demandes[Type],"MAT")&gt;0,"MAT","")))))</f>
        <v/>
      </c>
      <c r="G20" s="8">
        <f>IF(COUNTIFS(T_Demandes[Collaborateur],$A20,T_Demandes[Statut],"Validé",T_Demandes[Du],"&lt;="&amp;DATE(2026,11,4),T_Demandes[Au],"&gt;="&amp;DATE(2026,11,4),T_Demandes[Type],"CP")&gt;0,"CP",IF(COUNTIFS(T_Demandes[Collaborateur],$A20,T_Demandes[Statut],"Validé",T_Demandes[Du],"&lt;="&amp;DATE(2026,11,4),T_Demandes[Au],"&gt;="&amp;DATE(2026,11,4),T_Demandes[Type],"RTT")&gt;0,"RTT",IF(COUNTIFS(T_Demandes[Collaborateur],$A20,T_Demandes[Statut],"Validé",T_Demandes[Du],"&lt;="&amp;DATE(2026,11,4),T_Demandes[Au],"&gt;="&amp;DATE(2026,11,4),T_Demandes[Type],"MAL")&gt;0,"MAL",IF(COUNTIFS(T_Demandes[Collaborateur],$A20,T_Demandes[Statut],"Validé",T_Demandes[Du],"&lt;="&amp;DATE(2026,11,4),T_Demandes[Au],"&gt;="&amp;DATE(2026,11,4),T_Demandes[Type],"ABS")&gt;0,"ABS",IF(COUNTIFS(T_Demandes[Collaborateur],$A20,T_Demandes[Statut],"Validé",T_Demandes[Du],"&lt;="&amp;DATE(2026,11,4),T_Demandes[Au],"&gt;="&amp;DATE(2026,11,4),T_Demandes[Type],"MAT")&gt;0,"MAT","")))))</f>
        <v/>
      </c>
      <c r="H20" s="8">
        <f>IF(COUNTIFS(T_Demandes[Collaborateur],$A20,T_Demandes[Statut],"Validé",T_Demandes[Du],"&lt;="&amp;DATE(2026,11,5),T_Demandes[Au],"&gt;="&amp;DATE(2026,11,5),T_Demandes[Type],"CP")&gt;0,"CP",IF(COUNTIFS(T_Demandes[Collaborateur],$A20,T_Demandes[Statut],"Validé",T_Demandes[Du],"&lt;="&amp;DATE(2026,11,5),T_Demandes[Au],"&gt;="&amp;DATE(2026,11,5),T_Demandes[Type],"RTT")&gt;0,"RTT",IF(COUNTIFS(T_Demandes[Collaborateur],$A20,T_Demandes[Statut],"Validé",T_Demandes[Du],"&lt;="&amp;DATE(2026,11,5),T_Demandes[Au],"&gt;="&amp;DATE(2026,11,5),T_Demandes[Type],"MAL")&gt;0,"MAL",IF(COUNTIFS(T_Demandes[Collaborateur],$A20,T_Demandes[Statut],"Validé",T_Demandes[Du],"&lt;="&amp;DATE(2026,11,5),T_Demandes[Au],"&gt;="&amp;DATE(2026,11,5),T_Demandes[Type],"ABS")&gt;0,"ABS",IF(COUNTIFS(T_Demandes[Collaborateur],$A20,T_Demandes[Statut],"Validé",T_Demandes[Du],"&lt;="&amp;DATE(2026,11,5),T_Demandes[Au],"&gt;="&amp;DATE(2026,11,5),T_Demandes[Type],"MAT")&gt;0,"MAT","")))))</f>
        <v/>
      </c>
      <c r="I20" s="8">
        <f>IF(COUNTIFS(T_Demandes[Collaborateur],$A20,T_Demandes[Statut],"Validé",T_Demandes[Du],"&lt;="&amp;DATE(2026,11,6),T_Demandes[Au],"&gt;="&amp;DATE(2026,11,6),T_Demandes[Type],"CP")&gt;0,"CP",IF(COUNTIFS(T_Demandes[Collaborateur],$A20,T_Demandes[Statut],"Validé",T_Demandes[Du],"&lt;="&amp;DATE(2026,11,6),T_Demandes[Au],"&gt;="&amp;DATE(2026,11,6),T_Demandes[Type],"RTT")&gt;0,"RTT",IF(COUNTIFS(T_Demandes[Collaborateur],$A20,T_Demandes[Statut],"Validé",T_Demandes[Du],"&lt;="&amp;DATE(2026,11,6),T_Demandes[Au],"&gt;="&amp;DATE(2026,11,6),T_Demandes[Type],"MAL")&gt;0,"MAL",IF(COUNTIFS(T_Demandes[Collaborateur],$A20,T_Demandes[Statut],"Validé",T_Demandes[Du],"&lt;="&amp;DATE(2026,11,6),T_Demandes[Au],"&gt;="&amp;DATE(2026,11,6),T_Demandes[Type],"ABS")&gt;0,"ABS",IF(COUNTIFS(T_Demandes[Collaborateur],$A20,T_Demandes[Statut],"Validé",T_Demandes[Du],"&lt;="&amp;DATE(2026,11,6),T_Demandes[Au],"&gt;="&amp;DATE(2026,11,6),T_Demandes[Type],"MAT")&gt;0,"MAT","")))))</f>
        <v/>
      </c>
      <c r="J20" s="8">
        <f>IF(COUNTIFS(T_Demandes[Collaborateur],$A20,T_Demandes[Statut],"Validé",T_Demandes[Du],"&lt;="&amp;DATE(2026,11,7),T_Demandes[Au],"&gt;="&amp;DATE(2026,11,7),T_Demandes[Type],"CP")&gt;0,"CP",IF(COUNTIFS(T_Demandes[Collaborateur],$A20,T_Demandes[Statut],"Validé",T_Demandes[Du],"&lt;="&amp;DATE(2026,11,7),T_Demandes[Au],"&gt;="&amp;DATE(2026,11,7),T_Demandes[Type],"RTT")&gt;0,"RTT",IF(COUNTIFS(T_Demandes[Collaborateur],$A20,T_Demandes[Statut],"Validé",T_Demandes[Du],"&lt;="&amp;DATE(2026,11,7),T_Demandes[Au],"&gt;="&amp;DATE(2026,11,7),T_Demandes[Type],"MAL")&gt;0,"MAL",IF(COUNTIFS(T_Demandes[Collaborateur],$A20,T_Demandes[Statut],"Validé",T_Demandes[Du],"&lt;="&amp;DATE(2026,11,7),T_Demandes[Au],"&gt;="&amp;DATE(2026,11,7),T_Demandes[Type],"ABS")&gt;0,"ABS",IF(COUNTIFS(T_Demandes[Collaborateur],$A20,T_Demandes[Statut],"Validé",T_Demandes[Du],"&lt;="&amp;DATE(2026,11,7),T_Demandes[Au],"&gt;="&amp;DATE(2026,11,7),T_Demandes[Type],"MAT")&gt;0,"MAT","")))))</f>
        <v/>
      </c>
      <c r="K20" s="8">
        <f>IF(COUNTIFS(T_Demandes[Collaborateur],$A20,T_Demandes[Statut],"Validé",T_Demandes[Du],"&lt;="&amp;DATE(2026,11,8),T_Demandes[Au],"&gt;="&amp;DATE(2026,11,8),T_Demandes[Type],"CP")&gt;0,"CP",IF(COUNTIFS(T_Demandes[Collaborateur],$A20,T_Demandes[Statut],"Validé",T_Demandes[Du],"&lt;="&amp;DATE(2026,11,8),T_Demandes[Au],"&gt;="&amp;DATE(2026,11,8),T_Demandes[Type],"RTT")&gt;0,"RTT",IF(COUNTIFS(T_Demandes[Collaborateur],$A20,T_Demandes[Statut],"Validé",T_Demandes[Du],"&lt;="&amp;DATE(2026,11,8),T_Demandes[Au],"&gt;="&amp;DATE(2026,11,8),T_Demandes[Type],"MAL")&gt;0,"MAL",IF(COUNTIFS(T_Demandes[Collaborateur],$A20,T_Demandes[Statut],"Validé",T_Demandes[Du],"&lt;="&amp;DATE(2026,11,8),T_Demandes[Au],"&gt;="&amp;DATE(2026,11,8),T_Demandes[Type],"ABS")&gt;0,"ABS",IF(COUNTIFS(T_Demandes[Collaborateur],$A20,T_Demandes[Statut],"Validé",T_Demandes[Du],"&lt;="&amp;DATE(2026,11,8),T_Demandes[Au],"&gt;="&amp;DATE(2026,11,8),T_Demandes[Type],"MAT")&gt;0,"MAT","")))))</f>
        <v/>
      </c>
      <c r="L20" s="8">
        <f>IF(COUNTIFS(T_Demandes[Collaborateur],$A20,T_Demandes[Statut],"Validé",T_Demandes[Du],"&lt;="&amp;DATE(2026,11,9),T_Demandes[Au],"&gt;="&amp;DATE(2026,11,9),T_Demandes[Type],"CP")&gt;0,"CP",IF(COUNTIFS(T_Demandes[Collaborateur],$A20,T_Demandes[Statut],"Validé",T_Demandes[Du],"&lt;="&amp;DATE(2026,11,9),T_Demandes[Au],"&gt;="&amp;DATE(2026,11,9),T_Demandes[Type],"RTT")&gt;0,"RTT",IF(COUNTIFS(T_Demandes[Collaborateur],$A20,T_Demandes[Statut],"Validé",T_Demandes[Du],"&lt;="&amp;DATE(2026,11,9),T_Demandes[Au],"&gt;="&amp;DATE(2026,11,9),T_Demandes[Type],"MAL")&gt;0,"MAL",IF(COUNTIFS(T_Demandes[Collaborateur],$A20,T_Demandes[Statut],"Validé",T_Demandes[Du],"&lt;="&amp;DATE(2026,11,9),T_Demandes[Au],"&gt;="&amp;DATE(2026,11,9),T_Demandes[Type],"ABS")&gt;0,"ABS",IF(COUNTIFS(T_Demandes[Collaborateur],$A20,T_Demandes[Statut],"Validé",T_Demandes[Du],"&lt;="&amp;DATE(2026,11,9),T_Demandes[Au],"&gt;="&amp;DATE(2026,11,9),T_Demandes[Type],"MAT")&gt;0,"MAT","")))))</f>
        <v/>
      </c>
      <c r="M20" s="8">
        <f>IF(COUNTIFS(T_Demandes[Collaborateur],$A20,T_Demandes[Statut],"Validé",T_Demandes[Du],"&lt;="&amp;DATE(2026,11,10),T_Demandes[Au],"&gt;="&amp;DATE(2026,11,10),T_Demandes[Type],"CP")&gt;0,"CP",IF(COUNTIFS(T_Demandes[Collaborateur],$A20,T_Demandes[Statut],"Validé",T_Demandes[Du],"&lt;="&amp;DATE(2026,11,10),T_Demandes[Au],"&gt;="&amp;DATE(2026,11,10),T_Demandes[Type],"RTT")&gt;0,"RTT",IF(COUNTIFS(T_Demandes[Collaborateur],$A20,T_Demandes[Statut],"Validé",T_Demandes[Du],"&lt;="&amp;DATE(2026,11,10),T_Demandes[Au],"&gt;="&amp;DATE(2026,11,10),T_Demandes[Type],"MAL")&gt;0,"MAL",IF(COUNTIFS(T_Demandes[Collaborateur],$A20,T_Demandes[Statut],"Validé",T_Demandes[Du],"&lt;="&amp;DATE(2026,11,10),T_Demandes[Au],"&gt;="&amp;DATE(2026,11,10),T_Demandes[Type],"ABS")&gt;0,"ABS",IF(COUNTIFS(T_Demandes[Collaborateur],$A20,T_Demandes[Statut],"Validé",T_Demandes[Du],"&lt;="&amp;DATE(2026,11,10),T_Demandes[Au],"&gt;="&amp;DATE(2026,11,10),T_Demandes[Type],"MAT")&gt;0,"MAT","")))))</f>
        <v/>
      </c>
      <c r="N20" s="8">
        <f>IF(COUNTIFS(T_Demandes[Collaborateur],$A20,T_Demandes[Statut],"Validé",T_Demandes[Du],"&lt;="&amp;DATE(2026,11,11),T_Demandes[Au],"&gt;="&amp;DATE(2026,11,11),T_Demandes[Type],"CP")&gt;0,"CP",IF(COUNTIFS(T_Demandes[Collaborateur],$A20,T_Demandes[Statut],"Validé",T_Demandes[Du],"&lt;="&amp;DATE(2026,11,11),T_Demandes[Au],"&gt;="&amp;DATE(2026,11,11),T_Demandes[Type],"RTT")&gt;0,"RTT",IF(COUNTIFS(T_Demandes[Collaborateur],$A20,T_Demandes[Statut],"Validé",T_Demandes[Du],"&lt;="&amp;DATE(2026,11,11),T_Demandes[Au],"&gt;="&amp;DATE(2026,11,11),T_Demandes[Type],"MAL")&gt;0,"MAL",IF(COUNTIFS(T_Demandes[Collaborateur],$A20,T_Demandes[Statut],"Validé",T_Demandes[Du],"&lt;="&amp;DATE(2026,11,11),T_Demandes[Au],"&gt;="&amp;DATE(2026,11,11),T_Demandes[Type],"ABS")&gt;0,"ABS",IF(COUNTIFS(T_Demandes[Collaborateur],$A20,T_Demandes[Statut],"Validé",T_Demandes[Du],"&lt;="&amp;DATE(2026,11,11),T_Demandes[Au],"&gt;="&amp;DATE(2026,11,11),T_Demandes[Type],"MAT")&gt;0,"MAT","")))))</f>
        <v/>
      </c>
      <c r="O20" s="8">
        <f>IF(COUNTIFS(T_Demandes[Collaborateur],$A20,T_Demandes[Statut],"Validé",T_Demandes[Du],"&lt;="&amp;DATE(2026,11,12),T_Demandes[Au],"&gt;="&amp;DATE(2026,11,12),T_Demandes[Type],"CP")&gt;0,"CP",IF(COUNTIFS(T_Demandes[Collaborateur],$A20,T_Demandes[Statut],"Validé",T_Demandes[Du],"&lt;="&amp;DATE(2026,11,12),T_Demandes[Au],"&gt;="&amp;DATE(2026,11,12),T_Demandes[Type],"RTT")&gt;0,"RTT",IF(COUNTIFS(T_Demandes[Collaborateur],$A20,T_Demandes[Statut],"Validé",T_Demandes[Du],"&lt;="&amp;DATE(2026,11,12),T_Demandes[Au],"&gt;="&amp;DATE(2026,11,12),T_Demandes[Type],"MAL")&gt;0,"MAL",IF(COUNTIFS(T_Demandes[Collaborateur],$A20,T_Demandes[Statut],"Validé",T_Demandes[Du],"&lt;="&amp;DATE(2026,11,12),T_Demandes[Au],"&gt;="&amp;DATE(2026,11,12),T_Demandes[Type],"ABS")&gt;0,"ABS",IF(COUNTIFS(T_Demandes[Collaborateur],$A20,T_Demandes[Statut],"Validé",T_Demandes[Du],"&lt;="&amp;DATE(2026,11,12),T_Demandes[Au],"&gt;="&amp;DATE(2026,11,12),T_Demandes[Type],"MAT")&gt;0,"MAT","")))))</f>
        <v/>
      </c>
      <c r="P20" s="8">
        <f>IF(COUNTIFS(T_Demandes[Collaborateur],$A20,T_Demandes[Statut],"Validé",T_Demandes[Du],"&lt;="&amp;DATE(2026,11,13),T_Demandes[Au],"&gt;="&amp;DATE(2026,11,13),T_Demandes[Type],"CP")&gt;0,"CP",IF(COUNTIFS(T_Demandes[Collaborateur],$A20,T_Demandes[Statut],"Validé",T_Demandes[Du],"&lt;="&amp;DATE(2026,11,13),T_Demandes[Au],"&gt;="&amp;DATE(2026,11,13),T_Demandes[Type],"RTT")&gt;0,"RTT",IF(COUNTIFS(T_Demandes[Collaborateur],$A20,T_Demandes[Statut],"Validé",T_Demandes[Du],"&lt;="&amp;DATE(2026,11,13),T_Demandes[Au],"&gt;="&amp;DATE(2026,11,13),T_Demandes[Type],"MAL")&gt;0,"MAL",IF(COUNTIFS(T_Demandes[Collaborateur],$A20,T_Demandes[Statut],"Validé",T_Demandes[Du],"&lt;="&amp;DATE(2026,11,13),T_Demandes[Au],"&gt;="&amp;DATE(2026,11,13),T_Demandes[Type],"ABS")&gt;0,"ABS",IF(COUNTIFS(T_Demandes[Collaborateur],$A20,T_Demandes[Statut],"Validé",T_Demandes[Du],"&lt;="&amp;DATE(2026,11,13),T_Demandes[Au],"&gt;="&amp;DATE(2026,11,13),T_Demandes[Type],"MAT")&gt;0,"MAT","")))))</f>
        <v/>
      </c>
      <c r="Q20" s="8">
        <f>IF(COUNTIFS(T_Demandes[Collaborateur],$A20,T_Demandes[Statut],"Validé",T_Demandes[Du],"&lt;="&amp;DATE(2026,11,14),T_Demandes[Au],"&gt;="&amp;DATE(2026,11,14),T_Demandes[Type],"CP")&gt;0,"CP",IF(COUNTIFS(T_Demandes[Collaborateur],$A20,T_Demandes[Statut],"Validé",T_Demandes[Du],"&lt;="&amp;DATE(2026,11,14),T_Demandes[Au],"&gt;="&amp;DATE(2026,11,14),T_Demandes[Type],"RTT")&gt;0,"RTT",IF(COUNTIFS(T_Demandes[Collaborateur],$A20,T_Demandes[Statut],"Validé",T_Demandes[Du],"&lt;="&amp;DATE(2026,11,14),T_Demandes[Au],"&gt;="&amp;DATE(2026,11,14),T_Demandes[Type],"MAL")&gt;0,"MAL",IF(COUNTIFS(T_Demandes[Collaborateur],$A20,T_Demandes[Statut],"Validé",T_Demandes[Du],"&lt;="&amp;DATE(2026,11,14),T_Demandes[Au],"&gt;="&amp;DATE(2026,11,14),T_Demandes[Type],"ABS")&gt;0,"ABS",IF(COUNTIFS(T_Demandes[Collaborateur],$A20,T_Demandes[Statut],"Validé",T_Demandes[Du],"&lt;="&amp;DATE(2026,11,14),T_Demandes[Au],"&gt;="&amp;DATE(2026,11,14),T_Demandes[Type],"MAT")&gt;0,"MAT","")))))</f>
        <v/>
      </c>
      <c r="R20" s="8">
        <f>IF(COUNTIFS(T_Demandes[Collaborateur],$A20,T_Demandes[Statut],"Validé",T_Demandes[Du],"&lt;="&amp;DATE(2026,11,15),T_Demandes[Au],"&gt;="&amp;DATE(2026,11,15),T_Demandes[Type],"CP")&gt;0,"CP",IF(COUNTIFS(T_Demandes[Collaborateur],$A20,T_Demandes[Statut],"Validé",T_Demandes[Du],"&lt;="&amp;DATE(2026,11,15),T_Demandes[Au],"&gt;="&amp;DATE(2026,11,15),T_Demandes[Type],"RTT")&gt;0,"RTT",IF(COUNTIFS(T_Demandes[Collaborateur],$A20,T_Demandes[Statut],"Validé",T_Demandes[Du],"&lt;="&amp;DATE(2026,11,15),T_Demandes[Au],"&gt;="&amp;DATE(2026,11,15),T_Demandes[Type],"MAL")&gt;0,"MAL",IF(COUNTIFS(T_Demandes[Collaborateur],$A20,T_Demandes[Statut],"Validé",T_Demandes[Du],"&lt;="&amp;DATE(2026,11,15),T_Demandes[Au],"&gt;="&amp;DATE(2026,11,15),T_Demandes[Type],"ABS")&gt;0,"ABS",IF(COUNTIFS(T_Demandes[Collaborateur],$A20,T_Demandes[Statut],"Validé",T_Demandes[Du],"&lt;="&amp;DATE(2026,11,15),T_Demandes[Au],"&gt;="&amp;DATE(2026,11,15),T_Demandes[Type],"MAT")&gt;0,"MAT","")))))</f>
        <v/>
      </c>
      <c r="S20" s="8">
        <f>IF(COUNTIFS(T_Demandes[Collaborateur],$A20,T_Demandes[Statut],"Validé",T_Demandes[Du],"&lt;="&amp;DATE(2026,11,16),T_Demandes[Au],"&gt;="&amp;DATE(2026,11,16),T_Demandes[Type],"CP")&gt;0,"CP",IF(COUNTIFS(T_Demandes[Collaborateur],$A20,T_Demandes[Statut],"Validé",T_Demandes[Du],"&lt;="&amp;DATE(2026,11,16),T_Demandes[Au],"&gt;="&amp;DATE(2026,11,16),T_Demandes[Type],"RTT")&gt;0,"RTT",IF(COUNTIFS(T_Demandes[Collaborateur],$A20,T_Demandes[Statut],"Validé",T_Demandes[Du],"&lt;="&amp;DATE(2026,11,16),T_Demandes[Au],"&gt;="&amp;DATE(2026,11,16),T_Demandes[Type],"MAL")&gt;0,"MAL",IF(COUNTIFS(T_Demandes[Collaborateur],$A20,T_Demandes[Statut],"Validé",T_Demandes[Du],"&lt;="&amp;DATE(2026,11,16),T_Demandes[Au],"&gt;="&amp;DATE(2026,11,16),T_Demandes[Type],"ABS")&gt;0,"ABS",IF(COUNTIFS(T_Demandes[Collaborateur],$A20,T_Demandes[Statut],"Validé",T_Demandes[Du],"&lt;="&amp;DATE(2026,11,16),T_Demandes[Au],"&gt;="&amp;DATE(2026,11,16),T_Demandes[Type],"MAT")&gt;0,"MAT","")))))</f>
        <v/>
      </c>
      <c r="T20" s="8">
        <f>IF(COUNTIFS(T_Demandes[Collaborateur],$A20,T_Demandes[Statut],"Validé",T_Demandes[Du],"&lt;="&amp;DATE(2026,11,17),T_Demandes[Au],"&gt;="&amp;DATE(2026,11,17),T_Demandes[Type],"CP")&gt;0,"CP",IF(COUNTIFS(T_Demandes[Collaborateur],$A20,T_Demandes[Statut],"Validé",T_Demandes[Du],"&lt;="&amp;DATE(2026,11,17),T_Demandes[Au],"&gt;="&amp;DATE(2026,11,17),T_Demandes[Type],"RTT")&gt;0,"RTT",IF(COUNTIFS(T_Demandes[Collaborateur],$A20,T_Demandes[Statut],"Validé",T_Demandes[Du],"&lt;="&amp;DATE(2026,11,17),T_Demandes[Au],"&gt;="&amp;DATE(2026,11,17),T_Demandes[Type],"MAL")&gt;0,"MAL",IF(COUNTIFS(T_Demandes[Collaborateur],$A20,T_Demandes[Statut],"Validé",T_Demandes[Du],"&lt;="&amp;DATE(2026,11,17),T_Demandes[Au],"&gt;="&amp;DATE(2026,11,17),T_Demandes[Type],"ABS")&gt;0,"ABS",IF(COUNTIFS(T_Demandes[Collaborateur],$A20,T_Demandes[Statut],"Validé",T_Demandes[Du],"&lt;="&amp;DATE(2026,11,17),T_Demandes[Au],"&gt;="&amp;DATE(2026,11,17),T_Demandes[Type],"MAT")&gt;0,"MAT","")))))</f>
        <v/>
      </c>
      <c r="U20" s="8">
        <f>IF(COUNTIFS(T_Demandes[Collaborateur],$A20,T_Demandes[Statut],"Validé",T_Demandes[Du],"&lt;="&amp;DATE(2026,11,18),T_Demandes[Au],"&gt;="&amp;DATE(2026,11,18),T_Demandes[Type],"CP")&gt;0,"CP",IF(COUNTIFS(T_Demandes[Collaborateur],$A20,T_Demandes[Statut],"Validé",T_Demandes[Du],"&lt;="&amp;DATE(2026,11,18),T_Demandes[Au],"&gt;="&amp;DATE(2026,11,18),T_Demandes[Type],"RTT")&gt;0,"RTT",IF(COUNTIFS(T_Demandes[Collaborateur],$A20,T_Demandes[Statut],"Validé",T_Demandes[Du],"&lt;="&amp;DATE(2026,11,18),T_Demandes[Au],"&gt;="&amp;DATE(2026,11,18),T_Demandes[Type],"MAL")&gt;0,"MAL",IF(COUNTIFS(T_Demandes[Collaborateur],$A20,T_Demandes[Statut],"Validé",T_Demandes[Du],"&lt;="&amp;DATE(2026,11,18),T_Demandes[Au],"&gt;="&amp;DATE(2026,11,18),T_Demandes[Type],"ABS")&gt;0,"ABS",IF(COUNTIFS(T_Demandes[Collaborateur],$A20,T_Demandes[Statut],"Validé",T_Demandes[Du],"&lt;="&amp;DATE(2026,11,18),T_Demandes[Au],"&gt;="&amp;DATE(2026,11,18),T_Demandes[Type],"MAT")&gt;0,"MAT","")))))</f>
        <v/>
      </c>
      <c r="V20" s="8">
        <f>IF(COUNTIFS(T_Demandes[Collaborateur],$A20,T_Demandes[Statut],"Validé",T_Demandes[Du],"&lt;="&amp;DATE(2026,11,19),T_Demandes[Au],"&gt;="&amp;DATE(2026,11,19),T_Demandes[Type],"CP")&gt;0,"CP",IF(COUNTIFS(T_Demandes[Collaborateur],$A20,T_Demandes[Statut],"Validé",T_Demandes[Du],"&lt;="&amp;DATE(2026,11,19),T_Demandes[Au],"&gt;="&amp;DATE(2026,11,19),T_Demandes[Type],"RTT")&gt;0,"RTT",IF(COUNTIFS(T_Demandes[Collaborateur],$A20,T_Demandes[Statut],"Validé",T_Demandes[Du],"&lt;="&amp;DATE(2026,11,19),T_Demandes[Au],"&gt;="&amp;DATE(2026,11,19),T_Demandes[Type],"MAL")&gt;0,"MAL",IF(COUNTIFS(T_Demandes[Collaborateur],$A20,T_Demandes[Statut],"Validé",T_Demandes[Du],"&lt;="&amp;DATE(2026,11,19),T_Demandes[Au],"&gt;="&amp;DATE(2026,11,19),T_Demandes[Type],"ABS")&gt;0,"ABS",IF(COUNTIFS(T_Demandes[Collaborateur],$A20,T_Demandes[Statut],"Validé",T_Demandes[Du],"&lt;="&amp;DATE(2026,11,19),T_Demandes[Au],"&gt;="&amp;DATE(2026,11,19),T_Demandes[Type],"MAT")&gt;0,"MAT","")))))</f>
        <v/>
      </c>
      <c r="W20" s="8">
        <f>IF(COUNTIFS(T_Demandes[Collaborateur],$A20,T_Demandes[Statut],"Validé",T_Demandes[Du],"&lt;="&amp;DATE(2026,11,20),T_Demandes[Au],"&gt;="&amp;DATE(2026,11,20),T_Demandes[Type],"CP")&gt;0,"CP",IF(COUNTIFS(T_Demandes[Collaborateur],$A20,T_Demandes[Statut],"Validé",T_Demandes[Du],"&lt;="&amp;DATE(2026,11,20),T_Demandes[Au],"&gt;="&amp;DATE(2026,11,20),T_Demandes[Type],"RTT")&gt;0,"RTT",IF(COUNTIFS(T_Demandes[Collaborateur],$A20,T_Demandes[Statut],"Validé",T_Demandes[Du],"&lt;="&amp;DATE(2026,11,20),T_Demandes[Au],"&gt;="&amp;DATE(2026,11,20),T_Demandes[Type],"MAL")&gt;0,"MAL",IF(COUNTIFS(T_Demandes[Collaborateur],$A20,T_Demandes[Statut],"Validé",T_Demandes[Du],"&lt;="&amp;DATE(2026,11,20),T_Demandes[Au],"&gt;="&amp;DATE(2026,11,20),T_Demandes[Type],"ABS")&gt;0,"ABS",IF(COUNTIFS(T_Demandes[Collaborateur],$A20,T_Demandes[Statut],"Validé",T_Demandes[Du],"&lt;="&amp;DATE(2026,11,20),T_Demandes[Au],"&gt;="&amp;DATE(2026,11,20),T_Demandes[Type],"MAT")&gt;0,"MAT","")))))</f>
        <v/>
      </c>
      <c r="X20" s="8">
        <f>IF(COUNTIFS(T_Demandes[Collaborateur],$A20,T_Demandes[Statut],"Validé",T_Demandes[Du],"&lt;="&amp;DATE(2026,11,21),T_Demandes[Au],"&gt;="&amp;DATE(2026,11,21),T_Demandes[Type],"CP")&gt;0,"CP",IF(COUNTIFS(T_Demandes[Collaborateur],$A20,T_Demandes[Statut],"Validé",T_Demandes[Du],"&lt;="&amp;DATE(2026,11,21),T_Demandes[Au],"&gt;="&amp;DATE(2026,11,21),T_Demandes[Type],"RTT")&gt;0,"RTT",IF(COUNTIFS(T_Demandes[Collaborateur],$A20,T_Demandes[Statut],"Validé",T_Demandes[Du],"&lt;="&amp;DATE(2026,11,21),T_Demandes[Au],"&gt;="&amp;DATE(2026,11,21),T_Demandes[Type],"MAL")&gt;0,"MAL",IF(COUNTIFS(T_Demandes[Collaborateur],$A20,T_Demandes[Statut],"Validé",T_Demandes[Du],"&lt;="&amp;DATE(2026,11,21),T_Demandes[Au],"&gt;="&amp;DATE(2026,11,21),T_Demandes[Type],"ABS")&gt;0,"ABS",IF(COUNTIFS(T_Demandes[Collaborateur],$A20,T_Demandes[Statut],"Validé",T_Demandes[Du],"&lt;="&amp;DATE(2026,11,21),T_Demandes[Au],"&gt;="&amp;DATE(2026,11,21),T_Demandes[Type],"MAT")&gt;0,"MAT","")))))</f>
        <v/>
      </c>
      <c r="Y20" s="8">
        <f>IF(COUNTIFS(T_Demandes[Collaborateur],$A20,T_Demandes[Statut],"Validé",T_Demandes[Du],"&lt;="&amp;DATE(2026,11,22),T_Demandes[Au],"&gt;="&amp;DATE(2026,11,22),T_Demandes[Type],"CP")&gt;0,"CP",IF(COUNTIFS(T_Demandes[Collaborateur],$A20,T_Demandes[Statut],"Validé",T_Demandes[Du],"&lt;="&amp;DATE(2026,11,22),T_Demandes[Au],"&gt;="&amp;DATE(2026,11,22),T_Demandes[Type],"RTT")&gt;0,"RTT",IF(COUNTIFS(T_Demandes[Collaborateur],$A20,T_Demandes[Statut],"Validé",T_Demandes[Du],"&lt;="&amp;DATE(2026,11,22),T_Demandes[Au],"&gt;="&amp;DATE(2026,11,22),T_Demandes[Type],"MAL")&gt;0,"MAL",IF(COUNTIFS(T_Demandes[Collaborateur],$A20,T_Demandes[Statut],"Validé",T_Demandes[Du],"&lt;="&amp;DATE(2026,11,22),T_Demandes[Au],"&gt;="&amp;DATE(2026,11,22),T_Demandes[Type],"ABS")&gt;0,"ABS",IF(COUNTIFS(T_Demandes[Collaborateur],$A20,T_Demandes[Statut],"Validé",T_Demandes[Du],"&lt;="&amp;DATE(2026,11,22),T_Demandes[Au],"&gt;="&amp;DATE(2026,11,22),T_Demandes[Type],"MAT")&gt;0,"MAT","")))))</f>
        <v/>
      </c>
      <c r="Z20" s="8">
        <f>IF(COUNTIFS(T_Demandes[Collaborateur],$A20,T_Demandes[Statut],"Validé",T_Demandes[Du],"&lt;="&amp;DATE(2026,11,23),T_Demandes[Au],"&gt;="&amp;DATE(2026,11,23),T_Demandes[Type],"CP")&gt;0,"CP",IF(COUNTIFS(T_Demandes[Collaborateur],$A20,T_Demandes[Statut],"Validé",T_Demandes[Du],"&lt;="&amp;DATE(2026,11,23),T_Demandes[Au],"&gt;="&amp;DATE(2026,11,23),T_Demandes[Type],"RTT")&gt;0,"RTT",IF(COUNTIFS(T_Demandes[Collaborateur],$A20,T_Demandes[Statut],"Validé",T_Demandes[Du],"&lt;="&amp;DATE(2026,11,23),T_Demandes[Au],"&gt;="&amp;DATE(2026,11,23),T_Demandes[Type],"MAL")&gt;0,"MAL",IF(COUNTIFS(T_Demandes[Collaborateur],$A20,T_Demandes[Statut],"Validé",T_Demandes[Du],"&lt;="&amp;DATE(2026,11,23),T_Demandes[Au],"&gt;="&amp;DATE(2026,11,23),T_Demandes[Type],"ABS")&gt;0,"ABS",IF(COUNTIFS(T_Demandes[Collaborateur],$A20,T_Demandes[Statut],"Validé",T_Demandes[Du],"&lt;="&amp;DATE(2026,11,23),T_Demandes[Au],"&gt;="&amp;DATE(2026,11,23),T_Demandes[Type],"MAT")&gt;0,"MAT","")))))</f>
        <v/>
      </c>
      <c r="AA20" s="8">
        <f>IF(COUNTIFS(T_Demandes[Collaborateur],$A20,T_Demandes[Statut],"Validé",T_Demandes[Du],"&lt;="&amp;DATE(2026,11,24),T_Demandes[Au],"&gt;="&amp;DATE(2026,11,24),T_Demandes[Type],"CP")&gt;0,"CP",IF(COUNTIFS(T_Demandes[Collaborateur],$A20,T_Demandes[Statut],"Validé",T_Demandes[Du],"&lt;="&amp;DATE(2026,11,24),T_Demandes[Au],"&gt;="&amp;DATE(2026,11,24),T_Demandes[Type],"RTT")&gt;0,"RTT",IF(COUNTIFS(T_Demandes[Collaborateur],$A20,T_Demandes[Statut],"Validé",T_Demandes[Du],"&lt;="&amp;DATE(2026,11,24),T_Demandes[Au],"&gt;="&amp;DATE(2026,11,24),T_Demandes[Type],"MAL")&gt;0,"MAL",IF(COUNTIFS(T_Demandes[Collaborateur],$A20,T_Demandes[Statut],"Validé",T_Demandes[Du],"&lt;="&amp;DATE(2026,11,24),T_Demandes[Au],"&gt;="&amp;DATE(2026,11,24),T_Demandes[Type],"ABS")&gt;0,"ABS",IF(COUNTIFS(T_Demandes[Collaborateur],$A20,T_Demandes[Statut],"Validé",T_Demandes[Du],"&lt;="&amp;DATE(2026,11,24),T_Demandes[Au],"&gt;="&amp;DATE(2026,11,24),T_Demandes[Type],"MAT")&gt;0,"MAT","")))))</f>
        <v/>
      </c>
      <c r="AB20" s="8">
        <f>IF(COUNTIFS(T_Demandes[Collaborateur],$A20,T_Demandes[Statut],"Validé",T_Demandes[Du],"&lt;="&amp;DATE(2026,11,25),T_Demandes[Au],"&gt;="&amp;DATE(2026,11,25),T_Demandes[Type],"CP")&gt;0,"CP",IF(COUNTIFS(T_Demandes[Collaborateur],$A20,T_Demandes[Statut],"Validé",T_Demandes[Du],"&lt;="&amp;DATE(2026,11,25),T_Demandes[Au],"&gt;="&amp;DATE(2026,11,25),T_Demandes[Type],"RTT")&gt;0,"RTT",IF(COUNTIFS(T_Demandes[Collaborateur],$A20,T_Demandes[Statut],"Validé",T_Demandes[Du],"&lt;="&amp;DATE(2026,11,25),T_Demandes[Au],"&gt;="&amp;DATE(2026,11,25),T_Demandes[Type],"MAL")&gt;0,"MAL",IF(COUNTIFS(T_Demandes[Collaborateur],$A20,T_Demandes[Statut],"Validé",T_Demandes[Du],"&lt;="&amp;DATE(2026,11,25),T_Demandes[Au],"&gt;="&amp;DATE(2026,11,25),T_Demandes[Type],"ABS")&gt;0,"ABS",IF(COUNTIFS(T_Demandes[Collaborateur],$A20,T_Demandes[Statut],"Validé",T_Demandes[Du],"&lt;="&amp;DATE(2026,11,25),T_Demandes[Au],"&gt;="&amp;DATE(2026,11,25),T_Demandes[Type],"MAT")&gt;0,"MAT","")))))</f>
        <v/>
      </c>
      <c r="AC20" s="8">
        <f>IF(COUNTIFS(T_Demandes[Collaborateur],$A20,T_Demandes[Statut],"Validé",T_Demandes[Du],"&lt;="&amp;DATE(2026,11,26),T_Demandes[Au],"&gt;="&amp;DATE(2026,11,26),T_Demandes[Type],"CP")&gt;0,"CP",IF(COUNTIFS(T_Demandes[Collaborateur],$A20,T_Demandes[Statut],"Validé",T_Demandes[Du],"&lt;="&amp;DATE(2026,11,26),T_Demandes[Au],"&gt;="&amp;DATE(2026,11,26),T_Demandes[Type],"RTT")&gt;0,"RTT",IF(COUNTIFS(T_Demandes[Collaborateur],$A20,T_Demandes[Statut],"Validé",T_Demandes[Du],"&lt;="&amp;DATE(2026,11,26),T_Demandes[Au],"&gt;="&amp;DATE(2026,11,26),T_Demandes[Type],"MAL")&gt;0,"MAL",IF(COUNTIFS(T_Demandes[Collaborateur],$A20,T_Demandes[Statut],"Validé",T_Demandes[Du],"&lt;="&amp;DATE(2026,11,26),T_Demandes[Au],"&gt;="&amp;DATE(2026,11,26),T_Demandes[Type],"ABS")&gt;0,"ABS",IF(COUNTIFS(T_Demandes[Collaborateur],$A20,T_Demandes[Statut],"Validé",T_Demandes[Du],"&lt;="&amp;DATE(2026,11,26),T_Demandes[Au],"&gt;="&amp;DATE(2026,11,26),T_Demandes[Type],"MAT")&gt;0,"MAT","")))))</f>
        <v/>
      </c>
      <c r="AD20" s="8">
        <f>IF(COUNTIFS(T_Demandes[Collaborateur],$A20,T_Demandes[Statut],"Validé",T_Demandes[Du],"&lt;="&amp;DATE(2026,11,27),T_Demandes[Au],"&gt;="&amp;DATE(2026,11,27),T_Demandes[Type],"CP")&gt;0,"CP",IF(COUNTIFS(T_Demandes[Collaborateur],$A20,T_Demandes[Statut],"Validé",T_Demandes[Du],"&lt;="&amp;DATE(2026,11,27),T_Demandes[Au],"&gt;="&amp;DATE(2026,11,27),T_Demandes[Type],"RTT")&gt;0,"RTT",IF(COUNTIFS(T_Demandes[Collaborateur],$A20,T_Demandes[Statut],"Validé",T_Demandes[Du],"&lt;="&amp;DATE(2026,11,27),T_Demandes[Au],"&gt;="&amp;DATE(2026,11,27),T_Demandes[Type],"MAL")&gt;0,"MAL",IF(COUNTIFS(T_Demandes[Collaborateur],$A20,T_Demandes[Statut],"Validé",T_Demandes[Du],"&lt;="&amp;DATE(2026,11,27),T_Demandes[Au],"&gt;="&amp;DATE(2026,11,27),T_Demandes[Type],"ABS")&gt;0,"ABS",IF(COUNTIFS(T_Demandes[Collaborateur],$A20,T_Demandes[Statut],"Validé",T_Demandes[Du],"&lt;="&amp;DATE(2026,11,27),T_Demandes[Au],"&gt;="&amp;DATE(2026,11,27),T_Demandes[Type],"MAT")&gt;0,"MAT","")))))</f>
        <v/>
      </c>
      <c r="AE20" s="8">
        <f>IF(COUNTIFS(T_Demandes[Collaborateur],$A20,T_Demandes[Statut],"Validé",T_Demandes[Du],"&lt;="&amp;DATE(2026,11,28),T_Demandes[Au],"&gt;="&amp;DATE(2026,11,28),T_Demandes[Type],"CP")&gt;0,"CP",IF(COUNTIFS(T_Demandes[Collaborateur],$A20,T_Demandes[Statut],"Validé",T_Demandes[Du],"&lt;="&amp;DATE(2026,11,28),T_Demandes[Au],"&gt;="&amp;DATE(2026,11,28),T_Demandes[Type],"RTT")&gt;0,"RTT",IF(COUNTIFS(T_Demandes[Collaborateur],$A20,T_Demandes[Statut],"Validé",T_Demandes[Du],"&lt;="&amp;DATE(2026,11,28),T_Demandes[Au],"&gt;="&amp;DATE(2026,11,28),T_Demandes[Type],"MAL")&gt;0,"MAL",IF(COUNTIFS(T_Demandes[Collaborateur],$A20,T_Demandes[Statut],"Validé",T_Demandes[Du],"&lt;="&amp;DATE(2026,11,28),T_Demandes[Au],"&gt;="&amp;DATE(2026,11,28),T_Demandes[Type],"ABS")&gt;0,"ABS",IF(COUNTIFS(T_Demandes[Collaborateur],$A20,T_Demandes[Statut],"Validé",T_Demandes[Du],"&lt;="&amp;DATE(2026,11,28),T_Demandes[Au],"&gt;="&amp;DATE(2026,11,28),T_Demandes[Type],"MAT")&gt;0,"MAT","")))))</f>
        <v/>
      </c>
      <c r="AF20" s="8">
        <f>IF(COUNTIFS(T_Demandes[Collaborateur],$A20,T_Demandes[Statut],"Validé",T_Demandes[Du],"&lt;="&amp;DATE(2026,11,29),T_Demandes[Au],"&gt;="&amp;DATE(2026,11,29),T_Demandes[Type],"CP")&gt;0,"CP",IF(COUNTIFS(T_Demandes[Collaborateur],$A20,T_Demandes[Statut],"Validé",T_Demandes[Du],"&lt;="&amp;DATE(2026,11,29),T_Demandes[Au],"&gt;="&amp;DATE(2026,11,29),T_Demandes[Type],"RTT")&gt;0,"RTT",IF(COUNTIFS(T_Demandes[Collaborateur],$A20,T_Demandes[Statut],"Validé",T_Demandes[Du],"&lt;="&amp;DATE(2026,11,29),T_Demandes[Au],"&gt;="&amp;DATE(2026,11,29),T_Demandes[Type],"MAL")&gt;0,"MAL",IF(COUNTIFS(T_Demandes[Collaborateur],$A20,T_Demandes[Statut],"Validé",T_Demandes[Du],"&lt;="&amp;DATE(2026,11,29),T_Demandes[Au],"&gt;="&amp;DATE(2026,11,29),T_Demandes[Type],"ABS")&gt;0,"ABS",IF(COUNTIFS(T_Demandes[Collaborateur],$A20,T_Demandes[Statut],"Validé",T_Demandes[Du],"&lt;="&amp;DATE(2026,11,29),T_Demandes[Au],"&gt;="&amp;DATE(2026,11,29),T_Demandes[Type],"MAT")&gt;0,"MAT","")))))</f>
        <v/>
      </c>
      <c r="AG20" s="8">
        <f>IF(COUNTIFS(T_Demandes[Collaborateur],$A20,T_Demandes[Statut],"Validé",T_Demandes[Du],"&lt;="&amp;DATE(2026,11,30),T_Demandes[Au],"&gt;="&amp;DATE(2026,11,30),T_Demandes[Type],"CP")&gt;0,"CP",IF(COUNTIFS(T_Demandes[Collaborateur],$A20,T_Demandes[Statut],"Validé",T_Demandes[Du],"&lt;="&amp;DATE(2026,11,30),T_Demandes[Au],"&gt;="&amp;DATE(2026,11,30),T_Demandes[Type],"RTT")&gt;0,"RTT",IF(COUNTIFS(T_Demandes[Collaborateur],$A20,T_Demandes[Statut],"Validé",T_Demandes[Du],"&lt;="&amp;DATE(2026,11,30),T_Demandes[Au],"&gt;="&amp;DATE(2026,11,30),T_Demandes[Type],"MAL")&gt;0,"MAL",IF(COUNTIFS(T_Demandes[Collaborateur],$A20,T_Demandes[Statut],"Validé",T_Demandes[Du],"&lt;="&amp;DATE(2026,11,30),T_Demandes[Au],"&gt;="&amp;DATE(2026,11,30),T_Demandes[Type],"ABS")&gt;0,"ABS",IF(COUNTIFS(T_Demandes[Collaborateur],$A20,T_Demandes[Statut],"Validé",T_Demandes[Du],"&lt;="&amp;DATE(2026,11,30),T_Demandes[Au],"&gt;="&amp;DATE(2026,11,30),T_Demandes[Type],"MAT")&gt;0,"MAT","")))))</f>
        <v/>
      </c>
    </row>
    <row r="23">
      <c r="A23" s="1" t="inlineStr">
        <is>
          <t>Légende :</t>
        </is>
      </c>
      <c r="B23" s="9" t="inlineStr">
        <is>
          <t>CP</t>
        </is>
      </c>
      <c r="C23" s="10" t="inlineStr">
        <is>
          <t>RTT</t>
        </is>
      </c>
      <c r="D23" s="11" t="inlineStr">
        <is>
          <t>MAL</t>
        </is>
      </c>
      <c r="E23" s="12" t="inlineStr">
        <is>
          <t>ABS</t>
        </is>
      </c>
      <c r="F23" s="13" t="inlineStr">
        <is>
          <t>MAT</t>
        </is>
      </c>
    </row>
  </sheetData>
  <mergeCells count="1">
    <mergeCell ref="A1:AG1"/>
  </mergeCells>
  <conditionalFormatting sqref="D5:AG61">
    <cfRule type="cellIs" priority="1" operator="equal" dxfId="0" stopIfTrue="0">
      <formula>"CP"</formula>
    </cfRule>
    <cfRule type="cellIs" priority="2" operator="equal" dxfId="1" stopIfTrue="0">
      <formula>"RTT"</formula>
    </cfRule>
    <cfRule type="cellIs" priority="3" operator="equal" dxfId="2" stopIfTrue="0">
      <formula>"MAL"</formula>
    </cfRule>
    <cfRule type="cellIs" priority="4" operator="equal" dxfId="3" stopIfTrue="0">
      <formula>"ABS"</formula>
    </cfRule>
    <cfRule type="cellIs" priority="5" operator="equal" dxfId="4" stopIfTrue="0">
      <formula>"MAT"</formula>
    </cfRule>
  </conditionalFormatting>
  <conditionalFormatting sqref="D5:D61">
    <cfRule type="expression" priority="6" dxfId="5">
      <formula>=WEEKDAY(DATE(2026,11,1),2)&gt;=6</formula>
    </cfRule>
    <cfRule type="expression" priority="7" dxfId="6">
      <formula>=COUNTIF(Feries,DATE(2026,11,1))&gt;0</formula>
    </cfRule>
  </conditionalFormatting>
  <conditionalFormatting sqref="E5:E61">
    <cfRule type="expression" priority="8" dxfId="5">
      <formula>=WEEKDAY(DATE(2026,11,2),2)&gt;=6</formula>
    </cfRule>
    <cfRule type="expression" priority="9" dxfId="6">
      <formula>=COUNTIF(Feries,DATE(2026,11,2))&gt;0</formula>
    </cfRule>
  </conditionalFormatting>
  <conditionalFormatting sqref="F5:F61">
    <cfRule type="expression" priority="10" dxfId="5">
      <formula>=WEEKDAY(DATE(2026,11,3),2)&gt;=6</formula>
    </cfRule>
    <cfRule type="expression" priority="11" dxfId="6">
      <formula>=COUNTIF(Feries,DATE(2026,11,3))&gt;0</formula>
    </cfRule>
  </conditionalFormatting>
  <conditionalFormatting sqref="G5:G61">
    <cfRule type="expression" priority="12" dxfId="5">
      <formula>=WEEKDAY(DATE(2026,11,4),2)&gt;=6</formula>
    </cfRule>
    <cfRule type="expression" priority="13" dxfId="6">
      <formula>=COUNTIF(Feries,DATE(2026,11,4))&gt;0</formula>
    </cfRule>
  </conditionalFormatting>
  <conditionalFormatting sqref="H5:H61">
    <cfRule type="expression" priority="14" dxfId="5">
      <formula>=WEEKDAY(DATE(2026,11,5),2)&gt;=6</formula>
    </cfRule>
    <cfRule type="expression" priority="15" dxfId="6">
      <formula>=COUNTIF(Feries,DATE(2026,11,5))&gt;0</formula>
    </cfRule>
  </conditionalFormatting>
  <conditionalFormatting sqref="I5:I61">
    <cfRule type="expression" priority="16" dxfId="5">
      <formula>=WEEKDAY(DATE(2026,11,6),2)&gt;=6</formula>
    </cfRule>
    <cfRule type="expression" priority="17" dxfId="6">
      <formula>=COUNTIF(Feries,DATE(2026,11,6))&gt;0</formula>
    </cfRule>
  </conditionalFormatting>
  <conditionalFormatting sqref="J5:J61">
    <cfRule type="expression" priority="18" dxfId="5">
      <formula>=WEEKDAY(DATE(2026,11,7),2)&gt;=6</formula>
    </cfRule>
    <cfRule type="expression" priority="19" dxfId="6">
      <formula>=COUNTIF(Feries,DATE(2026,11,7))&gt;0</formula>
    </cfRule>
  </conditionalFormatting>
  <conditionalFormatting sqref="K5:K61">
    <cfRule type="expression" priority="20" dxfId="5">
      <formula>=WEEKDAY(DATE(2026,11,8),2)&gt;=6</formula>
    </cfRule>
    <cfRule type="expression" priority="21" dxfId="6">
      <formula>=COUNTIF(Feries,DATE(2026,11,8))&gt;0</formula>
    </cfRule>
  </conditionalFormatting>
  <conditionalFormatting sqref="L5:L61">
    <cfRule type="expression" priority="22" dxfId="5">
      <formula>=WEEKDAY(DATE(2026,11,9),2)&gt;=6</formula>
    </cfRule>
    <cfRule type="expression" priority="23" dxfId="6">
      <formula>=COUNTIF(Feries,DATE(2026,11,9))&gt;0</formula>
    </cfRule>
  </conditionalFormatting>
  <conditionalFormatting sqref="M5:M61">
    <cfRule type="expression" priority="24" dxfId="5">
      <formula>=WEEKDAY(DATE(2026,11,10),2)&gt;=6</formula>
    </cfRule>
    <cfRule type="expression" priority="25" dxfId="6">
      <formula>=COUNTIF(Feries,DATE(2026,11,10))&gt;0</formula>
    </cfRule>
  </conditionalFormatting>
  <conditionalFormatting sqref="N5:N61">
    <cfRule type="expression" priority="26" dxfId="5">
      <formula>=WEEKDAY(DATE(2026,11,11),2)&gt;=6</formula>
    </cfRule>
    <cfRule type="expression" priority="27" dxfId="6">
      <formula>=COUNTIF(Feries,DATE(2026,11,11))&gt;0</formula>
    </cfRule>
  </conditionalFormatting>
  <conditionalFormatting sqref="O5:O61">
    <cfRule type="expression" priority="28" dxfId="5">
      <formula>=WEEKDAY(DATE(2026,11,12),2)&gt;=6</formula>
    </cfRule>
    <cfRule type="expression" priority="29" dxfId="6">
      <formula>=COUNTIF(Feries,DATE(2026,11,12))&gt;0</formula>
    </cfRule>
  </conditionalFormatting>
  <conditionalFormatting sqref="P5:P61">
    <cfRule type="expression" priority="30" dxfId="5">
      <formula>=WEEKDAY(DATE(2026,11,13),2)&gt;=6</formula>
    </cfRule>
    <cfRule type="expression" priority="31" dxfId="6">
      <formula>=COUNTIF(Feries,DATE(2026,11,13))&gt;0</formula>
    </cfRule>
  </conditionalFormatting>
  <conditionalFormatting sqref="Q5:Q61">
    <cfRule type="expression" priority="32" dxfId="5">
      <formula>=WEEKDAY(DATE(2026,11,14),2)&gt;=6</formula>
    </cfRule>
    <cfRule type="expression" priority="33" dxfId="6">
      <formula>=COUNTIF(Feries,DATE(2026,11,14))&gt;0</formula>
    </cfRule>
  </conditionalFormatting>
  <conditionalFormatting sqref="R5:R61">
    <cfRule type="expression" priority="34" dxfId="5">
      <formula>=WEEKDAY(DATE(2026,11,15),2)&gt;=6</formula>
    </cfRule>
    <cfRule type="expression" priority="35" dxfId="6">
      <formula>=COUNTIF(Feries,DATE(2026,11,15))&gt;0</formula>
    </cfRule>
  </conditionalFormatting>
  <conditionalFormatting sqref="S5:S61">
    <cfRule type="expression" priority="36" dxfId="5">
      <formula>=WEEKDAY(DATE(2026,11,16),2)&gt;=6</formula>
    </cfRule>
    <cfRule type="expression" priority="37" dxfId="6">
      <formula>=COUNTIF(Feries,DATE(2026,11,16))&gt;0</formula>
    </cfRule>
  </conditionalFormatting>
  <conditionalFormatting sqref="T5:T61">
    <cfRule type="expression" priority="38" dxfId="5">
      <formula>=WEEKDAY(DATE(2026,11,17),2)&gt;=6</formula>
    </cfRule>
    <cfRule type="expression" priority="39" dxfId="6">
      <formula>=COUNTIF(Feries,DATE(2026,11,17))&gt;0</formula>
    </cfRule>
  </conditionalFormatting>
  <conditionalFormatting sqref="U5:U61">
    <cfRule type="expression" priority="40" dxfId="5">
      <formula>=WEEKDAY(DATE(2026,11,18),2)&gt;=6</formula>
    </cfRule>
    <cfRule type="expression" priority="41" dxfId="6">
      <formula>=COUNTIF(Feries,DATE(2026,11,18))&gt;0</formula>
    </cfRule>
  </conditionalFormatting>
  <conditionalFormatting sqref="V5:V61">
    <cfRule type="expression" priority="42" dxfId="5">
      <formula>=WEEKDAY(DATE(2026,11,19),2)&gt;=6</formula>
    </cfRule>
    <cfRule type="expression" priority="43" dxfId="6">
      <formula>=COUNTIF(Feries,DATE(2026,11,19))&gt;0</formula>
    </cfRule>
  </conditionalFormatting>
  <conditionalFormatting sqref="W5:W61">
    <cfRule type="expression" priority="44" dxfId="5">
      <formula>=WEEKDAY(DATE(2026,11,20),2)&gt;=6</formula>
    </cfRule>
    <cfRule type="expression" priority="45" dxfId="6">
      <formula>=COUNTIF(Feries,DATE(2026,11,20))&gt;0</formula>
    </cfRule>
  </conditionalFormatting>
  <conditionalFormatting sqref="X5:X61">
    <cfRule type="expression" priority="46" dxfId="5">
      <formula>=WEEKDAY(DATE(2026,11,21),2)&gt;=6</formula>
    </cfRule>
    <cfRule type="expression" priority="47" dxfId="6">
      <formula>=COUNTIF(Feries,DATE(2026,11,21))&gt;0</formula>
    </cfRule>
  </conditionalFormatting>
  <conditionalFormatting sqref="Y5:Y61">
    <cfRule type="expression" priority="48" dxfId="5">
      <formula>=WEEKDAY(DATE(2026,11,22),2)&gt;=6</formula>
    </cfRule>
    <cfRule type="expression" priority="49" dxfId="6">
      <formula>=COUNTIF(Feries,DATE(2026,11,22))&gt;0</formula>
    </cfRule>
  </conditionalFormatting>
  <conditionalFormatting sqref="Z5:Z61">
    <cfRule type="expression" priority="50" dxfId="5">
      <formula>=WEEKDAY(DATE(2026,11,23),2)&gt;=6</formula>
    </cfRule>
    <cfRule type="expression" priority="51" dxfId="6">
      <formula>=COUNTIF(Feries,DATE(2026,11,23))&gt;0</formula>
    </cfRule>
  </conditionalFormatting>
  <conditionalFormatting sqref="AA5:AA61">
    <cfRule type="expression" priority="52" dxfId="5">
      <formula>=WEEKDAY(DATE(2026,11,24),2)&gt;=6</formula>
    </cfRule>
    <cfRule type="expression" priority="53" dxfId="6">
      <formula>=COUNTIF(Feries,DATE(2026,11,24))&gt;0</formula>
    </cfRule>
  </conditionalFormatting>
  <conditionalFormatting sqref="AB5:AB61">
    <cfRule type="expression" priority="54" dxfId="5">
      <formula>=WEEKDAY(DATE(2026,11,25),2)&gt;=6</formula>
    </cfRule>
    <cfRule type="expression" priority="55" dxfId="6">
      <formula>=COUNTIF(Feries,DATE(2026,11,25))&gt;0</formula>
    </cfRule>
  </conditionalFormatting>
  <conditionalFormatting sqref="AC5:AC61">
    <cfRule type="expression" priority="56" dxfId="5">
      <formula>=WEEKDAY(DATE(2026,11,26),2)&gt;=6</formula>
    </cfRule>
    <cfRule type="expression" priority="57" dxfId="6">
      <formula>=COUNTIF(Feries,DATE(2026,11,26))&gt;0</formula>
    </cfRule>
  </conditionalFormatting>
  <conditionalFormatting sqref="AD5:AD61">
    <cfRule type="expression" priority="58" dxfId="5">
      <formula>=WEEKDAY(DATE(2026,11,27),2)&gt;=6</formula>
    </cfRule>
    <cfRule type="expression" priority="59" dxfId="6">
      <formula>=COUNTIF(Feries,DATE(2026,11,27))&gt;0</formula>
    </cfRule>
  </conditionalFormatting>
  <conditionalFormatting sqref="AE5:AE61">
    <cfRule type="expression" priority="60" dxfId="5">
      <formula>=WEEKDAY(DATE(2026,11,28),2)&gt;=6</formula>
    </cfRule>
    <cfRule type="expression" priority="61" dxfId="6">
      <formula>=COUNTIF(Feries,DATE(2026,11,28))&gt;0</formula>
    </cfRule>
  </conditionalFormatting>
  <conditionalFormatting sqref="AF5:AF61">
    <cfRule type="expression" priority="62" dxfId="5">
      <formula>=WEEKDAY(DATE(2026,11,29),2)&gt;=6</formula>
    </cfRule>
    <cfRule type="expression" priority="63" dxfId="6">
      <formula>=COUNTIF(Feries,DATE(2026,11,29))&gt;0</formula>
    </cfRule>
  </conditionalFormatting>
  <conditionalFormatting sqref="AG5:AG61">
    <cfRule type="expression" priority="64" dxfId="5">
      <formula>=WEEKDAY(DATE(2026,11,30),2)&gt;=6</formula>
    </cfRule>
    <cfRule type="expression" priority="65" dxfId="6">
      <formula>=COUNTIF(Feries,DATE(2026,11,30))&gt;0</formula>
    </cfRule>
  </conditionalFormatting>
  <pageMargins left="0.3" right="0.3" top="0.5" bottom="0.5" header="0.5" footer="0.5"/>
  <pageSetup orientation="landscape" paperSize="9" fitToHeight="0" fitToWidth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AH23"/>
  <sheetViews>
    <sheetView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10" customWidth="1" min="2" max="2"/>
    <col width="8" customWidth="1" min="3" max="3"/>
    <col width="3" customWidth="1" min="4" max="4"/>
    <col width="3" customWidth="1" min="5" max="5"/>
    <col width="3" customWidth="1" min="6" max="6"/>
    <col width="3" customWidth="1" min="7" max="7"/>
    <col width="3" customWidth="1" min="8" max="8"/>
    <col width="3" customWidth="1" min="9" max="9"/>
    <col width="3" customWidth="1" min="10" max="10"/>
    <col width="3" customWidth="1" min="11" max="11"/>
    <col width="3" customWidth="1" min="12" max="12"/>
    <col width="3" customWidth="1" min="13" max="13"/>
    <col width="3" customWidth="1" min="14" max="14"/>
    <col width="3" customWidth="1" min="15" max="15"/>
    <col width="3" customWidth="1" min="16" max="16"/>
    <col width="3" customWidth="1" min="17" max="17"/>
    <col width="3" customWidth="1" min="18" max="18"/>
    <col width="3" customWidth="1" min="19" max="19"/>
    <col width="3" customWidth="1" min="20" max="20"/>
    <col width="3" customWidth="1" min="21" max="21"/>
    <col width="3" customWidth="1" min="22" max="22"/>
    <col width="3" customWidth="1" min="23" max="23"/>
    <col width="3" customWidth="1" min="24" max="24"/>
    <col width="3" customWidth="1" min="25" max="25"/>
    <col width="3" customWidth="1" min="26" max="26"/>
    <col width="3" customWidth="1" min="27" max="27"/>
    <col width="3" customWidth="1" min="28" max="28"/>
    <col width="3" customWidth="1" min="29" max="29"/>
    <col width="3" customWidth="1" min="30" max="30"/>
    <col width="3" customWidth="1" min="31" max="31"/>
    <col width="3" customWidth="1" min="32" max="32"/>
    <col width="3" customWidth="1" min="33" max="33"/>
    <col width="3" customWidth="1" min="34" max="34"/>
  </cols>
  <sheetData>
    <row r="1">
      <c r="A1" s="7" t="inlineStr">
        <is>
          <t>PLANNING CONGÉS — DECEMBER 2026 (Affichage)</t>
        </is>
      </c>
    </row>
    <row r="2">
      <c r="A2" s="4" t="n"/>
      <c r="B2" s="5" t="n"/>
      <c r="C2" s="4" t="n"/>
      <c r="D2" s="5" t="n"/>
      <c r="E2" s="4" t="n"/>
      <c r="F2" s="5" t="n"/>
      <c r="G2" s="4" t="n"/>
      <c r="H2" s="5" t="n"/>
      <c r="I2" s="4" t="n"/>
      <c r="J2" s="5" t="n"/>
      <c r="K2" s="4" t="n"/>
      <c r="L2" s="5" t="n"/>
      <c r="M2" s="4" t="n"/>
      <c r="N2" s="5" t="n"/>
      <c r="O2" s="4" t="n"/>
      <c r="P2" s="5" t="n"/>
      <c r="Q2" s="4" t="n"/>
      <c r="R2" s="5" t="n"/>
      <c r="S2" s="4" t="n"/>
      <c r="T2" s="5" t="n"/>
      <c r="U2" s="4" t="n"/>
      <c r="V2" s="5" t="n"/>
      <c r="W2" s="4" t="n"/>
      <c r="X2" s="5" t="n"/>
      <c r="Y2" s="4" t="n"/>
      <c r="Z2" s="5" t="n"/>
      <c r="AA2" s="4" t="n"/>
      <c r="AB2" s="5" t="n"/>
      <c r="AC2" s="4" t="n"/>
      <c r="AD2" s="5" t="n"/>
      <c r="AE2" s="4" t="n"/>
      <c r="AF2" s="5" t="n"/>
      <c r="AG2" s="4" t="n"/>
      <c r="AH2" s="5" t="n"/>
    </row>
    <row r="3">
      <c r="A3" s="1" t="inlineStr">
        <is>
          <t>Collaborateur</t>
        </is>
      </c>
      <c r="B3" s="1" t="inlineStr">
        <is>
          <t>Équipe</t>
        </is>
      </c>
      <c r="C3" s="1" t="inlineStr">
        <is>
          <t>Mgr</t>
        </is>
      </c>
      <c r="D3" t="n">
        <v>1</v>
      </c>
      <c r="E3" t="n">
        <v>2</v>
      </c>
      <c r="F3" t="n">
        <v>3</v>
      </c>
      <c r="G3" t="n">
        <v>4</v>
      </c>
      <c r="H3" t="n">
        <v>5</v>
      </c>
      <c r="I3" t="n">
        <v>6</v>
      </c>
      <c r="J3" t="n">
        <v>7</v>
      </c>
      <c r="K3" t="n">
        <v>8</v>
      </c>
      <c r="L3" t="n">
        <v>9</v>
      </c>
      <c r="M3" t="n">
        <v>10</v>
      </c>
      <c r="N3" t="n">
        <v>11</v>
      </c>
      <c r="O3" t="n">
        <v>12</v>
      </c>
      <c r="P3" t="n">
        <v>13</v>
      </c>
      <c r="Q3" t="n">
        <v>14</v>
      </c>
      <c r="R3" t="n">
        <v>15</v>
      </c>
      <c r="S3" t="n">
        <v>16</v>
      </c>
      <c r="T3" t="n">
        <v>17</v>
      </c>
      <c r="U3" t="n">
        <v>18</v>
      </c>
      <c r="V3" t="n">
        <v>19</v>
      </c>
      <c r="W3" t="n">
        <v>20</v>
      </c>
      <c r="X3" t="n">
        <v>21</v>
      </c>
      <c r="Y3" t="n">
        <v>22</v>
      </c>
      <c r="Z3" t="n">
        <v>23</v>
      </c>
      <c r="AA3" t="n">
        <v>24</v>
      </c>
      <c r="AB3" t="n">
        <v>25</v>
      </c>
      <c r="AC3" t="n">
        <v>26</v>
      </c>
      <c r="AD3" t="n">
        <v>27</v>
      </c>
      <c r="AE3" t="n">
        <v>28</v>
      </c>
      <c r="AF3" t="n">
        <v>29</v>
      </c>
      <c r="AG3" t="n">
        <v>30</v>
      </c>
      <c r="AH3" t="n">
        <v>31</v>
      </c>
    </row>
    <row r="5">
      <c r="A5" t="inlineStr">
        <is>
          <t>Amélie Benali</t>
        </is>
      </c>
      <c r="B5" t="inlineStr">
        <is>
          <t>A</t>
        </is>
      </c>
      <c r="C5" t="inlineStr">
        <is>
          <t>Yassine Haddad</t>
        </is>
      </c>
      <c r="D5" s="8">
        <f>IF(COUNTIFS(T_Demandes[Collaborateur],$A5,T_Demandes[Statut],"Validé",T_Demandes[Du],"&lt;="&amp;DATE(2026,12,1),T_Demandes[Au],"&gt;="&amp;DATE(2026,12,1),T_Demandes[Type],"CP")&gt;0,"CP",IF(COUNTIFS(T_Demandes[Collaborateur],$A5,T_Demandes[Statut],"Validé",T_Demandes[Du],"&lt;="&amp;DATE(2026,12,1),T_Demandes[Au],"&gt;="&amp;DATE(2026,12,1),T_Demandes[Type],"RTT")&gt;0,"RTT",IF(COUNTIFS(T_Demandes[Collaborateur],$A5,T_Demandes[Statut],"Validé",T_Demandes[Du],"&lt;="&amp;DATE(2026,12,1),T_Demandes[Au],"&gt;="&amp;DATE(2026,12,1),T_Demandes[Type],"MAL")&gt;0,"MAL",IF(COUNTIFS(T_Demandes[Collaborateur],$A5,T_Demandes[Statut],"Validé",T_Demandes[Du],"&lt;="&amp;DATE(2026,12,1),T_Demandes[Au],"&gt;="&amp;DATE(2026,12,1),T_Demandes[Type],"ABS")&gt;0,"ABS",IF(COUNTIFS(T_Demandes[Collaborateur],$A5,T_Demandes[Statut],"Validé",T_Demandes[Du],"&lt;="&amp;DATE(2026,12,1),T_Demandes[Au],"&gt;="&amp;DATE(2026,12,1),T_Demandes[Type],"MAT")&gt;0,"MAT","")))))</f>
        <v/>
      </c>
      <c r="E5" s="8">
        <f>IF(COUNTIFS(T_Demandes[Collaborateur],$A5,T_Demandes[Statut],"Validé",T_Demandes[Du],"&lt;="&amp;DATE(2026,12,2),T_Demandes[Au],"&gt;="&amp;DATE(2026,12,2),T_Demandes[Type],"CP")&gt;0,"CP",IF(COUNTIFS(T_Demandes[Collaborateur],$A5,T_Demandes[Statut],"Validé",T_Demandes[Du],"&lt;="&amp;DATE(2026,12,2),T_Demandes[Au],"&gt;="&amp;DATE(2026,12,2),T_Demandes[Type],"RTT")&gt;0,"RTT",IF(COUNTIFS(T_Demandes[Collaborateur],$A5,T_Demandes[Statut],"Validé",T_Demandes[Du],"&lt;="&amp;DATE(2026,12,2),T_Demandes[Au],"&gt;="&amp;DATE(2026,12,2),T_Demandes[Type],"MAL")&gt;0,"MAL",IF(COUNTIFS(T_Demandes[Collaborateur],$A5,T_Demandes[Statut],"Validé",T_Demandes[Du],"&lt;="&amp;DATE(2026,12,2),T_Demandes[Au],"&gt;="&amp;DATE(2026,12,2),T_Demandes[Type],"ABS")&gt;0,"ABS",IF(COUNTIFS(T_Demandes[Collaborateur],$A5,T_Demandes[Statut],"Validé",T_Demandes[Du],"&lt;="&amp;DATE(2026,12,2),T_Demandes[Au],"&gt;="&amp;DATE(2026,12,2),T_Demandes[Type],"MAT")&gt;0,"MAT","")))))</f>
        <v/>
      </c>
      <c r="F5" s="8">
        <f>IF(COUNTIFS(T_Demandes[Collaborateur],$A5,T_Demandes[Statut],"Validé",T_Demandes[Du],"&lt;="&amp;DATE(2026,12,3),T_Demandes[Au],"&gt;="&amp;DATE(2026,12,3),T_Demandes[Type],"CP")&gt;0,"CP",IF(COUNTIFS(T_Demandes[Collaborateur],$A5,T_Demandes[Statut],"Validé",T_Demandes[Du],"&lt;="&amp;DATE(2026,12,3),T_Demandes[Au],"&gt;="&amp;DATE(2026,12,3),T_Demandes[Type],"RTT")&gt;0,"RTT",IF(COUNTIFS(T_Demandes[Collaborateur],$A5,T_Demandes[Statut],"Validé",T_Demandes[Du],"&lt;="&amp;DATE(2026,12,3),T_Demandes[Au],"&gt;="&amp;DATE(2026,12,3),T_Demandes[Type],"MAL")&gt;0,"MAL",IF(COUNTIFS(T_Demandes[Collaborateur],$A5,T_Demandes[Statut],"Validé",T_Demandes[Du],"&lt;="&amp;DATE(2026,12,3),T_Demandes[Au],"&gt;="&amp;DATE(2026,12,3),T_Demandes[Type],"ABS")&gt;0,"ABS",IF(COUNTIFS(T_Demandes[Collaborateur],$A5,T_Demandes[Statut],"Validé",T_Demandes[Du],"&lt;="&amp;DATE(2026,12,3),T_Demandes[Au],"&gt;="&amp;DATE(2026,12,3),T_Demandes[Type],"MAT")&gt;0,"MAT","")))))</f>
        <v/>
      </c>
      <c r="G5" s="8">
        <f>IF(COUNTIFS(T_Demandes[Collaborateur],$A5,T_Demandes[Statut],"Validé",T_Demandes[Du],"&lt;="&amp;DATE(2026,12,4),T_Demandes[Au],"&gt;="&amp;DATE(2026,12,4),T_Demandes[Type],"CP")&gt;0,"CP",IF(COUNTIFS(T_Demandes[Collaborateur],$A5,T_Demandes[Statut],"Validé",T_Demandes[Du],"&lt;="&amp;DATE(2026,12,4),T_Demandes[Au],"&gt;="&amp;DATE(2026,12,4),T_Demandes[Type],"RTT")&gt;0,"RTT",IF(COUNTIFS(T_Demandes[Collaborateur],$A5,T_Demandes[Statut],"Validé",T_Demandes[Du],"&lt;="&amp;DATE(2026,12,4),T_Demandes[Au],"&gt;="&amp;DATE(2026,12,4),T_Demandes[Type],"MAL")&gt;0,"MAL",IF(COUNTIFS(T_Demandes[Collaborateur],$A5,T_Demandes[Statut],"Validé",T_Demandes[Du],"&lt;="&amp;DATE(2026,12,4),T_Demandes[Au],"&gt;="&amp;DATE(2026,12,4),T_Demandes[Type],"ABS")&gt;0,"ABS",IF(COUNTIFS(T_Demandes[Collaborateur],$A5,T_Demandes[Statut],"Validé",T_Demandes[Du],"&lt;="&amp;DATE(2026,12,4),T_Demandes[Au],"&gt;="&amp;DATE(2026,12,4),T_Demandes[Type],"MAT")&gt;0,"MAT","")))))</f>
        <v/>
      </c>
      <c r="H5" s="8">
        <f>IF(COUNTIFS(T_Demandes[Collaborateur],$A5,T_Demandes[Statut],"Validé",T_Demandes[Du],"&lt;="&amp;DATE(2026,12,5),T_Demandes[Au],"&gt;="&amp;DATE(2026,12,5),T_Demandes[Type],"CP")&gt;0,"CP",IF(COUNTIFS(T_Demandes[Collaborateur],$A5,T_Demandes[Statut],"Validé",T_Demandes[Du],"&lt;="&amp;DATE(2026,12,5),T_Demandes[Au],"&gt;="&amp;DATE(2026,12,5),T_Demandes[Type],"RTT")&gt;0,"RTT",IF(COUNTIFS(T_Demandes[Collaborateur],$A5,T_Demandes[Statut],"Validé",T_Demandes[Du],"&lt;="&amp;DATE(2026,12,5),T_Demandes[Au],"&gt;="&amp;DATE(2026,12,5),T_Demandes[Type],"MAL")&gt;0,"MAL",IF(COUNTIFS(T_Demandes[Collaborateur],$A5,T_Demandes[Statut],"Validé",T_Demandes[Du],"&lt;="&amp;DATE(2026,12,5),T_Demandes[Au],"&gt;="&amp;DATE(2026,12,5),T_Demandes[Type],"ABS")&gt;0,"ABS",IF(COUNTIFS(T_Demandes[Collaborateur],$A5,T_Demandes[Statut],"Validé",T_Demandes[Du],"&lt;="&amp;DATE(2026,12,5),T_Demandes[Au],"&gt;="&amp;DATE(2026,12,5),T_Demandes[Type],"MAT")&gt;0,"MAT","")))))</f>
        <v/>
      </c>
      <c r="I5" s="8">
        <f>IF(COUNTIFS(T_Demandes[Collaborateur],$A5,T_Demandes[Statut],"Validé",T_Demandes[Du],"&lt;="&amp;DATE(2026,12,6),T_Demandes[Au],"&gt;="&amp;DATE(2026,12,6),T_Demandes[Type],"CP")&gt;0,"CP",IF(COUNTIFS(T_Demandes[Collaborateur],$A5,T_Demandes[Statut],"Validé",T_Demandes[Du],"&lt;="&amp;DATE(2026,12,6),T_Demandes[Au],"&gt;="&amp;DATE(2026,12,6),T_Demandes[Type],"RTT")&gt;0,"RTT",IF(COUNTIFS(T_Demandes[Collaborateur],$A5,T_Demandes[Statut],"Validé",T_Demandes[Du],"&lt;="&amp;DATE(2026,12,6),T_Demandes[Au],"&gt;="&amp;DATE(2026,12,6),T_Demandes[Type],"MAL")&gt;0,"MAL",IF(COUNTIFS(T_Demandes[Collaborateur],$A5,T_Demandes[Statut],"Validé",T_Demandes[Du],"&lt;="&amp;DATE(2026,12,6),T_Demandes[Au],"&gt;="&amp;DATE(2026,12,6),T_Demandes[Type],"ABS")&gt;0,"ABS",IF(COUNTIFS(T_Demandes[Collaborateur],$A5,T_Demandes[Statut],"Validé",T_Demandes[Du],"&lt;="&amp;DATE(2026,12,6),T_Demandes[Au],"&gt;="&amp;DATE(2026,12,6),T_Demandes[Type],"MAT")&gt;0,"MAT","")))))</f>
        <v/>
      </c>
      <c r="J5" s="8">
        <f>IF(COUNTIFS(T_Demandes[Collaborateur],$A5,T_Demandes[Statut],"Validé",T_Demandes[Du],"&lt;="&amp;DATE(2026,12,7),T_Demandes[Au],"&gt;="&amp;DATE(2026,12,7),T_Demandes[Type],"CP")&gt;0,"CP",IF(COUNTIFS(T_Demandes[Collaborateur],$A5,T_Demandes[Statut],"Validé",T_Demandes[Du],"&lt;="&amp;DATE(2026,12,7),T_Demandes[Au],"&gt;="&amp;DATE(2026,12,7),T_Demandes[Type],"RTT")&gt;0,"RTT",IF(COUNTIFS(T_Demandes[Collaborateur],$A5,T_Demandes[Statut],"Validé",T_Demandes[Du],"&lt;="&amp;DATE(2026,12,7),T_Demandes[Au],"&gt;="&amp;DATE(2026,12,7),T_Demandes[Type],"MAL")&gt;0,"MAL",IF(COUNTIFS(T_Demandes[Collaborateur],$A5,T_Demandes[Statut],"Validé",T_Demandes[Du],"&lt;="&amp;DATE(2026,12,7),T_Demandes[Au],"&gt;="&amp;DATE(2026,12,7),T_Demandes[Type],"ABS")&gt;0,"ABS",IF(COUNTIFS(T_Demandes[Collaborateur],$A5,T_Demandes[Statut],"Validé",T_Demandes[Du],"&lt;="&amp;DATE(2026,12,7),T_Demandes[Au],"&gt;="&amp;DATE(2026,12,7),T_Demandes[Type],"MAT")&gt;0,"MAT","")))))</f>
        <v/>
      </c>
      <c r="K5" s="8">
        <f>IF(COUNTIFS(T_Demandes[Collaborateur],$A5,T_Demandes[Statut],"Validé",T_Demandes[Du],"&lt;="&amp;DATE(2026,12,8),T_Demandes[Au],"&gt;="&amp;DATE(2026,12,8),T_Demandes[Type],"CP")&gt;0,"CP",IF(COUNTIFS(T_Demandes[Collaborateur],$A5,T_Demandes[Statut],"Validé",T_Demandes[Du],"&lt;="&amp;DATE(2026,12,8),T_Demandes[Au],"&gt;="&amp;DATE(2026,12,8),T_Demandes[Type],"RTT")&gt;0,"RTT",IF(COUNTIFS(T_Demandes[Collaborateur],$A5,T_Demandes[Statut],"Validé",T_Demandes[Du],"&lt;="&amp;DATE(2026,12,8),T_Demandes[Au],"&gt;="&amp;DATE(2026,12,8),T_Demandes[Type],"MAL")&gt;0,"MAL",IF(COUNTIFS(T_Demandes[Collaborateur],$A5,T_Demandes[Statut],"Validé",T_Demandes[Du],"&lt;="&amp;DATE(2026,12,8),T_Demandes[Au],"&gt;="&amp;DATE(2026,12,8),T_Demandes[Type],"ABS")&gt;0,"ABS",IF(COUNTIFS(T_Demandes[Collaborateur],$A5,T_Demandes[Statut],"Validé",T_Demandes[Du],"&lt;="&amp;DATE(2026,12,8),T_Demandes[Au],"&gt;="&amp;DATE(2026,12,8),T_Demandes[Type],"MAT")&gt;0,"MAT","")))))</f>
        <v/>
      </c>
      <c r="L5" s="8">
        <f>IF(COUNTIFS(T_Demandes[Collaborateur],$A5,T_Demandes[Statut],"Validé",T_Demandes[Du],"&lt;="&amp;DATE(2026,12,9),T_Demandes[Au],"&gt;="&amp;DATE(2026,12,9),T_Demandes[Type],"CP")&gt;0,"CP",IF(COUNTIFS(T_Demandes[Collaborateur],$A5,T_Demandes[Statut],"Validé",T_Demandes[Du],"&lt;="&amp;DATE(2026,12,9),T_Demandes[Au],"&gt;="&amp;DATE(2026,12,9),T_Demandes[Type],"RTT")&gt;0,"RTT",IF(COUNTIFS(T_Demandes[Collaborateur],$A5,T_Demandes[Statut],"Validé",T_Demandes[Du],"&lt;="&amp;DATE(2026,12,9),T_Demandes[Au],"&gt;="&amp;DATE(2026,12,9),T_Demandes[Type],"MAL")&gt;0,"MAL",IF(COUNTIFS(T_Demandes[Collaborateur],$A5,T_Demandes[Statut],"Validé",T_Demandes[Du],"&lt;="&amp;DATE(2026,12,9),T_Demandes[Au],"&gt;="&amp;DATE(2026,12,9),T_Demandes[Type],"ABS")&gt;0,"ABS",IF(COUNTIFS(T_Demandes[Collaborateur],$A5,T_Demandes[Statut],"Validé",T_Demandes[Du],"&lt;="&amp;DATE(2026,12,9),T_Demandes[Au],"&gt;="&amp;DATE(2026,12,9),T_Demandes[Type],"MAT")&gt;0,"MAT","")))))</f>
        <v/>
      </c>
      <c r="M5" s="8">
        <f>IF(COUNTIFS(T_Demandes[Collaborateur],$A5,T_Demandes[Statut],"Validé",T_Demandes[Du],"&lt;="&amp;DATE(2026,12,10),T_Demandes[Au],"&gt;="&amp;DATE(2026,12,10),T_Demandes[Type],"CP")&gt;0,"CP",IF(COUNTIFS(T_Demandes[Collaborateur],$A5,T_Demandes[Statut],"Validé",T_Demandes[Du],"&lt;="&amp;DATE(2026,12,10),T_Demandes[Au],"&gt;="&amp;DATE(2026,12,10),T_Demandes[Type],"RTT")&gt;0,"RTT",IF(COUNTIFS(T_Demandes[Collaborateur],$A5,T_Demandes[Statut],"Validé",T_Demandes[Du],"&lt;="&amp;DATE(2026,12,10),T_Demandes[Au],"&gt;="&amp;DATE(2026,12,10),T_Demandes[Type],"MAL")&gt;0,"MAL",IF(COUNTIFS(T_Demandes[Collaborateur],$A5,T_Demandes[Statut],"Validé",T_Demandes[Du],"&lt;="&amp;DATE(2026,12,10),T_Demandes[Au],"&gt;="&amp;DATE(2026,12,10),T_Demandes[Type],"ABS")&gt;0,"ABS",IF(COUNTIFS(T_Demandes[Collaborateur],$A5,T_Demandes[Statut],"Validé",T_Demandes[Du],"&lt;="&amp;DATE(2026,12,10),T_Demandes[Au],"&gt;="&amp;DATE(2026,12,10),T_Demandes[Type],"MAT")&gt;0,"MAT","")))))</f>
        <v/>
      </c>
      <c r="N5" s="8">
        <f>IF(COUNTIFS(T_Demandes[Collaborateur],$A5,T_Demandes[Statut],"Validé",T_Demandes[Du],"&lt;="&amp;DATE(2026,12,11),T_Demandes[Au],"&gt;="&amp;DATE(2026,12,11),T_Demandes[Type],"CP")&gt;0,"CP",IF(COUNTIFS(T_Demandes[Collaborateur],$A5,T_Demandes[Statut],"Validé",T_Demandes[Du],"&lt;="&amp;DATE(2026,12,11),T_Demandes[Au],"&gt;="&amp;DATE(2026,12,11),T_Demandes[Type],"RTT")&gt;0,"RTT",IF(COUNTIFS(T_Demandes[Collaborateur],$A5,T_Demandes[Statut],"Validé",T_Demandes[Du],"&lt;="&amp;DATE(2026,12,11),T_Demandes[Au],"&gt;="&amp;DATE(2026,12,11),T_Demandes[Type],"MAL")&gt;0,"MAL",IF(COUNTIFS(T_Demandes[Collaborateur],$A5,T_Demandes[Statut],"Validé",T_Demandes[Du],"&lt;="&amp;DATE(2026,12,11),T_Demandes[Au],"&gt;="&amp;DATE(2026,12,11),T_Demandes[Type],"ABS")&gt;0,"ABS",IF(COUNTIFS(T_Demandes[Collaborateur],$A5,T_Demandes[Statut],"Validé",T_Demandes[Du],"&lt;="&amp;DATE(2026,12,11),T_Demandes[Au],"&gt;="&amp;DATE(2026,12,11),T_Demandes[Type],"MAT")&gt;0,"MAT","")))))</f>
        <v/>
      </c>
      <c r="O5" s="8">
        <f>IF(COUNTIFS(T_Demandes[Collaborateur],$A5,T_Demandes[Statut],"Validé",T_Demandes[Du],"&lt;="&amp;DATE(2026,12,12),T_Demandes[Au],"&gt;="&amp;DATE(2026,12,12),T_Demandes[Type],"CP")&gt;0,"CP",IF(COUNTIFS(T_Demandes[Collaborateur],$A5,T_Demandes[Statut],"Validé",T_Demandes[Du],"&lt;="&amp;DATE(2026,12,12),T_Demandes[Au],"&gt;="&amp;DATE(2026,12,12),T_Demandes[Type],"RTT")&gt;0,"RTT",IF(COUNTIFS(T_Demandes[Collaborateur],$A5,T_Demandes[Statut],"Validé",T_Demandes[Du],"&lt;="&amp;DATE(2026,12,12),T_Demandes[Au],"&gt;="&amp;DATE(2026,12,12),T_Demandes[Type],"MAL")&gt;0,"MAL",IF(COUNTIFS(T_Demandes[Collaborateur],$A5,T_Demandes[Statut],"Validé",T_Demandes[Du],"&lt;="&amp;DATE(2026,12,12),T_Demandes[Au],"&gt;="&amp;DATE(2026,12,12),T_Demandes[Type],"ABS")&gt;0,"ABS",IF(COUNTIFS(T_Demandes[Collaborateur],$A5,T_Demandes[Statut],"Validé",T_Demandes[Du],"&lt;="&amp;DATE(2026,12,12),T_Demandes[Au],"&gt;="&amp;DATE(2026,12,12),T_Demandes[Type],"MAT")&gt;0,"MAT","")))))</f>
        <v/>
      </c>
      <c r="P5" s="8">
        <f>IF(COUNTIFS(T_Demandes[Collaborateur],$A5,T_Demandes[Statut],"Validé",T_Demandes[Du],"&lt;="&amp;DATE(2026,12,13),T_Demandes[Au],"&gt;="&amp;DATE(2026,12,13),T_Demandes[Type],"CP")&gt;0,"CP",IF(COUNTIFS(T_Demandes[Collaborateur],$A5,T_Demandes[Statut],"Validé",T_Demandes[Du],"&lt;="&amp;DATE(2026,12,13),T_Demandes[Au],"&gt;="&amp;DATE(2026,12,13),T_Demandes[Type],"RTT")&gt;0,"RTT",IF(COUNTIFS(T_Demandes[Collaborateur],$A5,T_Demandes[Statut],"Validé",T_Demandes[Du],"&lt;="&amp;DATE(2026,12,13),T_Demandes[Au],"&gt;="&amp;DATE(2026,12,13),T_Demandes[Type],"MAL")&gt;0,"MAL",IF(COUNTIFS(T_Demandes[Collaborateur],$A5,T_Demandes[Statut],"Validé",T_Demandes[Du],"&lt;="&amp;DATE(2026,12,13),T_Demandes[Au],"&gt;="&amp;DATE(2026,12,13),T_Demandes[Type],"ABS")&gt;0,"ABS",IF(COUNTIFS(T_Demandes[Collaborateur],$A5,T_Demandes[Statut],"Validé",T_Demandes[Du],"&lt;="&amp;DATE(2026,12,13),T_Demandes[Au],"&gt;="&amp;DATE(2026,12,13),T_Demandes[Type],"MAT")&gt;0,"MAT","")))))</f>
        <v/>
      </c>
      <c r="Q5" s="8">
        <f>IF(COUNTIFS(T_Demandes[Collaborateur],$A5,T_Demandes[Statut],"Validé",T_Demandes[Du],"&lt;="&amp;DATE(2026,12,14),T_Demandes[Au],"&gt;="&amp;DATE(2026,12,14),T_Demandes[Type],"CP")&gt;0,"CP",IF(COUNTIFS(T_Demandes[Collaborateur],$A5,T_Demandes[Statut],"Validé",T_Demandes[Du],"&lt;="&amp;DATE(2026,12,14),T_Demandes[Au],"&gt;="&amp;DATE(2026,12,14),T_Demandes[Type],"RTT")&gt;0,"RTT",IF(COUNTIFS(T_Demandes[Collaborateur],$A5,T_Demandes[Statut],"Validé",T_Demandes[Du],"&lt;="&amp;DATE(2026,12,14),T_Demandes[Au],"&gt;="&amp;DATE(2026,12,14),T_Demandes[Type],"MAL")&gt;0,"MAL",IF(COUNTIFS(T_Demandes[Collaborateur],$A5,T_Demandes[Statut],"Validé",T_Demandes[Du],"&lt;="&amp;DATE(2026,12,14),T_Demandes[Au],"&gt;="&amp;DATE(2026,12,14),T_Demandes[Type],"ABS")&gt;0,"ABS",IF(COUNTIFS(T_Demandes[Collaborateur],$A5,T_Demandes[Statut],"Validé",T_Demandes[Du],"&lt;="&amp;DATE(2026,12,14),T_Demandes[Au],"&gt;="&amp;DATE(2026,12,14),T_Demandes[Type],"MAT")&gt;0,"MAT","")))))</f>
        <v/>
      </c>
      <c r="R5" s="8">
        <f>IF(COUNTIFS(T_Demandes[Collaborateur],$A5,T_Demandes[Statut],"Validé",T_Demandes[Du],"&lt;="&amp;DATE(2026,12,15),T_Demandes[Au],"&gt;="&amp;DATE(2026,12,15),T_Demandes[Type],"CP")&gt;0,"CP",IF(COUNTIFS(T_Demandes[Collaborateur],$A5,T_Demandes[Statut],"Validé",T_Demandes[Du],"&lt;="&amp;DATE(2026,12,15),T_Demandes[Au],"&gt;="&amp;DATE(2026,12,15),T_Demandes[Type],"RTT")&gt;0,"RTT",IF(COUNTIFS(T_Demandes[Collaborateur],$A5,T_Demandes[Statut],"Validé",T_Demandes[Du],"&lt;="&amp;DATE(2026,12,15),T_Demandes[Au],"&gt;="&amp;DATE(2026,12,15),T_Demandes[Type],"MAL")&gt;0,"MAL",IF(COUNTIFS(T_Demandes[Collaborateur],$A5,T_Demandes[Statut],"Validé",T_Demandes[Du],"&lt;="&amp;DATE(2026,12,15),T_Demandes[Au],"&gt;="&amp;DATE(2026,12,15),T_Demandes[Type],"ABS")&gt;0,"ABS",IF(COUNTIFS(T_Demandes[Collaborateur],$A5,T_Demandes[Statut],"Validé",T_Demandes[Du],"&lt;="&amp;DATE(2026,12,15),T_Demandes[Au],"&gt;="&amp;DATE(2026,12,15),T_Demandes[Type],"MAT")&gt;0,"MAT","")))))</f>
        <v/>
      </c>
      <c r="S5" s="8">
        <f>IF(COUNTIFS(T_Demandes[Collaborateur],$A5,T_Demandes[Statut],"Validé",T_Demandes[Du],"&lt;="&amp;DATE(2026,12,16),T_Demandes[Au],"&gt;="&amp;DATE(2026,12,16),T_Demandes[Type],"CP")&gt;0,"CP",IF(COUNTIFS(T_Demandes[Collaborateur],$A5,T_Demandes[Statut],"Validé",T_Demandes[Du],"&lt;="&amp;DATE(2026,12,16),T_Demandes[Au],"&gt;="&amp;DATE(2026,12,16),T_Demandes[Type],"RTT")&gt;0,"RTT",IF(COUNTIFS(T_Demandes[Collaborateur],$A5,T_Demandes[Statut],"Validé",T_Demandes[Du],"&lt;="&amp;DATE(2026,12,16),T_Demandes[Au],"&gt;="&amp;DATE(2026,12,16),T_Demandes[Type],"MAL")&gt;0,"MAL",IF(COUNTIFS(T_Demandes[Collaborateur],$A5,T_Demandes[Statut],"Validé",T_Demandes[Du],"&lt;="&amp;DATE(2026,12,16),T_Demandes[Au],"&gt;="&amp;DATE(2026,12,16),T_Demandes[Type],"ABS")&gt;0,"ABS",IF(COUNTIFS(T_Demandes[Collaborateur],$A5,T_Demandes[Statut],"Validé",T_Demandes[Du],"&lt;="&amp;DATE(2026,12,16),T_Demandes[Au],"&gt;="&amp;DATE(2026,12,16),T_Demandes[Type],"MAT")&gt;0,"MAT","")))))</f>
        <v/>
      </c>
      <c r="T5" s="8">
        <f>IF(COUNTIFS(T_Demandes[Collaborateur],$A5,T_Demandes[Statut],"Validé",T_Demandes[Du],"&lt;="&amp;DATE(2026,12,17),T_Demandes[Au],"&gt;="&amp;DATE(2026,12,17),T_Demandes[Type],"CP")&gt;0,"CP",IF(COUNTIFS(T_Demandes[Collaborateur],$A5,T_Demandes[Statut],"Validé",T_Demandes[Du],"&lt;="&amp;DATE(2026,12,17),T_Demandes[Au],"&gt;="&amp;DATE(2026,12,17),T_Demandes[Type],"RTT")&gt;0,"RTT",IF(COUNTIFS(T_Demandes[Collaborateur],$A5,T_Demandes[Statut],"Validé",T_Demandes[Du],"&lt;="&amp;DATE(2026,12,17),T_Demandes[Au],"&gt;="&amp;DATE(2026,12,17),T_Demandes[Type],"MAL")&gt;0,"MAL",IF(COUNTIFS(T_Demandes[Collaborateur],$A5,T_Demandes[Statut],"Validé",T_Demandes[Du],"&lt;="&amp;DATE(2026,12,17),T_Demandes[Au],"&gt;="&amp;DATE(2026,12,17),T_Demandes[Type],"ABS")&gt;0,"ABS",IF(COUNTIFS(T_Demandes[Collaborateur],$A5,T_Demandes[Statut],"Validé",T_Demandes[Du],"&lt;="&amp;DATE(2026,12,17),T_Demandes[Au],"&gt;="&amp;DATE(2026,12,17),T_Demandes[Type],"MAT")&gt;0,"MAT","")))))</f>
        <v/>
      </c>
      <c r="U5" s="8">
        <f>IF(COUNTIFS(T_Demandes[Collaborateur],$A5,T_Demandes[Statut],"Validé",T_Demandes[Du],"&lt;="&amp;DATE(2026,12,18),T_Demandes[Au],"&gt;="&amp;DATE(2026,12,18),T_Demandes[Type],"CP")&gt;0,"CP",IF(COUNTIFS(T_Demandes[Collaborateur],$A5,T_Demandes[Statut],"Validé",T_Demandes[Du],"&lt;="&amp;DATE(2026,12,18),T_Demandes[Au],"&gt;="&amp;DATE(2026,12,18),T_Demandes[Type],"RTT")&gt;0,"RTT",IF(COUNTIFS(T_Demandes[Collaborateur],$A5,T_Demandes[Statut],"Validé",T_Demandes[Du],"&lt;="&amp;DATE(2026,12,18),T_Demandes[Au],"&gt;="&amp;DATE(2026,12,18),T_Demandes[Type],"MAL")&gt;0,"MAL",IF(COUNTIFS(T_Demandes[Collaborateur],$A5,T_Demandes[Statut],"Validé",T_Demandes[Du],"&lt;="&amp;DATE(2026,12,18),T_Demandes[Au],"&gt;="&amp;DATE(2026,12,18),T_Demandes[Type],"ABS")&gt;0,"ABS",IF(COUNTIFS(T_Demandes[Collaborateur],$A5,T_Demandes[Statut],"Validé",T_Demandes[Du],"&lt;="&amp;DATE(2026,12,18),T_Demandes[Au],"&gt;="&amp;DATE(2026,12,18),T_Demandes[Type],"MAT")&gt;0,"MAT","")))))</f>
        <v/>
      </c>
      <c r="V5" s="8">
        <f>IF(COUNTIFS(T_Demandes[Collaborateur],$A5,T_Demandes[Statut],"Validé",T_Demandes[Du],"&lt;="&amp;DATE(2026,12,19),T_Demandes[Au],"&gt;="&amp;DATE(2026,12,19),T_Demandes[Type],"CP")&gt;0,"CP",IF(COUNTIFS(T_Demandes[Collaborateur],$A5,T_Demandes[Statut],"Validé",T_Demandes[Du],"&lt;="&amp;DATE(2026,12,19),T_Demandes[Au],"&gt;="&amp;DATE(2026,12,19),T_Demandes[Type],"RTT")&gt;0,"RTT",IF(COUNTIFS(T_Demandes[Collaborateur],$A5,T_Demandes[Statut],"Validé",T_Demandes[Du],"&lt;="&amp;DATE(2026,12,19),T_Demandes[Au],"&gt;="&amp;DATE(2026,12,19),T_Demandes[Type],"MAL")&gt;0,"MAL",IF(COUNTIFS(T_Demandes[Collaborateur],$A5,T_Demandes[Statut],"Validé",T_Demandes[Du],"&lt;="&amp;DATE(2026,12,19),T_Demandes[Au],"&gt;="&amp;DATE(2026,12,19),T_Demandes[Type],"ABS")&gt;0,"ABS",IF(COUNTIFS(T_Demandes[Collaborateur],$A5,T_Demandes[Statut],"Validé",T_Demandes[Du],"&lt;="&amp;DATE(2026,12,19),T_Demandes[Au],"&gt;="&amp;DATE(2026,12,19),T_Demandes[Type],"MAT")&gt;0,"MAT","")))))</f>
        <v/>
      </c>
      <c r="W5" s="8">
        <f>IF(COUNTIFS(T_Demandes[Collaborateur],$A5,T_Demandes[Statut],"Validé",T_Demandes[Du],"&lt;="&amp;DATE(2026,12,20),T_Demandes[Au],"&gt;="&amp;DATE(2026,12,20),T_Demandes[Type],"CP")&gt;0,"CP",IF(COUNTIFS(T_Demandes[Collaborateur],$A5,T_Demandes[Statut],"Validé",T_Demandes[Du],"&lt;="&amp;DATE(2026,12,20),T_Demandes[Au],"&gt;="&amp;DATE(2026,12,20),T_Demandes[Type],"RTT")&gt;0,"RTT",IF(COUNTIFS(T_Demandes[Collaborateur],$A5,T_Demandes[Statut],"Validé",T_Demandes[Du],"&lt;="&amp;DATE(2026,12,20),T_Demandes[Au],"&gt;="&amp;DATE(2026,12,20),T_Demandes[Type],"MAL")&gt;0,"MAL",IF(COUNTIFS(T_Demandes[Collaborateur],$A5,T_Demandes[Statut],"Validé",T_Demandes[Du],"&lt;="&amp;DATE(2026,12,20),T_Demandes[Au],"&gt;="&amp;DATE(2026,12,20),T_Demandes[Type],"ABS")&gt;0,"ABS",IF(COUNTIFS(T_Demandes[Collaborateur],$A5,T_Demandes[Statut],"Validé",T_Demandes[Du],"&lt;="&amp;DATE(2026,12,20),T_Demandes[Au],"&gt;="&amp;DATE(2026,12,20),T_Demandes[Type],"MAT")&gt;0,"MAT","")))))</f>
        <v/>
      </c>
      <c r="X5" s="8">
        <f>IF(COUNTIFS(T_Demandes[Collaborateur],$A5,T_Demandes[Statut],"Validé",T_Demandes[Du],"&lt;="&amp;DATE(2026,12,21),T_Demandes[Au],"&gt;="&amp;DATE(2026,12,21),T_Demandes[Type],"CP")&gt;0,"CP",IF(COUNTIFS(T_Demandes[Collaborateur],$A5,T_Demandes[Statut],"Validé",T_Demandes[Du],"&lt;="&amp;DATE(2026,12,21),T_Demandes[Au],"&gt;="&amp;DATE(2026,12,21),T_Demandes[Type],"RTT")&gt;0,"RTT",IF(COUNTIFS(T_Demandes[Collaborateur],$A5,T_Demandes[Statut],"Validé",T_Demandes[Du],"&lt;="&amp;DATE(2026,12,21),T_Demandes[Au],"&gt;="&amp;DATE(2026,12,21),T_Demandes[Type],"MAL")&gt;0,"MAL",IF(COUNTIFS(T_Demandes[Collaborateur],$A5,T_Demandes[Statut],"Validé",T_Demandes[Du],"&lt;="&amp;DATE(2026,12,21),T_Demandes[Au],"&gt;="&amp;DATE(2026,12,21),T_Demandes[Type],"ABS")&gt;0,"ABS",IF(COUNTIFS(T_Demandes[Collaborateur],$A5,T_Demandes[Statut],"Validé",T_Demandes[Du],"&lt;="&amp;DATE(2026,12,21),T_Demandes[Au],"&gt;="&amp;DATE(2026,12,21),T_Demandes[Type],"MAT")&gt;0,"MAT","")))))</f>
        <v/>
      </c>
      <c r="Y5" s="8">
        <f>IF(COUNTIFS(T_Demandes[Collaborateur],$A5,T_Demandes[Statut],"Validé",T_Demandes[Du],"&lt;="&amp;DATE(2026,12,22),T_Demandes[Au],"&gt;="&amp;DATE(2026,12,22),T_Demandes[Type],"CP")&gt;0,"CP",IF(COUNTIFS(T_Demandes[Collaborateur],$A5,T_Demandes[Statut],"Validé",T_Demandes[Du],"&lt;="&amp;DATE(2026,12,22),T_Demandes[Au],"&gt;="&amp;DATE(2026,12,22),T_Demandes[Type],"RTT")&gt;0,"RTT",IF(COUNTIFS(T_Demandes[Collaborateur],$A5,T_Demandes[Statut],"Validé",T_Demandes[Du],"&lt;="&amp;DATE(2026,12,22),T_Demandes[Au],"&gt;="&amp;DATE(2026,12,22),T_Demandes[Type],"MAL")&gt;0,"MAL",IF(COUNTIFS(T_Demandes[Collaborateur],$A5,T_Demandes[Statut],"Validé",T_Demandes[Du],"&lt;="&amp;DATE(2026,12,22),T_Demandes[Au],"&gt;="&amp;DATE(2026,12,22),T_Demandes[Type],"ABS")&gt;0,"ABS",IF(COUNTIFS(T_Demandes[Collaborateur],$A5,T_Demandes[Statut],"Validé",T_Demandes[Du],"&lt;="&amp;DATE(2026,12,22),T_Demandes[Au],"&gt;="&amp;DATE(2026,12,22),T_Demandes[Type],"MAT")&gt;0,"MAT","")))))</f>
        <v/>
      </c>
      <c r="Z5" s="8">
        <f>IF(COUNTIFS(T_Demandes[Collaborateur],$A5,T_Demandes[Statut],"Validé",T_Demandes[Du],"&lt;="&amp;DATE(2026,12,23),T_Demandes[Au],"&gt;="&amp;DATE(2026,12,23),T_Demandes[Type],"CP")&gt;0,"CP",IF(COUNTIFS(T_Demandes[Collaborateur],$A5,T_Demandes[Statut],"Validé",T_Demandes[Du],"&lt;="&amp;DATE(2026,12,23),T_Demandes[Au],"&gt;="&amp;DATE(2026,12,23),T_Demandes[Type],"RTT")&gt;0,"RTT",IF(COUNTIFS(T_Demandes[Collaborateur],$A5,T_Demandes[Statut],"Validé",T_Demandes[Du],"&lt;="&amp;DATE(2026,12,23),T_Demandes[Au],"&gt;="&amp;DATE(2026,12,23),T_Demandes[Type],"MAL")&gt;0,"MAL",IF(COUNTIFS(T_Demandes[Collaborateur],$A5,T_Demandes[Statut],"Validé",T_Demandes[Du],"&lt;="&amp;DATE(2026,12,23),T_Demandes[Au],"&gt;="&amp;DATE(2026,12,23),T_Demandes[Type],"ABS")&gt;0,"ABS",IF(COUNTIFS(T_Demandes[Collaborateur],$A5,T_Demandes[Statut],"Validé",T_Demandes[Du],"&lt;="&amp;DATE(2026,12,23),T_Demandes[Au],"&gt;="&amp;DATE(2026,12,23),T_Demandes[Type],"MAT")&gt;0,"MAT","")))))</f>
        <v/>
      </c>
      <c r="AA5" s="8">
        <f>IF(COUNTIFS(T_Demandes[Collaborateur],$A5,T_Demandes[Statut],"Validé",T_Demandes[Du],"&lt;="&amp;DATE(2026,12,24),T_Demandes[Au],"&gt;="&amp;DATE(2026,12,24),T_Demandes[Type],"CP")&gt;0,"CP",IF(COUNTIFS(T_Demandes[Collaborateur],$A5,T_Demandes[Statut],"Validé",T_Demandes[Du],"&lt;="&amp;DATE(2026,12,24),T_Demandes[Au],"&gt;="&amp;DATE(2026,12,24),T_Demandes[Type],"RTT")&gt;0,"RTT",IF(COUNTIFS(T_Demandes[Collaborateur],$A5,T_Demandes[Statut],"Validé",T_Demandes[Du],"&lt;="&amp;DATE(2026,12,24),T_Demandes[Au],"&gt;="&amp;DATE(2026,12,24),T_Demandes[Type],"MAL")&gt;0,"MAL",IF(COUNTIFS(T_Demandes[Collaborateur],$A5,T_Demandes[Statut],"Validé",T_Demandes[Du],"&lt;="&amp;DATE(2026,12,24),T_Demandes[Au],"&gt;="&amp;DATE(2026,12,24),T_Demandes[Type],"ABS")&gt;0,"ABS",IF(COUNTIFS(T_Demandes[Collaborateur],$A5,T_Demandes[Statut],"Validé",T_Demandes[Du],"&lt;="&amp;DATE(2026,12,24),T_Demandes[Au],"&gt;="&amp;DATE(2026,12,24),T_Demandes[Type],"MAT")&gt;0,"MAT","")))))</f>
        <v/>
      </c>
      <c r="AB5" s="8">
        <f>IF(COUNTIFS(T_Demandes[Collaborateur],$A5,T_Demandes[Statut],"Validé",T_Demandes[Du],"&lt;="&amp;DATE(2026,12,25),T_Demandes[Au],"&gt;="&amp;DATE(2026,12,25),T_Demandes[Type],"CP")&gt;0,"CP",IF(COUNTIFS(T_Demandes[Collaborateur],$A5,T_Demandes[Statut],"Validé",T_Demandes[Du],"&lt;="&amp;DATE(2026,12,25),T_Demandes[Au],"&gt;="&amp;DATE(2026,12,25),T_Demandes[Type],"RTT")&gt;0,"RTT",IF(COUNTIFS(T_Demandes[Collaborateur],$A5,T_Demandes[Statut],"Validé",T_Demandes[Du],"&lt;="&amp;DATE(2026,12,25),T_Demandes[Au],"&gt;="&amp;DATE(2026,12,25),T_Demandes[Type],"MAL")&gt;0,"MAL",IF(COUNTIFS(T_Demandes[Collaborateur],$A5,T_Demandes[Statut],"Validé",T_Demandes[Du],"&lt;="&amp;DATE(2026,12,25),T_Demandes[Au],"&gt;="&amp;DATE(2026,12,25),T_Demandes[Type],"ABS")&gt;0,"ABS",IF(COUNTIFS(T_Demandes[Collaborateur],$A5,T_Demandes[Statut],"Validé",T_Demandes[Du],"&lt;="&amp;DATE(2026,12,25),T_Demandes[Au],"&gt;="&amp;DATE(2026,12,25),T_Demandes[Type],"MAT")&gt;0,"MAT","")))))</f>
        <v/>
      </c>
      <c r="AC5" s="8">
        <f>IF(COUNTIFS(T_Demandes[Collaborateur],$A5,T_Demandes[Statut],"Validé",T_Demandes[Du],"&lt;="&amp;DATE(2026,12,26),T_Demandes[Au],"&gt;="&amp;DATE(2026,12,26),T_Demandes[Type],"CP")&gt;0,"CP",IF(COUNTIFS(T_Demandes[Collaborateur],$A5,T_Demandes[Statut],"Validé",T_Demandes[Du],"&lt;="&amp;DATE(2026,12,26),T_Demandes[Au],"&gt;="&amp;DATE(2026,12,26),T_Demandes[Type],"RTT")&gt;0,"RTT",IF(COUNTIFS(T_Demandes[Collaborateur],$A5,T_Demandes[Statut],"Validé",T_Demandes[Du],"&lt;="&amp;DATE(2026,12,26),T_Demandes[Au],"&gt;="&amp;DATE(2026,12,26),T_Demandes[Type],"MAL")&gt;0,"MAL",IF(COUNTIFS(T_Demandes[Collaborateur],$A5,T_Demandes[Statut],"Validé",T_Demandes[Du],"&lt;="&amp;DATE(2026,12,26),T_Demandes[Au],"&gt;="&amp;DATE(2026,12,26),T_Demandes[Type],"ABS")&gt;0,"ABS",IF(COUNTIFS(T_Demandes[Collaborateur],$A5,T_Demandes[Statut],"Validé",T_Demandes[Du],"&lt;="&amp;DATE(2026,12,26),T_Demandes[Au],"&gt;="&amp;DATE(2026,12,26),T_Demandes[Type],"MAT")&gt;0,"MAT","")))))</f>
        <v/>
      </c>
      <c r="AD5" s="8">
        <f>IF(COUNTIFS(T_Demandes[Collaborateur],$A5,T_Demandes[Statut],"Validé",T_Demandes[Du],"&lt;="&amp;DATE(2026,12,27),T_Demandes[Au],"&gt;="&amp;DATE(2026,12,27),T_Demandes[Type],"CP")&gt;0,"CP",IF(COUNTIFS(T_Demandes[Collaborateur],$A5,T_Demandes[Statut],"Validé",T_Demandes[Du],"&lt;="&amp;DATE(2026,12,27),T_Demandes[Au],"&gt;="&amp;DATE(2026,12,27),T_Demandes[Type],"RTT")&gt;0,"RTT",IF(COUNTIFS(T_Demandes[Collaborateur],$A5,T_Demandes[Statut],"Validé",T_Demandes[Du],"&lt;="&amp;DATE(2026,12,27),T_Demandes[Au],"&gt;="&amp;DATE(2026,12,27),T_Demandes[Type],"MAL")&gt;0,"MAL",IF(COUNTIFS(T_Demandes[Collaborateur],$A5,T_Demandes[Statut],"Validé",T_Demandes[Du],"&lt;="&amp;DATE(2026,12,27),T_Demandes[Au],"&gt;="&amp;DATE(2026,12,27),T_Demandes[Type],"ABS")&gt;0,"ABS",IF(COUNTIFS(T_Demandes[Collaborateur],$A5,T_Demandes[Statut],"Validé",T_Demandes[Du],"&lt;="&amp;DATE(2026,12,27),T_Demandes[Au],"&gt;="&amp;DATE(2026,12,27),T_Demandes[Type],"MAT")&gt;0,"MAT","")))))</f>
        <v/>
      </c>
      <c r="AE5" s="8">
        <f>IF(COUNTIFS(T_Demandes[Collaborateur],$A5,T_Demandes[Statut],"Validé",T_Demandes[Du],"&lt;="&amp;DATE(2026,12,28),T_Demandes[Au],"&gt;="&amp;DATE(2026,12,28),T_Demandes[Type],"CP")&gt;0,"CP",IF(COUNTIFS(T_Demandes[Collaborateur],$A5,T_Demandes[Statut],"Validé",T_Demandes[Du],"&lt;="&amp;DATE(2026,12,28),T_Demandes[Au],"&gt;="&amp;DATE(2026,12,28),T_Demandes[Type],"RTT")&gt;0,"RTT",IF(COUNTIFS(T_Demandes[Collaborateur],$A5,T_Demandes[Statut],"Validé",T_Demandes[Du],"&lt;="&amp;DATE(2026,12,28),T_Demandes[Au],"&gt;="&amp;DATE(2026,12,28),T_Demandes[Type],"MAL")&gt;0,"MAL",IF(COUNTIFS(T_Demandes[Collaborateur],$A5,T_Demandes[Statut],"Validé",T_Demandes[Du],"&lt;="&amp;DATE(2026,12,28),T_Demandes[Au],"&gt;="&amp;DATE(2026,12,28),T_Demandes[Type],"ABS")&gt;0,"ABS",IF(COUNTIFS(T_Demandes[Collaborateur],$A5,T_Demandes[Statut],"Validé",T_Demandes[Du],"&lt;="&amp;DATE(2026,12,28),T_Demandes[Au],"&gt;="&amp;DATE(2026,12,28),T_Demandes[Type],"MAT")&gt;0,"MAT","")))))</f>
        <v/>
      </c>
      <c r="AF5" s="8">
        <f>IF(COUNTIFS(T_Demandes[Collaborateur],$A5,T_Demandes[Statut],"Validé",T_Demandes[Du],"&lt;="&amp;DATE(2026,12,29),T_Demandes[Au],"&gt;="&amp;DATE(2026,12,29),T_Demandes[Type],"CP")&gt;0,"CP",IF(COUNTIFS(T_Demandes[Collaborateur],$A5,T_Demandes[Statut],"Validé",T_Demandes[Du],"&lt;="&amp;DATE(2026,12,29),T_Demandes[Au],"&gt;="&amp;DATE(2026,12,29),T_Demandes[Type],"RTT")&gt;0,"RTT",IF(COUNTIFS(T_Demandes[Collaborateur],$A5,T_Demandes[Statut],"Validé",T_Demandes[Du],"&lt;="&amp;DATE(2026,12,29),T_Demandes[Au],"&gt;="&amp;DATE(2026,12,29),T_Demandes[Type],"MAL")&gt;0,"MAL",IF(COUNTIFS(T_Demandes[Collaborateur],$A5,T_Demandes[Statut],"Validé",T_Demandes[Du],"&lt;="&amp;DATE(2026,12,29),T_Demandes[Au],"&gt;="&amp;DATE(2026,12,29),T_Demandes[Type],"ABS")&gt;0,"ABS",IF(COUNTIFS(T_Demandes[Collaborateur],$A5,T_Demandes[Statut],"Validé",T_Demandes[Du],"&lt;="&amp;DATE(2026,12,29),T_Demandes[Au],"&gt;="&amp;DATE(2026,12,29),T_Demandes[Type],"MAT")&gt;0,"MAT","")))))</f>
        <v/>
      </c>
      <c r="AG5" s="8">
        <f>IF(COUNTIFS(T_Demandes[Collaborateur],$A5,T_Demandes[Statut],"Validé",T_Demandes[Du],"&lt;="&amp;DATE(2026,12,30),T_Demandes[Au],"&gt;="&amp;DATE(2026,12,30),T_Demandes[Type],"CP")&gt;0,"CP",IF(COUNTIFS(T_Demandes[Collaborateur],$A5,T_Demandes[Statut],"Validé",T_Demandes[Du],"&lt;="&amp;DATE(2026,12,30),T_Demandes[Au],"&gt;="&amp;DATE(2026,12,30),T_Demandes[Type],"RTT")&gt;0,"RTT",IF(COUNTIFS(T_Demandes[Collaborateur],$A5,T_Demandes[Statut],"Validé",T_Demandes[Du],"&lt;="&amp;DATE(2026,12,30),T_Demandes[Au],"&gt;="&amp;DATE(2026,12,30),T_Demandes[Type],"MAL")&gt;0,"MAL",IF(COUNTIFS(T_Demandes[Collaborateur],$A5,T_Demandes[Statut],"Validé",T_Demandes[Du],"&lt;="&amp;DATE(2026,12,30),T_Demandes[Au],"&gt;="&amp;DATE(2026,12,30),T_Demandes[Type],"ABS")&gt;0,"ABS",IF(COUNTIFS(T_Demandes[Collaborateur],$A5,T_Demandes[Statut],"Validé",T_Demandes[Du],"&lt;="&amp;DATE(2026,12,30),T_Demandes[Au],"&gt;="&amp;DATE(2026,12,30),T_Demandes[Type],"MAT")&gt;0,"MAT","")))))</f>
        <v/>
      </c>
      <c r="AH5" s="8">
        <f>IF(COUNTIFS(T_Demandes[Collaborateur],$A5,T_Demandes[Statut],"Validé",T_Demandes[Du],"&lt;="&amp;DATE(2026,12,31),T_Demandes[Au],"&gt;="&amp;DATE(2026,12,31),T_Demandes[Type],"CP")&gt;0,"CP",IF(COUNTIFS(T_Demandes[Collaborateur],$A5,T_Demandes[Statut],"Validé",T_Demandes[Du],"&lt;="&amp;DATE(2026,12,31),T_Demandes[Au],"&gt;="&amp;DATE(2026,12,31),T_Demandes[Type],"RTT")&gt;0,"RTT",IF(COUNTIFS(T_Demandes[Collaborateur],$A5,T_Demandes[Statut],"Validé",T_Demandes[Du],"&lt;="&amp;DATE(2026,12,31),T_Demandes[Au],"&gt;="&amp;DATE(2026,12,31),T_Demandes[Type],"MAL")&gt;0,"MAL",IF(COUNTIFS(T_Demandes[Collaborateur],$A5,T_Demandes[Statut],"Validé",T_Demandes[Du],"&lt;="&amp;DATE(2026,12,31),T_Demandes[Au],"&gt;="&amp;DATE(2026,12,31),T_Demandes[Type],"ABS")&gt;0,"ABS",IF(COUNTIFS(T_Demandes[Collaborateur],$A5,T_Demandes[Statut],"Validé",T_Demandes[Du],"&lt;="&amp;DATE(2026,12,31),T_Demandes[Au],"&gt;="&amp;DATE(2026,12,31),T_Demandes[Type],"MAT")&gt;0,"MAT","")))))</f>
        <v/>
      </c>
    </row>
    <row r="6">
      <c r="A6" t="inlineStr">
        <is>
          <t>Rachid Karim</t>
        </is>
      </c>
      <c r="B6" t="inlineStr">
        <is>
          <t>A</t>
        </is>
      </c>
      <c r="C6" t="inlineStr">
        <is>
          <t>Yassine Haddad</t>
        </is>
      </c>
      <c r="D6" s="8">
        <f>IF(COUNTIFS(T_Demandes[Collaborateur],$A6,T_Demandes[Statut],"Validé",T_Demandes[Du],"&lt;="&amp;DATE(2026,12,1),T_Demandes[Au],"&gt;="&amp;DATE(2026,12,1),T_Demandes[Type],"CP")&gt;0,"CP",IF(COUNTIFS(T_Demandes[Collaborateur],$A6,T_Demandes[Statut],"Validé",T_Demandes[Du],"&lt;="&amp;DATE(2026,12,1),T_Demandes[Au],"&gt;="&amp;DATE(2026,12,1),T_Demandes[Type],"RTT")&gt;0,"RTT",IF(COUNTIFS(T_Demandes[Collaborateur],$A6,T_Demandes[Statut],"Validé",T_Demandes[Du],"&lt;="&amp;DATE(2026,12,1),T_Demandes[Au],"&gt;="&amp;DATE(2026,12,1),T_Demandes[Type],"MAL")&gt;0,"MAL",IF(COUNTIFS(T_Demandes[Collaborateur],$A6,T_Demandes[Statut],"Validé",T_Demandes[Du],"&lt;="&amp;DATE(2026,12,1),T_Demandes[Au],"&gt;="&amp;DATE(2026,12,1),T_Demandes[Type],"ABS")&gt;0,"ABS",IF(COUNTIFS(T_Demandes[Collaborateur],$A6,T_Demandes[Statut],"Validé",T_Demandes[Du],"&lt;="&amp;DATE(2026,12,1),T_Demandes[Au],"&gt;="&amp;DATE(2026,12,1),T_Demandes[Type],"MAT")&gt;0,"MAT","")))))</f>
        <v/>
      </c>
      <c r="E6" s="8">
        <f>IF(COUNTIFS(T_Demandes[Collaborateur],$A6,T_Demandes[Statut],"Validé",T_Demandes[Du],"&lt;="&amp;DATE(2026,12,2),T_Demandes[Au],"&gt;="&amp;DATE(2026,12,2),T_Demandes[Type],"CP")&gt;0,"CP",IF(COUNTIFS(T_Demandes[Collaborateur],$A6,T_Demandes[Statut],"Validé",T_Demandes[Du],"&lt;="&amp;DATE(2026,12,2),T_Demandes[Au],"&gt;="&amp;DATE(2026,12,2),T_Demandes[Type],"RTT")&gt;0,"RTT",IF(COUNTIFS(T_Demandes[Collaborateur],$A6,T_Demandes[Statut],"Validé",T_Demandes[Du],"&lt;="&amp;DATE(2026,12,2),T_Demandes[Au],"&gt;="&amp;DATE(2026,12,2),T_Demandes[Type],"MAL")&gt;0,"MAL",IF(COUNTIFS(T_Demandes[Collaborateur],$A6,T_Demandes[Statut],"Validé",T_Demandes[Du],"&lt;="&amp;DATE(2026,12,2),T_Demandes[Au],"&gt;="&amp;DATE(2026,12,2),T_Demandes[Type],"ABS")&gt;0,"ABS",IF(COUNTIFS(T_Demandes[Collaborateur],$A6,T_Demandes[Statut],"Validé",T_Demandes[Du],"&lt;="&amp;DATE(2026,12,2),T_Demandes[Au],"&gt;="&amp;DATE(2026,12,2),T_Demandes[Type],"MAT")&gt;0,"MAT","")))))</f>
        <v/>
      </c>
      <c r="F6" s="8">
        <f>IF(COUNTIFS(T_Demandes[Collaborateur],$A6,T_Demandes[Statut],"Validé",T_Demandes[Du],"&lt;="&amp;DATE(2026,12,3),T_Demandes[Au],"&gt;="&amp;DATE(2026,12,3),T_Demandes[Type],"CP")&gt;0,"CP",IF(COUNTIFS(T_Demandes[Collaborateur],$A6,T_Demandes[Statut],"Validé",T_Demandes[Du],"&lt;="&amp;DATE(2026,12,3),T_Demandes[Au],"&gt;="&amp;DATE(2026,12,3),T_Demandes[Type],"RTT")&gt;0,"RTT",IF(COUNTIFS(T_Demandes[Collaborateur],$A6,T_Demandes[Statut],"Validé",T_Demandes[Du],"&lt;="&amp;DATE(2026,12,3),T_Demandes[Au],"&gt;="&amp;DATE(2026,12,3),T_Demandes[Type],"MAL")&gt;0,"MAL",IF(COUNTIFS(T_Demandes[Collaborateur],$A6,T_Demandes[Statut],"Validé",T_Demandes[Du],"&lt;="&amp;DATE(2026,12,3),T_Demandes[Au],"&gt;="&amp;DATE(2026,12,3),T_Demandes[Type],"ABS")&gt;0,"ABS",IF(COUNTIFS(T_Demandes[Collaborateur],$A6,T_Demandes[Statut],"Validé",T_Demandes[Du],"&lt;="&amp;DATE(2026,12,3),T_Demandes[Au],"&gt;="&amp;DATE(2026,12,3),T_Demandes[Type],"MAT")&gt;0,"MAT","")))))</f>
        <v/>
      </c>
      <c r="G6" s="8">
        <f>IF(COUNTIFS(T_Demandes[Collaborateur],$A6,T_Demandes[Statut],"Validé",T_Demandes[Du],"&lt;="&amp;DATE(2026,12,4),T_Demandes[Au],"&gt;="&amp;DATE(2026,12,4),T_Demandes[Type],"CP")&gt;0,"CP",IF(COUNTIFS(T_Demandes[Collaborateur],$A6,T_Demandes[Statut],"Validé",T_Demandes[Du],"&lt;="&amp;DATE(2026,12,4),T_Demandes[Au],"&gt;="&amp;DATE(2026,12,4),T_Demandes[Type],"RTT")&gt;0,"RTT",IF(COUNTIFS(T_Demandes[Collaborateur],$A6,T_Demandes[Statut],"Validé",T_Demandes[Du],"&lt;="&amp;DATE(2026,12,4),T_Demandes[Au],"&gt;="&amp;DATE(2026,12,4),T_Demandes[Type],"MAL")&gt;0,"MAL",IF(COUNTIFS(T_Demandes[Collaborateur],$A6,T_Demandes[Statut],"Validé",T_Demandes[Du],"&lt;="&amp;DATE(2026,12,4),T_Demandes[Au],"&gt;="&amp;DATE(2026,12,4),T_Demandes[Type],"ABS")&gt;0,"ABS",IF(COUNTIFS(T_Demandes[Collaborateur],$A6,T_Demandes[Statut],"Validé",T_Demandes[Du],"&lt;="&amp;DATE(2026,12,4),T_Demandes[Au],"&gt;="&amp;DATE(2026,12,4),T_Demandes[Type],"MAT")&gt;0,"MAT","")))))</f>
        <v/>
      </c>
      <c r="H6" s="8">
        <f>IF(COUNTIFS(T_Demandes[Collaborateur],$A6,T_Demandes[Statut],"Validé",T_Demandes[Du],"&lt;="&amp;DATE(2026,12,5),T_Demandes[Au],"&gt;="&amp;DATE(2026,12,5),T_Demandes[Type],"CP")&gt;0,"CP",IF(COUNTIFS(T_Demandes[Collaborateur],$A6,T_Demandes[Statut],"Validé",T_Demandes[Du],"&lt;="&amp;DATE(2026,12,5),T_Demandes[Au],"&gt;="&amp;DATE(2026,12,5),T_Demandes[Type],"RTT")&gt;0,"RTT",IF(COUNTIFS(T_Demandes[Collaborateur],$A6,T_Demandes[Statut],"Validé",T_Demandes[Du],"&lt;="&amp;DATE(2026,12,5),T_Demandes[Au],"&gt;="&amp;DATE(2026,12,5),T_Demandes[Type],"MAL")&gt;0,"MAL",IF(COUNTIFS(T_Demandes[Collaborateur],$A6,T_Demandes[Statut],"Validé",T_Demandes[Du],"&lt;="&amp;DATE(2026,12,5),T_Demandes[Au],"&gt;="&amp;DATE(2026,12,5),T_Demandes[Type],"ABS")&gt;0,"ABS",IF(COUNTIFS(T_Demandes[Collaborateur],$A6,T_Demandes[Statut],"Validé",T_Demandes[Du],"&lt;="&amp;DATE(2026,12,5),T_Demandes[Au],"&gt;="&amp;DATE(2026,12,5),T_Demandes[Type],"MAT")&gt;0,"MAT","")))))</f>
        <v/>
      </c>
      <c r="I6" s="8">
        <f>IF(COUNTIFS(T_Demandes[Collaborateur],$A6,T_Demandes[Statut],"Validé",T_Demandes[Du],"&lt;="&amp;DATE(2026,12,6),T_Demandes[Au],"&gt;="&amp;DATE(2026,12,6),T_Demandes[Type],"CP")&gt;0,"CP",IF(COUNTIFS(T_Demandes[Collaborateur],$A6,T_Demandes[Statut],"Validé",T_Demandes[Du],"&lt;="&amp;DATE(2026,12,6),T_Demandes[Au],"&gt;="&amp;DATE(2026,12,6),T_Demandes[Type],"RTT")&gt;0,"RTT",IF(COUNTIFS(T_Demandes[Collaborateur],$A6,T_Demandes[Statut],"Validé",T_Demandes[Du],"&lt;="&amp;DATE(2026,12,6),T_Demandes[Au],"&gt;="&amp;DATE(2026,12,6),T_Demandes[Type],"MAL")&gt;0,"MAL",IF(COUNTIFS(T_Demandes[Collaborateur],$A6,T_Demandes[Statut],"Validé",T_Demandes[Du],"&lt;="&amp;DATE(2026,12,6),T_Demandes[Au],"&gt;="&amp;DATE(2026,12,6),T_Demandes[Type],"ABS")&gt;0,"ABS",IF(COUNTIFS(T_Demandes[Collaborateur],$A6,T_Demandes[Statut],"Validé",T_Demandes[Du],"&lt;="&amp;DATE(2026,12,6),T_Demandes[Au],"&gt;="&amp;DATE(2026,12,6),T_Demandes[Type],"MAT")&gt;0,"MAT","")))))</f>
        <v/>
      </c>
      <c r="J6" s="8">
        <f>IF(COUNTIFS(T_Demandes[Collaborateur],$A6,T_Demandes[Statut],"Validé",T_Demandes[Du],"&lt;="&amp;DATE(2026,12,7),T_Demandes[Au],"&gt;="&amp;DATE(2026,12,7),T_Demandes[Type],"CP")&gt;0,"CP",IF(COUNTIFS(T_Demandes[Collaborateur],$A6,T_Demandes[Statut],"Validé",T_Demandes[Du],"&lt;="&amp;DATE(2026,12,7),T_Demandes[Au],"&gt;="&amp;DATE(2026,12,7),T_Demandes[Type],"RTT")&gt;0,"RTT",IF(COUNTIFS(T_Demandes[Collaborateur],$A6,T_Demandes[Statut],"Validé",T_Demandes[Du],"&lt;="&amp;DATE(2026,12,7),T_Demandes[Au],"&gt;="&amp;DATE(2026,12,7),T_Demandes[Type],"MAL")&gt;0,"MAL",IF(COUNTIFS(T_Demandes[Collaborateur],$A6,T_Demandes[Statut],"Validé",T_Demandes[Du],"&lt;="&amp;DATE(2026,12,7),T_Demandes[Au],"&gt;="&amp;DATE(2026,12,7),T_Demandes[Type],"ABS")&gt;0,"ABS",IF(COUNTIFS(T_Demandes[Collaborateur],$A6,T_Demandes[Statut],"Validé",T_Demandes[Du],"&lt;="&amp;DATE(2026,12,7),T_Demandes[Au],"&gt;="&amp;DATE(2026,12,7),T_Demandes[Type],"MAT")&gt;0,"MAT","")))))</f>
        <v/>
      </c>
      <c r="K6" s="8">
        <f>IF(COUNTIFS(T_Demandes[Collaborateur],$A6,T_Demandes[Statut],"Validé",T_Demandes[Du],"&lt;="&amp;DATE(2026,12,8),T_Demandes[Au],"&gt;="&amp;DATE(2026,12,8),T_Demandes[Type],"CP")&gt;0,"CP",IF(COUNTIFS(T_Demandes[Collaborateur],$A6,T_Demandes[Statut],"Validé",T_Demandes[Du],"&lt;="&amp;DATE(2026,12,8),T_Demandes[Au],"&gt;="&amp;DATE(2026,12,8),T_Demandes[Type],"RTT")&gt;0,"RTT",IF(COUNTIFS(T_Demandes[Collaborateur],$A6,T_Demandes[Statut],"Validé",T_Demandes[Du],"&lt;="&amp;DATE(2026,12,8),T_Demandes[Au],"&gt;="&amp;DATE(2026,12,8),T_Demandes[Type],"MAL")&gt;0,"MAL",IF(COUNTIFS(T_Demandes[Collaborateur],$A6,T_Demandes[Statut],"Validé",T_Demandes[Du],"&lt;="&amp;DATE(2026,12,8),T_Demandes[Au],"&gt;="&amp;DATE(2026,12,8),T_Demandes[Type],"ABS")&gt;0,"ABS",IF(COUNTIFS(T_Demandes[Collaborateur],$A6,T_Demandes[Statut],"Validé",T_Demandes[Du],"&lt;="&amp;DATE(2026,12,8),T_Demandes[Au],"&gt;="&amp;DATE(2026,12,8),T_Demandes[Type],"MAT")&gt;0,"MAT","")))))</f>
        <v/>
      </c>
      <c r="L6" s="8">
        <f>IF(COUNTIFS(T_Demandes[Collaborateur],$A6,T_Demandes[Statut],"Validé",T_Demandes[Du],"&lt;="&amp;DATE(2026,12,9),T_Demandes[Au],"&gt;="&amp;DATE(2026,12,9),T_Demandes[Type],"CP")&gt;0,"CP",IF(COUNTIFS(T_Demandes[Collaborateur],$A6,T_Demandes[Statut],"Validé",T_Demandes[Du],"&lt;="&amp;DATE(2026,12,9),T_Demandes[Au],"&gt;="&amp;DATE(2026,12,9),T_Demandes[Type],"RTT")&gt;0,"RTT",IF(COUNTIFS(T_Demandes[Collaborateur],$A6,T_Demandes[Statut],"Validé",T_Demandes[Du],"&lt;="&amp;DATE(2026,12,9),T_Demandes[Au],"&gt;="&amp;DATE(2026,12,9),T_Demandes[Type],"MAL")&gt;0,"MAL",IF(COUNTIFS(T_Demandes[Collaborateur],$A6,T_Demandes[Statut],"Validé",T_Demandes[Du],"&lt;="&amp;DATE(2026,12,9),T_Demandes[Au],"&gt;="&amp;DATE(2026,12,9),T_Demandes[Type],"ABS")&gt;0,"ABS",IF(COUNTIFS(T_Demandes[Collaborateur],$A6,T_Demandes[Statut],"Validé",T_Demandes[Du],"&lt;="&amp;DATE(2026,12,9),T_Demandes[Au],"&gt;="&amp;DATE(2026,12,9),T_Demandes[Type],"MAT")&gt;0,"MAT","")))))</f>
        <v/>
      </c>
      <c r="M6" s="8">
        <f>IF(COUNTIFS(T_Demandes[Collaborateur],$A6,T_Demandes[Statut],"Validé",T_Demandes[Du],"&lt;="&amp;DATE(2026,12,10),T_Demandes[Au],"&gt;="&amp;DATE(2026,12,10),T_Demandes[Type],"CP")&gt;0,"CP",IF(COUNTIFS(T_Demandes[Collaborateur],$A6,T_Demandes[Statut],"Validé",T_Demandes[Du],"&lt;="&amp;DATE(2026,12,10),T_Demandes[Au],"&gt;="&amp;DATE(2026,12,10),T_Demandes[Type],"RTT")&gt;0,"RTT",IF(COUNTIFS(T_Demandes[Collaborateur],$A6,T_Demandes[Statut],"Validé",T_Demandes[Du],"&lt;="&amp;DATE(2026,12,10),T_Demandes[Au],"&gt;="&amp;DATE(2026,12,10),T_Demandes[Type],"MAL")&gt;0,"MAL",IF(COUNTIFS(T_Demandes[Collaborateur],$A6,T_Demandes[Statut],"Validé",T_Demandes[Du],"&lt;="&amp;DATE(2026,12,10),T_Demandes[Au],"&gt;="&amp;DATE(2026,12,10),T_Demandes[Type],"ABS")&gt;0,"ABS",IF(COUNTIFS(T_Demandes[Collaborateur],$A6,T_Demandes[Statut],"Validé",T_Demandes[Du],"&lt;="&amp;DATE(2026,12,10),T_Demandes[Au],"&gt;="&amp;DATE(2026,12,10),T_Demandes[Type],"MAT")&gt;0,"MAT","")))))</f>
        <v/>
      </c>
      <c r="N6" s="8">
        <f>IF(COUNTIFS(T_Demandes[Collaborateur],$A6,T_Demandes[Statut],"Validé",T_Demandes[Du],"&lt;="&amp;DATE(2026,12,11),T_Demandes[Au],"&gt;="&amp;DATE(2026,12,11),T_Demandes[Type],"CP")&gt;0,"CP",IF(COUNTIFS(T_Demandes[Collaborateur],$A6,T_Demandes[Statut],"Validé",T_Demandes[Du],"&lt;="&amp;DATE(2026,12,11),T_Demandes[Au],"&gt;="&amp;DATE(2026,12,11),T_Demandes[Type],"RTT")&gt;0,"RTT",IF(COUNTIFS(T_Demandes[Collaborateur],$A6,T_Demandes[Statut],"Validé",T_Demandes[Du],"&lt;="&amp;DATE(2026,12,11),T_Demandes[Au],"&gt;="&amp;DATE(2026,12,11),T_Demandes[Type],"MAL")&gt;0,"MAL",IF(COUNTIFS(T_Demandes[Collaborateur],$A6,T_Demandes[Statut],"Validé",T_Demandes[Du],"&lt;="&amp;DATE(2026,12,11),T_Demandes[Au],"&gt;="&amp;DATE(2026,12,11),T_Demandes[Type],"ABS")&gt;0,"ABS",IF(COUNTIFS(T_Demandes[Collaborateur],$A6,T_Demandes[Statut],"Validé",T_Demandes[Du],"&lt;="&amp;DATE(2026,12,11),T_Demandes[Au],"&gt;="&amp;DATE(2026,12,11),T_Demandes[Type],"MAT")&gt;0,"MAT","")))))</f>
        <v/>
      </c>
      <c r="O6" s="8">
        <f>IF(COUNTIFS(T_Demandes[Collaborateur],$A6,T_Demandes[Statut],"Validé",T_Demandes[Du],"&lt;="&amp;DATE(2026,12,12),T_Demandes[Au],"&gt;="&amp;DATE(2026,12,12),T_Demandes[Type],"CP")&gt;0,"CP",IF(COUNTIFS(T_Demandes[Collaborateur],$A6,T_Demandes[Statut],"Validé",T_Demandes[Du],"&lt;="&amp;DATE(2026,12,12),T_Demandes[Au],"&gt;="&amp;DATE(2026,12,12),T_Demandes[Type],"RTT")&gt;0,"RTT",IF(COUNTIFS(T_Demandes[Collaborateur],$A6,T_Demandes[Statut],"Validé",T_Demandes[Du],"&lt;="&amp;DATE(2026,12,12),T_Demandes[Au],"&gt;="&amp;DATE(2026,12,12),T_Demandes[Type],"MAL")&gt;0,"MAL",IF(COUNTIFS(T_Demandes[Collaborateur],$A6,T_Demandes[Statut],"Validé",T_Demandes[Du],"&lt;="&amp;DATE(2026,12,12),T_Demandes[Au],"&gt;="&amp;DATE(2026,12,12),T_Demandes[Type],"ABS")&gt;0,"ABS",IF(COUNTIFS(T_Demandes[Collaborateur],$A6,T_Demandes[Statut],"Validé",T_Demandes[Du],"&lt;="&amp;DATE(2026,12,12),T_Demandes[Au],"&gt;="&amp;DATE(2026,12,12),T_Demandes[Type],"MAT")&gt;0,"MAT","")))))</f>
        <v/>
      </c>
      <c r="P6" s="8">
        <f>IF(COUNTIFS(T_Demandes[Collaborateur],$A6,T_Demandes[Statut],"Validé",T_Demandes[Du],"&lt;="&amp;DATE(2026,12,13),T_Demandes[Au],"&gt;="&amp;DATE(2026,12,13),T_Demandes[Type],"CP")&gt;0,"CP",IF(COUNTIFS(T_Demandes[Collaborateur],$A6,T_Demandes[Statut],"Validé",T_Demandes[Du],"&lt;="&amp;DATE(2026,12,13),T_Demandes[Au],"&gt;="&amp;DATE(2026,12,13),T_Demandes[Type],"RTT")&gt;0,"RTT",IF(COUNTIFS(T_Demandes[Collaborateur],$A6,T_Demandes[Statut],"Validé",T_Demandes[Du],"&lt;="&amp;DATE(2026,12,13),T_Demandes[Au],"&gt;="&amp;DATE(2026,12,13),T_Demandes[Type],"MAL")&gt;0,"MAL",IF(COUNTIFS(T_Demandes[Collaborateur],$A6,T_Demandes[Statut],"Validé",T_Demandes[Du],"&lt;="&amp;DATE(2026,12,13),T_Demandes[Au],"&gt;="&amp;DATE(2026,12,13),T_Demandes[Type],"ABS")&gt;0,"ABS",IF(COUNTIFS(T_Demandes[Collaborateur],$A6,T_Demandes[Statut],"Validé",T_Demandes[Du],"&lt;="&amp;DATE(2026,12,13),T_Demandes[Au],"&gt;="&amp;DATE(2026,12,13),T_Demandes[Type],"MAT")&gt;0,"MAT","")))))</f>
        <v/>
      </c>
      <c r="Q6" s="8">
        <f>IF(COUNTIFS(T_Demandes[Collaborateur],$A6,T_Demandes[Statut],"Validé",T_Demandes[Du],"&lt;="&amp;DATE(2026,12,14),T_Demandes[Au],"&gt;="&amp;DATE(2026,12,14),T_Demandes[Type],"CP")&gt;0,"CP",IF(COUNTIFS(T_Demandes[Collaborateur],$A6,T_Demandes[Statut],"Validé",T_Demandes[Du],"&lt;="&amp;DATE(2026,12,14),T_Demandes[Au],"&gt;="&amp;DATE(2026,12,14),T_Demandes[Type],"RTT")&gt;0,"RTT",IF(COUNTIFS(T_Demandes[Collaborateur],$A6,T_Demandes[Statut],"Validé",T_Demandes[Du],"&lt;="&amp;DATE(2026,12,14),T_Demandes[Au],"&gt;="&amp;DATE(2026,12,14),T_Demandes[Type],"MAL")&gt;0,"MAL",IF(COUNTIFS(T_Demandes[Collaborateur],$A6,T_Demandes[Statut],"Validé",T_Demandes[Du],"&lt;="&amp;DATE(2026,12,14),T_Demandes[Au],"&gt;="&amp;DATE(2026,12,14),T_Demandes[Type],"ABS")&gt;0,"ABS",IF(COUNTIFS(T_Demandes[Collaborateur],$A6,T_Demandes[Statut],"Validé",T_Demandes[Du],"&lt;="&amp;DATE(2026,12,14),T_Demandes[Au],"&gt;="&amp;DATE(2026,12,14),T_Demandes[Type],"MAT")&gt;0,"MAT","")))))</f>
        <v/>
      </c>
      <c r="R6" s="8">
        <f>IF(COUNTIFS(T_Demandes[Collaborateur],$A6,T_Demandes[Statut],"Validé",T_Demandes[Du],"&lt;="&amp;DATE(2026,12,15),T_Demandes[Au],"&gt;="&amp;DATE(2026,12,15),T_Demandes[Type],"CP")&gt;0,"CP",IF(COUNTIFS(T_Demandes[Collaborateur],$A6,T_Demandes[Statut],"Validé",T_Demandes[Du],"&lt;="&amp;DATE(2026,12,15),T_Demandes[Au],"&gt;="&amp;DATE(2026,12,15),T_Demandes[Type],"RTT")&gt;0,"RTT",IF(COUNTIFS(T_Demandes[Collaborateur],$A6,T_Demandes[Statut],"Validé",T_Demandes[Du],"&lt;="&amp;DATE(2026,12,15),T_Demandes[Au],"&gt;="&amp;DATE(2026,12,15),T_Demandes[Type],"MAL")&gt;0,"MAL",IF(COUNTIFS(T_Demandes[Collaborateur],$A6,T_Demandes[Statut],"Validé",T_Demandes[Du],"&lt;="&amp;DATE(2026,12,15),T_Demandes[Au],"&gt;="&amp;DATE(2026,12,15),T_Demandes[Type],"ABS")&gt;0,"ABS",IF(COUNTIFS(T_Demandes[Collaborateur],$A6,T_Demandes[Statut],"Validé",T_Demandes[Du],"&lt;="&amp;DATE(2026,12,15),T_Demandes[Au],"&gt;="&amp;DATE(2026,12,15),T_Demandes[Type],"MAT")&gt;0,"MAT","")))))</f>
        <v/>
      </c>
      <c r="S6" s="8">
        <f>IF(COUNTIFS(T_Demandes[Collaborateur],$A6,T_Demandes[Statut],"Validé",T_Demandes[Du],"&lt;="&amp;DATE(2026,12,16),T_Demandes[Au],"&gt;="&amp;DATE(2026,12,16),T_Demandes[Type],"CP")&gt;0,"CP",IF(COUNTIFS(T_Demandes[Collaborateur],$A6,T_Demandes[Statut],"Validé",T_Demandes[Du],"&lt;="&amp;DATE(2026,12,16),T_Demandes[Au],"&gt;="&amp;DATE(2026,12,16),T_Demandes[Type],"RTT")&gt;0,"RTT",IF(COUNTIFS(T_Demandes[Collaborateur],$A6,T_Demandes[Statut],"Validé",T_Demandes[Du],"&lt;="&amp;DATE(2026,12,16),T_Demandes[Au],"&gt;="&amp;DATE(2026,12,16),T_Demandes[Type],"MAL")&gt;0,"MAL",IF(COUNTIFS(T_Demandes[Collaborateur],$A6,T_Demandes[Statut],"Validé",T_Demandes[Du],"&lt;="&amp;DATE(2026,12,16),T_Demandes[Au],"&gt;="&amp;DATE(2026,12,16),T_Demandes[Type],"ABS")&gt;0,"ABS",IF(COUNTIFS(T_Demandes[Collaborateur],$A6,T_Demandes[Statut],"Validé",T_Demandes[Du],"&lt;="&amp;DATE(2026,12,16),T_Demandes[Au],"&gt;="&amp;DATE(2026,12,16),T_Demandes[Type],"MAT")&gt;0,"MAT","")))))</f>
        <v/>
      </c>
      <c r="T6" s="8">
        <f>IF(COUNTIFS(T_Demandes[Collaborateur],$A6,T_Demandes[Statut],"Validé",T_Demandes[Du],"&lt;="&amp;DATE(2026,12,17),T_Demandes[Au],"&gt;="&amp;DATE(2026,12,17),T_Demandes[Type],"CP")&gt;0,"CP",IF(COUNTIFS(T_Demandes[Collaborateur],$A6,T_Demandes[Statut],"Validé",T_Demandes[Du],"&lt;="&amp;DATE(2026,12,17),T_Demandes[Au],"&gt;="&amp;DATE(2026,12,17),T_Demandes[Type],"RTT")&gt;0,"RTT",IF(COUNTIFS(T_Demandes[Collaborateur],$A6,T_Demandes[Statut],"Validé",T_Demandes[Du],"&lt;="&amp;DATE(2026,12,17),T_Demandes[Au],"&gt;="&amp;DATE(2026,12,17),T_Demandes[Type],"MAL")&gt;0,"MAL",IF(COUNTIFS(T_Demandes[Collaborateur],$A6,T_Demandes[Statut],"Validé",T_Demandes[Du],"&lt;="&amp;DATE(2026,12,17),T_Demandes[Au],"&gt;="&amp;DATE(2026,12,17),T_Demandes[Type],"ABS")&gt;0,"ABS",IF(COUNTIFS(T_Demandes[Collaborateur],$A6,T_Demandes[Statut],"Validé",T_Demandes[Du],"&lt;="&amp;DATE(2026,12,17),T_Demandes[Au],"&gt;="&amp;DATE(2026,12,17),T_Demandes[Type],"MAT")&gt;0,"MAT","")))))</f>
        <v/>
      </c>
      <c r="U6" s="8">
        <f>IF(COUNTIFS(T_Demandes[Collaborateur],$A6,T_Demandes[Statut],"Validé",T_Demandes[Du],"&lt;="&amp;DATE(2026,12,18),T_Demandes[Au],"&gt;="&amp;DATE(2026,12,18),T_Demandes[Type],"CP")&gt;0,"CP",IF(COUNTIFS(T_Demandes[Collaborateur],$A6,T_Demandes[Statut],"Validé",T_Demandes[Du],"&lt;="&amp;DATE(2026,12,18),T_Demandes[Au],"&gt;="&amp;DATE(2026,12,18),T_Demandes[Type],"RTT")&gt;0,"RTT",IF(COUNTIFS(T_Demandes[Collaborateur],$A6,T_Demandes[Statut],"Validé",T_Demandes[Du],"&lt;="&amp;DATE(2026,12,18),T_Demandes[Au],"&gt;="&amp;DATE(2026,12,18),T_Demandes[Type],"MAL")&gt;0,"MAL",IF(COUNTIFS(T_Demandes[Collaborateur],$A6,T_Demandes[Statut],"Validé",T_Demandes[Du],"&lt;="&amp;DATE(2026,12,18),T_Demandes[Au],"&gt;="&amp;DATE(2026,12,18),T_Demandes[Type],"ABS")&gt;0,"ABS",IF(COUNTIFS(T_Demandes[Collaborateur],$A6,T_Demandes[Statut],"Validé",T_Demandes[Du],"&lt;="&amp;DATE(2026,12,18),T_Demandes[Au],"&gt;="&amp;DATE(2026,12,18),T_Demandes[Type],"MAT")&gt;0,"MAT","")))))</f>
        <v/>
      </c>
      <c r="V6" s="8">
        <f>IF(COUNTIFS(T_Demandes[Collaborateur],$A6,T_Demandes[Statut],"Validé",T_Demandes[Du],"&lt;="&amp;DATE(2026,12,19),T_Demandes[Au],"&gt;="&amp;DATE(2026,12,19),T_Demandes[Type],"CP")&gt;0,"CP",IF(COUNTIFS(T_Demandes[Collaborateur],$A6,T_Demandes[Statut],"Validé",T_Demandes[Du],"&lt;="&amp;DATE(2026,12,19),T_Demandes[Au],"&gt;="&amp;DATE(2026,12,19),T_Demandes[Type],"RTT")&gt;0,"RTT",IF(COUNTIFS(T_Demandes[Collaborateur],$A6,T_Demandes[Statut],"Validé",T_Demandes[Du],"&lt;="&amp;DATE(2026,12,19),T_Demandes[Au],"&gt;="&amp;DATE(2026,12,19),T_Demandes[Type],"MAL")&gt;0,"MAL",IF(COUNTIFS(T_Demandes[Collaborateur],$A6,T_Demandes[Statut],"Validé",T_Demandes[Du],"&lt;="&amp;DATE(2026,12,19),T_Demandes[Au],"&gt;="&amp;DATE(2026,12,19),T_Demandes[Type],"ABS")&gt;0,"ABS",IF(COUNTIFS(T_Demandes[Collaborateur],$A6,T_Demandes[Statut],"Validé",T_Demandes[Du],"&lt;="&amp;DATE(2026,12,19),T_Demandes[Au],"&gt;="&amp;DATE(2026,12,19),T_Demandes[Type],"MAT")&gt;0,"MAT","")))))</f>
        <v/>
      </c>
      <c r="W6" s="8">
        <f>IF(COUNTIFS(T_Demandes[Collaborateur],$A6,T_Demandes[Statut],"Validé",T_Demandes[Du],"&lt;="&amp;DATE(2026,12,20),T_Demandes[Au],"&gt;="&amp;DATE(2026,12,20),T_Demandes[Type],"CP")&gt;0,"CP",IF(COUNTIFS(T_Demandes[Collaborateur],$A6,T_Demandes[Statut],"Validé",T_Demandes[Du],"&lt;="&amp;DATE(2026,12,20),T_Demandes[Au],"&gt;="&amp;DATE(2026,12,20),T_Demandes[Type],"RTT")&gt;0,"RTT",IF(COUNTIFS(T_Demandes[Collaborateur],$A6,T_Demandes[Statut],"Validé",T_Demandes[Du],"&lt;="&amp;DATE(2026,12,20),T_Demandes[Au],"&gt;="&amp;DATE(2026,12,20),T_Demandes[Type],"MAL")&gt;0,"MAL",IF(COUNTIFS(T_Demandes[Collaborateur],$A6,T_Demandes[Statut],"Validé",T_Demandes[Du],"&lt;="&amp;DATE(2026,12,20),T_Demandes[Au],"&gt;="&amp;DATE(2026,12,20),T_Demandes[Type],"ABS")&gt;0,"ABS",IF(COUNTIFS(T_Demandes[Collaborateur],$A6,T_Demandes[Statut],"Validé",T_Demandes[Du],"&lt;="&amp;DATE(2026,12,20),T_Demandes[Au],"&gt;="&amp;DATE(2026,12,20),T_Demandes[Type],"MAT")&gt;0,"MAT","")))))</f>
        <v/>
      </c>
      <c r="X6" s="8">
        <f>IF(COUNTIFS(T_Demandes[Collaborateur],$A6,T_Demandes[Statut],"Validé",T_Demandes[Du],"&lt;="&amp;DATE(2026,12,21),T_Demandes[Au],"&gt;="&amp;DATE(2026,12,21),T_Demandes[Type],"CP")&gt;0,"CP",IF(COUNTIFS(T_Demandes[Collaborateur],$A6,T_Demandes[Statut],"Validé",T_Demandes[Du],"&lt;="&amp;DATE(2026,12,21),T_Demandes[Au],"&gt;="&amp;DATE(2026,12,21),T_Demandes[Type],"RTT")&gt;0,"RTT",IF(COUNTIFS(T_Demandes[Collaborateur],$A6,T_Demandes[Statut],"Validé",T_Demandes[Du],"&lt;="&amp;DATE(2026,12,21),T_Demandes[Au],"&gt;="&amp;DATE(2026,12,21),T_Demandes[Type],"MAL")&gt;0,"MAL",IF(COUNTIFS(T_Demandes[Collaborateur],$A6,T_Demandes[Statut],"Validé",T_Demandes[Du],"&lt;="&amp;DATE(2026,12,21),T_Demandes[Au],"&gt;="&amp;DATE(2026,12,21),T_Demandes[Type],"ABS")&gt;0,"ABS",IF(COUNTIFS(T_Demandes[Collaborateur],$A6,T_Demandes[Statut],"Validé",T_Demandes[Du],"&lt;="&amp;DATE(2026,12,21),T_Demandes[Au],"&gt;="&amp;DATE(2026,12,21),T_Demandes[Type],"MAT")&gt;0,"MAT","")))))</f>
        <v/>
      </c>
      <c r="Y6" s="8">
        <f>IF(COUNTIFS(T_Demandes[Collaborateur],$A6,T_Demandes[Statut],"Validé",T_Demandes[Du],"&lt;="&amp;DATE(2026,12,22),T_Demandes[Au],"&gt;="&amp;DATE(2026,12,22),T_Demandes[Type],"CP")&gt;0,"CP",IF(COUNTIFS(T_Demandes[Collaborateur],$A6,T_Demandes[Statut],"Validé",T_Demandes[Du],"&lt;="&amp;DATE(2026,12,22),T_Demandes[Au],"&gt;="&amp;DATE(2026,12,22),T_Demandes[Type],"RTT")&gt;0,"RTT",IF(COUNTIFS(T_Demandes[Collaborateur],$A6,T_Demandes[Statut],"Validé",T_Demandes[Du],"&lt;="&amp;DATE(2026,12,22),T_Demandes[Au],"&gt;="&amp;DATE(2026,12,22),T_Demandes[Type],"MAL")&gt;0,"MAL",IF(COUNTIFS(T_Demandes[Collaborateur],$A6,T_Demandes[Statut],"Validé",T_Demandes[Du],"&lt;="&amp;DATE(2026,12,22),T_Demandes[Au],"&gt;="&amp;DATE(2026,12,22),T_Demandes[Type],"ABS")&gt;0,"ABS",IF(COUNTIFS(T_Demandes[Collaborateur],$A6,T_Demandes[Statut],"Validé",T_Demandes[Du],"&lt;="&amp;DATE(2026,12,22),T_Demandes[Au],"&gt;="&amp;DATE(2026,12,22),T_Demandes[Type],"MAT")&gt;0,"MAT","")))))</f>
        <v/>
      </c>
      <c r="Z6" s="8">
        <f>IF(COUNTIFS(T_Demandes[Collaborateur],$A6,T_Demandes[Statut],"Validé",T_Demandes[Du],"&lt;="&amp;DATE(2026,12,23),T_Demandes[Au],"&gt;="&amp;DATE(2026,12,23),T_Demandes[Type],"CP")&gt;0,"CP",IF(COUNTIFS(T_Demandes[Collaborateur],$A6,T_Demandes[Statut],"Validé",T_Demandes[Du],"&lt;="&amp;DATE(2026,12,23),T_Demandes[Au],"&gt;="&amp;DATE(2026,12,23),T_Demandes[Type],"RTT")&gt;0,"RTT",IF(COUNTIFS(T_Demandes[Collaborateur],$A6,T_Demandes[Statut],"Validé",T_Demandes[Du],"&lt;="&amp;DATE(2026,12,23),T_Demandes[Au],"&gt;="&amp;DATE(2026,12,23),T_Demandes[Type],"MAL")&gt;0,"MAL",IF(COUNTIFS(T_Demandes[Collaborateur],$A6,T_Demandes[Statut],"Validé",T_Demandes[Du],"&lt;="&amp;DATE(2026,12,23),T_Demandes[Au],"&gt;="&amp;DATE(2026,12,23),T_Demandes[Type],"ABS")&gt;0,"ABS",IF(COUNTIFS(T_Demandes[Collaborateur],$A6,T_Demandes[Statut],"Validé",T_Demandes[Du],"&lt;="&amp;DATE(2026,12,23),T_Demandes[Au],"&gt;="&amp;DATE(2026,12,23),T_Demandes[Type],"MAT")&gt;0,"MAT","")))))</f>
        <v/>
      </c>
      <c r="AA6" s="8">
        <f>IF(COUNTIFS(T_Demandes[Collaborateur],$A6,T_Demandes[Statut],"Validé",T_Demandes[Du],"&lt;="&amp;DATE(2026,12,24),T_Demandes[Au],"&gt;="&amp;DATE(2026,12,24),T_Demandes[Type],"CP")&gt;0,"CP",IF(COUNTIFS(T_Demandes[Collaborateur],$A6,T_Demandes[Statut],"Validé",T_Demandes[Du],"&lt;="&amp;DATE(2026,12,24),T_Demandes[Au],"&gt;="&amp;DATE(2026,12,24),T_Demandes[Type],"RTT")&gt;0,"RTT",IF(COUNTIFS(T_Demandes[Collaborateur],$A6,T_Demandes[Statut],"Validé",T_Demandes[Du],"&lt;="&amp;DATE(2026,12,24),T_Demandes[Au],"&gt;="&amp;DATE(2026,12,24),T_Demandes[Type],"MAL")&gt;0,"MAL",IF(COUNTIFS(T_Demandes[Collaborateur],$A6,T_Demandes[Statut],"Validé",T_Demandes[Du],"&lt;="&amp;DATE(2026,12,24),T_Demandes[Au],"&gt;="&amp;DATE(2026,12,24),T_Demandes[Type],"ABS")&gt;0,"ABS",IF(COUNTIFS(T_Demandes[Collaborateur],$A6,T_Demandes[Statut],"Validé",T_Demandes[Du],"&lt;="&amp;DATE(2026,12,24),T_Demandes[Au],"&gt;="&amp;DATE(2026,12,24),T_Demandes[Type],"MAT")&gt;0,"MAT","")))))</f>
        <v/>
      </c>
      <c r="AB6" s="8">
        <f>IF(COUNTIFS(T_Demandes[Collaborateur],$A6,T_Demandes[Statut],"Validé",T_Demandes[Du],"&lt;="&amp;DATE(2026,12,25),T_Demandes[Au],"&gt;="&amp;DATE(2026,12,25),T_Demandes[Type],"CP")&gt;0,"CP",IF(COUNTIFS(T_Demandes[Collaborateur],$A6,T_Demandes[Statut],"Validé",T_Demandes[Du],"&lt;="&amp;DATE(2026,12,25),T_Demandes[Au],"&gt;="&amp;DATE(2026,12,25),T_Demandes[Type],"RTT")&gt;0,"RTT",IF(COUNTIFS(T_Demandes[Collaborateur],$A6,T_Demandes[Statut],"Validé",T_Demandes[Du],"&lt;="&amp;DATE(2026,12,25),T_Demandes[Au],"&gt;="&amp;DATE(2026,12,25),T_Demandes[Type],"MAL")&gt;0,"MAL",IF(COUNTIFS(T_Demandes[Collaborateur],$A6,T_Demandes[Statut],"Validé",T_Demandes[Du],"&lt;="&amp;DATE(2026,12,25),T_Demandes[Au],"&gt;="&amp;DATE(2026,12,25),T_Demandes[Type],"ABS")&gt;0,"ABS",IF(COUNTIFS(T_Demandes[Collaborateur],$A6,T_Demandes[Statut],"Validé",T_Demandes[Du],"&lt;="&amp;DATE(2026,12,25),T_Demandes[Au],"&gt;="&amp;DATE(2026,12,25),T_Demandes[Type],"MAT")&gt;0,"MAT","")))))</f>
        <v/>
      </c>
      <c r="AC6" s="8">
        <f>IF(COUNTIFS(T_Demandes[Collaborateur],$A6,T_Demandes[Statut],"Validé",T_Demandes[Du],"&lt;="&amp;DATE(2026,12,26),T_Demandes[Au],"&gt;="&amp;DATE(2026,12,26),T_Demandes[Type],"CP")&gt;0,"CP",IF(COUNTIFS(T_Demandes[Collaborateur],$A6,T_Demandes[Statut],"Validé",T_Demandes[Du],"&lt;="&amp;DATE(2026,12,26),T_Demandes[Au],"&gt;="&amp;DATE(2026,12,26),T_Demandes[Type],"RTT")&gt;0,"RTT",IF(COUNTIFS(T_Demandes[Collaborateur],$A6,T_Demandes[Statut],"Validé",T_Demandes[Du],"&lt;="&amp;DATE(2026,12,26),T_Demandes[Au],"&gt;="&amp;DATE(2026,12,26),T_Demandes[Type],"MAL")&gt;0,"MAL",IF(COUNTIFS(T_Demandes[Collaborateur],$A6,T_Demandes[Statut],"Validé",T_Demandes[Du],"&lt;="&amp;DATE(2026,12,26),T_Demandes[Au],"&gt;="&amp;DATE(2026,12,26),T_Demandes[Type],"ABS")&gt;0,"ABS",IF(COUNTIFS(T_Demandes[Collaborateur],$A6,T_Demandes[Statut],"Validé",T_Demandes[Du],"&lt;="&amp;DATE(2026,12,26),T_Demandes[Au],"&gt;="&amp;DATE(2026,12,26),T_Demandes[Type],"MAT")&gt;0,"MAT","")))))</f>
        <v/>
      </c>
      <c r="AD6" s="8">
        <f>IF(COUNTIFS(T_Demandes[Collaborateur],$A6,T_Demandes[Statut],"Validé",T_Demandes[Du],"&lt;="&amp;DATE(2026,12,27),T_Demandes[Au],"&gt;="&amp;DATE(2026,12,27),T_Demandes[Type],"CP")&gt;0,"CP",IF(COUNTIFS(T_Demandes[Collaborateur],$A6,T_Demandes[Statut],"Validé",T_Demandes[Du],"&lt;="&amp;DATE(2026,12,27),T_Demandes[Au],"&gt;="&amp;DATE(2026,12,27),T_Demandes[Type],"RTT")&gt;0,"RTT",IF(COUNTIFS(T_Demandes[Collaborateur],$A6,T_Demandes[Statut],"Validé",T_Demandes[Du],"&lt;="&amp;DATE(2026,12,27),T_Demandes[Au],"&gt;="&amp;DATE(2026,12,27),T_Demandes[Type],"MAL")&gt;0,"MAL",IF(COUNTIFS(T_Demandes[Collaborateur],$A6,T_Demandes[Statut],"Validé",T_Demandes[Du],"&lt;="&amp;DATE(2026,12,27),T_Demandes[Au],"&gt;="&amp;DATE(2026,12,27),T_Demandes[Type],"ABS")&gt;0,"ABS",IF(COUNTIFS(T_Demandes[Collaborateur],$A6,T_Demandes[Statut],"Validé",T_Demandes[Du],"&lt;="&amp;DATE(2026,12,27),T_Demandes[Au],"&gt;="&amp;DATE(2026,12,27),T_Demandes[Type],"MAT")&gt;0,"MAT","")))))</f>
        <v/>
      </c>
      <c r="AE6" s="8">
        <f>IF(COUNTIFS(T_Demandes[Collaborateur],$A6,T_Demandes[Statut],"Validé",T_Demandes[Du],"&lt;="&amp;DATE(2026,12,28),T_Demandes[Au],"&gt;="&amp;DATE(2026,12,28),T_Demandes[Type],"CP")&gt;0,"CP",IF(COUNTIFS(T_Demandes[Collaborateur],$A6,T_Demandes[Statut],"Validé",T_Demandes[Du],"&lt;="&amp;DATE(2026,12,28),T_Demandes[Au],"&gt;="&amp;DATE(2026,12,28),T_Demandes[Type],"RTT")&gt;0,"RTT",IF(COUNTIFS(T_Demandes[Collaborateur],$A6,T_Demandes[Statut],"Validé",T_Demandes[Du],"&lt;="&amp;DATE(2026,12,28),T_Demandes[Au],"&gt;="&amp;DATE(2026,12,28),T_Demandes[Type],"MAL")&gt;0,"MAL",IF(COUNTIFS(T_Demandes[Collaborateur],$A6,T_Demandes[Statut],"Validé",T_Demandes[Du],"&lt;="&amp;DATE(2026,12,28),T_Demandes[Au],"&gt;="&amp;DATE(2026,12,28),T_Demandes[Type],"ABS")&gt;0,"ABS",IF(COUNTIFS(T_Demandes[Collaborateur],$A6,T_Demandes[Statut],"Validé",T_Demandes[Du],"&lt;="&amp;DATE(2026,12,28),T_Demandes[Au],"&gt;="&amp;DATE(2026,12,28),T_Demandes[Type],"MAT")&gt;0,"MAT","")))))</f>
        <v/>
      </c>
      <c r="AF6" s="8">
        <f>IF(COUNTIFS(T_Demandes[Collaborateur],$A6,T_Demandes[Statut],"Validé",T_Demandes[Du],"&lt;="&amp;DATE(2026,12,29),T_Demandes[Au],"&gt;="&amp;DATE(2026,12,29),T_Demandes[Type],"CP")&gt;0,"CP",IF(COUNTIFS(T_Demandes[Collaborateur],$A6,T_Demandes[Statut],"Validé",T_Demandes[Du],"&lt;="&amp;DATE(2026,12,29),T_Demandes[Au],"&gt;="&amp;DATE(2026,12,29),T_Demandes[Type],"RTT")&gt;0,"RTT",IF(COUNTIFS(T_Demandes[Collaborateur],$A6,T_Demandes[Statut],"Validé",T_Demandes[Du],"&lt;="&amp;DATE(2026,12,29),T_Demandes[Au],"&gt;="&amp;DATE(2026,12,29),T_Demandes[Type],"MAL")&gt;0,"MAL",IF(COUNTIFS(T_Demandes[Collaborateur],$A6,T_Demandes[Statut],"Validé",T_Demandes[Du],"&lt;="&amp;DATE(2026,12,29),T_Demandes[Au],"&gt;="&amp;DATE(2026,12,29),T_Demandes[Type],"ABS")&gt;0,"ABS",IF(COUNTIFS(T_Demandes[Collaborateur],$A6,T_Demandes[Statut],"Validé",T_Demandes[Du],"&lt;="&amp;DATE(2026,12,29),T_Demandes[Au],"&gt;="&amp;DATE(2026,12,29),T_Demandes[Type],"MAT")&gt;0,"MAT","")))))</f>
        <v/>
      </c>
      <c r="AG6" s="8">
        <f>IF(COUNTIFS(T_Demandes[Collaborateur],$A6,T_Demandes[Statut],"Validé",T_Demandes[Du],"&lt;="&amp;DATE(2026,12,30),T_Demandes[Au],"&gt;="&amp;DATE(2026,12,30),T_Demandes[Type],"CP")&gt;0,"CP",IF(COUNTIFS(T_Demandes[Collaborateur],$A6,T_Demandes[Statut],"Validé",T_Demandes[Du],"&lt;="&amp;DATE(2026,12,30),T_Demandes[Au],"&gt;="&amp;DATE(2026,12,30),T_Demandes[Type],"RTT")&gt;0,"RTT",IF(COUNTIFS(T_Demandes[Collaborateur],$A6,T_Demandes[Statut],"Validé",T_Demandes[Du],"&lt;="&amp;DATE(2026,12,30),T_Demandes[Au],"&gt;="&amp;DATE(2026,12,30),T_Demandes[Type],"MAL")&gt;0,"MAL",IF(COUNTIFS(T_Demandes[Collaborateur],$A6,T_Demandes[Statut],"Validé",T_Demandes[Du],"&lt;="&amp;DATE(2026,12,30),T_Demandes[Au],"&gt;="&amp;DATE(2026,12,30),T_Demandes[Type],"ABS")&gt;0,"ABS",IF(COUNTIFS(T_Demandes[Collaborateur],$A6,T_Demandes[Statut],"Validé",T_Demandes[Du],"&lt;="&amp;DATE(2026,12,30),T_Demandes[Au],"&gt;="&amp;DATE(2026,12,30),T_Demandes[Type],"MAT")&gt;0,"MAT","")))))</f>
        <v/>
      </c>
      <c r="AH6" s="8">
        <f>IF(COUNTIFS(T_Demandes[Collaborateur],$A6,T_Demandes[Statut],"Validé",T_Demandes[Du],"&lt;="&amp;DATE(2026,12,31),T_Demandes[Au],"&gt;="&amp;DATE(2026,12,31),T_Demandes[Type],"CP")&gt;0,"CP",IF(COUNTIFS(T_Demandes[Collaborateur],$A6,T_Demandes[Statut],"Validé",T_Demandes[Du],"&lt;="&amp;DATE(2026,12,31),T_Demandes[Au],"&gt;="&amp;DATE(2026,12,31),T_Demandes[Type],"RTT")&gt;0,"RTT",IF(COUNTIFS(T_Demandes[Collaborateur],$A6,T_Demandes[Statut],"Validé",T_Demandes[Du],"&lt;="&amp;DATE(2026,12,31),T_Demandes[Au],"&gt;="&amp;DATE(2026,12,31),T_Demandes[Type],"MAL")&gt;0,"MAL",IF(COUNTIFS(T_Demandes[Collaborateur],$A6,T_Demandes[Statut],"Validé",T_Demandes[Du],"&lt;="&amp;DATE(2026,12,31),T_Demandes[Au],"&gt;="&amp;DATE(2026,12,31),T_Demandes[Type],"ABS")&gt;0,"ABS",IF(COUNTIFS(T_Demandes[Collaborateur],$A6,T_Demandes[Statut],"Validé",T_Demandes[Du],"&lt;="&amp;DATE(2026,12,31),T_Demandes[Au],"&gt;="&amp;DATE(2026,12,31),T_Demandes[Type],"MAT")&gt;0,"MAT","")))))</f>
        <v/>
      </c>
    </row>
    <row r="7">
      <c r="A7" t="inlineStr">
        <is>
          <t>Salma Rifi</t>
        </is>
      </c>
      <c r="B7" t="inlineStr">
        <is>
          <t>A</t>
        </is>
      </c>
      <c r="C7" t="inlineStr">
        <is>
          <t>Yassine Haddad</t>
        </is>
      </c>
      <c r="D7" s="8">
        <f>IF(COUNTIFS(T_Demandes[Collaborateur],$A7,T_Demandes[Statut],"Validé",T_Demandes[Du],"&lt;="&amp;DATE(2026,12,1),T_Demandes[Au],"&gt;="&amp;DATE(2026,12,1),T_Demandes[Type],"CP")&gt;0,"CP",IF(COUNTIFS(T_Demandes[Collaborateur],$A7,T_Demandes[Statut],"Validé",T_Demandes[Du],"&lt;="&amp;DATE(2026,12,1),T_Demandes[Au],"&gt;="&amp;DATE(2026,12,1),T_Demandes[Type],"RTT")&gt;0,"RTT",IF(COUNTIFS(T_Demandes[Collaborateur],$A7,T_Demandes[Statut],"Validé",T_Demandes[Du],"&lt;="&amp;DATE(2026,12,1),T_Demandes[Au],"&gt;="&amp;DATE(2026,12,1),T_Demandes[Type],"MAL")&gt;0,"MAL",IF(COUNTIFS(T_Demandes[Collaborateur],$A7,T_Demandes[Statut],"Validé",T_Demandes[Du],"&lt;="&amp;DATE(2026,12,1),T_Demandes[Au],"&gt;="&amp;DATE(2026,12,1),T_Demandes[Type],"ABS")&gt;0,"ABS",IF(COUNTIFS(T_Demandes[Collaborateur],$A7,T_Demandes[Statut],"Validé",T_Demandes[Du],"&lt;="&amp;DATE(2026,12,1),T_Demandes[Au],"&gt;="&amp;DATE(2026,12,1),T_Demandes[Type],"MAT")&gt;0,"MAT","")))))</f>
        <v/>
      </c>
      <c r="E7" s="8">
        <f>IF(COUNTIFS(T_Demandes[Collaborateur],$A7,T_Demandes[Statut],"Validé",T_Demandes[Du],"&lt;="&amp;DATE(2026,12,2),T_Demandes[Au],"&gt;="&amp;DATE(2026,12,2),T_Demandes[Type],"CP")&gt;0,"CP",IF(COUNTIFS(T_Demandes[Collaborateur],$A7,T_Demandes[Statut],"Validé",T_Demandes[Du],"&lt;="&amp;DATE(2026,12,2),T_Demandes[Au],"&gt;="&amp;DATE(2026,12,2),T_Demandes[Type],"RTT")&gt;0,"RTT",IF(COUNTIFS(T_Demandes[Collaborateur],$A7,T_Demandes[Statut],"Validé",T_Demandes[Du],"&lt;="&amp;DATE(2026,12,2),T_Demandes[Au],"&gt;="&amp;DATE(2026,12,2),T_Demandes[Type],"MAL")&gt;0,"MAL",IF(COUNTIFS(T_Demandes[Collaborateur],$A7,T_Demandes[Statut],"Validé",T_Demandes[Du],"&lt;="&amp;DATE(2026,12,2),T_Demandes[Au],"&gt;="&amp;DATE(2026,12,2),T_Demandes[Type],"ABS")&gt;0,"ABS",IF(COUNTIFS(T_Demandes[Collaborateur],$A7,T_Demandes[Statut],"Validé",T_Demandes[Du],"&lt;="&amp;DATE(2026,12,2),T_Demandes[Au],"&gt;="&amp;DATE(2026,12,2),T_Demandes[Type],"MAT")&gt;0,"MAT","")))))</f>
        <v/>
      </c>
      <c r="F7" s="8">
        <f>IF(COUNTIFS(T_Demandes[Collaborateur],$A7,T_Demandes[Statut],"Validé",T_Demandes[Du],"&lt;="&amp;DATE(2026,12,3),T_Demandes[Au],"&gt;="&amp;DATE(2026,12,3),T_Demandes[Type],"CP")&gt;0,"CP",IF(COUNTIFS(T_Demandes[Collaborateur],$A7,T_Demandes[Statut],"Validé",T_Demandes[Du],"&lt;="&amp;DATE(2026,12,3),T_Demandes[Au],"&gt;="&amp;DATE(2026,12,3),T_Demandes[Type],"RTT")&gt;0,"RTT",IF(COUNTIFS(T_Demandes[Collaborateur],$A7,T_Demandes[Statut],"Validé",T_Demandes[Du],"&lt;="&amp;DATE(2026,12,3),T_Demandes[Au],"&gt;="&amp;DATE(2026,12,3),T_Demandes[Type],"MAL")&gt;0,"MAL",IF(COUNTIFS(T_Demandes[Collaborateur],$A7,T_Demandes[Statut],"Validé",T_Demandes[Du],"&lt;="&amp;DATE(2026,12,3),T_Demandes[Au],"&gt;="&amp;DATE(2026,12,3),T_Demandes[Type],"ABS")&gt;0,"ABS",IF(COUNTIFS(T_Demandes[Collaborateur],$A7,T_Demandes[Statut],"Validé",T_Demandes[Du],"&lt;="&amp;DATE(2026,12,3),T_Demandes[Au],"&gt;="&amp;DATE(2026,12,3),T_Demandes[Type],"MAT")&gt;0,"MAT","")))))</f>
        <v/>
      </c>
      <c r="G7" s="8">
        <f>IF(COUNTIFS(T_Demandes[Collaborateur],$A7,T_Demandes[Statut],"Validé",T_Demandes[Du],"&lt;="&amp;DATE(2026,12,4),T_Demandes[Au],"&gt;="&amp;DATE(2026,12,4),T_Demandes[Type],"CP")&gt;0,"CP",IF(COUNTIFS(T_Demandes[Collaborateur],$A7,T_Demandes[Statut],"Validé",T_Demandes[Du],"&lt;="&amp;DATE(2026,12,4),T_Demandes[Au],"&gt;="&amp;DATE(2026,12,4),T_Demandes[Type],"RTT")&gt;0,"RTT",IF(COUNTIFS(T_Demandes[Collaborateur],$A7,T_Demandes[Statut],"Validé",T_Demandes[Du],"&lt;="&amp;DATE(2026,12,4),T_Demandes[Au],"&gt;="&amp;DATE(2026,12,4),T_Demandes[Type],"MAL")&gt;0,"MAL",IF(COUNTIFS(T_Demandes[Collaborateur],$A7,T_Demandes[Statut],"Validé",T_Demandes[Du],"&lt;="&amp;DATE(2026,12,4),T_Demandes[Au],"&gt;="&amp;DATE(2026,12,4),T_Demandes[Type],"ABS")&gt;0,"ABS",IF(COUNTIFS(T_Demandes[Collaborateur],$A7,T_Demandes[Statut],"Validé",T_Demandes[Du],"&lt;="&amp;DATE(2026,12,4),T_Demandes[Au],"&gt;="&amp;DATE(2026,12,4),T_Demandes[Type],"MAT")&gt;0,"MAT","")))))</f>
        <v/>
      </c>
      <c r="H7" s="8">
        <f>IF(COUNTIFS(T_Demandes[Collaborateur],$A7,T_Demandes[Statut],"Validé",T_Demandes[Du],"&lt;="&amp;DATE(2026,12,5),T_Demandes[Au],"&gt;="&amp;DATE(2026,12,5),T_Demandes[Type],"CP")&gt;0,"CP",IF(COUNTIFS(T_Demandes[Collaborateur],$A7,T_Demandes[Statut],"Validé",T_Demandes[Du],"&lt;="&amp;DATE(2026,12,5),T_Demandes[Au],"&gt;="&amp;DATE(2026,12,5),T_Demandes[Type],"RTT")&gt;0,"RTT",IF(COUNTIFS(T_Demandes[Collaborateur],$A7,T_Demandes[Statut],"Validé",T_Demandes[Du],"&lt;="&amp;DATE(2026,12,5),T_Demandes[Au],"&gt;="&amp;DATE(2026,12,5),T_Demandes[Type],"MAL")&gt;0,"MAL",IF(COUNTIFS(T_Demandes[Collaborateur],$A7,T_Demandes[Statut],"Validé",T_Demandes[Du],"&lt;="&amp;DATE(2026,12,5),T_Demandes[Au],"&gt;="&amp;DATE(2026,12,5),T_Demandes[Type],"ABS")&gt;0,"ABS",IF(COUNTIFS(T_Demandes[Collaborateur],$A7,T_Demandes[Statut],"Validé",T_Demandes[Du],"&lt;="&amp;DATE(2026,12,5),T_Demandes[Au],"&gt;="&amp;DATE(2026,12,5),T_Demandes[Type],"MAT")&gt;0,"MAT","")))))</f>
        <v/>
      </c>
      <c r="I7" s="8">
        <f>IF(COUNTIFS(T_Demandes[Collaborateur],$A7,T_Demandes[Statut],"Validé",T_Demandes[Du],"&lt;="&amp;DATE(2026,12,6),T_Demandes[Au],"&gt;="&amp;DATE(2026,12,6),T_Demandes[Type],"CP")&gt;0,"CP",IF(COUNTIFS(T_Demandes[Collaborateur],$A7,T_Demandes[Statut],"Validé",T_Demandes[Du],"&lt;="&amp;DATE(2026,12,6),T_Demandes[Au],"&gt;="&amp;DATE(2026,12,6),T_Demandes[Type],"RTT")&gt;0,"RTT",IF(COUNTIFS(T_Demandes[Collaborateur],$A7,T_Demandes[Statut],"Validé",T_Demandes[Du],"&lt;="&amp;DATE(2026,12,6),T_Demandes[Au],"&gt;="&amp;DATE(2026,12,6),T_Demandes[Type],"MAL")&gt;0,"MAL",IF(COUNTIFS(T_Demandes[Collaborateur],$A7,T_Demandes[Statut],"Validé",T_Demandes[Du],"&lt;="&amp;DATE(2026,12,6),T_Demandes[Au],"&gt;="&amp;DATE(2026,12,6),T_Demandes[Type],"ABS")&gt;0,"ABS",IF(COUNTIFS(T_Demandes[Collaborateur],$A7,T_Demandes[Statut],"Validé",T_Demandes[Du],"&lt;="&amp;DATE(2026,12,6),T_Demandes[Au],"&gt;="&amp;DATE(2026,12,6),T_Demandes[Type],"MAT")&gt;0,"MAT","")))))</f>
        <v/>
      </c>
      <c r="J7" s="8">
        <f>IF(COUNTIFS(T_Demandes[Collaborateur],$A7,T_Demandes[Statut],"Validé",T_Demandes[Du],"&lt;="&amp;DATE(2026,12,7),T_Demandes[Au],"&gt;="&amp;DATE(2026,12,7),T_Demandes[Type],"CP")&gt;0,"CP",IF(COUNTIFS(T_Demandes[Collaborateur],$A7,T_Demandes[Statut],"Validé",T_Demandes[Du],"&lt;="&amp;DATE(2026,12,7),T_Demandes[Au],"&gt;="&amp;DATE(2026,12,7),T_Demandes[Type],"RTT")&gt;0,"RTT",IF(COUNTIFS(T_Demandes[Collaborateur],$A7,T_Demandes[Statut],"Validé",T_Demandes[Du],"&lt;="&amp;DATE(2026,12,7),T_Demandes[Au],"&gt;="&amp;DATE(2026,12,7),T_Demandes[Type],"MAL")&gt;0,"MAL",IF(COUNTIFS(T_Demandes[Collaborateur],$A7,T_Demandes[Statut],"Validé",T_Demandes[Du],"&lt;="&amp;DATE(2026,12,7),T_Demandes[Au],"&gt;="&amp;DATE(2026,12,7),T_Demandes[Type],"ABS")&gt;0,"ABS",IF(COUNTIFS(T_Demandes[Collaborateur],$A7,T_Demandes[Statut],"Validé",T_Demandes[Du],"&lt;="&amp;DATE(2026,12,7),T_Demandes[Au],"&gt;="&amp;DATE(2026,12,7),T_Demandes[Type],"MAT")&gt;0,"MAT","")))))</f>
        <v/>
      </c>
      <c r="K7" s="8">
        <f>IF(COUNTIFS(T_Demandes[Collaborateur],$A7,T_Demandes[Statut],"Validé",T_Demandes[Du],"&lt;="&amp;DATE(2026,12,8),T_Demandes[Au],"&gt;="&amp;DATE(2026,12,8),T_Demandes[Type],"CP")&gt;0,"CP",IF(COUNTIFS(T_Demandes[Collaborateur],$A7,T_Demandes[Statut],"Validé",T_Demandes[Du],"&lt;="&amp;DATE(2026,12,8),T_Demandes[Au],"&gt;="&amp;DATE(2026,12,8),T_Demandes[Type],"RTT")&gt;0,"RTT",IF(COUNTIFS(T_Demandes[Collaborateur],$A7,T_Demandes[Statut],"Validé",T_Demandes[Du],"&lt;="&amp;DATE(2026,12,8),T_Demandes[Au],"&gt;="&amp;DATE(2026,12,8),T_Demandes[Type],"MAL")&gt;0,"MAL",IF(COUNTIFS(T_Demandes[Collaborateur],$A7,T_Demandes[Statut],"Validé",T_Demandes[Du],"&lt;="&amp;DATE(2026,12,8),T_Demandes[Au],"&gt;="&amp;DATE(2026,12,8),T_Demandes[Type],"ABS")&gt;0,"ABS",IF(COUNTIFS(T_Demandes[Collaborateur],$A7,T_Demandes[Statut],"Validé",T_Demandes[Du],"&lt;="&amp;DATE(2026,12,8),T_Demandes[Au],"&gt;="&amp;DATE(2026,12,8),T_Demandes[Type],"MAT")&gt;0,"MAT","")))))</f>
        <v/>
      </c>
      <c r="L7" s="8">
        <f>IF(COUNTIFS(T_Demandes[Collaborateur],$A7,T_Demandes[Statut],"Validé",T_Demandes[Du],"&lt;="&amp;DATE(2026,12,9),T_Demandes[Au],"&gt;="&amp;DATE(2026,12,9),T_Demandes[Type],"CP")&gt;0,"CP",IF(COUNTIFS(T_Demandes[Collaborateur],$A7,T_Demandes[Statut],"Validé",T_Demandes[Du],"&lt;="&amp;DATE(2026,12,9),T_Demandes[Au],"&gt;="&amp;DATE(2026,12,9),T_Demandes[Type],"RTT")&gt;0,"RTT",IF(COUNTIFS(T_Demandes[Collaborateur],$A7,T_Demandes[Statut],"Validé",T_Demandes[Du],"&lt;="&amp;DATE(2026,12,9),T_Demandes[Au],"&gt;="&amp;DATE(2026,12,9),T_Demandes[Type],"MAL")&gt;0,"MAL",IF(COUNTIFS(T_Demandes[Collaborateur],$A7,T_Demandes[Statut],"Validé",T_Demandes[Du],"&lt;="&amp;DATE(2026,12,9),T_Demandes[Au],"&gt;="&amp;DATE(2026,12,9),T_Demandes[Type],"ABS")&gt;0,"ABS",IF(COUNTIFS(T_Demandes[Collaborateur],$A7,T_Demandes[Statut],"Validé",T_Demandes[Du],"&lt;="&amp;DATE(2026,12,9),T_Demandes[Au],"&gt;="&amp;DATE(2026,12,9),T_Demandes[Type],"MAT")&gt;0,"MAT","")))))</f>
        <v/>
      </c>
      <c r="M7" s="8">
        <f>IF(COUNTIFS(T_Demandes[Collaborateur],$A7,T_Demandes[Statut],"Validé",T_Demandes[Du],"&lt;="&amp;DATE(2026,12,10),T_Demandes[Au],"&gt;="&amp;DATE(2026,12,10),T_Demandes[Type],"CP")&gt;0,"CP",IF(COUNTIFS(T_Demandes[Collaborateur],$A7,T_Demandes[Statut],"Validé",T_Demandes[Du],"&lt;="&amp;DATE(2026,12,10),T_Demandes[Au],"&gt;="&amp;DATE(2026,12,10),T_Demandes[Type],"RTT")&gt;0,"RTT",IF(COUNTIFS(T_Demandes[Collaborateur],$A7,T_Demandes[Statut],"Validé",T_Demandes[Du],"&lt;="&amp;DATE(2026,12,10),T_Demandes[Au],"&gt;="&amp;DATE(2026,12,10),T_Demandes[Type],"MAL")&gt;0,"MAL",IF(COUNTIFS(T_Demandes[Collaborateur],$A7,T_Demandes[Statut],"Validé",T_Demandes[Du],"&lt;="&amp;DATE(2026,12,10),T_Demandes[Au],"&gt;="&amp;DATE(2026,12,10),T_Demandes[Type],"ABS")&gt;0,"ABS",IF(COUNTIFS(T_Demandes[Collaborateur],$A7,T_Demandes[Statut],"Validé",T_Demandes[Du],"&lt;="&amp;DATE(2026,12,10),T_Demandes[Au],"&gt;="&amp;DATE(2026,12,10),T_Demandes[Type],"MAT")&gt;0,"MAT","")))))</f>
        <v/>
      </c>
      <c r="N7" s="8">
        <f>IF(COUNTIFS(T_Demandes[Collaborateur],$A7,T_Demandes[Statut],"Validé",T_Demandes[Du],"&lt;="&amp;DATE(2026,12,11),T_Demandes[Au],"&gt;="&amp;DATE(2026,12,11),T_Demandes[Type],"CP")&gt;0,"CP",IF(COUNTIFS(T_Demandes[Collaborateur],$A7,T_Demandes[Statut],"Validé",T_Demandes[Du],"&lt;="&amp;DATE(2026,12,11),T_Demandes[Au],"&gt;="&amp;DATE(2026,12,11),T_Demandes[Type],"RTT")&gt;0,"RTT",IF(COUNTIFS(T_Demandes[Collaborateur],$A7,T_Demandes[Statut],"Validé",T_Demandes[Du],"&lt;="&amp;DATE(2026,12,11),T_Demandes[Au],"&gt;="&amp;DATE(2026,12,11),T_Demandes[Type],"MAL")&gt;0,"MAL",IF(COUNTIFS(T_Demandes[Collaborateur],$A7,T_Demandes[Statut],"Validé",T_Demandes[Du],"&lt;="&amp;DATE(2026,12,11),T_Demandes[Au],"&gt;="&amp;DATE(2026,12,11),T_Demandes[Type],"ABS")&gt;0,"ABS",IF(COUNTIFS(T_Demandes[Collaborateur],$A7,T_Demandes[Statut],"Validé",T_Demandes[Du],"&lt;="&amp;DATE(2026,12,11),T_Demandes[Au],"&gt;="&amp;DATE(2026,12,11),T_Demandes[Type],"MAT")&gt;0,"MAT","")))))</f>
        <v/>
      </c>
      <c r="O7" s="8">
        <f>IF(COUNTIFS(T_Demandes[Collaborateur],$A7,T_Demandes[Statut],"Validé",T_Demandes[Du],"&lt;="&amp;DATE(2026,12,12),T_Demandes[Au],"&gt;="&amp;DATE(2026,12,12),T_Demandes[Type],"CP")&gt;0,"CP",IF(COUNTIFS(T_Demandes[Collaborateur],$A7,T_Demandes[Statut],"Validé",T_Demandes[Du],"&lt;="&amp;DATE(2026,12,12),T_Demandes[Au],"&gt;="&amp;DATE(2026,12,12),T_Demandes[Type],"RTT")&gt;0,"RTT",IF(COUNTIFS(T_Demandes[Collaborateur],$A7,T_Demandes[Statut],"Validé",T_Demandes[Du],"&lt;="&amp;DATE(2026,12,12),T_Demandes[Au],"&gt;="&amp;DATE(2026,12,12),T_Demandes[Type],"MAL")&gt;0,"MAL",IF(COUNTIFS(T_Demandes[Collaborateur],$A7,T_Demandes[Statut],"Validé",T_Demandes[Du],"&lt;="&amp;DATE(2026,12,12),T_Demandes[Au],"&gt;="&amp;DATE(2026,12,12),T_Demandes[Type],"ABS")&gt;0,"ABS",IF(COUNTIFS(T_Demandes[Collaborateur],$A7,T_Demandes[Statut],"Validé",T_Demandes[Du],"&lt;="&amp;DATE(2026,12,12),T_Demandes[Au],"&gt;="&amp;DATE(2026,12,12),T_Demandes[Type],"MAT")&gt;0,"MAT","")))))</f>
        <v/>
      </c>
      <c r="P7" s="8">
        <f>IF(COUNTIFS(T_Demandes[Collaborateur],$A7,T_Demandes[Statut],"Validé",T_Demandes[Du],"&lt;="&amp;DATE(2026,12,13),T_Demandes[Au],"&gt;="&amp;DATE(2026,12,13),T_Demandes[Type],"CP")&gt;0,"CP",IF(COUNTIFS(T_Demandes[Collaborateur],$A7,T_Demandes[Statut],"Validé",T_Demandes[Du],"&lt;="&amp;DATE(2026,12,13),T_Demandes[Au],"&gt;="&amp;DATE(2026,12,13),T_Demandes[Type],"RTT")&gt;0,"RTT",IF(COUNTIFS(T_Demandes[Collaborateur],$A7,T_Demandes[Statut],"Validé",T_Demandes[Du],"&lt;="&amp;DATE(2026,12,13),T_Demandes[Au],"&gt;="&amp;DATE(2026,12,13),T_Demandes[Type],"MAL")&gt;0,"MAL",IF(COUNTIFS(T_Demandes[Collaborateur],$A7,T_Demandes[Statut],"Validé",T_Demandes[Du],"&lt;="&amp;DATE(2026,12,13),T_Demandes[Au],"&gt;="&amp;DATE(2026,12,13),T_Demandes[Type],"ABS")&gt;0,"ABS",IF(COUNTIFS(T_Demandes[Collaborateur],$A7,T_Demandes[Statut],"Validé",T_Demandes[Du],"&lt;="&amp;DATE(2026,12,13),T_Demandes[Au],"&gt;="&amp;DATE(2026,12,13),T_Demandes[Type],"MAT")&gt;0,"MAT","")))))</f>
        <v/>
      </c>
      <c r="Q7" s="8">
        <f>IF(COUNTIFS(T_Demandes[Collaborateur],$A7,T_Demandes[Statut],"Validé",T_Demandes[Du],"&lt;="&amp;DATE(2026,12,14),T_Demandes[Au],"&gt;="&amp;DATE(2026,12,14),T_Demandes[Type],"CP")&gt;0,"CP",IF(COUNTIFS(T_Demandes[Collaborateur],$A7,T_Demandes[Statut],"Validé",T_Demandes[Du],"&lt;="&amp;DATE(2026,12,14),T_Demandes[Au],"&gt;="&amp;DATE(2026,12,14),T_Demandes[Type],"RTT")&gt;0,"RTT",IF(COUNTIFS(T_Demandes[Collaborateur],$A7,T_Demandes[Statut],"Validé",T_Demandes[Du],"&lt;="&amp;DATE(2026,12,14),T_Demandes[Au],"&gt;="&amp;DATE(2026,12,14),T_Demandes[Type],"MAL")&gt;0,"MAL",IF(COUNTIFS(T_Demandes[Collaborateur],$A7,T_Demandes[Statut],"Validé",T_Demandes[Du],"&lt;="&amp;DATE(2026,12,14),T_Demandes[Au],"&gt;="&amp;DATE(2026,12,14),T_Demandes[Type],"ABS")&gt;0,"ABS",IF(COUNTIFS(T_Demandes[Collaborateur],$A7,T_Demandes[Statut],"Validé",T_Demandes[Du],"&lt;="&amp;DATE(2026,12,14),T_Demandes[Au],"&gt;="&amp;DATE(2026,12,14),T_Demandes[Type],"MAT")&gt;0,"MAT","")))))</f>
        <v/>
      </c>
      <c r="R7" s="8">
        <f>IF(COUNTIFS(T_Demandes[Collaborateur],$A7,T_Demandes[Statut],"Validé",T_Demandes[Du],"&lt;="&amp;DATE(2026,12,15),T_Demandes[Au],"&gt;="&amp;DATE(2026,12,15),T_Demandes[Type],"CP")&gt;0,"CP",IF(COUNTIFS(T_Demandes[Collaborateur],$A7,T_Demandes[Statut],"Validé",T_Demandes[Du],"&lt;="&amp;DATE(2026,12,15),T_Demandes[Au],"&gt;="&amp;DATE(2026,12,15),T_Demandes[Type],"RTT")&gt;0,"RTT",IF(COUNTIFS(T_Demandes[Collaborateur],$A7,T_Demandes[Statut],"Validé",T_Demandes[Du],"&lt;="&amp;DATE(2026,12,15),T_Demandes[Au],"&gt;="&amp;DATE(2026,12,15),T_Demandes[Type],"MAL")&gt;0,"MAL",IF(COUNTIFS(T_Demandes[Collaborateur],$A7,T_Demandes[Statut],"Validé",T_Demandes[Du],"&lt;="&amp;DATE(2026,12,15),T_Demandes[Au],"&gt;="&amp;DATE(2026,12,15),T_Demandes[Type],"ABS")&gt;0,"ABS",IF(COUNTIFS(T_Demandes[Collaborateur],$A7,T_Demandes[Statut],"Validé",T_Demandes[Du],"&lt;="&amp;DATE(2026,12,15),T_Demandes[Au],"&gt;="&amp;DATE(2026,12,15),T_Demandes[Type],"MAT")&gt;0,"MAT","")))))</f>
        <v/>
      </c>
      <c r="S7" s="8">
        <f>IF(COUNTIFS(T_Demandes[Collaborateur],$A7,T_Demandes[Statut],"Validé",T_Demandes[Du],"&lt;="&amp;DATE(2026,12,16),T_Demandes[Au],"&gt;="&amp;DATE(2026,12,16),T_Demandes[Type],"CP")&gt;0,"CP",IF(COUNTIFS(T_Demandes[Collaborateur],$A7,T_Demandes[Statut],"Validé",T_Demandes[Du],"&lt;="&amp;DATE(2026,12,16),T_Demandes[Au],"&gt;="&amp;DATE(2026,12,16),T_Demandes[Type],"RTT")&gt;0,"RTT",IF(COUNTIFS(T_Demandes[Collaborateur],$A7,T_Demandes[Statut],"Validé",T_Demandes[Du],"&lt;="&amp;DATE(2026,12,16),T_Demandes[Au],"&gt;="&amp;DATE(2026,12,16),T_Demandes[Type],"MAL")&gt;0,"MAL",IF(COUNTIFS(T_Demandes[Collaborateur],$A7,T_Demandes[Statut],"Validé",T_Demandes[Du],"&lt;="&amp;DATE(2026,12,16),T_Demandes[Au],"&gt;="&amp;DATE(2026,12,16),T_Demandes[Type],"ABS")&gt;0,"ABS",IF(COUNTIFS(T_Demandes[Collaborateur],$A7,T_Demandes[Statut],"Validé",T_Demandes[Du],"&lt;="&amp;DATE(2026,12,16),T_Demandes[Au],"&gt;="&amp;DATE(2026,12,16),T_Demandes[Type],"MAT")&gt;0,"MAT","")))))</f>
        <v/>
      </c>
      <c r="T7" s="8">
        <f>IF(COUNTIFS(T_Demandes[Collaborateur],$A7,T_Demandes[Statut],"Validé",T_Demandes[Du],"&lt;="&amp;DATE(2026,12,17),T_Demandes[Au],"&gt;="&amp;DATE(2026,12,17),T_Demandes[Type],"CP")&gt;0,"CP",IF(COUNTIFS(T_Demandes[Collaborateur],$A7,T_Demandes[Statut],"Validé",T_Demandes[Du],"&lt;="&amp;DATE(2026,12,17),T_Demandes[Au],"&gt;="&amp;DATE(2026,12,17),T_Demandes[Type],"RTT")&gt;0,"RTT",IF(COUNTIFS(T_Demandes[Collaborateur],$A7,T_Demandes[Statut],"Validé",T_Demandes[Du],"&lt;="&amp;DATE(2026,12,17),T_Demandes[Au],"&gt;="&amp;DATE(2026,12,17),T_Demandes[Type],"MAL")&gt;0,"MAL",IF(COUNTIFS(T_Demandes[Collaborateur],$A7,T_Demandes[Statut],"Validé",T_Demandes[Du],"&lt;="&amp;DATE(2026,12,17),T_Demandes[Au],"&gt;="&amp;DATE(2026,12,17),T_Demandes[Type],"ABS")&gt;0,"ABS",IF(COUNTIFS(T_Demandes[Collaborateur],$A7,T_Demandes[Statut],"Validé",T_Demandes[Du],"&lt;="&amp;DATE(2026,12,17),T_Demandes[Au],"&gt;="&amp;DATE(2026,12,17),T_Demandes[Type],"MAT")&gt;0,"MAT","")))))</f>
        <v/>
      </c>
      <c r="U7" s="8">
        <f>IF(COUNTIFS(T_Demandes[Collaborateur],$A7,T_Demandes[Statut],"Validé",T_Demandes[Du],"&lt;="&amp;DATE(2026,12,18),T_Demandes[Au],"&gt;="&amp;DATE(2026,12,18),T_Demandes[Type],"CP")&gt;0,"CP",IF(COUNTIFS(T_Demandes[Collaborateur],$A7,T_Demandes[Statut],"Validé",T_Demandes[Du],"&lt;="&amp;DATE(2026,12,18),T_Demandes[Au],"&gt;="&amp;DATE(2026,12,18),T_Demandes[Type],"RTT")&gt;0,"RTT",IF(COUNTIFS(T_Demandes[Collaborateur],$A7,T_Demandes[Statut],"Validé",T_Demandes[Du],"&lt;="&amp;DATE(2026,12,18),T_Demandes[Au],"&gt;="&amp;DATE(2026,12,18),T_Demandes[Type],"MAL")&gt;0,"MAL",IF(COUNTIFS(T_Demandes[Collaborateur],$A7,T_Demandes[Statut],"Validé",T_Demandes[Du],"&lt;="&amp;DATE(2026,12,18),T_Demandes[Au],"&gt;="&amp;DATE(2026,12,18),T_Demandes[Type],"ABS")&gt;0,"ABS",IF(COUNTIFS(T_Demandes[Collaborateur],$A7,T_Demandes[Statut],"Validé",T_Demandes[Du],"&lt;="&amp;DATE(2026,12,18),T_Demandes[Au],"&gt;="&amp;DATE(2026,12,18),T_Demandes[Type],"MAT")&gt;0,"MAT","")))))</f>
        <v/>
      </c>
      <c r="V7" s="8">
        <f>IF(COUNTIFS(T_Demandes[Collaborateur],$A7,T_Demandes[Statut],"Validé",T_Demandes[Du],"&lt;="&amp;DATE(2026,12,19),T_Demandes[Au],"&gt;="&amp;DATE(2026,12,19),T_Demandes[Type],"CP")&gt;0,"CP",IF(COUNTIFS(T_Demandes[Collaborateur],$A7,T_Demandes[Statut],"Validé",T_Demandes[Du],"&lt;="&amp;DATE(2026,12,19),T_Demandes[Au],"&gt;="&amp;DATE(2026,12,19),T_Demandes[Type],"RTT")&gt;0,"RTT",IF(COUNTIFS(T_Demandes[Collaborateur],$A7,T_Demandes[Statut],"Validé",T_Demandes[Du],"&lt;="&amp;DATE(2026,12,19),T_Demandes[Au],"&gt;="&amp;DATE(2026,12,19),T_Demandes[Type],"MAL")&gt;0,"MAL",IF(COUNTIFS(T_Demandes[Collaborateur],$A7,T_Demandes[Statut],"Validé",T_Demandes[Du],"&lt;="&amp;DATE(2026,12,19),T_Demandes[Au],"&gt;="&amp;DATE(2026,12,19),T_Demandes[Type],"ABS")&gt;0,"ABS",IF(COUNTIFS(T_Demandes[Collaborateur],$A7,T_Demandes[Statut],"Validé",T_Demandes[Du],"&lt;="&amp;DATE(2026,12,19),T_Demandes[Au],"&gt;="&amp;DATE(2026,12,19),T_Demandes[Type],"MAT")&gt;0,"MAT","")))))</f>
        <v/>
      </c>
      <c r="W7" s="8">
        <f>IF(COUNTIFS(T_Demandes[Collaborateur],$A7,T_Demandes[Statut],"Validé",T_Demandes[Du],"&lt;="&amp;DATE(2026,12,20),T_Demandes[Au],"&gt;="&amp;DATE(2026,12,20),T_Demandes[Type],"CP")&gt;0,"CP",IF(COUNTIFS(T_Demandes[Collaborateur],$A7,T_Demandes[Statut],"Validé",T_Demandes[Du],"&lt;="&amp;DATE(2026,12,20),T_Demandes[Au],"&gt;="&amp;DATE(2026,12,20),T_Demandes[Type],"RTT")&gt;0,"RTT",IF(COUNTIFS(T_Demandes[Collaborateur],$A7,T_Demandes[Statut],"Validé",T_Demandes[Du],"&lt;="&amp;DATE(2026,12,20),T_Demandes[Au],"&gt;="&amp;DATE(2026,12,20),T_Demandes[Type],"MAL")&gt;0,"MAL",IF(COUNTIFS(T_Demandes[Collaborateur],$A7,T_Demandes[Statut],"Validé",T_Demandes[Du],"&lt;="&amp;DATE(2026,12,20),T_Demandes[Au],"&gt;="&amp;DATE(2026,12,20),T_Demandes[Type],"ABS")&gt;0,"ABS",IF(COUNTIFS(T_Demandes[Collaborateur],$A7,T_Demandes[Statut],"Validé",T_Demandes[Du],"&lt;="&amp;DATE(2026,12,20),T_Demandes[Au],"&gt;="&amp;DATE(2026,12,20),T_Demandes[Type],"MAT")&gt;0,"MAT","")))))</f>
        <v/>
      </c>
      <c r="X7" s="8">
        <f>IF(COUNTIFS(T_Demandes[Collaborateur],$A7,T_Demandes[Statut],"Validé",T_Demandes[Du],"&lt;="&amp;DATE(2026,12,21),T_Demandes[Au],"&gt;="&amp;DATE(2026,12,21),T_Demandes[Type],"CP")&gt;0,"CP",IF(COUNTIFS(T_Demandes[Collaborateur],$A7,T_Demandes[Statut],"Validé",T_Demandes[Du],"&lt;="&amp;DATE(2026,12,21),T_Demandes[Au],"&gt;="&amp;DATE(2026,12,21),T_Demandes[Type],"RTT")&gt;0,"RTT",IF(COUNTIFS(T_Demandes[Collaborateur],$A7,T_Demandes[Statut],"Validé",T_Demandes[Du],"&lt;="&amp;DATE(2026,12,21),T_Demandes[Au],"&gt;="&amp;DATE(2026,12,21),T_Demandes[Type],"MAL")&gt;0,"MAL",IF(COUNTIFS(T_Demandes[Collaborateur],$A7,T_Demandes[Statut],"Validé",T_Demandes[Du],"&lt;="&amp;DATE(2026,12,21),T_Demandes[Au],"&gt;="&amp;DATE(2026,12,21),T_Demandes[Type],"ABS")&gt;0,"ABS",IF(COUNTIFS(T_Demandes[Collaborateur],$A7,T_Demandes[Statut],"Validé",T_Demandes[Du],"&lt;="&amp;DATE(2026,12,21),T_Demandes[Au],"&gt;="&amp;DATE(2026,12,21),T_Demandes[Type],"MAT")&gt;0,"MAT","")))))</f>
        <v/>
      </c>
      <c r="Y7" s="8">
        <f>IF(COUNTIFS(T_Demandes[Collaborateur],$A7,T_Demandes[Statut],"Validé",T_Demandes[Du],"&lt;="&amp;DATE(2026,12,22),T_Demandes[Au],"&gt;="&amp;DATE(2026,12,22),T_Demandes[Type],"CP")&gt;0,"CP",IF(COUNTIFS(T_Demandes[Collaborateur],$A7,T_Demandes[Statut],"Validé",T_Demandes[Du],"&lt;="&amp;DATE(2026,12,22),T_Demandes[Au],"&gt;="&amp;DATE(2026,12,22),T_Demandes[Type],"RTT")&gt;0,"RTT",IF(COUNTIFS(T_Demandes[Collaborateur],$A7,T_Demandes[Statut],"Validé",T_Demandes[Du],"&lt;="&amp;DATE(2026,12,22),T_Demandes[Au],"&gt;="&amp;DATE(2026,12,22),T_Demandes[Type],"MAL")&gt;0,"MAL",IF(COUNTIFS(T_Demandes[Collaborateur],$A7,T_Demandes[Statut],"Validé",T_Demandes[Du],"&lt;="&amp;DATE(2026,12,22),T_Demandes[Au],"&gt;="&amp;DATE(2026,12,22),T_Demandes[Type],"ABS")&gt;0,"ABS",IF(COUNTIFS(T_Demandes[Collaborateur],$A7,T_Demandes[Statut],"Validé",T_Demandes[Du],"&lt;="&amp;DATE(2026,12,22),T_Demandes[Au],"&gt;="&amp;DATE(2026,12,22),T_Demandes[Type],"MAT")&gt;0,"MAT","")))))</f>
        <v/>
      </c>
      <c r="Z7" s="8">
        <f>IF(COUNTIFS(T_Demandes[Collaborateur],$A7,T_Demandes[Statut],"Validé",T_Demandes[Du],"&lt;="&amp;DATE(2026,12,23),T_Demandes[Au],"&gt;="&amp;DATE(2026,12,23),T_Demandes[Type],"CP")&gt;0,"CP",IF(COUNTIFS(T_Demandes[Collaborateur],$A7,T_Demandes[Statut],"Validé",T_Demandes[Du],"&lt;="&amp;DATE(2026,12,23),T_Demandes[Au],"&gt;="&amp;DATE(2026,12,23),T_Demandes[Type],"RTT")&gt;0,"RTT",IF(COUNTIFS(T_Demandes[Collaborateur],$A7,T_Demandes[Statut],"Validé",T_Demandes[Du],"&lt;="&amp;DATE(2026,12,23),T_Demandes[Au],"&gt;="&amp;DATE(2026,12,23),T_Demandes[Type],"MAL")&gt;0,"MAL",IF(COUNTIFS(T_Demandes[Collaborateur],$A7,T_Demandes[Statut],"Validé",T_Demandes[Du],"&lt;="&amp;DATE(2026,12,23),T_Demandes[Au],"&gt;="&amp;DATE(2026,12,23),T_Demandes[Type],"ABS")&gt;0,"ABS",IF(COUNTIFS(T_Demandes[Collaborateur],$A7,T_Demandes[Statut],"Validé",T_Demandes[Du],"&lt;="&amp;DATE(2026,12,23),T_Demandes[Au],"&gt;="&amp;DATE(2026,12,23),T_Demandes[Type],"MAT")&gt;0,"MAT","")))))</f>
        <v/>
      </c>
      <c r="AA7" s="8">
        <f>IF(COUNTIFS(T_Demandes[Collaborateur],$A7,T_Demandes[Statut],"Validé",T_Demandes[Du],"&lt;="&amp;DATE(2026,12,24),T_Demandes[Au],"&gt;="&amp;DATE(2026,12,24),T_Demandes[Type],"CP")&gt;0,"CP",IF(COUNTIFS(T_Demandes[Collaborateur],$A7,T_Demandes[Statut],"Validé",T_Demandes[Du],"&lt;="&amp;DATE(2026,12,24),T_Demandes[Au],"&gt;="&amp;DATE(2026,12,24),T_Demandes[Type],"RTT")&gt;0,"RTT",IF(COUNTIFS(T_Demandes[Collaborateur],$A7,T_Demandes[Statut],"Validé",T_Demandes[Du],"&lt;="&amp;DATE(2026,12,24),T_Demandes[Au],"&gt;="&amp;DATE(2026,12,24),T_Demandes[Type],"MAL")&gt;0,"MAL",IF(COUNTIFS(T_Demandes[Collaborateur],$A7,T_Demandes[Statut],"Validé",T_Demandes[Du],"&lt;="&amp;DATE(2026,12,24),T_Demandes[Au],"&gt;="&amp;DATE(2026,12,24),T_Demandes[Type],"ABS")&gt;0,"ABS",IF(COUNTIFS(T_Demandes[Collaborateur],$A7,T_Demandes[Statut],"Validé",T_Demandes[Du],"&lt;="&amp;DATE(2026,12,24),T_Demandes[Au],"&gt;="&amp;DATE(2026,12,24),T_Demandes[Type],"MAT")&gt;0,"MAT","")))))</f>
        <v/>
      </c>
      <c r="AB7" s="8">
        <f>IF(COUNTIFS(T_Demandes[Collaborateur],$A7,T_Demandes[Statut],"Validé",T_Demandes[Du],"&lt;="&amp;DATE(2026,12,25),T_Demandes[Au],"&gt;="&amp;DATE(2026,12,25),T_Demandes[Type],"CP")&gt;0,"CP",IF(COUNTIFS(T_Demandes[Collaborateur],$A7,T_Demandes[Statut],"Validé",T_Demandes[Du],"&lt;="&amp;DATE(2026,12,25),T_Demandes[Au],"&gt;="&amp;DATE(2026,12,25),T_Demandes[Type],"RTT")&gt;0,"RTT",IF(COUNTIFS(T_Demandes[Collaborateur],$A7,T_Demandes[Statut],"Validé",T_Demandes[Du],"&lt;="&amp;DATE(2026,12,25),T_Demandes[Au],"&gt;="&amp;DATE(2026,12,25),T_Demandes[Type],"MAL")&gt;0,"MAL",IF(COUNTIFS(T_Demandes[Collaborateur],$A7,T_Demandes[Statut],"Validé",T_Demandes[Du],"&lt;="&amp;DATE(2026,12,25),T_Demandes[Au],"&gt;="&amp;DATE(2026,12,25),T_Demandes[Type],"ABS")&gt;0,"ABS",IF(COUNTIFS(T_Demandes[Collaborateur],$A7,T_Demandes[Statut],"Validé",T_Demandes[Du],"&lt;="&amp;DATE(2026,12,25),T_Demandes[Au],"&gt;="&amp;DATE(2026,12,25),T_Demandes[Type],"MAT")&gt;0,"MAT","")))))</f>
        <v/>
      </c>
      <c r="AC7" s="8">
        <f>IF(COUNTIFS(T_Demandes[Collaborateur],$A7,T_Demandes[Statut],"Validé",T_Demandes[Du],"&lt;="&amp;DATE(2026,12,26),T_Demandes[Au],"&gt;="&amp;DATE(2026,12,26),T_Demandes[Type],"CP")&gt;0,"CP",IF(COUNTIFS(T_Demandes[Collaborateur],$A7,T_Demandes[Statut],"Validé",T_Demandes[Du],"&lt;="&amp;DATE(2026,12,26),T_Demandes[Au],"&gt;="&amp;DATE(2026,12,26),T_Demandes[Type],"RTT")&gt;0,"RTT",IF(COUNTIFS(T_Demandes[Collaborateur],$A7,T_Demandes[Statut],"Validé",T_Demandes[Du],"&lt;="&amp;DATE(2026,12,26),T_Demandes[Au],"&gt;="&amp;DATE(2026,12,26),T_Demandes[Type],"MAL")&gt;0,"MAL",IF(COUNTIFS(T_Demandes[Collaborateur],$A7,T_Demandes[Statut],"Validé",T_Demandes[Du],"&lt;="&amp;DATE(2026,12,26),T_Demandes[Au],"&gt;="&amp;DATE(2026,12,26),T_Demandes[Type],"ABS")&gt;0,"ABS",IF(COUNTIFS(T_Demandes[Collaborateur],$A7,T_Demandes[Statut],"Validé",T_Demandes[Du],"&lt;="&amp;DATE(2026,12,26),T_Demandes[Au],"&gt;="&amp;DATE(2026,12,26),T_Demandes[Type],"MAT")&gt;0,"MAT","")))))</f>
        <v/>
      </c>
      <c r="AD7" s="8">
        <f>IF(COUNTIFS(T_Demandes[Collaborateur],$A7,T_Demandes[Statut],"Validé",T_Demandes[Du],"&lt;="&amp;DATE(2026,12,27),T_Demandes[Au],"&gt;="&amp;DATE(2026,12,27),T_Demandes[Type],"CP")&gt;0,"CP",IF(COUNTIFS(T_Demandes[Collaborateur],$A7,T_Demandes[Statut],"Validé",T_Demandes[Du],"&lt;="&amp;DATE(2026,12,27),T_Demandes[Au],"&gt;="&amp;DATE(2026,12,27),T_Demandes[Type],"RTT")&gt;0,"RTT",IF(COUNTIFS(T_Demandes[Collaborateur],$A7,T_Demandes[Statut],"Validé",T_Demandes[Du],"&lt;="&amp;DATE(2026,12,27),T_Demandes[Au],"&gt;="&amp;DATE(2026,12,27),T_Demandes[Type],"MAL")&gt;0,"MAL",IF(COUNTIFS(T_Demandes[Collaborateur],$A7,T_Demandes[Statut],"Validé",T_Demandes[Du],"&lt;="&amp;DATE(2026,12,27),T_Demandes[Au],"&gt;="&amp;DATE(2026,12,27),T_Demandes[Type],"ABS")&gt;0,"ABS",IF(COUNTIFS(T_Demandes[Collaborateur],$A7,T_Demandes[Statut],"Validé",T_Demandes[Du],"&lt;="&amp;DATE(2026,12,27),T_Demandes[Au],"&gt;="&amp;DATE(2026,12,27),T_Demandes[Type],"MAT")&gt;0,"MAT","")))))</f>
        <v/>
      </c>
      <c r="AE7" s="8">
        <f>IF(COUNTIFS(T_Demandes[Collaborateur],$A7,T_Demandes[Statut],"Validé",T_Demandes[Du],"&lt;="&amp;DATE(2026,12,28),T_Demandes[Au],"&gt;="&amp;DATE(2026,12,28),T_Demandes[Type],"CP")&gt;0,"CP",IF(COUNTIFS(T_Demandes[Collaborateur],$A7,T_Demandes[Statut],"Validé",T_Demandes[Du],"&lt;="&amp;DATE(2026,12,28),T_Demandes[Au],"&gt;="&amp;DATE(2026,12,28),T_Demandes[Type],"RTT")&gt;0,"RTT",IF(COUNTIFS(T_Demandes[Collaborateur],$A7,T_Demandes[Statut],"Validé",T_Demandes[Du],"&lt;="&amp;DATE(2026,12,28),T_Demandes[Au],"&gt;="&amp;DATE(2026,12,28),T_Demandes[Type],"MAL")&gt;0,"MAL",IF(COUNTIFS(T_Demandes[Collaborateur],$A7,T_Demandes[Statut],"Validé",T_Demandes[Du],"&lt;="&amp;DATE(2026,12,28),T_Demandes[Au],"&gt;="&amp;DATE(2026,12,28),T_Demandes[Type],"ABS")&gt;0,"ABS",IF(COUNTIFS(T_Demandes[Collaborateur],$A7,T_Demandes[Statut],"Validé",T_Demandes[Du],"&lt;="&amp;DATE(2026,12,28),T_Demandes[Au],"&gt;="&amp;DATE(2026,12,28),T_Demandes[Type],"MAT")&gt;0,"MAT","")))))</f>
        <v/>
      </c>
      <c r="AF7" s="8">
        <f>IF(COUNTIFS(T_Demandes[Collaborateur],$A7,T_Demandes[Statut],"Validé",T_Demandes[Du],"&lt;="&amp;DATE(2026,12,29),T_Demandes[Au],"&gt;="&amp;DATE(2026,12,29),T_Demandes[Type],"CP")&gt;0,"CP",IF(COUNTIFS(T_Demandes[Collaborateur],$A7,T_Demandes[Statut],"Validé",T_Demandes[Du],"&lt;="&amp;DATE(2026,12,29),T_Demandes[Au],"&gt;="&amp;DATE(2026,12,29),T_Demandes[Type],"RTT")&gt;0,"RTT",IF(COUNTIFS(T_Demandes[Collaborateur],$A7,T_Demandes[Statut],"Validé",T_Demandes[Du],"&lt;="&amp;DATE(2026,12,29),T_Demandes[Au],"&gt;="&amp;DATE(2026,12,29),T_Demandes[Type],"MAL")&gt;0,"MAL",IF(COUNTIFS(T_Demandes[Collaborateur],$A7,T_Demandes[Statut],"Validé",T_Demandes[Du],"&lt;="&amp;DATE(2026,12,29),T_Demandes[Au],"&gt;="&amp;DATE(2026,12,29),T_Demandes[Type],"ABS")&gt;0,"ABS",IF(COUNTIFS(T_Demandes[Collaborateur],$A7,T_Demandes[Statut],"Validé",T_Demandes[Du],"&lt;="&amp;DATE(2026,12,29),T_Demandes[Au],"&gt;="&amp;DATE(2026,12,29),T_Demandes[Type],"MAT")&gt;0,"MAT","")))))</f>
        <v/>
      </c>
      <c r="AG7" s="8">
        <f>IF(COUNTIFS(T_Demandes[Collaborateur],$A7,T_Demandes[Statut],"Validé",T_Demandes[Du],"&lt;="&amp;DATE(2026,12,30),T_Demandes[Au],"&gt;="&amp;DATE(2026,12,30),T_Demandes[Type],"CP")&gt;0,"CP",IF(COUNTIFS(T_Demandes[Collaborateur],$A7,T_Demandes[Statut],"Validé",T_Demandes[Du],"&lt;="&amp;DATE(2026,12,30),T_Demandes[Au],"&gt;="&amp;DATE(2026,12,30),T_Demandes[Type],"RTT")&gt;0,"RTT",IF(COUNTIFS(T_Demandes[Collaborateur],$A7,T_Demandes[Statut],"Validé",T_Demandes[Du],"&lt;="&amp;DATE(2026,12,30),T_Demandes[Au],"&gt;="&amp;DATE(2026,12,30),T_Demandes[Type],"MAL")&gt;0,"MAL",IF(COUNTIFS(T_Demandes[Collaborateur],$A7,T_Demandes[Statut],"Validé",T_Demandes[Du],"&lt;="&amp;DATE(2026,12,30),T_Demandes[Au],"&gt;="&amp;DATE(2026,12,30),T_Demandes[Type],"ABS")&gt;0,"ABS",IF(COUNTIFS(T_Demandes[Collaborateur],$A7,T_Demandes[Statut],"Validé",T_Demandes[Du],"&lt;="&amp;DATE(2026,12,30),T_Demandes[Au],"&gt;="&amp;DATE(2026,12,30),T_Demandes[Type],"MAT")&gt;0,"MAT","")))))</f>
        <v/>
      </c>
      <c r="AH7" s="8">
        <f>IF(COUNTIFS(T_Demandes[Collaborateur],$A7,T_Demandes[Statut],"Validé",T_Demandes[Du],"&lt;="&amp;DATE(2026,12,31),T_Demandes[Au],"&gt;="&amp;DATE(2026,12,31),T_Demandes[Type],"CP")&gt;0,"CP",IF(COUNTIFS(T_Demandes[Collaborateur],$A7,T_Demandes[Statut],"Validé",T_Demandes[Du],"&lt;="&amp;DATE(2026,12,31),T_Demandes[Au],"&gt;="&amp;DATE(2026,12,31),T_Demandes[Type],"RTT")&gt;0,"RTT",IF(COUNTIFS(T_Demandes[Collaborateur],$A7,T_Demandes[Statut],"Validé",T_Demandes[Du],"&lt;="&amp;DATE(2026,12,31),T_Demandes[Au],"&gt;="&amp;DATE(2026,12,31),T_Demandes[Type],"MAL")&gt;0,"MAL",IF(COUNTIFS(T_Demandes[Collaborateur],$A7,T_Demandes[Statut],"Validé",T_Demandes[Du],"&lt;="&amp;DATE(2026,12,31),T_Demandes[Au],"&gt;="&amp;DATE(2026,12,31),T_Demandes[Type],"ABS")&gt;0,"ABS",IF(COUNTIFS(T_Demandes[Collaborateur],$A7,T_Demandes[Statut],"Validé",T_Demandes[Du],"&lt;="&amp;DATE(2026,12,31),T_Demandes[Au],"&gt;="&amp;DATE(2026,12,31),T_Demandes[Type],"MAT")&gt;0,"MAT","")))))</f>
        <v/>
      </c>
    </row>
    <row r="8">
      <c r="A8" t="inlineStr">
        <is>
          <t>Hugo Perret</t>
        </is>
      </c>
      <c r="B8" t="inlineStr">
        <is>
          <t>A</t>
        </is>
      </c>
      <c r="C8" t="inlineStr">
        <is>
          <t>Yassine Haddad</t>
        </is>
      </c>
      <c r="D8" s="8">
        <f>IF(COUNTIFS(T_Demandes[Collaborateur],$A8,T_Demandes[Statut],"Validé",T_Demandes[Du],"&lt;="&amp;DATE(2026,12,1),T_Demandes[Au],"&gt;="&amp;DATE(2026,12,1),T_Demandes[Type],"CP")&gt;0,"CP",IF(COUNTIFS(T_Demandes[Collaborateur],$A8,T_Demandes[Statut],"Validé",T_Demandes[Du],"&lt;="&amp;DATE(2026,12,1),T_Demandes[Au],"&gt;="&amp;DATE(2026,12,1),T_Demandes[Type],"RTT")&gt;0,"RTT",IF(COUNTIFS(T_Demandes[Collaborateur],$A8,T_Demandes[Statut],"Validé",T_Demandes[Du],"&lt;="&amp;DATE(2026,12,1),T_Demandes[Au],"&gt;="&amp;DATE(2026,12,1),T_Demandes[Type],"MAL")&gt;0,"MAL",IF(COUNTIFS(T_Demandes[Collaborateur],$A8,T_Demandes[Statut],"Validé",T_Demandes[Du],"&lt;="&amp;DATE(2026,12,1),T_Demandes[Au],"&gt;="&amp;DATE(2026,12,1),T_Demandes[Type],"ABS")&gt;0,"ABS",IF(COUNTIFS(T_Demandes[Collaborateur],$A8,T_Demandes[Statut],"Validé",T_Demandes[Du],"&lt;="&amp;DATE(2026,12,1),T_Demandes[Au],"&gt;="&amp;DATE(2026,12,1),T_Demandes[Type],"MAT")&gt;0,"MAT","")))))</f>
        <v/>
      </c>
      <c r="E8" s="8">
        <f>IF(COUNTIFS(T_Demandes[Collaborateur],$A8,T_Demandes[Statut],"Validé",T_Demandes[Du],"&lt;="&amp;DATE(2026,12,2),T_Demandes[Au],"&gt;="&amp;DATE(2026,12,2),T_Demandes[Type],"CP")&gt;0,"CP",IF(COUNTIFS(T_Demandes[Collaborateur],$A8,T_Demandes[Statut],"Validé",T_Demandes[Du],"&lt;="&amp;DATE(2026,12,2),T_Demandes[Au],"&gt;="&amp;DATE(2026,12,2),T_Demandes[Type],"RTT")&gt;0,"RTT",IF(COUNTIFS(T_Demandes[Collaborateur],$A8,T_Demandes[Statut],"Validé",T_Demandes[Du],"&lt;="&amp;DATE(2026,12,2),T_Demandes[Au],"&gt;="&amp;DATE(2026,12,2),T_Demandes[Type],"MAL")&gt;0,"MAL",IF(COUNTIFS(T_Demandes[Collaborateur],$A8,T_Demandes[Statut],"Validé",T_Demandes[Du],"&lt;="&amp;DATE(2026,12,2),T_Demandes[Au],"&gt;="&amp;DATE(2026,12,2),T_Demandes[Type],"ABS")&gt;0,"ABS",IF(COUNTIFS(T_Demandes[Collaborateur],$A8,T_Demandes[Statut],"Validé",T_Demandes[Du],"&lt;="&amp;DATE(2026,12,2),T_Demandes[Au],"&gt;="&amp;DATE(2026,12,2),T_Demandes[Type],"MAT")&gt;0,"MAT","")))))</f>
        <v/>
      </c>
      <c r="F8" s="8">
        <f>IF(COUNTIFS(T_Demandes[Collaborateur],$A8,T_Demandes[Statut],"Validé",T_Demandes[Du],"&lt;="&amp;DATE(2026,12,3),T_Demandes[Au],"&gt;="&amp;DATE(2026,12,3),T_Demandes[Type],"CP")&gt;0,"CP",IF(COUNTIFS(T_Demandes[Collaborateur],$A8,T_Demandes[Statut],"Validé",T_Demandes[Du],"&lt;="&amp;DATE(2026,12,3),T_Demandes[Au],"&gt;="&amp;DATE(2026,12,3),T_Demandes[Type],"RTT")&gt;0,"RTT",IF(COUNTIFS(T_Demandes[Collaborateur],$A8,T_Demandes[Statut],"Validé",T_Demandes[Du],"&lt;="&amp;DATE(2026,12,3),T_Demandes[Au],"&gt;="&amp;DATE(2026,12,3),T_Demandes[Type],"MAL")&gt;0,"MAL",IF(COUNTIFS(T_Demandes[Collaborateur],$A8,T_Demandes[Statut],"Validé",T_Demandes[Du],"&lt;="&amp;DATE(2026,12,3),T_Demandes[Au],"&gt;="&amp;DATE(2026,12,3),T_Demandes[Type],"ABS")&gt;0,"ABS",IF(COUNTIFS(T_Demandes[Collaborateur],$A8,T_Demandes[Statut],"Validé",T_Demandes[Du],"&lt;="&amp;DATE(2026,12,3),T_Demandes[Au],"&gt;="&amp;DATE(2026,12,3),T_Demandes[Type],"MAT")&gt;0,"MAT","")))))</f>
        <v/>
      </c>
      <c r="G8" s="8">
        <f>IF(COUNTIFS(T_Demandes[Collaborateur],$A8,T_Demandes[Statut],"Validé",T_Demandes[Du],"&lt;="&amp;DATE(2026,12,4),T_Demandes[Au],"&gt;="&amp;DATE(2026,12,4),T_Demandes[Type],"CP")&gt;0,"CP",IF(COUNTIFS(T_Demandes[Collaborateur],$A8,T_Demandes[Statut],"Validé",T_Demandes[Du],"&lt;="&amp;DATE(2026,12,4),T_Demandes[Au],"&gt;="&amp;DATE(2026,12,4),T_Demandes[Type],"RTT")&gt;0,"RTT",IF(COUNTIFS(T_Demandes[Collaborateur],$A8,T_Demandes[Statut],"Validé",T_Demandes[Du],"&lt;="&amp;DATE(2026,12,4),T_Demandes[Au],"&gt;="&amp;DATE(2026,12,4),T_Demandes[Type],"MAL")&gt;0,"MAL",IF(COUNTIFS(T_Demandes[Collaborateur],$A8,T_Demandes[Statut],"Validé",T_Demandes[Du],"&lt;="&amp;DATE(2026,12,4),T_Demandes[Au],"&gt;="&amp;DATE(2026,12,4),T_Demandes[Type],"ABS")&gt;0,"ABS",IF(COUNTIFS(T_Demandes[Collaborateur],$A8,T_Demandes[Statut],"Validé",T_Demandes[Du],"&lt;="&amp;DATE(2026,12,4),T_Demandes[Au],"&gt;="&amp;DATE(2026,12,4),T_Demandes[Type],"MAT")&gt;0,"MAT","")))))</f>
        <v/>
      </c>
      <c r="H8" s="8">
        <f>IF(COUNTIFS(T_Demandes[Collaborateur],$A8,T_Demandes[Statut],"Validé",T_Demandes[Du],"&lt;="&amp;DATE(2026,12,5),T_Demandes[Au],"&gt;="&amp;DATE(2026,12,5),T_Demandes[Type],"CP")&gt;0,"CP",IF(COUNTIFS(T_Demandes[Collaborateur],$A8,T_Demandes[Statut],"Validé",T_Demandes[Du],"&lt;="&amp;DATE(2026,12,5),T_Demandes[Au],"&gt;="&amp;DATE(2026,12,5),T_Demandes[Type],"RTT")&gt;0,"RTT",IF(COUNTIFS(T_Demandes[Collaborateur],$A8,T_Demandes[Statut],"Validé",T_Demandes[Du],"&lt;="&amp;DATE(2026,12,5),T_Demandes[Au],"&gt;="&amp;DATE(2026,12,5),T_Demandes[Type],"MAL")&gt;0,"MAL",IF(COUNTIFS(T_Demandes[Collaborateur],$A8,T_Demandes[Statut],"Validé",T_Demandes[Du],"&lt;="&amp;DATE(2026,12,5),T_Demandes[Au],"&gt;="&amp;DATE(2026,12,5),T_Demandes[Type],"ABS")&gt;0,"ABS",IF(COUNTIFS(T_Demandes[Collaborateur],$A8,T_Demandes[Statut],"Validé",T_Demandes[Du],"&lt;="&amp;DATE(2026,12,5),T_Demandes[Au],"&gt;="&amp;DATE(2026,12,5),T_Demandes[Type],"MAT")&gt;0,"MAT","")))))</f>
        <v/>
      </c>
      <c r="I8" s="8">
        <f>IF(COUNTIFS(T_Demandes[Collaborateur],$A8,T_Demandes[Statut],"Validé",T_Demandes[Du],"&lt;="&amp;DATE(2026,12,6),T_Demandes[Au],"&gt;="&amp;DATE(2026,12,6),T_Demandes[Type],"CP")&gt;0,"CP",IF(COUNTIFS(T_Demandes[Collaborateur],$A8,T_Demandes[Statut],"Validé",T_Demandes[Du],"&lt;="&amp;DATE(2026,12,6),T_Demandes[Au],"&gt;="&amp;DATE(2026,12,6),T_Demandes[Type],"RTT")&gt;0,"RTT",IF(COUNTIFS(T_Demandes[Collaborateur],$A8,T_Demandes[Statut],"Validé",T_Demandes[Du],"&lt;="&amp;DATE(2026,12,6),T_Demandes[Au],"&gt;="&amp;DATE(2026,12,6),T_Demandes[Type],"MAL")&gt;0,"MAL",IF(COUNTIFS(T_Demandes[Collaborateur],$A8,T_Demandes[Statut],"Validé",T_Demandes[Du],"&lt;="&amp;DATE(2026,12,6),T_Demandes[Au],"&gt;="&amp;DATE(2026,12,6),T_Demandes[Type],"ABS")&gt;0,"ABS",IF(COUNTIFS(T_Demandes[Collaborateur],$A8,T_Demandes[Statut],"Validé",T_Demandes[Du],"&lt;="&amp;DATE(2026,12,6),T_Demandes[Au],"&gt;="&amp;DATE(2026,12,6),T_Demandes[Type],"MAT")&gt;0,"MAT","")))))</f>
        <v/>
      </c>
      <c r="J8" s="8">
        <f>IF(COUNTIFS(T_Demandes[Collaborateur],$A8,T_Demandes[Statut],"Validé",T_Demandes[Du],"&lt;="&amp;DATE(2026,12,7),T_Demandes[Au],"&gt;="&amp;DATE(2026,12,7),T_Demandes[Type],"CP")&gt;0,"CP",IF(COUNTIFS(T_Demandes[Collaborateur],$A8,T_Demandes[Statut],"Validé",T_Demandes[Du],"&lt;="&amp;DATE(2026,12,7),T_Demandes[Au],"&gt;="&amp;DATE(2026,12,7),T_Demandes[Type],"RTT")&gt;0,"RTT",IF(COUNTIFS(T_Demandes[Collaborateur],$A8,T_Demandes[Statut],"Validé",T_Demandes[Du],"&lt;="&amp;DATE(2026,12,7),T_Demandes[Au],"&gt;="&amp;DATE(2026,12,7),T_Demandes[Type],"MAL")&gt;0,"MAL",IF(COUNTIFS(T_Demandes[Collaborateur],$A8,T_Demandes[Statut],"Validé",T_Demandes[Du],"&lt;="&amp;DATE(2026,12,7),T_Demandes[Au],"&gt;="&amp;DATE(2026,12,7),T_Demandes[Type],"ABS")&gt;0,"ABS",IF(COUNTIFS(T_Demandes[Collaborateur],$A8,T_Demandes[Statut],"Validé",T_Demandes[Du],"&lt;="&amp;DATE(2026,12,7),T_Demandes[Au],"&gt;="&amp;DATE(2026,12,7),T_Demandes[Type],"MAT")&gt;0,"MAT","")))))</f>
        <v/>
      </c>
      <c r="K8" s="8">
        <f>IF(COUNTIFS(T_Demandes[Collaborateur],$A8,T_Demandes[Statut],"Validé",T_Demandes[Du],"&lt;="&amp;DATE(2026,12,8),T_Demandes[Au],"&gt;="&amp;DATE(2026,12,8),T_Demandes[Type],"CP")&gt;0,"CP",IF(COUNTIFS(T_Demandes[Collaborateur],$A8,T_Demandes[Statut],"Validé",T_Demandes[Du],"&lt;="&amp;DATE(2026,12,8),T_Demandes[Au],"&gt;="&amp;DATE(2026,12,8),T_Demandes[Type],"RTT")&gt;0,"RTT",IF(COUNTIFS(T_Demandes[Collaborateur],$A8,T_Demandes[Statut],"Validé",T_Demandes[Du],"&lt;="&amp;DATE(2026,12,8),T_Demandes[Au],"&gt;="&amp;DATE(2026,12,8),T_Demandes[Type],"MAL")&gt;0,"MAL",IF(COUNTIFS(T_Demandes[Collaborateur],$A8,T_Demandes[Statut],"Validé",T_Demandes[Du],"&lt;="&amp;DATE(2026,12,8),T_Demandes[Au],"&gt;="&amp;DATE(2026,12,8),T_Demandes[Type],"ABS")&gt;0,"ABS",IF(COUNTIFS(T_Demandes[Collaborateur],$A8,T_Demandes[Statut],"Validé",T_Demandes[Du],"&lt;="&amp;DATE(2026,12,8),T_Demandes[Au],"&gt;="&amp;DATE(2026,12,8),T_Demandes[Type],"MAT")&gt;0,"MAT","")))))</f>
        <v/>
      </c>
      <c r="L8" s="8">
        <f>IF(COUNTIFS(T_Demandes[Collaborateur],$A8,T_Demandes[Statut],"Validé",T_Demandes[Du],"&lt;="&amp;DATE(2026,12,9),T_Demandes[Au],"&gt;="&amp;DATE(2026,12,9),T_Demandes[Type],"CP")&gt;0,"CP",IF(COUNTIFS(T_Demandes[Collaborateur],$A8,T_Demandes[Statut],"Validé",T_Demandes[Du],"&lt;="&amp;DATE(2026,12,9),T_Demandes[Au],"&gt;="&amp;DATE(2026,12,9),T_Demandes[Type],"RTT")&gt;0,"RTT",IF(COUNTIFS(T_Demandes[Collaborateur],$A8,T_Demandes[Statut],"Validé",T_Demandes[Du],"&lt;="&amp;DATE(2026,12,9),T_Demandes[Au],"&gt;="&amp;DATE(2026,12,9),T_Demandes[Type],"MAL")&gt;0,"MAL",IF(COUNTIFS(T_Demandes[Collaborateur],$A8,T_Demandes[Statut],"Validé",T_Demandes[Du],"&lt;="&amp;DATE(2026,12,9),T_Demandes[Au],"&gt;="&amp;DATE(2026,12,9),T_Demandes[Type],"ABS")&gt;0,"ABS",IF(COUNTIFS(T_Demandes[Collaborateur],$A8,T_Demandes[Statut],"Validé",T_Demandes[Du],"&lt;="&amp;DATE(2026,12,9),T_Demandes[Au],"&gt;="&amp;DATE(2026,12,9),T_Demandes[Type],"MAT")&gt;0,"MAT","")))))</f>
        <v/>
      </c>
      <c r="M8" s="8">
        <f>IF(COUNTIFS(T_Demandes[Collaborateur],$A8,T_Demandes[Statut],"Validé",T_Demandes[Du],"&lt;="&amp;DATE(2026,12,10),T_Demandes[Au],"&gt;="&amp;DATE(2026,12,10),T_Demandes[Type],"CP")&gt;0,"CP",IF(COUNTIFS(T_Demandes[Collaborateur],$A8,T_Demandes[Statut],"Validé",T_Demandes[Du],"&lt;="&amp;DATE(2026,12,10),T_Demandes[Au],"&gt;="&amp;DATE(2026,12,10),T_Demandes[Type],"RTT")&gt;0,"RTT",IF(COUNTIFS(T_Demandes[Collaborateur],$A8,T_Demandes[Statut],"Validé",T_Demandes[Du],"&lt;="&amp;DATE(2026,12,10),T_Demandes[Au],"&gt;="&amp;DATE(2026,12,10),T_Demandes[Type],"MAL")&gt;0,"MAL",IF(COUNTIFS(T_Demandes[Collaborateur],$A8,T_Demandes[Statut],"Validé",T_Demandes[Du],"&lt;="&amp;DATE(2026,12,10),T_Demandes[Au],"&gt;="&amp;DATE(2026,12,10),T_Demandes[Type],"ABS")&gt;0,"ABS",IF(COUNTIFS(T_Demandes[Collaborateur],$A8,T_Demandes[Statut],"Validé",T_Demandes[Du],"&lt;="&amp;DATE(2026,12,10),T_Demandes[Au],"&gt;="&amp;DATE(2026,12,10),T_Demandes[Type],"MAT")&gt;0,"MAT","")))))</f>
        <v/>
      </c>
      <c r="N8" s="8">
        <f>IF(COUNTIFS(T_Demandes[Collaborateur],$A8,T_Demandes[Statut],"Validé",T_Demandes[Du],"&lt;="&amp;DATE(2026,12,11),T_Demandes[Au],"&gt;="&amp;DATE(2026,12,11),T_Demandes[Type],"CP")&gt;0,"CP",IF(COUNTIFS(T_Demandes[Collaborateur],$A8,T_Demandes[Statut],"Validé",T_Demandes[Du],"&lt;="&amp;DATE(2026,12,11),T_Demandes[Au],"&gt;="&amp;DATE(2026,12,11),T_Demandes[Type],"RTT")&gt;0,"RTT",IF(COUNTIFS(T_Demandes[Collaborateur],$A8,T_Demandes[Statut],"Validé",T_Demandes[Du],"&lt;="&amp;DATE(2026,12,11),T_Demandes[Au],"&gt;="&amp;DATE(2026,12,11),T_Demandes[Type],"MAL")&gt;0,"MAL",IF(COUNTIFS(T_Demandes[Collaborateur],$A8,T_Demandes[Statut],"Validé",T_Demandes[Du],"&lt;="&amp;DATE(2026,12,11),T_Demandes[Au],"&gt;="&amp;DATE(2026,12,11),T_Demandes[Type],"ABS")&gt;0,"ABS",IF(COUNTIFS(T_Demandes[Collaborateur],$A8,T_Demandes[Statut],"Validé",T_Demandes[Du],"&lt;="&amp;DATE(2026,12,11),T_Demandes[Au],"&gt;="&amp;DATE(2026,12,11),T_Demandes[Type],"MAT")&gt;0,"MAT","")))))</f>
        <v/>
      </c>
      <c r="O8" s="8">
        <f>IF(COUNTIFS(T_Demandes[Collaborateur],$A8,T_Demandes[Statut],"Validé",T_Demandes[Du],"&lt;="&amp;DATE(2026,12,12),T_Demandes[Au],"&gt;="&amp;DATE(2026,12,12),T_Demandes[Type],"CP")&gt;0,"CP",IF(COUNTIFS(T_Demandes[Collaborateur],$A8,T_Demandes[Statut],"Validé",T_Demandes[Du],"&lt;="&amp;DATE(2026,12,12),T_Demandes[Au],"&gt;="&amp;DATE(2026,12,12),T_Demandes[Type],"RTT")&gt;0,"RTT",IF(COUNTIFS(T_Demandes[Collaborateur],$A8,T_Demandes[Statut],"Validé",T_Demandes[Du],"&lt;="&amp;DATE(2026,12,12),T_Demandes[Au],"&gt;="&amp;DATE(2026,12,12),T_Demandes[Type],"MAL")&gt;0,"MAL",IF(COUNTIFS(T_Demandes[Collaborateur],$A8,T_Demandes[Statut],"Validé",T_Demandes[Du],"&lt;="&amp;DATE(2026,12,12),T_Demandes[Au],"&gt;="&amp;DATE(2026,12,12),T_Demandes[Type],"ABS")&gt;0,"ABS",IF(COUNTIFS(T_Demandes[Collaborateur],$A8,T_Demandes[Statut],"Validé",T_Demandes[Du],"&lt;="&amp;DATE(2026,12,12),T_Demandes[Au],"&gt;="&amp;DATE(2026,12,12),T_Demandes[Type],"MAT")&gt;0,"MAT","")))))</f>
        <v/>
      </c>
      <c r="P8" s="8">
        <f>IF(COUNTIFS(T_Demandes[Collaborateur],$A8,T_Demandes[Statut],"Validé",T_Demandes[Du],"&lt;="&amp;DATE(2026,12,13),T_Demandes[Au],"&gt;="&amp;DATE(2026,12,13),T_Demandes[Type],"CP")&gt;0,"CP",IF(COUNTIFS(T_Demandes[Collaborateur],$A8,T_Demandes[Statut],"Validé",T_Demandes[Du],"&lt;="&amp;DATE(2026,12,13),T_Demandes[Au],"&gt;="&amp;DATE(2026,12,13),T_Demandes[Type],"RTT")&gt;0,"RTT",IF(COUNTIFS(T_Demandes[Collaborateur],$A8,T_Demandes[Statut],"Validé",T_Demandes[Du],"&lt;="&amp;DATE(2026,12,13),T_Demandes[Au],"&gt;="&amp;DATE(2026,12,13),T_Demandes[Type],"MAL")&gt;0,"MAL",IF(COUNTIFS(T_Demandes[Collaborateur],$A8,T_Demandes[Statut],"Validé",T_Demandes[Du],"&lt;="&amp;DATE(2026,12,13),T_Demandes[Au],"&gt;="&amp;DATE(2026,12,13),T_Demandes[Type],"ABS")&gt;0,"ABS",IF(COUNTIFS(T_Demandes[Collaborateur],$A8,T_Demandes[Statut],"Validé",T_Demandes[Du],"&lt;="&amp;DATE(2026,12,13),T_Demandes[Au],"&gt;="&amp;DATE(2026,12,13),T_Demandes[Type],"MAT")&gt;0,"MAT","")))))</f>
        <v/>
      </c>
      <c r="Q8" s="8">
        <f>IF(COUNTIFS(T_Demandes[Collaborateur],$A8,T_Demandes[Statut],"Validé",T_Demandes[Du],"&lt;="&amp;DATE(2026,12,14),T_Demandes[Au],"&gt;="&amp;DATE(2026,12,14),T_Demandes[Type],"CP")&gt;0,"CP",IF(COUNTIFS(T_Demandes[Collaborateur],$A8,T_Demandes[Statut],"Validé",T_Demandes[Du],"&lt;="&amp;DATE(2026,12,14),T_Demandes[Au],"&gt;="&amp;DATE(2026,12,14),T_Demandes[Type],"RTT")&gt;0,"RTT",IF(COUNTIFS(T_Demandes[Collaborateur],$A8,T_Demandes[Statut],"Validé",T_Demandes[Du],"&lt;="&amp;DATE(2026,12,14),T_Demandes[Au],"&gt;="&amp;DATE(2026,12,14),T_Demandes[Type],"MAL")&gt;0,"MAL",IF(COUNTIFS(T_Demandes[Collaborateur],$A8,T_Demandes[Statut],"Validé",T_Demandes[Du],"&lt;="&amp;DATE(2026,12,14),T_Demandes[Au],"&gt;="&amp;DATE(2026,12,14),T_Demandes[Type],"ABS")&gt;0,"ABS",IF(COUNTIFS(T_Demandes[Collaborateur],$A8,T_Demandes[Statut],"Validé",T_Demandes[Du],"&lt;="&amp;DATE(2026,12,14),T_Demandes[Au],"&gt;="&amp;DATE(2026,12,14),T_Demandes[Type],"MAT")&gt;0,"MAT","")))))</f>
        <v/>
      </c>
      <c r="R8" s="8">
        <f>IF(COUNTIFS(T_Demandes[Collaborateur],$A8,T_Demandes[Statut],"Validé",T_Demandes[Du],"&lt;="&amp;DATE(2026,12,15),T_Demandes[Au],"&gt;="&amp;DATE(2026,12,15),T_Demandes[Type],"CP")&gt;0,"CP",IF(COUNTIFS(T_Demandes[Collaborateur],$A8,T_Demandes[Statut],"Validé",T_Demandes[Du],"&lt;="&amp;DATE(2026,12,15),T_Demandes[Au],"&gt;="&amp;DATE(2026,12,15),T_Demandes[Type],"RTT")&gt;0,"RTT",IF(COUNTIFS(T_Demandes[Collaborateur],$A8,T_Demandes[Statut],"Validé",T_Demandes[Du],"&lt;="&amp;DATE(2026,12,15),T_Demandes[Au],"&gt;="&amp;DATE(2026,12,15),T_Demandes[Type],"MAL")&gt;0,"MAL",IF(COUNTIFS(T_Demandes[Collaborateur],$A8,T_Demandes[Statut],"Validé",T_Demandes[Du],"&lt;="&amp;DATE(2026,12,15),T_Demandes[Au],"&gt;="&amp;DATE(2026,12,15),T_Demandes[Type],"ABS")&gt;0,"ABS",IF(COUNTIFS(T_Demandes[Collaborateur],$A8,T_Demandes[Statut],"Validé",T_Demandes[Du],"&lt;="&amp;DATE(2026,12,15),T_Demandes[Au],"&gt;="&amp;DATE(2026,12,15),T_Demandes[Type],"MAT")&gt;0,"MAT","")))))</f>
        <v/>
      </c>
      <c r="S8" s="8">
        <f>IF(COUNTIFS(T_Demandes[Collaborateur],$A8,T_Demandes[Statut],"Validé",T_Demandes[Du],"&lt;="&amp;DATE(2026,12,16),T_Demandes[Au],"&gt;="&amp;DATE(2026,12,16),T_Demandes[Type],"CP")&gt;0,"CP",IF(COUNTIFS(T_Demandes[Collaborateur],$A8,T_Demandes[Statut],"Validé",T_Demandes[Du],"&lt;="&amp;DATE(2026,12,16),T_Demandes[Au],"&gt;="&amp;DATE(2026,12,16),T_Demandes[Type],"RTT")&gt;0,"RTT",IF(COUNTIFS(T_Demandes[Collaborateur],$A8,T_Demandes[Statut],"Validé",T_Demandes[Du],"&lt;="&amp;DATE(2026,12,16),T_Demandes[Au],"&gt;="&amp;DATE(2026,12,16),T_Demandes[Type],"MAL")&gt;0,"MAL",IF(COUNTIFS(T_Demandes[Collaborateur],$A8,T_Demandes[Statut],"Validé",T_Demandes[Du],"&lt;="&amp;DATE(2026,12,16),T_Demandes[Au],"&gt;="&amp;DATE(2026,12,16),T_Demandes[Type],"ABS")&gt;0,"ABS",IF(COUNTIFS(T_Demandes[Collaborateur],$A8,T_Demandes[Statut],"Validé",T_Demandes[Du],"&lt;="&amp;DATE(2026,12,16),T_Demandes[Au],"&gt;="&amp;DATE(2026,12,16),T_Demandes[Type],"MAT")&gt;0,"MAT","")))))</f>
        <v/>
      </c>
      <c r="T8" s="8">
        <f>IF(COUNTIFS(T_Demandes[Collaborateur],$A8,T_Demandes[Statut],"Validé",T_Demandes[Du],"&lt;="&amp;DATE(2026,12,17),T_Demandes[Au],"&gt;="&amp;DATE(2026,12,17),T_Demandes[Type],"CP")&gt;0,"CP",IF(COUNTIFS(T_Demandes[Collaborateur],$A8,T_Demandes[Statut],"Validé",T_Demandes[Du],"&lt;="&amp;DATE(2026,12,17),T_Demandes[Au],"&gt;="&amp;DATE(2026,12,17),T_Demandes[Type],"RTT")&gt;0,"RTT",IF(COUNTIFS(T_Demandes[Collaborateur],$A8,T_Demandes[Statut],"Validé",T_Demandes[Du],"&lt;="&amp;DATE(2026,12,17),T_Demandes[Au],"&gt;="&amp;DATE(2026,12,17),T_Demandes[Type],"MAL")&gt;0,"MAL",IF(COUNTIFS(T_Demandes[Collaborateur],$A8,T_Demandes[Statut],"Validé",T_Demandes[Du],"&lt;="&amp;DATE(2026,12,17),T_Demandes[Au],"&gt;="&amp;DATE(2026,12,17),T_Demandes[Type],"ABS")&gt;0,"ABS",IF(COUNTIFS(T_Demandes[Collaborateur],$A8,T_Demandes[Statut],"Validé",T_Demandes[Du],"&lt;="&amp;DATE(2026,12,17),T_Demandes[Au],"&gt;="&amp;DATE(2026,12,17),T_Demandes[Type],"MAT")&gt;0,"MAT","")))))</f>
        <v/>
      </c>
      <c r="U8" s="8">
        <f>IF(COUNTIFS(T_Demandes[Collaborateur],$A8,T_Demandes[Statut],"Validé",T_Demandes[Du],"&lt;="&amp;DATE(2026,12,18),T_Demandes[Au],"&gt;="&amp;DATE(2026,12,18),T_Demandes[Type],"CP")&gt;0,"CP",IF(COUNTIFS(T_Demandes[Collaborateur],$A8,T_Demandes[Statut],"Validé",T_Demandes[Du],"&lt;="&amp;DATE(2026,12,18),T_Demandes[Au],"&gt;="&amp;DATE(2026,12,18),T_Demandes[Type],"RTT")&gt;0,"RTT",IF(COUNTIFS(T_Demandes[Collaborateur],$A8,T_Demandes[Statut],"Validé",T_Demandes[Du],"&lt;="&amp;DATE(2026,12,18),T_Demandes[Au],"&gt;="&amp;DATE(2026,12,18),T_Demandes[Type],"MAL")&gt;0,"MAL",IF(COUNTIFS(T_Demandes[Collaborateur],$A8,T_Demandes[Statut],"Validé",T_Demandes[Du],"&lt;="&amp;DATE(2026,12,18),T_Demandes[Au],"&gt;="&amp;DATE(2026,12,18),T_Demandes[Type],"ABS")&gt;0,"ABS",IF(COUNTIFS(T_Demandes[Collaborateur],$A8,T_Demandes[Statut],"Validé",T_Demandes[Du],"&lt;="&amp;DATE(2026,12,18),T_Demandes[Au],"&gt;="&amp;DATE(2026,12,18),T_Demandes[Type],"MAT")&gt;0,"MAT","")))))</f>
        <v/>
      </c>
      <c r="V8" s="8">
        <f>IF(COUNTIFS(T_Demandes[Collaborateur],$A8,T_Demandes[Statut],"Validé",T_Demandes[Du],"&lt;="&amp;DATE(2026,12,19),T_Demandes[Au],"&gt;="&amp;DATE(2026,12,19),T_Demandes[Type],"CP")&gt;0,"CP",IF(COUNTIFS(T_Demandes[Collaborateur],$A8,T_Demandes[Statut],"Validé",T_Demandes[Du],"&lt;="&amp;DATE(2026,12,19),T_Demandes[Au],"&gt;="&amp;DATE(2026,12,19),T_Demandes[Type],"RTT")&gt;0,"RTT",IF(COUNTIFS(T_Demandes[Collaborateur],$A8,T_Demandes[Statut],"Validé",T_Demandes[Du],"&lt;="&amp;DATE(2026,12,19),T_Demandes[Au],"&gt;="&amp;DATE(2026,12,19),T_Demandes[Type],"MAL")&gt;0,"MAL",IF(COUNTIFS(T_Demandes[Collaborateur],$A8,T_Demandes[Statut],"Validé",T_Demandes[Du],"&lt;="&amp;DATE(2026,12,19),T_Demandes[Au],"&gt;="&amp;DATE(2026,12,19),T_Demandes[Type],"ABS")&gt;0,"ABS",IF(COUNTIFS(T_Demandes[Collaborateur],$A8,T_Demandes[Statut],"Validé",T_Demandes[Du],"&lt;="&amp;DATE(2026,12,19),T_Demandes[Au],"&gt;="&amp;DATE(2026,12,19),T_Demandes[Type],"MAT")&gt;0,"MAT","")))))</f>
        <v/>
      </c>
      <c r="W8" s="8">
        <f>IF(COUNTIFS(T_Demandes[Collaborateur],$A8,T_Demandes[Statut],"Validé",T_Demandes[Du],"&lt;="&amp;DATE(2026,12,20),T_Demandes[Au],"&gt;="&amp;DATE(2026,12,20),T_Demandes[Type],"CP")&gt;0,"CP",IF(COUNTIFS(T_Demandes[Collaborateur],$A8,T_Demandes[Statut],"Validé",T_Demandes[Du],"&lt;="&amp;DATE(2026,12,20),T_Demandes[Au],"&gt;="&amp;DATE(2026,12,20),T_Demandes[Type],"RTT")&gt;0,"RTT",IF(COUNTIFS(T_Demandes[Collaborateur],$A8,T_Demandes[Statut],"Validé",T_Demandes[Du],"&lt;="&amp;DATE(2026,12,20),T_Demandes[Au],"&gt;="&amp;DATE(2026,12,20),T_Demandes[Type],"MAL")&gt;0,"MAL",IF(COUNTIFS(T_Demandes[Collaborateur],$A8,T_Demandes[Statut],"Validé",T_Demandes[Du],"&lt;="&amp;DATE(2026,12,20),T_Demandes[Au],"&gt;="&amp;DATE(2026,12,20),T_Demandes[Type],"ABS")&gt;0,"ABS",IF(COUNTIFS(T_Demandes[Collaborateur],$A8,T_Demandes[Statut],"Validé",T_Demandes[Du],"&lt;="&amp;DATE(2026,12,20),T_Demandes[Au],"&gt;="&amp;DATE(2026,12,20),T_Demandes[Type],"MAT")&gt;0,"MAT","")))))</f>
        <v/>
      </c>
      <c r="X8" s="8">
        <f>IF(COUNTIFS(T_Demandes[Collaborateur],$A8,T_Demandes[Statut],"Validé",T_Demandes[Du],"&lt;="&amp;DATE(2026,12,21),T_Demandes[Au],"&gt;="&amp;DATE(2026,12,21),T_Demandes[Type],"CP")&gt;0,"CP",IF(COUNTIFS(T_Demandes[Collaborateur],$A8,T_Demandes[Statut],"Validé",T_Demandes[Du],"&lt;="&amp;DATE(2026,12,21),T_Demandes[Au],"&gt;="&amp;DATE(2026,12,21),T_Demandes[Type],"RTT")&gt;0,"RTT",IF(COUNTIFS(T_Demandes[Collaborateur],$A8,T_Demandes[Statut],"Validé",T_Demandes[Du],"&lt;="&amp;DATE(2026,12,21),T_Demandes[Au],"&gt;="&amp;DATE(2026,12,21),T_Demandes[Type],"MAL")&gt;0,"MAL",IF(COUNTIFS(T_Demandes[Collaborateur],$A8,T_Demandes[Statut],"Validé",T_Demandes[Du],"&lt;="&amp;DATE(2026,12,21),T_Demandes[Au],"&gt;="&amp;DATE(2026,12,21),T_Demandes[Type],"ABS")&gt;0,"ABS",IF(COUNTIFS(T_Demandes[Collaborateur],$A8,T_Demandes[Statut],"Validé",T_Demandes[Du],"&lt;="&amp;DATE(2026,12,21),T_Demandes[Au],"&gt;="&amp;DATE(2026,12,21),T_Demandes[Type],"MAT")&gt;0,"MAT","")))))</f>
        <v/>
      </c>
      <c r="Y8" s="8">
        <f>IF(COUNTIFS(T_Demandes[Collaborateur],$A8,T_Demandes[Statut],"Validé",T_Demandes[Du],"&lt;="&amp;DATE(2026,12,22),T_Demandes[Au],"&gt;="&amp;DATE(2026,12,22),T_Demandes[Type],"CP")&gt;0,"CP",IF(COUNTIFS(T_Demandes[Collaborateur],$A8,T_Demandes[Statut],"Validé",T_Demandes[Du],"&lt;="&amp;DATE(2026,12,22),T_Demandes[Au],"&gt;="&amp;DATE(2026,12,22),T_Demandes[Type],"RTT")&gt;0,"RTT",IF(COUNTIFS(T_Demandes[Collaborateur],$A8,T_Demandes[Statut],"Validé",T_Demandes[Du],"&lt;="&amp;DATE(2026,12,22),T_Demandes[Au],"&gt;="&amp;DATE(2026,12,22),T_Demandes[Type],"MAL")&gt;0,"MAL",IF(COUNTIFS(T_Demandes[Collaborateur],$A8,T_Demandes[Statut],"Validé",T_Demandes[Du],"&lt;="&amp;DATE(2026,12,22),T_Demandes[Au],"&gt;="&amp;DATE(2026,12,22),T_Demandes[Type],"ABS")&gt;0,"ABS",IF(COUNTIFS(T_Demandes[Collaborateur],$A8,T_Demandes[Statut],"Validé",T_Demandes[Du],"&lt;="&amp;DATE(2026,12,22),T_Demandes[Au],"&gt;="&amp;DATE(2026,12,22),T_Demandes[Type],"MAT")&gt;0,"MAT","")))))</f>
        <v/>
      </c>
      <c r="Z8" s="8">
        <f>IF(COUNTIFS(T_Demandes[Collaborateur],$A8,T_Demandes[Statut],"Validé",T_Demandes[Du],"&lt;="&amp;DATE(2026,12,23),T_Demandes[Au],"&gt;="&amp;DATE(2026,12,23),T_Demandes[Type],"CP")&gt;0,"CP",IF(COUNTIFS(T_Demandes[Collaborateur],$A8,T_Demandes[Statut],"Validé",T_Demandes[Du],"&lt;="&amp;DATE(2026,12,23),T_Demandes[Au],"&gt;="&amp;DATE(2026,12,23),T_Demandes[Type],"RTT")&gt;0,"RTT",IF(COUNTIFS(T_Demandes[Collaborateur],$A8,T_Demandes[Statut],"Validé",T_Demandes[Du],"&lt;="&amp;DATE(2026,12,23),T_Demandes[Au],"&gt;="&amp;DATE(2026,12,23),T_Demandes[Type],"MAL")&gt;0,"MAL",IF(COUNTIFS(T_Demandes[Collaborateur],$A8,T_Demandes[Statut],"Validé",T_Demandes[Du],"&lt;="&amp;DATE(2026,12,23),T_Demandes[Au],"&gt;="&amp;DATE(2026,12,23),T_Demandes[Type],"ABS")&gt;0,"ABS",IF(COUNTIFS(T_Demandes[Collaborateur],$A8,T_Demandes[Statut],"Validé",T_Demandes[Du],"&lt;="&amp;DATE(2026,12,23),T_Demandes[Au],"&gt;="&amp;DATE(2026,12,23),T_Demandes[Type],"MAT")&gt;0,"MAT","")))))</f>
        <v/>
      </c>
      <c r="AA8" s="8">
        <f>IF(COUNTIFS(T_Demandes[Collaborateur],$A8,T_Demandes[Statut],"Validé",T_Demandes[Du],"&lt;="&amp;DATE(2026,12,24),T_Demandes[Au],"&gt;="&amp;DATE(2026,12,24),T_Demandes[Type],"CP")&gt;0,"CP",IF(COUNTIFS(T_Demandes[Collaborateur],$A8,T_Demandes[Statut],"Validé",T_Demandes[Du],"&lt;="&amp;DATE(2026,12,24),T_Demandes[Au],"&gt;="&amp;DATE(2026,12,24),T_Demandes[Type],"RTT")&gt;0,"RTT",IF(COUNTIFS(T_Demandes[Collaborateur],$A8,T_Demandes[Statut],"Validé",T_Demandes[Du],"&lt;="&amp;DATE(2026,12,24),T_Demandes[Au],"&gt;="&amp;DATE(2026,12,24),T_Demandes[Type],"MAL")&gt;0,"MAL",IF(COUNTIFS(T_Demandes[Collaborateur],$A8,T_Demandes[Statut],"Validé",T_Demandes[Du],"&lt;="&amp;DATE(2026,12,24),T_Demandes[Au],"&gt;="&amp;DATE(2026,12,24),T_Demandes[Type],"ABS")&gt;0,"ABS",IF(COUNTIFS(T_Demandes[Collaborateur],$A8,T_Demandes[Statut],"Validé",T_Demandes[Du],"&lt;="&amp;DATE(2026,12,24),T_Demandes[Au],"&gt;="&amp;DATE(2026,12,24),T_Demandes[Type],"MAT")&gt;0,"MAT","")))))</f>
        <v/>
      </c>
      <c r="AB8" s="8">
        <f>IF(COUNTIFS(T_Demandes[Collaborateur],$A8,T_Demandes[Statut],"Validé",T_Demandes[Du],"&lt;="&amp;DATE(2026,12,25),T_Demandes[Au],"&gt;="&amp;DATE(2026,12,25),T_Demandes[Type],"CP")&gt;0,"CP",IF(COUNTIFS(T_Demandes[Collaborateur],$A8,T_Demandes[Statut],"Validé",T_Demandes[Du],"&lt;="&amp;DATE(2026,12,25),T_Demandes[Au],"&gt;="&amp;DATE(2026,12,25),T_Demandes[Type],"RTT")&gt;0,"RTT",IF(COUNTIFS(T_Demandes[Collaborateur],$A8,T_Demandes[Statut],"Validé",T_Demandes[Du],"&lt;="&amp;DATE(2026,12,25),T_Demandes[Au],"&gt;="&amp;DATE(2026,12,25),T_Demandes[Type],"MAL")&gt;0,"MAL",IF(COUNTIFS(T_Demandes[Collaborateur],$A8,T_Demandes[Statut],"Validé",T_Demandes[Du],"&lt;="&amp;DATE(2026,12,25),T_Demandes[Au],"&gt;="&amp;DATE(2026,12,25),T_Demandes[Type],"ABS")&gt;0,"ABS",IF(COUNTIFS(T_Demandes[Collaborateur],$A8,T_Demandes[Statut],"Validé",T_Demandes[Du],"&lt;="&amp;DATE(2026,12,25),T_Demandes[Au],"&gt;="&amp;DATE(2026,12,25),T_Demandes[Type],"MAT")&gt;0,"MAT","")))))</f>
        <v/>
      </c>
      <c r="AC8" s="8">
        <f>IF(COUNTIFS(T_Demandes[Collaborateur],$A8,T_Demandes[Statut],"Validé",T_Demandes[Du],"&lt;="&amp;DATE(2026,12,26),T_Demandes[Au],"&gt;="&amp;DATE(2026,12,26),T_Demandes[Type],"CP")&gt;0,"CP",IF(COUNTIFS(T_Demandes[Collaborateur],$A8,T_Demandes[Statut],"Validé",T_Demandes[Du],"&lt;="&amp;DATE(2026,12,26),T_Demandes[Au],"&gt;="&amp;DATE(2026,12,26),T_Demandes[Type],"RTT")&gt;0,"RTT",IF(COUNTIFS(T_Demandes[Collaborateur],$A8,T_Demandes[Statut],"Validé",T_Demandes[Du],"&lt;="&amp;DATE(2026,12,26),T_Demandes[Au],"&gt;="&amp;DATE(2026,12,26),T_Demandes[Type],"MAL")&gt;0,"MAL",IF(COUNTIFS(T_Demandes[Collaborateur],$A8,T_Demandes[Statut],"Validé",T_Demandes[Du],"&lt;="&amp;DATE(2026,12,26),T_Demandes[Au],"&gt;="&amp;DATE(2026,12,26),T_Demandes[Type],"ABS")&gt;0,"ABS",IF(COUNTIFS(T_Demandes[Collaborateur],$A8,T_Demandes[Statut],"Validé",T_Demandes[Du],"&lt;="&amp;DATE(2026,12,26),T_Demandes[Au],"&gt;="&amp;DATE(2026,12,26),T_Demandes[Type],"MAT")&gt;0,"MAT","")))))</f>
        <v/>
      </c>
      <c r="AD8" s="8">
        <f>IF(COUNTIFS(T_Demandes[Collaborateur],$A8,T_Demandes[Statut],"Validé",T_Demandes[Du],"&lt;="&amp;DATE(2026,12,27),T_Demandes[Au],"&gt;="&amp;DATE(2026,12,27),T_Demandes[Type],"CP")&gt;0,"CP",IF(COUNTIFS(T_Demandes[Collaborateur],$A8,T_Demandes[Statut],"Validé",T_Demandes[Du],"&lt;="&amp;DATE(2026,12,27),T_Demandes[Au],"&gt;="&amp;DATE(2026,12,27),T_Demandes[Type],"RTT")&gt;0,"RTT",IF(COUNTIFS(T_Demandes[Collaborateur],$A8,T_Demandes[Statut],"Validé",T_Demandes[Du],"&lt;="&amp;DATE(2026,12,27),T_Demandes[Au],"&gt;="&amp;DATE(2026,12,27),T_Demandes[Type],"MAL")&gt;0,"MAL",IF(COUNTIFS(T_Demandes[Collaborateur],$A8,T_Demandes[Statut],"Validé",T_Demandes[Du],"&lt;="&amp;DATE(2026,12,27),T_Demandes[Au],"&gt;="&amp;DATE(2026,12,27),T_Demandes[Type],"ABS")&gt;0,"ABS",IF(COUNTIFS(T_Demandes[Collaborateur],$A8,T_Demandes[Statut],"Validé",T_Demandes[Du],"&lt;="&amp;DATE(2026,12,27),T_Demandes[Au],"&gt;="&amp;DATE(2026,12,27),T_Demandes[Type],"MAT")&gt;0,"MAT","")))))</f>
        <v/>
      </c>
      <c r="AE8" s="8">
        <f>IF(COUNTIFS(T_Demandes[Collaborateur],$A8,T_Demandes[Statut],"Validé",T_Demandes[Du],"&lt;="&amp;DATE(2026,12,28),T_Demandes[Au],"&gt;="&amp;DATE(2026,12,28),T_Demandes[Type],"CP")&gt;0,"CP",IF(COUNTIFS(T_Demandes[Collaborateur],$A8,T_Demandes[Statut],"Validé",T_Demandes[Du],"&lt;="&amp;DATE(2026,12,28),T_Demandes[Au],"&gt;="&amp;DATE(2026,12,28),T_Demandes[Type],"RTT")&gt;0,"RTT",IF(COUNTIFS(T_Demandes[Collaborateur],$A8,T_Demandes[Statut],"Validé",T_Demandes[Du],"&lt;="&amp;DATE(2026,12,28),T_Demandes[Au],"&gt;="&amp;DATE(2026,12,28),T_Demandes[Type],"MAL")&gt;0,"MAL",IF(COUNTIFS(T_Demandes[Collaborateur],$A8,T_Demandes[Statut],"Validé",T_Demandes[Du],"&lt;="&amp;DATE(2026,12,28),T_Demandes[Au],"&gt;="&amp;DATE(2026,12,28),T_Demandes[Type],"ABS")&gt;0,"ABS",IF(COUNTIFS(T_Demandes[Collaborateur],$A8,T_Demandes[Statut],"Validé",T_Demandes[Du],"&lt;="&amp;DATE(2026,12,28),T_Demandes[Au],"&gt;="&amp;DATE(2026,12,28),T_Demandes[Type],"MAT")&gt;0,"MAT","")))))</f>
        <v/>
      </c>
      <c r="AF8" s="8">
        <f>IF(COUNTIFS(T_Demandes[Collaborateur],$A8,T_Demandes[Statut],"Validé",T_Demandes[Du],"&lt;="&amp;DATE(2026,12,29),T_Demandes[Au],"&gt;="&amp;DATE(2026,12,29),T_Demandes[Type],"CP")&gt;0,"CP",IF(COUNTIFS(T_Demandes[Collaborateur],$A8,T_Demandes[Statut],"Validé",T_Demandes[Du],"&lt;="&amp;DATE(2026,12,29),T_Demandes[Au],"&gt;="&amp;DATE(2026,12,29),T_Demandes[Type],"RTT")&gt;0,"RTT",IF(COUNTIFS(T_Demandes[Collaborateur],$A8,T_Demandes[Statut],"Validé",T_Demandes[Du],"&lt;="&amp;DATE(2026,12,29),T_Demandes[Au],"&gt;="&amp;DATE(2026,12,29),T_Demandes[Type],"MAL")&gt;0,"MAL",IF(COUNTIFS(T_Demandes[Collaborateur],$A8,T_Demandes[Statut],"Validé",T_Demandes[Du],"&lt;="&amp;DATE(2026,12,29),T_Demandes[Au],"&gt;="&amp;DATE(2026,12,29),T_Demandes[Type],"ABS")&gt;0,"ABS",IF(COUNTIFS(T_Demandes[Collaborateur],$A8,T_Demandes[Statut],"Validé",T_Demandes[Du],"&lt;="&amp;DATE(2026,12,29),T_Demandes[Au],"&gt;="&amp;DATE(2026,12,29),T_Demandes[Type],"MAT")&gt;0,"MAT","")))))</f>
        <v/>
      </c>
      <c r="AG8" s="8">
        <f>IF(COUNTIFS(T_Demandes[Collaborateur],$A8,T_Demandes[Statut],"Validé",T_Demandes[Du],"&lt;="&amp;DATE(2026,12,30),T_Demandes[Au],"&gt;="&amp;DATE(2026,12,30),T_Demandes[Type],"CP")&gt;0,"CP",IF(COUNTIFS(T_Demandes[Collaborateur],$A8,T_Demandes[Statut],"Validé",T_Demandes[Du],"&lt;="&amp;DATE(2026,12,30),T_Demandes[Au],"&gt;="&amp;DATE(2026,12,30),T_Demandes[Type],"RTT")&gt;0,"RTT",IF(COUNTIFS(T_Demandes[Collaborateur],$A8,T_Demandes[Statut],"Validé",T_Demandes[Du],"&lt;="&amp;DATE(2026,12,30),T_Demandes[Au],"&gt;="&amp;DATE(2026,12,30),T_Demandes[Type],"MAL")&gt;0,"MAL",IF(COUNTIFS(T_Demandes[Collaborateur],$A8,T_Demandes[Statut],"Validé",T_Demandes[Du],"&lt;="&amp;DATE(2026,12,30),T_Demandes[Au],"&gt;="&amp;DATE(2026,12,30),T_Demandes[Type],"ABS")&gt;0,"ABS",IF(COUNTIFS(T_Demandes[Collaborateur],$A8,T_Demandes[Statut],"Validé",T_Demandes[Du],"&lt;="&amp;DATE(2026,12,30),T_Demandes[Au],"&gt;="&amp;DATE(2026,12,30),T_Demandes[Type],"MAT")&gt;0,"MAT","")))))</f>
        <v/>
      </c>
      <c r="AH8" s="8">
        <f>IF(COUNTIFS(T_Demandes[Collaborateur],$A8,T_Demandes[Statut],"Validé",T_Demandes[Du],"&lt;="&amp;DATE(2026,12,31),T_Demandes[Au],"&gt;="&amp;DATE(2026,12,31),T_Demandes[Type],"CP")&gt;0,"CP",IF(COUNTIFS(T_Demandes[Collaborateur],$A8,T_Demandes[Statut],"Validé",T_Demandes[Du],"&lt;="&amp;DATE(2026,12,31),T_Demandes[Au],"&gt;="&amp;DATE(2026,12,31),T_Demandes[Type],"RTT")&gt;0,"RTT",IF(COUNTIFS(T_Demandes[Collaborateur],$A8,T_Demandes[Statut],"Validé",T_Demandes[Du],"&lt;="&amp;DATE(2026,12,31),T_Demandes[Au],"&gt;="&amp;DATE(2026,12,31),T_Demandes[Type],"MAL")&gt;0,"MAL",IF(COUNTIFS(T_Demandes[Collaborateur],$A8,T_Demandes[Statut],"Validé",T_Demandes[Du],"&lt;="&amp;DATE(2026,12,31),T_Demandes[Au],"&gt;="&amp;DATE(2026,12,31),T_Demandes[Type],"ABS")&gt;0,"ABS",IF(COUNTIFS(T_Demandes[Collaborateur],$A8,T_Demandes[Statut],"Validé",T_Demandes[Du],"&lt;="&amp;DATE(2026,12,31),T_Demandes[Au],"&gt;="&amp;DATE(2026,12,31),T_Demandes[Type],"MAT")&gt;0,"MAT","")))))</f>
        <v/>
      </c>
    </row>
    <row r="9">
      <c r="A9" t="inlineStr">
        <is>
          <t>Inès Moreau</t>
        </is>
      </c>
      <c r="B9" t="inlineStr">
        <is>
          <t>A</t>
        </is>
      </c>
      <c r="C9" t="inlineStr">
        <is>
          <t>Yassine Haddad</t>
        </is>
      </c>
      <c r="D9" s="8">
        <f>IF(COUNTIFS(T_Demandes[Collaborateur],$A9,T_Demandes[Statut],"Validé",T_Demandes[Du],"&lt;="&amp;DATE(2026,12,1),T_Demandes[Au],"&gt;="&amp;DATE(2026,12,1),T_Demandes[Type],"CP")&gt;0,"CP",IF(COUNTIFS(T_Demandes[Collaborateur],$A9,T_Demandes[Statut],"Validé",T_Demandes[Du],"&lt;="&amp;DATE(2026,12,1),T_Demandes[Au],"&gt;="&amp;DATE(2026,12,1),T_Demandes[Type],"RTT")&gt;0,"RTT",IF(COUNTIFS(T_Demandes[Collaborateur],$A9,T_Demandes[Statut],"Validé",T_Demandes[Du],"&lt;="&amp;DATE(2026,12,1),T_Demandes[Au],"&gt;="&amp;DATE(2026,12,1),T_Demandes[Type],"MAL")&gt;0,"MAL",IF(COUNTIFS(T_Demandes[Collaborateur],$A9,T_Demandes[Statut],"Validé",T_Demandes[Du],"&lt;="&amp;DATE(2026,12,1),T_Demandes[Au],"&gt;="&amp;DATE(2026,12,1),T_Demandes[Type],"ABS")&gt;0,"ABS",IF(COUNTIFS(T_Demandes[Collaborateur],$A9,T_Demandes[Statut],"Validé",T_Demandes[Du],"&lt;="&amp;DATE(2026,12,1),T_Demandes[Au],"&gt;="&amp;DATE(2026,12,1),T_Demandes[Type],"MAT")&gt;0,"MAT","")))))</f>
        <v/>
      </c>
      <c r="E9" s="8">
        <f>IF(COUNTIFS(T_Demandes[Collaborateur],$A9,T_Demandes[Statut],"Validé",T_Demandes[Du],"&lt;="&amp;DATE(2026,12,2),T_Demandes[Au],"&gt;="&amp;DATE(2026,12,2),T_Demandes[Type],"CP")&gt;0,"CP",IF(COUNTIFS(T_Demandes[Collaborateur],$A9,T_Demandes[Statut],"Validé",T_Demandes[Du],"&lt;="&amp;DATE(2026,12,2),T_Demandes[Au],"&gt;="&amp;DATE(2026,12,2),T_Demandes[Type],"RTT")&gt;0,"RTT",IF(COUNTIFS(T_Demandes[Collaborateur],$A9,T_Demandes[Statut],"Validé",T_Demandes[Du],"&lt;="&amp;DATE(2026,12,2),T_Demandes[Au],"&gt;="&amp;DATE(2026,12,2),T_Demandes[Type],"MAL")&gt;0,"MAL",IF(COUNTIFS(T_Demandes[Collaborateur],$A9,T_Demandes[Statut],"Validé",T_Demandes[Du],"&lt;="&amp;DATE(2026,12,2),T_Demandes[Au],"&gt;="&amp;DATE(2026,12,2),T_Demandes[Type],"ABS")&gt;0,"ABS",IF(COUNTIFS(T_Demandes[Collaborateur],$A9,T_Demandes[Statut],"Validé",T_Demandes[Du],"&lt;="&amp;DATE(2026,12,2),T_Demandes[Au],"&gt;="&amp;DATE(2026,12,2),T_Demandes[Type],"MAT")&gt;0,"MAT","")))))</f>
        <v/>
      </c>
      <c r="F9" s="8">
        <f>IF(COUNTIFS(T_Demandes[Collaborateur],$A9,T_Demandes[Statut],"Validé",T_Demandes[Du],"&lt;="&amp;DATE(2026,12,3),T_Demandes[Au],"&gt;="&amp;DATE(2026,12,3),T_Demandes[Type],"CP")&gt;0,"CP",IF(COUNTIFS(T_Demandes[Collaborateur],$A9,T_Demandes[Statut],"Validé",T_Demandes[Du],"&lt;="&amp;DATE(2026,12,3),T_Demandes[Au],"&gt;="&amp;DATE(2026,12,3),T_Demandes[Type],"RTT")&gt;0,"RTT",IF(COUNTIFS(T_Demandes[Collaborateur],$A9,T_Demandes[Statut],"Validé",T_Demandes[Du],"&lt;="&amp;DATE(2026,12,3),T_Demandes[Au],"&gt;="&amp;DATE(2026,12,3),T_Demandes[Type],"MAL")&gt;0,"MAL",IF(COUNTIFS(T_Demandes[Collaborateur],$A9,T_Demandes[Statut],"Validé",T_Demandes[Du],"&lt;="&amp;DATE(2026,12,3),T_Demandes[Au],"&gt;="&amp;DATE(2026,12,3),T_Demandes[Type],"ABS")&gt;0,"ABS",IF(COUNTIFS(T_Demandes[Collaborateur],$A9,T_Demandes[Statut],"Validé",T_Demandes[Du],"&lt;="&amp;DATE(2026,12,3),T_Demandes[Au],"&gt;="&amp;DATE(2026,12,3),T_Demandes[Type],"MAT")&gt;0,"MAT","")))))</f>
        <v/>
      </c>
      <c r="G9" s="8">
        <f>IF(COUNTIFS(T_Demandes[Collaborateur],$A9,T_Demandes[Statut],"Validé",T_Demandes[Du],"&lt;="&amp;DATE(2026,12,4),T_Demandes[Au],"&gt;="&amp;DATE(2026,12,4),T_Demandes[Type],"CP")&gt;0,"CP",IF(COUNTIFS(T_Demandes[Collaborateur],$A9,T_Demandes[Statut],"Validé",T_Demandes[Du],"&lt;="&amp;DATE(2026,12,4),T_Demandes[Au],"&gt;="&amp;DATE(2026,12,4),T_Demandes[Type],"RTT")&gt;0,"RTT",IF(COUNTIFS(T_Demandes[Collaborateur],$A9,T_Demandes[Statut],"Validé",T_Demandes[Du],"&lt;="&amp;DATE(2026,12,4),T_Demandes[Au],"&gt;="&amp;DATE(2026,12,4),T_Demandes[Type],"MAL")&gt;0,"MAL",IF(COUNTIFS(T_Demandes[Collaborateur],$A9,T_Demandes[Statut],"Validé",T_Demandes[Du],"&lt;="&amp;DATE(2026,12,4),T_Demandes[Au],"&gt;="&amp;DATE(2026,12,4),T_Demandes[Type],"ABS")&gt;0,"ABS",IF(COUNTIFS(T_Demandes[Collaborateur],$A9,T_Demandes[Statut],"Validé",T_Demandes[Du],"&lt;="&amp;DATE(2026,12,4),T_Demandes[Au],"&gt;="&amp;DATE(2026,12,4),T_Demandes[Type],"MAT")&gt;0,"MAT","")))))</f>
        <v/>
      </c>
      <c r="H9" s="8">
        <f>IF(COUNTIFS(T_Demandes[Collaborateur],$A9,T_Demandes[Statut],"Validé",T_Demandes[Du],"&lt;="&amp;DATE(2026,12,5),T_Demandes[Au],"&gt;="&amp;DATE(2026,12,5),T_Demandes[Type],"CP")&gt;0,"CP",IF(COUNTIFS(T_Demandes[Collaborateur],$A9,T_Demandes[Statut],"Validé",T_Demandes[Du],"&lt;="&amp;DATE(2026,12,5),T_Demandes[Au],"&gt;="&amp;DATE(2026,12,5),T_Demandes[Type],"RTT")&gt;0,"RTT",IF(COUNTIFS(T_Demandes[Collaborateur],$A9,T_Demandes[Statut],"Validé",T_Demandes[Du],"&lt;="&amp;DATE(2026,12,5),T_Demandes[Au],"&gt;="&amp;DATE(2026,12,5),T_Demandes[Type],"MAL")&gt;0,"MAL",IF(COUNTIFS(T_Demandes[Collaborateur],$A9,T_Demandes[Statut],"Validé",T_Demandes[Du],"&lt;="&amp;DATE(2026,12,5),T_Demandes[Au],"&gt;="&amp;DATE(2026,12,5),T_Demandes[Type],"ABS")&gt;0,"ABS",IF(COUNTIFS(T_Demandes[Collaborateur],$A9,T_Demandes[Statut],"Validé",T_Demandes[Du],"&lt;="&amp;DATE(2026,12,5),T_Demandes[Au],"&gt;="&amp;DATE(2026,12,5),T_Demandes[Type],"MAT")&gt;0,"MAT","")))))</f>
        <v/>
      </c>
      <c r="I9" s="8">
        <f>IF(COUNTIFS(T_Demandes[Collaborateur],$A9,T_Demandes[Statut],"Validé",T_Demandes[Du],"&lt;="&amp;DATE(2026,12,6),T_Demandes[Au],"&gt;="&amp;DATE(2026,12,6),T_Demandes[Type],"CP")&gt;0,"CP",IF(COUNTIFS(T_Demandes[Collaborateur],$A9,T_Demandes[Statut],"Validé",T_Demandes[Du],"&lt;="&amp;DATE(2026,12,6),T_Demandes[Au],"&gt;="&amp;DATE(2026,12,6),T_Demandes[Type],"RTT")&gt;0,"RTT",IF(COUNTIFS(T_Demandes[Collaborateur],$A9,T_Demandes[Statut],"Validé",T_Demandes[Du],"&lt;="&amp;DATE(2026,12,6),T_Demandes[Au],"&gt;="&amp;DATE(2026,12,6),T_Demandes[Type],"MAL")&gt;0,"MAL",IF(COUNTIFS(T_Demandes[Collaborateur],$A9,T_Demandes[Statut],"Validé",T_Demandes[Du],"&lt;="&amp;DATE(2026,12,6),T_Demandes[Au],"&gt;="&amp;DATE(2026,12,6),T_Demandes[Type],"ABS")&gt;0,"ABS",IF(COUNTIFS(T_Demandes[Collaborateur],$A9,T_Demandes[Statut],"Validé",T_Demandes[Du],"&lt;="&amp;DATE(2026,12,6),T_Demandes[Au],"&gt;="&amp;DATE(2026,12,6),T_Demandes[Type],"MAT")&gt;0,"MAT","")))))</f>
        <v/>
      </c>
      <c r="J9" s="8">
        <f>IF(COUNTIFS(T_Demandes[Collaborateur],$A9,T_Demandes[Statut],"Validé",T_Demandes[Du],"&lt;="&amp;DATE(2026,12,7),T_Demandes[Au],"&gt;="&amp;DATE(2026,12,7),T_Demandes[Type],"CP")&gt;0,"CP",IF(COUNTIFS(T_Demandes[Collaborateur],$A9,T_Demandes[Statut],"Validé",T_Demandes[Du],"&lt;="&amp;DATE(2026,12,7),T_Demandes[Au],"&gt;="&amp;DATE(2026,12,7),T_Demandes[Type],"RTT")&gt;0,"RTT",IF(COUNTIFS(T_Demandes[Collaborateur],$A9,T_Demandes[Statut],"Validé",T_Demandes[Du],"&lt;="&amp;DATE(2026,12,7),T_Demandes[Au],"&gt;="&amp;DATE(2026,12,7),T_Demandes[Type],"MAL")&gt;0,"MAL",IF(COUNTIFS(T_Demandes[Collaborateur],$A9,T_Demandes[Statut],"Validé",T_Demandes[Du],"&lt;="&amp;DATE(2026,12,7),T_Demandes[Au],"&gt;="&amp;DATE(2026,12,7),T_Demandes[Type],"ABS")&gt;0,"ABS",IF(COUNTIFS(T_Demandes[Collaborateur],$A9,T_Demandes[Statut],"Validé",T_Demandes[Du],"&lt;="&amp;DATE(2026,12,7),T_Demandes[Au],"&gt;="&amp;DATE(2026,12,7),T_Demandes[Type],"MAT")&gt;0,"MAT","")))))</f>
        <v/>
      </c>
      <c r="K9" s="8">
        <f>IF(COUNTIFS(T_Demandes[Collaborateur],$A9,T_Demandes[Statut],"Validé",T_Demandes[Du],"&lt;="&amp;DATE(2026,12,8),T_Demandes[Au],"&gt;="&amp;DATE(2026,12,8),T_Demandes[Type],"CP")&gt;0,"CP",IF(COUNTIFS(T_Demandes[Collaborateur],$A9,T_Demandes[Statut],"Validé",T_Demandes[Du],"&lt;="&amp;DATE(2026,12,8),T_Demandes[Au],"&gt;="&amp;DATE(2026,12,8),T_Demandes[Type],"RTT")&gt;0,"RTT",IF(COUNTIFS(T_Demandes[Collaborateur],$A9,T_Demandes[Statut],"Validé",T_Demandes[Du],"&lt;="&amp;DATE(2026,12,8),T_Demandes[Au],"&gt;="&amp;DATE(2026,12,8),T_Demandes[Type],"MAL")&gt;0,"MAL",IF(COUNTIFS(T_Demandes[Collaborateur],$A9,T_Demandes[Statut],"Validé",T_Demandes[Du],"&lt;="&amp;DATE(2026,12,8),T_Demandes[Au],"&gt;="&amp;DATE(2026,12,8),T_Demandes[Type],"ABS")&gt;0,"ABS",IF(COUNTIFS(T_Demandes[Collaborateur],$A9,T_Demandes[Statut],"Validé",T_Demandes[Du],"&lt;="&amp;DATE(2026,12,8),T_Demandes[Au],"&gt;="&amp;DATE(2026,12,8),T_Demandes[Type],"MAT")&gt;0,"MAT","")))))</f>
        <v/>
      </c>
      <c r="L9" s="8">
        <f>IF(COUNTIFS(T_Demandes[Collaborateur],$A9,T_Demandes[Statut],"Validé",T_Demandes[Du],"&lt;="&amp;DATE(2026,12,9),T_Demandes[Au],"&gt;="&amp;DATE(2026,12,9),T_Demandes[Type],"CP")&gt;0,"CP",IF(COUNTIFS(T_Demandes[Collaborateur],$A9,T_Demandes[Statut],"Validé",T_Demandes[Du],"&lt;="&amp;DATE(2026,12,9),T_Demandes[Au],"&gt;="&amp;DATE(2026,12,9),T_Demandes[Type],"RTT")&gt;0,"RTT",IF(COUNTIFS(T_Demandes[Collaborateur],$A9,T_Demandes[Statut],"Validé",T_Demandes[Du],"&lt;="&amp;DATE(2026,12,9),T_Demandes[Au],"&gt;="&amp;DATE(2026,12,9),T_Demandes[Type],"MAL")&gt;0,"MAL",IF(COUNTIFS(T_Demandes[Collaborateur],$A9,T_Demandes[Statut],"Validé",T_Demandes[Du],"&lt;="&amp;DATE(2026,12,9),T_Demandes[Au],"&gt;="&amp;DATE(2026,12,9),T_Demandes[Type],"ABS")&gt;0,"ABS",IF(COUNTIFS(T_Demandes[Collaborateur],$A9,T_Demandes[Statut],"Validé",T_Demandes[Du],"&lt;="&amp;DATE(2026,12,9),T_Demandes[Au],"&gt;="&amp;DATE(2026,12,9),T_Demandes[Type],"MAT")&gt;0,"MAT","")))))</f>
        <v/>
      </c>
      <c r="M9" s="8">
        <f>IF(COUNTIFS(T_Demandes[Collaborateur],$A9,T_Demandes[Statut],"Validé",T_Demandes[Du],"&lt;="&amp;DATE(2026,12,10),T_Demandes[Au],"&gt;="&amp;DATE(2026,12,10),T_Demandes[Type],"CP")&gt;0,"CP",IF(COUNTIFS(T_Demandes[Collaborateur],$A9,T_Demandes[Statut],"Validé",T_Demandes[Du],"&lt;="&amp;DATE(2026,12,10),T_Demandes[Au],"&gt;="&amp;DATE(2026,12,10),T_Demandes[Type],"RTT")&gt;0,"RTT",IF(COUNTIFS(T_Demandes[Collaborateur],$A9,T_Demandes[Statut],"Validé",T_Demandes[Du],"&lt;="&amp;DATE(2026,12,10),T_Demandes[Au],"&gt;="&amp;DATE(2026,12,10),T_Demandes[Type],"MAL")&gt;0,"MAL",IF(COUNTIFS(T_Demandes[Collaborateur],$A9,T_Demandes[Statut],"Validé",T_Demandes[Du],"&lt;="&amp;DATE(2026,12,10),T_Demandes[Au],"&gt;="&amp;DATE(2026,12,10),T_Demandes[Type],"ABS")&gt;0,"ABS",IF(COUNTIFS(T_Demandes[Collaborateur],$A9,T_Demandes[Statut],"Validé",T_Demandes[Du],"&lt;="&amp;DATE(2026,12,10),T_Demandes[Au],"&gt;="&amp;DATE(2026,12,10),T_Demandes[Type],"MAT")&gt;0,"MAT","")))))</f>
        <v/>
      </c>
      <c r="N9" s="8">
        <f>IF(COUNTIFS(T_Demandes[Collaborateur],$A9,T_Demandes[Statut],"Validé",T_Demandes[Du],"&lt;="&amp;DATE(2026,12,11),T_Demandes[Au],"&gt;="&amp;DATE(2026,12,11),T_Demandes[Type],"CP")&gt;0,"CP",IF(COUNTIFS(T_Demandes[Collaborateur],$A9,T_Demandes[Statut],"Validé",T_Demandes[Du],"&lt;="&amp;DATE(2026,12,11),T_Demandes[Au],"&gt;="&amp;DATE(2026,12,11),T_Demandes[Type],"RTT")&gt;0,"RTT",IF(COUNTIFS(T_Demandes[Collaborateur],$A9,T_Demandes[Statut],"Validé",T_Demandes[Du],"&lt;="&amp;DATE(2026,12,11),T_Demandes[Au],"&gt;="&amp;DATE(2026,12,11),T_Demandes[Type],"MAL")&gt;0,"MAL",IF(COUNTIFS(T_Demandes[Collaborateur],$A9,T_Demandes[Statut],"Validé",T_Demandes[Du],"&lt;="&amp;DATE(2026,12,11),T_Demandes[Au],"&gt;="&amp;DATE(2026,12,11),T_Demandes[Type],"ABS")&gt;0,"ABS",IF(COUNTIFS(T_Demandes[Collaborateur],$A9,T_Demandes[Statut],"Validé",T_Demandes[Du],"&lt;="&amp;DATE(2026,12,11),T_Demandes[Au],"&gt;="&amp;DATE(2026,12,11),T_Demandes[Type],"MAT")&gt;0,"MAT","")))))</f>
        <v/>
      </c>
      <c r="O9" s="8">
        <f>IF(COUNTIFS(T_Demandes[Collaborateur],$A9,T_Demandes[Statut],"Validé",T_Demandes[Du],"&lt;="&amp;DATE(2026,12,12),T_Demandes[Au],"&gt;="&amp;DATE(2026,12,12),T_Demandes[Type],"CP")&gt;0,"CP",IF(COUNTIFS(T_Demandes[Collaborateur],$A9,T_Demandes[Statut],"Validé",T_Demandes[Du],"&lt;="&amp;DATE(2026,12,12),T_Demandes[Au],"&gt;="&amp;DATE(2026,12,12),T_Demandes[Type],"RTT")&gt;0,"RTT",IF(COUNTIFS(T_Demandes[Collaborateur],$A9,T_Demandes[Statut],"Validé",T_Demandes[Du],"&lt;="&amp;DATE(2026,12,12),T_Demandes[Au],"&gt;="&amp;DATE(2026,12,12),T_Demandes[Type],"MAL")&gt;0,"MAL",IF(COUNTIFS(T_Demandes[Collaborateur],$A9,T_Demandes[Statut],"Validé",T_Demandes[Du],"&lt;="&amp;DATE(2026,12,12),T_Demandes[Au],"&gt;="&amp;DATE(2026,12,12),T_Demandes[Type],"ABS")&gt;0,"ABS",IF(COUNTIFS(T_Demandes[Collaborateur],$A9,T_Demandes[Statut],"Validé",T_Demandes[Du],"&lt;="&amp;DATE(2026,12,12),T_Demandes[Au],"&gt;="&amp;DATE(2026,12,12),T_Demandes[Type],"MAT")&gt;0,"MAT","")))))</f>
        <v/>
      </c>
      <c r="P9" s="8">
        <f>IF(COUNTIFS(T_Demandes[Collaborateur],$A9,T_Demandes[Statut],"Validé",T_Demandes[Du],"&lt;="&amp;DATE(2026,12,13),T_Demandes[Au],"&gt;="&amp;DATE(2026,12,13),T_Demandes[Type],"CP")&gt;0,"CP",IF(COUNTIFS(T_Demandes[Collaborateur],$A9,T_Demandes[Statut],"Validé",T_Demandes[Du],"&lt;="&amp;DATE(2026,12,13),T_Demandes[Au],"&gt;="&amp;DATE(2026,12,13),T_Demandes[Type],"RTT")&gt;0,"RTT",IF(COUNTIFS(T_Demandes[Collaborateur],$A9,T_Demandes[Statut],"Validé",T_Demandes[Du],"&lt;="&amp;DATE(2026,12,13),T_Demandes[Au],"&gt;="&amp;DATE(2026,12,13),T_Demandes[Type],"MAL")&gt;0,"MAL",IF(COUNTIFS(T_Demandes[Collaborateur],$A9,T_Demandes[Statut],"Validé",T_Demandes[Du],"&lt;="&amp;DATE(2026,12,13),T_Demandes[Au],"&gt;="&amp;DATE(2026,12,13),T_Demandes[Type],"ABS")&gt;0,"ABS",IF(COUNTIFS(T_Demandes[Collaborateur],$A9,T_Demandes[Statut],"Validé",T_Demandes[Du],"&lt;="&amp;DATE(2026,12,13),T_Demandes[Au],"&gt;="&amp;DATE(2026,12,13),T_Demandes[Type],"MAT")&gt;0,"MAT","")))))</f>
        <v/>
      </c>
      <c r="Q9" s="8">
        <f>IF(COUNTIFS(T_Demandes[Collaborateur],$A9,T_Demandes[Statut],"Validé",T_Demandes[Du],"&lt;="&amp;DATE(2026,12,14),T_Demandes[Au],"&gt;="&amp;DATE(2026,12,14),T_Demandes[Type],"CP")&gt;0,"CP",IF(COUNTIFS(T_Demandes[Collaborateur],$A9,T_Demandes[Statut],"Validé",T_Demandes[Du],"&lt;="&amp;DATE(2026,12,14),T_Demandes[Au],"&gt;="&amp;DATE(2026,12,14),T_Demandes[Type],"RTT")&gt;0,"RTT",IF(COUNTIFS(T_Demandes[Collaborateur],$A9,T_Demandes[Statut],"Validé",T_Demandes[Du],"&lt;="&amp;DATE(2026,12,14),T_Demandes[Au],"&gt;="&amp;DATE(2026,12,14),T_Demandes[Type],"MAL")&gt;0,"MAL",IF(COUNTIFS(T_Demandes[Collaborateur],$A9,T_Demandes[Statut],"Validé",T_Demandes[Du],"&lt;="&amp;DATE(2026,12,14),T_Demandes[Au],"&gt;="&amp;DATE(2026,12,14),T_Demandes[Type],"ABS")&gt;0,"ABS",IF(COUNTIFS(T_Demandes[Collaborateur],$A9,T_Demandes[Statut],"Validé",T_Demandes[Du],"&lt;="&amp;DATE(2026,12,14),T_Demandes[Au],"&gt;="&amp;DATE(2026,12,14),T_Demandes[Type],"MAT")&gt;0,"MAT","")))))</f>
        <v/>
      </c>
      <c r="R9" s="8">
        <f>IF(COUNTIFS(T_Demandes[Collaborateur],$A9,T_Demandes[Statut],"Validé",T_Demandes[Du],"&lt;="&amp;DATE(2026,12,15),T_Demandes[Au],"&gt;="&amp;DATE(2026,12,15),T_Demandes[Type],"CP")&gt;0,"CP",IF(COUNTIFS(T_Demandes[Collaborateur],$A9,T_Demandes[Statut],"Validé",T_Demandes[Du],"&lt;="&amp;DATE(2026,12,15),T_Demandes[Au],"&gt;="&amp;DATE(2026,12,15),T_Demandes[Type],"RTT")&gt;0,"RTT",IF(COUNTIFS(T_Demandes[Collaborateur],$A9,T_Demandes[Statut],"Validé",T_Demandes[Du],"&lt;="&amp;DATE(2026,12,15),T_Demandes[Au],"&gt;="&amp;DATE(2026,12,15),T_Demandes[Type],"MAL")&gt;0,"MAL",IF(COUNTIFS(T_Demandes[Collaborateur],$A9,T_Demandes[Statut],"Validé",T_Demandes[Du],"&lt;="&amp;DATE(2026,12,15),T_Demandes[Au],"&gt;="&amp;DATE(2026,12,15),T_Demandes[Type],"ABS")&gt;0,"ABS",IF(COUNTIFS(T_Demandes[Collaborateur],$A9,T_Demandes[Statut],"Validé",T_Demandes[Du],"&lt;="&amp;DATE(2026,12,15),T_Demandes[Au],"&gt;="&amp;DATE(2026,12,15),T_Demandes[Type],"MAT")&gt;0,"MAT","")))))</f>
        <v/>
      </c>
      <c r="S9" s="8">
        <f>IF(COUNTIFS(T_Demandes[Collaborateur],$A9,T_Demandes[Statut],"Validé",T_Demandes[Du],"&lt;="&amp;DATE(2026,12,16),T_Demandes[Au],"&gt;="&amp;DATE(2026,12,16),T_Demandes[Type],"CP")&gt;0,"CP",IF(COUNTIFS(T_Demandes[Collaborateur],$A9,T_Demandes[Statut],"Validé",T_Demandes[Du],"&lt;="&amp;DATE(2026,12,16),T_Demandes[Au],"&gt;="&amp;DATE(2026,12,16),T_Demandes[Type],"RTT")&gt;0,"RTT",IF(COUNTIFS(T_Demandes[Collaborateur],$A9,T_Demandes[Statut],"Validé",T_Demandes[Du],"&lt;="&amp;DATE(2026,12,16),T_Demandes[Au],"&gt;="&amp;DATE(2026,12,16),T_Demandes[Type],"MAL")&gt;0,"MAL",IF(COUNTIFS(T_Demandes[Collaborateur],$A9,T_Demandes[Statut],"Validé",T_Demandes[Du],"&lt;="&amp;DATE(2026,12,16),T_Demandes[Au],"&gt;="&amp;DATE(2026,12,16),T_Demandes[Type],"ABS")&gt;0,"ABS",IF(COUNTIFS(T_Demandes[Collaborateur],$A9,T_Demandes[Statut],"Validé",T_Demandes[Du],"&lt;="&amp;DATE(2026,12,16),T_Demandes[Au],"&gt;="&amp;DATE(2026,12,16),T_Demandes[Type],"MAT")&gt;0,"MAT","")))))</f>
        <v/>
      </c>
      <c r="T9" s="8">
        <f>IF(COUNTIFS(T_Demandes[Collaborateur],$A9,T_Demandes[Statut],"Validé",T_Demandes[Du],"&lt;="&amp;DATE(2026,12,17),T_Demandes[Au],"&gt;="&amp;DATE(2026,12,17),T_Demandes[Type],"CP")&gt;0,"CP",IF(COUNTIFS(T_Demandes[Collaborateur],$A9,T_Demandes[Statut],"Validé",T_Demandes[Du],"&lt;="&amp;DATE(2026,12,17),T_Demandes[Au],"&gt;="&amp;DATE(2026,12,17),T_Demandes[Type],"RTT")&gt;0,"RTT",IF(COUNTIFS(T_Demandes[Collaborateur],$A9,T_Demandes[Statut],"Validé",T_Demandes[Du],"&lt;="&amp;DATE(2026,12,17),T_Demandes[Au],"&gt;="&amp;DATE(2026,12,17),T_Demandes[Type],"MAL")&gt;0,"MAL",IF(COUNTIFS(T_Demandes[Collaborateur],$A9,T_Demandes[Statut],"Validé",T_Demandes[Du],"&lt;="&amp;DATE(2026,12,17),T_Demandes[Au],"&gt;="&amp;DATE(2026,12,17),T_Demandes[Type],"ABS")&gt;0,"ABS",IF(COUNTIFS(T_Demandes[Collaborateur],$A9,T_Demandes[Statut],"Validé",T_Demandes[Du],"&lt;="&amp;DATE(2026,12,17),T_Demandes[Au],"&gt;="&amp;DATE(2026,12,17),T_Demandes[Type],"MAT")&gt;0,"MAT","")))))</f>
        <v/>
      </c>
      <c r="U9" s="8">
        <f>IF(COUNTIFS(T_Demandes[Collaborateur],$A9,T_Demandes[Statut],"Validé",T_Demandes[Du],"&lt;="&amp;DATE(2026,12,18),T_Demandes[Au],"&gt;="&amp;DATE(2026,12,18),T_Demandes[Type],"CP")&gt;0,"CP",IF(COUNTIFS(T_Demandes[Collaborateur],$A9,T_Demandes[Statut],"Validé",T_Demandes[Du],"&lt;="&amp;DATE(2026,12,18),T_Demandes[Au],"&gt;="&amp;DATE(2026,12,18),T_Demandes[Type],"RTT")&gt;0,"RTT",IF(COUNTIFS(T_Demandes[Collaborateur],$A9,T_Demandes[Statut],"Validé",T_Demandes[Du],"&lt;="&amp;DATE(2026,12,18),T_Demandes[Au],"&gt;="&amp;DATE(2026,12,18),T_Demandes[Type],"MAL")&gt;0,"MAL",IF(COUNTIFS(T_Demandes[Collaborateur],$A9,T_Demandes[Statut],"Validé",T_Demandes[Du],"&lt;="&amp;DATE(2026,12,18),T_Demandes[Au],"&gt;="&amp;DATE(2026,12,18),T_Demandes[Type],"ABS")&gt;0,"ABS",IF(COUNTIFS(T_Demandes[Collaborateur],$A9,T_Demandes[Statut],"Validé",T_Demandes[Du],"&lt;="&amp;DATE(2026,12,18),T_Demandes[Au],"&gt;="&amp;DATE(2026,12,18),T_Demandes[Type],"MAT")&gt;0,"MAT","")))))</f>
        <v/>
      </c>
      <c r="V9" s="8">
        <f>IF(COUNTIFS(T_Demandes[Collaborateur],$A9,T_Demandes[Statut],"Validé",T_Demandes[Du],"&lt;="&amp;DATE(2026,12,19),T_Demandes[Au],"&gt;="&amp;DATE(2026,12,19),T_Demandes[Type],"CP")&gt;0,"CP",IF(COUNTIFS(T_Demandes[Collaborateur],$A9,T_Demandes[Statut],"Validé",T_Demandes[Du],"&lt;="&amp;DATE(2026,12,19),T_Demandes[Au],"&gt;="&amp;DATE(2026,12,19),T_Demandes[Type],"RTT")&gt;0,"RTT",IF(COUNTIFS(T_Demandes[Collaborateur],$A9,T_Demandes[Statut],"Validé",T_Demandes[Du],"&lt;="&amp;DATE(2026,12,19),T_Demandes[Au],"&gt;="&amp;DATE(2026,12,19),T_Demandes[Type],"MAL")&gt;0,"MAL",IF(COUNTIFS(T_Demandes[Collaborateur],$A9,T_Demandes[Statut],"Validé",T_Demandes[Du],"&lt;="&amp;DATE(2026,12,19),T_Demandes[Au],"&gt;="&amp;DATE(2026,12,19),T_Demandes[Type],"ABS")&gt;0,"ABS",IF(COUNTIFS(T_Demandes[Collaborateur],$A9,T_Demandes[Statut],"Validé",T_Demandes[Du],"&lt;="&amp;DATE(2026,12,19),T_Demandes[Au],"&gt;="&amp;DATE(2026,12,19),T_Demandes[Type],"MAT")&gt;0,"MAT","")))))</f>
        <v/>
      </c>
      <c r="W9" s="8">
        <f>IF(COUNTIFS(T_Demandes[Collaborateur],$A9,T_Demandes[Statut],"Validé",T_Demandes[Du],"&lt;="&amp;DATE(2026,12,20),T_Demandes[Au],"&gt;="&amp;DATE(2026,12,20),T_Demandes[Type],"CP")&gt;0,"CP",IF(COUNTIFS(T_Demandes[Collaborateur],$A9,T_Demandes[Statut],"Validé",T_Demandes[Du],"&lt;="&amp;DATE(2026,12,20),T_Demandes[Au],"&gt;="&amp;DATE(2026,12,20),T_Demandes[Type],"RTT")&gt;0,"RTT",IF(COUNTIFS(T_Demandes[Collaborateur],$A9,T_Demandes[Statut],"Validé",T_Demandes[Du],"&lt;="&amp;DATE(2026,12,20),T_Demandes[Au],"&gt;="&amp;DATE(2026,12,20),T_Demandes[Type],"MAL")&gt;0,"MAL",IF(COUNTIFS(T_Demandes[Collaborateur],$A9,T_Demandes[Statut],"Validé",T_Demandes[Du],"&lt;="&amp;DATE(2026,12,20),T_Demandes[Au],"&gt;="&amp;DATE(2026,12,20),T_Demandes[Type],"ABS")&gt;0,"ABS",IF(COUNTIFS(T_Demandes[Collaborateur],$A9,T_Demandes[Statut],"Validé",T_Demandes[Du],"&lt;="&amp;DATE(2026,12,20),T_Demandes[Au],"&gt;="&amp;DATE(2026,12,20),T_Demandes[Type],"MAT")&gt;0,"MAT","")))))</f>
        <v/>
      </c>
      <c r="X9" s="8">
        <f>IF(COUNTIFS(T_Demandes[Collaborateur],$A9,T_Demandes[Statut],"Validé",T_Demandes[Du],"&lt;="&amp;DATE(2026,12,21),T_Demandes[Au],"&gt;="&amp;DATE(2026,12,21),T_Demandes[Type],"CP")&gt;0,"CP",IF(COUNTIFS(T_Demandes[Collaborateur],$A9,T_Demandes[Statut],"Validé",T_Demandes[Du],"&lt;="&amp;DATE(2026,12,21),T_Demandes[Au],"&gt;="&amp;DATE(2026,12,21),T_Demandes[Type],"RTT")&gt;0,"RTT",IF(COUNTIFS(T_Demandes[Collaborateur],$A9,T_Demandes[Statut],"Validé",T_Demandes[Du],"&lt;="&amp;DATE(2026,12,21),T_Demandes[Au],"&gt;="&amp;DATE(2026,12,21),T_Demandes[Type],"MAL")&gt;0,"MAL",IF(COUNTIFS(T_Demandes[Collaborateur],$A9,T_Demandes[Statut],"Validé",T_Demandes[Du],"&lt;="&amp;DATE(2026,12,21),T_Demandes[Au],"&gt;="&amp;DATE(2026,12,21),T_Demandes[Type],"ABS")&gt;0,"ABS",IF(COUNTIFS(T_Demandes[Collaborateur],$A9,T_Demandes[Statut],"Validé",T_Demandes[Du],"&lt;="&amp;DATE(2026,12,21),T_Demandes[Au],"&gt;="&amp;DATE(2026,12,21),T_Demandes[Type],"MAT")&gt;0,"MAT","")))))</f>
        <v/>
      </c>
      <c r="Y9" s="8">
        <f>IF(COUNTIFS(T_Demandes[Collaborateur],$A9,T_Demandes[Statut],"Validé",T_Demandes[Du],"&lt;="&amp;DATE(2026,12,22),T_Demandes[Au],"&gt;="&amp;DATE(2026,12,22),T_Demandes[Type],"CP")&gt;0,"CP",IF(COUNTIFS(T_Demandes[Collaborateur],$A9,T_Demandes[Statut],"Validé",T_Demandes[Du],"&lt;="&amp;DATE(2026,12,22),T_Demandes[Au],"&gt;="&amp;DATE(2026,12,22),T_Demandes[Type],"RTT")&gt;0,"RTT",IF(COUNTIFS(T_Demandes[Collaborateur],$A9,T_Demandes[Statut],"Validé",T_Demandes[Du],"&lt;="&amp;DATE(2026,12,22),T_Demandes[Au],"&gt;="&amp;DATE(2026,12,22),T_Demandes[Type],"MAL")&gt;0,"MAL",IF(COUNTIFS(T_Demandes[Collaborateur],$A9,T_Demandes[Statut],"Validé",T_Demandes[Du],"&lt;="&amp;DATE(2026,12,22),T_Demandes[Au],"&gt;="&amp;DATE(2026,12,22),T_Demandes[Type],"ABS")&gt;0,"ABS",IF(COUNTIFS(T_Demandes[Collaborateur],$A9,T_Demandes[Statut],"Validé",T_Demandes[Du],"&lt;="&amp;DATE(2026,12,22),T_Demandes[Au],"&gt;="&amp;DATE(2026,12,22),T_Demandes[Type],"MAT")&gt;0,"MAT","")))))</f>
        <v/>
      </c>
      <c r="Z9" s="8">
        <f>IF(COUNTIFS(T_Demandes[Collaborateur],$A9,T_Demandes[Statut],"Validé",T_Demandes[Du],"&lt;="&amp;DATE(2026,12,23),T_Demandes[Au],"&gt;="&amp;DATE(2026,12,23),T_Demandes[Type],"CP")&gt;0,"CP",IF(COUNTIFS(T_Demandes[Collaborateur],$A9,T_Demandes[Statut],"Validé",T_Demandes[Du],"&lt;="&amp;DATE(2026,12,23),T_Demandes[Au],"&gt;="&amp;DATE(2026,12,23),T_Demandes[Type],"RTT")&gt;0,"RTT",IF(COUNTIFS(T_Demandes[Collaborateur],$A9,T_Demandes[Statut],"Validé",T_Demandes[Du],"&lt;="&amp;DATE(2026,12,23),T_Demandes[Au],"&gt;="&amp;DATE(2026,12,23),T_Demandes[Type],"MAL")&gt;0,"MAL",IF(COUNTIFS(T_Demandes[Collaborateur],$A9,T_Demandes[Statut],"Validé",T_Demandes[Du],"&lt;="&amp;DATE(2026,12,23),T_Demandes[Au],"&gt;="&amp;DATE(2026,12,23),T_Demandes[Type],"ABS")&gt;0,"ABS",IF(COUNTIFS(T_Demandes[Collaborateur],$A9,T_Demandes[Statut],"Validé",T_Demandes[Du],"&lt;="&amp;DATE(2026,12,23),T_Demandes[Au],"&gt;="&amp;DATE(2026,12,23),T_Demandes[Type],"MAT")&gt;0,"MAT","")))))</f>
        <v/>
      </c>
      <c r="AA9" s="8">
        <f>IF(COUNTIFS(T_Demandes[Collaborateur],$A9,T_Demandes[Statut],"Validé",T_Demandes[Du],"&lt;="&amp;DATE(2026,12,24),T_Demandes[Au],"&gt;="&amp;DATE(2026,12,24),T_Demandes[Type],"CP")&gt;0,"CP",IF(COUNTIFS(T_Demandes[Collaborateur],$A9,T_Demandes[Statut],"Validé",T_Demandes[Du],"&lt;="&amp;DATE(2026,12,24),T_Demandes[Au],"&gt;="&amp;DATE(2026,12,24),T_Demandes[Type],"RTT")&gt;0,"RTT",IF(COUNTIFS(T_Demandes[Collaborateur],$A9,T_Demandes[Statut],"Validé",T_Demandes[Du],"&lt;="&amp;DATE(2026,12,24),T_Demandes[Au],"&gt;="&amp;DATE(2026,12,24),T_Demandes[Type],"MAL")&gt;0,"MAL",IF(COUNTIFS(T_Demandes[Collaborateur],$A9,T_Demandes[Statut],"Validé",T_Demandes[Du],"&lt;="&amp;DATE(2026,12,24),T_Demandes[Au],"&gt;="&amp;DATE(2026,12,24),T_Demandes[Type],"ABS")&gt;0,"ABS",IF(COUNTIFS(T_Demandes[Collaborateur],$A9,T_Demandes[Statut],"Validé",T_Demandes[Du],"&lt;="&amp;DATE(2026,12,24),T_Demandes[Au],"&gt;="&amp;DATE(2026,12,24),T_Demandes[Type],"MAT")&gt;0,"MAT","")))))</f>
        <v/>
      </c>
      <c r="AB9" s="8">
        <f>IF(COUNTIFS(T_Demandes[Collaborateur],$A9,T_Demandes[Statut],"Validé",T_Demandes[Du],"&lt;="&amp;DATE(2026,12,25),T_Demandes[Au],"&gt;="&amp;DATE(2026,12,25),T_Demandes[Type],"CP")&gt;0,"CP",IF(COUNTIFS(T_Demandes[Collaborateur],$A9,T_Demandes[Statut],"Validé",T_Demandes[Du],"&lt;="&amp;DATE(2026,12,25),T_Demandes[Au],"&gt;="&amp;DATE(2026,12,25),T_Demandes[Type],"RTT")&gt;0,"RTT",IF(COUNTIFS(T_Demandes[Collaborateur],$A9,T_Demandes[Statut],"Validé",T_Demandes[Du],"&lt;="&amp;DATE(2026,12,25),T_Demandes[Au],"&gt;="&amp;DATE(2026,12,25),T_Demandes[Type],"MAL")&gt;0,"MAL",IF(COUNTIFS(T_Demandes[Collaborateur],$A9,T_Demandes[Statut],"Validé",T_Demandes[Du],"&lt;="&amp;DATE(2026,12,25),T_Demandes[Au],"&gt;="&amp;DATE(2026,12,25),T_Demandes[Type],"ABS")&gt;0,"ABS",IF(COUNTIFS(T_Demandes[Collaborateur],$A9,T_Demandes[Statut],"Validé",T_Demandes[Du],"&lt;="&amp;DATE(2026,12,25),T_Demandes[Au],"&gt;="&amp;DATE(2026,12,25),T_Demandes[Type],"MAT")&gt;0,"MAT","")))))</f>
        <v/>
      </c>
      <c r="AC9" s="8">
        <f>IF(COUNTIFS(T_Demandes[Collaborateur],$A9,T_Demandes[Statut],"Validé",T_Demandes[Du],"&lt;="&amp;DATE(2026,12,26),T_Demandes[Au],"&gt;="&amp;DATE(2026,12,26),T_Demandes[Type],"CP")&gt;0,"CP",IF(COUNTIFS(T_Demandes[Collaborateur],$A9,T_Demandes[Statut],"Validé",T_Demandes[Du],"&lt;="&amp;DATE(2026,12,26),T_Demandes[Au],"&gt;="&amp;DATE(2026,12,26),T_Demandes[Type],"RTT")&gt;0,"RTT",IF(COUNTIFS(T_Demandes[Collaborateur],$A9,T_Demandes[Statut],"Validé",T_Demandes[Du],"&lt;="&amp;DATE(2026,12,26),T_Demandes[Au],"&gt;="&amp;DATE(2026,12,26),T_Demandes[Type],"MAL")&gt;0,"MAL",IF(COUNTIFS(T_Demandes[Collaborateur],$A9,T_Demandes[Statut],"Validé",T_Demandes[Du],"&lt;="&amp;DATE(2026,12,26),T_Demandes[Au],"&gt;="&amp;DATE(2026,12,26),T_Demandes[Type],"ABS")&gt;0,"ABS",IF(COUNTIFS(T_Demandes[Collaborateur],$A9,T_Demandes[Statut],"Validé",T_Demandes[Du],"&lt;="&amp;DATE(2026,12,26),T_Demandes[Au],"&gt;="&amp;DATE(2026,12,26),T_Demandes[Type],"MAT")&gt;0,"MAT","")))))</f>
        <v/>
      </c>
      <c r="AD9" s="8">
        <f>IF(COUNTIFS(T_Demandes[Collaborateur],$A9,T_Demandes[Statut],"Validé",T_Demandes[Du],"&lt;="&amp;DATE(2026,12,27),T_Demandes[Au],"&gt;="&amp;DATE(2026,12,27),T_Demandes[Type],"CP")&gt;0,"CP",IF(COUNTIFS(T_Demandes[Collaborateur],$A9,T_Demandes[Statut],"Validé",T_Demandes[Du],"&lt;="&amp;DATE(2026,12,27),T_Demandes[Au],"&gt;="&amp;DATE(2026,12,27),T_Demandes[Type],"RTT")&gt;0,"RTT",IF(COUNTIFS(T_Demandes[Collaborateur],$A9,T_Demandes[Statut],"Validé",T_Demandes[Du],"&lt;="&amp;DATE(2026,12,27),T_Demandes[Au],"&gt;="&amp;DATE(2026,12,27),T_Demandes[Type],"MAL")&gt;0,"MAL",IF(COUNTIFS(T_Demandes[Collaborateur],$A9,T_Demandes[Statut],"Validé",T_Demandes[Du],"&lt;="&amp;DATE(2026,12,27),T_Demandes[Au],"&gt;="&amp;DATE(2026,12,27),T_Demandes[Type],"ABS")&gt;0,"ABS",IF(COUNTIFS(T_Demandes[Collaborateur],$A9,T_Demandes[Statut],"Validé",T_Demandes[Du],"&lt;="&amp;DATE(2026,12,27),T_Demandes[Au],"&gt;="&amp;DATE(2026,12,27),T_Demandes[Type],"MAT")&gt;0,"MAT","")))))</f>
        <v/>
      </c>
      <c r="AE9" s="8">
        <f>IF(COUNTIFS(T_Demandes[Collaborateur],$A9,T_Demandes[Statut],"Validé",T_Demandes[Du],"&lt;="&amp;DATE(2026,12,28),T_Demandes[Au],"&gt;="&amp;DATE(2026,12,28),T_Demandes[Type],"CP")&gt;0,"CP",IF(COUNTIFS(T_Demandes[Collaborateur],$A9,T_Demandes[Statut],"Validé",T_Demandes[Du],"&lt;="&amp;DATE(2026,12,28),T_Demandes[Au],"&gt;="&amp;DATE(2026,12,28),T_Demandes[Type],"RTT")&gt;0,"RTT",IF(COUNTIFS(T_Demandes[Collaborateur],$A9,T_Demandes[Statut],"Validé",T_Demandes[Du],"&lt;="&amp;DATE(2026,12,28),T_Demandes[Au],"&gt;="&amp;DATE(2026,12,28),T_Demandes[Type],"MAL")&gt;0,"MAL",IF(COUNTIFS(T_Demandes[Collaborateur],$A9,T_Demandes[Statut],"Validé",T_Demandes[Du],"&lt;="&amp;DATE(2026,12,28),T_Demandes[Au],"&gt;="&amp;DATE(2026,12,28),T_Demandes[Type],"ABS")&gt;0,"ABS",IF(COUNTIFS(T_Demandes[Collaborateur],$A9,T_Demandes[Statut],"Validé",T_Demandes[Du],"&lt;="&amp;DATE(2026,12,28),T_Demandes[Au],"&gt;="&amp;DATE(2026,12,28),T_Demandes[Type],"MAT")&gt;0,"MAT","")))))</f>
        <v/>
      </c>
      <c r="AF9" s="8">
        <f>IF(COUNTIFS(T_Demandes[Collaborateur],$A9,T_Demandes[Statut],"Validé",T_Demandes[Du],"&lt;="&amp;DATE(2026,12,29),T_Demandes[Au],"&gt;="&amp;DATE(2026,12,29),T_Demandes[Type],"CP")&gt;0,"CP",IF(COUNTIFS(T_Demandes[Collaborateur],$A9,T_Demandes[Statut],"Validé",T_Demandes[Du],"&lt;="&amp;DATE(2026,12,29),T_Demandes[Au],"&gt;="&amp;DATE(2026,12,29),T_Demandes[Type],"RTT")&gt;0,"RTT",IF(COUNTIFS(T_Demandes[Collaborateur],$A9,T_Demandes[Statut],"Validé",T_Demandes[Du],"&lt;="&amp;DATE(2026,12,29),T_Demandes[Au],"&gt;="&amp;DATE(2026,12,29),T_Demandes[Type],"MAL")&gt;0,"MAL",IF(COUNTIFS(T_Demandes[Collaborateur],$A9,T_Demandes[Statut],"Validé",T_Demandes[Du],"&lt;="&amp;DATE(2026,12,29),T_Demandes[Au],"&gt;="&amp;DATE(2026,12,29),T_Demandes[Type],"ABS")&gt;0,"ABS",IF(COUNTIFS(T_Demandes[Collaborateur],$A9,T_Demandes[Statut],"Validé",T_Demandes[Du],"&lt;="&amp;DATE(2026,12,29),T_Demandes[Au],"&gt;="&amp;DATE(2026,12,29),T_Demandes[Type],"MAT")&gt;0,"MAT","")))))</f>
        <v/>
      </c>
      <c r="AG9" s="8">
        <f>IF(COUNTIFS(T_Demandes[Collaborateur],$A9,T_Demandes[Statut],"Validé",T_Demandes[Du],"&lt;="&amp;DATE(2026,12,30),T_Demandes[Au],"&gt;="&amp;DATE(2026,12,30),T_Demandes[Type],"CP")&gt;0,"CP",IF(COUNTIFS(T_Demandes[Collaborateur],$A9,T_Demandes[Statut],"Validé",T_Demandes[Du],"&lt;="&amp;DATE(2026,12,30),T_Demandes[Au],"&gt;="&amp;DATE(2026,12,30),T_Demandes[Type],"RTT")&gt;0,"RTT",IF(COUNTIFS(T_Demandes[Collaborateur],$A9,T_Demandes[Statut],"Validé",T_Demandes[Du],"&lt;="&amp;DATE(2026,12,30),T_Demandes[Au],"&gt;="&amp;DATE(2026,12,30),T_Demandes[Type],"MAL")&gt;0,"MAL",IF(COUNTIFS(T_Demandes[Collaborateur],$A9,T_Demandes[Statut],"Validé",T_Demandes[Du],"&lt;="&amp;DATE(2026,12,30),T_Demandes[Au],"&gt;="&amp;DATE(2026,12,30),T_Demandes[Type],"ABS")&gt;0,"ABS",IF(COUNTIFS(T_Demandes[Collaborateur],$A9,T_Demandes[Statut],"Validé",T_Demandes[Du],"&lt;="&amp;DATE(2026,12,30),T_Demandes[Au],"&gt;="&amp;DATE(2026,12,30),T_Demandes[Type],"MAT")&gt;0,"MAT","")))))</f>
        <v/>
      </c>
      <c r="AH9" s="8">
        <f>IF(COUNTIFS(T_Demandes[Collaborateur],$A9,T_Demandes[Statut],"Validé",T_Demandes[Du],"&lt;="&amp;DATE(2026,12,31),T_Demandes[Au],"&gt;="&amp;DATE(2026,12,31),T_Demandes[Type],"CP")&gt;0,"CP",IF(COUNTIFS(T_Demandes[Collaborateur],$A9,T_Demandes[Statut],"Validé",T_Demandes[Du],"&lt;="&amp;DATE(2026,12,31),T_Demandes[Au],"&gt;="&amp;DATE(2026,12,31),T_Demandes[Type],"RTT")&gt;0,"RTT",IF(COUNTIFS(T_Demandes[Collaborateur],$A9,T_Demandes[Statut],"Validé",T_Demandes[Du],"&lt;="&amp;DATE(2026,12,31),T_Demandes[Au],"&gt;="&amp;DATE(2026,12,31),T_Demandes[Type],"MAL")&gt;0,"MAL",IF(COUNTIFS(T_Demandes[Collaborateur],$A9,T_Demandes[Statut],"Validé",T_Demandes[Du],"&lt;="&amp;DATE(2026,12,31),T_Demandes[Au],"&gt;="&amp;DATE(2026,12,31),T_Demandes[Type],"ABS")&gt;0,"ABS",IF(COUNTIFS(T_Demandes[Collaborateur],$A9,T_Demandes[Statut],"Validé",T_Demandes[Du],"&lt;="&amp;DATE(2026,12,31),T_Demandes[Au],"&gt;="&amp;DATE(2026,12,31),T_Demandes[Type],"MAT")&gt;0,"MAT","")))))</f>
        <v/>
      </c>
    </row>
    <row r="10">
      <c r="A10" t="inlineStr">
        <is>
          <t>Nadia Rami</t>
        </is>
      </c>
      <c r="B10" t="inlineStr">
        <is>
          <t>B</t>
        </is>
      </c>
      <c r="C10" t="inlineStr">
        <is>
          <t>Samira Idrissi</t>
        </is>
      </c>
      <c r="D10" s="8">
        <f>IF(COUNTIFS(T_Demandes[Collaborateur],$A10,T_Demandes[Statut],"Validé",T_Demandes[Du],"&lt;="&amp;DATE(2026,12,1),T_Demandes[Au],"&gt;="&amp;DATE(2026,12,1),T_Demandes[Type],"CP")&gt;0,"CP",IF(COUNTIFS(T_Demandes[Collaborateur],$A10,T_Demandes[Statut],"Validé",T_Demandes[Du],"&lt;="&amp;DATE(2026,12,1),T_Demandes[Au],"&gt;="&amp;DATE(2026,12,1),T_Demandes[Type],"RTT")&gt;0,"RTT",IF(COUNTIFS(T_Demandes[Collaborateur],$A10,T_Demandes[Statut],"Validé",T_Demandes[Du],"&lt;="&amp;DATE(2026,12,1),T_Demandes[Au],"&gt;="&amp;DATE(2026,12,1),T_Demandes[Type],"MAL")&gt;0,"MAL",IF(COUNTIFS(T_Demandes[Collaborateur],$A10,T_Demandes[Statut],"Validé",T_Demandes[Du],"&lt;="&amp;DATE(2026,12,1),T_Demandes[Au],"&gt;="&amp;DATE(2026,12,1),T_Demandes[Type],"ABS")&gt;0,"ABS",IF(COUNTIFS(T_Demandes[Collaborateur],$A10,T_Demandes[Statut],"Validé",T_Demandes[Du],"&lt;="&amp;DATE(2026,12,1),T_Demandes[Au],"&gt;="&amp;DATE(2026,12,1),T_Demandes[Type],"MAT")&gt;0,"MAT","")))))</f>
        <v/>
      </c>
      <c r="E10" s="8">
        <f>IF(COUNTIFS(T_Demandes[Collaborateur],$A10,T_Demandes[Statut],"Validé",T_Demandes[Du],"&lt;="&amp;DATE(2026,12,2),T_Demandes[Au],"&gt;="&amp;DATE(2026,12,2),T_Demandes[Type],"CP")&gt;0,"CP",IF(COUNTIFS(T_Demandes[Collaborateur],$A10,T_Demandes[Statut],"Validé",T_Demandes[Du],"&lt;="&amp;DATE(2026,12,2),T_Demandes[Au],"&gt;="&amp;DATE(2026,12,2),T_Demandes[Type],"RTT")&gt;0,"RTT",IF(COUNTIFS(T_Demandes[Collaborateur],$A10,T_Demandes[Statut],"Validé",T_Demandes[Du],"&lt;="&amp;DATE(2026,12,2),T_Demandes[Au],"&gt;="&amp;DATE(2026,12,2),T_Demandes[Type],"MAL")&gt;0,"MAL",IF(COUNTIFS(T_Demandes[Collaborateur],$A10,T_Demandes[Statut],"Validé",T_Demandes[Du],"&lt;="&amp;DATE(2026,12,2),T_Demandes[Au],"&gt;="&amp;DATE(2026,12,2),T_Demandes[Type],"ABS")&gt;0,"ABS",IF(COUNTIFS(T_Demandes[Collaborateur],$A10,T_Demandes[Statut],"Validé",T_Demandes[Du],"&lt;="&amp;DATE(2026,12,2),T_Demandes[Au],"&gt;="&amp;DATE(2026,12,2),T_Demandes[Type],"MAT")&gt;0,"MAT","")))))</f>
        <v/>
      </c>
      <c r="F10" s="8">
        <f>IF(COUNTIFS(T_Demandes[Collaborateur],$A10,T_Demandes[Statut],"Validé",T_Demandes[Du],"&lt;="&amp;DATE(2026,12,3),T_Demandes[Au],"&gt;="&amp;DATE(2026,12,3),T_Demandes[Type],"CP")&gt;0,"CP",IF(COUNTIFS(T_Demandes[Collaborateur],$A10,T_Demandes[Statut],"Validé",T_Demandes[Du],"&lt;="&amp;DATE(2026,12,3),T_Demandes[Au],"&gt;="&amp;DATE(2026,12,3),T_Demandes[Type],"RTT")&gt;0,"RTT",IF(COUNTIFS(T_Demandes[Collaborateur],$A10,T_Demandes[Statut],"Validé",T_Demandes[Du],"&lt;="&amp;DATE(2026,12,3),T_Demandes[Au],"&gt;="&amp;DATE(2026,12,3),T_Demandes[Type],"MAL")&gt;0,"MAL",IF(COUNTIFS(T_Demandes[Collaborateur],$A10,T_Demandes[Statut],"Validé",T_Demandes[Du],"&lt;="&amp;DATE(2026,12,3),T_Demandes[Au],"&gt;="&amp;DATE(2026,12,3),T_Demandes[Type],"ABS")&gt;0,"ABS",IF(COUNTIFS(T_Demandes[Collaborateur],$A10,T_Demandes[Statut],"Validé",T_Demandes[Du],"&lt;="&amp;DATE(2026,12,3),T_Demandes[Au],"&gt;="&amp;DATE(2026,12,3),T_Demandes[Type],"MAT")&gt;0,"MAT","")))))</f>
        <v/>
      </c>
      <c r="G10" s="8">
        <f>IF(COUNTIFS(T_Demandes[Collaborateur],$A10,T_Demandes[Statut],"Validé",T_Demandes[Du],"&lt;="&amp;DATE(2026,12,4),T_Demandes[Au],"&gt;="&amp;DATE(2026,12,4),T_Demandes[Type],"CP")&gt;0,"CP",IF(COUNTIFS(T_Demandes[Collaborateur],$A10,T_Demandes[Statut],"Validé",T_Demandes[Du],"&lt;="&amp;DATE(2026,12,4),T_Demandes[Au],"&gt;="&amp;DATE(2026,12,4),T_Demandes[Type],"RTT")&gt;0,"RTT",IF(COUNTIFS(T_Demandes[Collaborateur],$A10,T_Demandes[Statut],"Validé",T_Demandes[Du],"&lt;="&amp;DATE(2026,12,4),T_Demandes[Au],"&gt;="&amp;DATE(2026,12,4),T_Demandes[Type],"MAL")&gt;0,"MAL",IF(COUNTIFS(T_Demandes[Collaborateur],$A10,T_Demandes[Statut],"Validé",T_Demandes[Du],"&lt;="&amp;DATE(2026,12,4),T_Demandes[Au],"&gt;="&amp;DATE(2026,12,4),T_Demandes[Type],"ABS")&gt;0,"ABS",IF(COUNTIFS(T_Demandes[Collaborateur],$A10,T_Demandes[Statut],"Validé",T_Demandes[Du],"&lt;="&amp;DATE(2026,12,4),T_Demandes[Au],"&gt;="&amp;DATE(2026,12,4),T_Demandes[Type],"MAT")&gt;0,"MAT","")))))</f>
        <v/>
      </c>
      <c r="H10" s="8">
        <f>IF(COUNTIFS(T_Demandes[Collaborateur],$A10,T_Demandes[Statut],"Validé",T_Demandes[Du],"&lt;="&amp;DATE(2026,12,5),T_Demandes[Au],"&gt;="&amp;DATE(2026,12,5),T_Demandes[Type],"CP")&gt;0,"CP",IF(COUNTIFS(T_Demandes[Collaborateur],$A10,T_Demandes[Statut],"Validé",T_Demandes[Du],"&lt;="&amp;DATE(2026,12,5),T_Demandes[Au],"&gt;="&amp;DATE(2026,12,5),T_Demandes[Type],"RTT")&gt;0,"RTT",IF(COUNTIFS(T_Demandes[Collaborateur],$A10,T_Demandes[Statut],"Validé",T_Demandes[Du],"&lt;="&amp;DATE(2026,12,5),T_Demandes[Au],"&gt;="&amp;DATE(2026,12,5),T_Demandes[Type],"MAL")&gt;0,"MAL",IF(COUNTIFS(T_Demandes[Collaborateur],$A10,T_Demandes[Statut],"Validé",T_Demandes[Du],"&lt;="&amp;DATE(2026,12,5),T_Demandes[Au],"&gt;="&amp;DATE(2026,12,5),T_Demandes[Type],"ABS")&gt;0,"ABS",IF(COUNTIFS(T_Demandes[Collaborateur],$A10,T_Demandes[Statut],"Validé",T_Demandes[Du],"&lt;="&amp;DATE(2026,12,5),T_Demandes[Au],"&gt;="&amp;DATE(2026,12,5),T_Demandes[Type],"MAT")&gt;0,"MAT","")))))</f>
        <v/>
      </c>
      <c r="I10" s="8">
        <f>IF(COUNTIFS(T_Demandes[Collaborateur],$A10,T_Demandes[Statut],"Validé",T_Demandes[Du],"&lt;="&amp;DATE(2026,12,6),T_Demandes[Au],"&gt;="&amp;DATE(2026,12,6),T_Demandes[Type],"CP")&gt;0,"CP",IF(COUNTIFS(T_Demandes[Collaborateur],$A10,T_Demandes[Statut],"Validé",T_Demandes[Du],"&lt;="&amp;DATE(2026,12,6),T_Demandes[Au],"&gt;="&amp;DATE(2026,12,6),T_Demandes[Type],"RTT")&gt;0,"RTT",IF(COUNTIFS(T_Demandes[Collaborateur],$A10,T_Demandes[Statut],"Validé",T_Demandes[Du],"&lt;="&amp;DATE(2026,12,6),T_Demandes[Au],"&gt;="&amp;DATE(2026,12,6),T_Demandes[Type],"MAL")&gt;0,"MAL",IF(COUNTIFS(T_Demandes[Collaborateur],$A10,T_Demandes[Statut],"Validé",T_Demandes[Du],"&lt;="&amp;DATE(2026,12,6),T_Demandes[Au],"&gt;="&amp;DATE(2026,12,6),T_Demandes[Type],"ABS")&gt;0,"ABS",IF(COUNTIFS(T_Demandes[Collaborateur],$A10,T_Demandes[Statut],"Validé",T_Demandes[Du],"&lt;="&amp;DATE(2026,12,6),T_Demandes[Au],"&gt;="&amp;DATE(2026,12,6),T_Demandes[Type],"MAT")&gt;0,"MAT","")))))</f>
        <v/>
      </c>
      <c r="J10" s="8">
        <f>IF(COUNTIFS(T_Demandes[Collaborateur],$A10,T_Demandes[Statut],"Validé",T_Demandes[Du],"&lt;="&amp;DATE(2026,12,7),T_Demandes[Au],"&gt;="&amp;DATE(2026,12,7),T_Demandes[Type],"CP")&gt;0,"CP",IF(COUNTIFS(T_Demandes[Collaborateur],$A10,T_Demandes[Statut],"Validé",T_Demandes[Du],"&lt;="&amp;DATE(2026,12,7),T_Demandes[Au],"&gt;="&amp;DATE(2026,12,7),T_Demandes[Type],"RTT")&gt;0,"RTT",IF(COUNTIFS(T_Demandes[Collaborateur],$A10,T_Demandes[Statut],"Validé",T_Demandes[Du],"&lt;="&amp;DATE(2026,12,7),T_Demandes[Au],"&gt;="&amp;DATE(2026,12,7),T_Demandes[Type],"MAL")&gt;0,"MAL",IF(COUNTIFS(T_Demandes[Collaborateur],$A10,T_Demandes[Statut],"Validé",T_Demandes[Du],"&lt;="&amp;DATE(2026,12,7),T_Demandes[Au],"&gt;="&amp;DATE(2026,12,7),T_Demandes[Type],"ABS")&gt;0,"ABS",IF(COUNTIFS(T_Demandes[Collaborateur],$A10,T_Demandes[Statut],"Validé",T_Demandes[Du],"&lt;="&amp;DATE(2026,12,7),T_Demandes[Au],"&gt;="&amp;DATE(2026,12,7),T_Demandes[Type],"MAT")&gt;0,"MAT","")))))</f>
        <v/>
      </c>
      <c r="K10" s="8">
        <f>IF(COUNTIFS(T_Demandes[Collaborateur],$A10,T_Demandes[Statut],"Validé",T_Demandes[Du],"&lt;="&amp;DATE(2026,12,8),T_Demandes[Au],"&gt;="&amp;DATE(2026,12,8),T_Demandes[Type],"CP")&gt;0,"CP",IF(COUNTIFS(T_Demandes[Collaborateur],$A10,T_Demandes[Statut],"Validé",T_Demandes[Du],"&lt;="&amp;DATE(2026,12,8),T_Demandes[Au],"&gt;="&amp;DATE(2026,12,8),T_Demandes[Type],"RTT")&gt;0,"RTT",IF(COUNTIFS(T_Demandes[Collaborateur],$A10,T_Demandes[Statut],"Validé",T_Demandes[Du],"&lt;="&amp;DATE(2026,12,8),T_Demandes[Au],"&gt;="&amp;DATE(2026,12,8),T_Demandes[Type],"MAL")&gt;0,"MAL",IF(COUNTIFS(T_Demandes[Collaborateur],$A10,T_Demandes[Statut],"Validé",T_Demandes[Du],"&lt;="&amp;DATE(2026,12,8),T_Demandes[Au],"&gt;="&amp;DATE(2026,12,8),T_Demandes[Type],"ABS")&gt;0,"ABS",IF(COUNTIFS(T_Demandes[Collaborateur],$A10,T_Demandes[Statut],"Validé",T_Demandes[Du],"&lt;="&amp;DATE(2026,12,8),T_Demandes[Au],"&gt;="&amp;DATE(2026,12,8),T_Demandes[Type],"MAT")&gt;0,"MAT","")))))</f>
        <v/>
      </c>
      <c r="L10" s="8">
        <f>IF(COUNTIFS(T_Demandes[Collaborateur],$A10,T_Demandes[Statut],"Validé",T_Demandes[Du],"&lt;="&amp;DATE(2026,12,9),T_Demandes[Au],"&gt;="&amp;DATE(2026,12,9),T_Demandes[Type],"CP")&gt;0,"CP",IF(COUNTIFS(T_Demandes[Collaborateur],$A10,T_Demandes[Statut],"Validé",T_Demandes[Du],"&lt;="&amp;DATE(2026,12,9),T_Demandes[Au],"&gt;="&amp;DATE(2026,12,9),T_Demandes[Type],"RTT")&gt;0,"RTT",IF(COUNTIFS(T_Demandes[Collaborateur],$A10,T_Demandes[Statut],"Validé",T_Demandes[Du],"&lt;="&amp;DATE(2026,12,9),T_Demandes[Au],"&gt;="&amp;DATE(2026,12,9),T_Demandes[Type],"MAL")&gt;0,"MAL",IF(COUNTIFS(T_Demandes[Collaborateur],$A10,T_Demandes[Statut],"Validé",T_Demandes[Du],"&lt;="&amp;DATE(2026,12,9),T_Demandes[Au],"&gt;="&amp;DATE(2026,12,9),T_Demandes[Type],"ABS")&gt;0,"ABS",IF(COUNTIFS(T_Demandes[Collaborateur],$A10,T_Demandes[Statut],"Validé",T_Demandes[Du],"&lt;="&amp;DATE(2026,12,9),T_Demandes[Au],"&gt;="&amp;DATE(2026,12,9),T_Demandes[Type],"MAT")&gt;0,"MAT","")))))</f>
        <v/>
      </c>
      <c r="M10" s="8">
        <f>IF(COUNTIFS(T_Demandes[Collaborateur],$A10,T_Demandes[Statut],"Validé",T_Demandes[Du],"&lt;="&amp;DATE(2026,12,10),T_Demandes[Au],"&gt;="&amp;DATE(2026,12,10),T_Demandes[Type],"CP")&gt;0,"CP",IF(COUNTIFS(T_Demandes[Collaborateur],$A10,T_Demandes[Statut],"Validé",T_Demandes[Du],"&lt;="&amp;DATE(2026,12,10),T_Demandes[Au],"&gt;="&amp;DATE(2026,12,10),T_Demandes[Type],"RTT")&gt;0,"RTT",IF(COUNTIFS(T_Demandes[Collaborateur],$A10,T_Demandes[Statut],"Validé",T_Demandes[Du],"&lt;="&amp;DATE(2026,12,10),T_Demandes[Au],"&gt;="&amp;DATE(2026,12,10),T_Demandes[Type],"MAL")&gt;0,"MAL",IF(COUNTIFS(T_Demandes[Collaborateur],$A10,T_Demandes[Statut],"Validé",T_Demandes[Du],"&lt;="&amp;DATE(2026,12,10),T_Demandes[Au],"&gt;="&amp;DATE(2026,12,10),T_Demandes[Type],"ABS")&gt;0,"ABS",IF(COUNTIFS(T_Demandes[Collaborateur],$A10,T_Demandes[Statut],"Validé",T_Demandes[Du],"&lt;="&amp;DATE(2026,12,10),T_Demandes[Au],"&gt;="&amp;DATE(2026,12,10),T_Demandes[Type],"MAT")&gt;0,"MAT","")))))</f>
        <v/>
      </c>
      <c r="N10" s="8">
        <f>IF(COUNTIFS(T_Demandes[Collaborateur],$A10,T_Demandes[Statut],"Validé",T_Demandes[Du],"&lt;="&amp;DATE(2026,12,11),T_Demandes[Au],"&gt;="&amp;DATE(2026,12,11),T_Demandes[Type],"CP")&gt;0,"CP",IF(COUNTIFS(T_Demandes[Collaborateur],$A10,T_Demandes[Statut],"Validé",T_Demandes[Du],"&lt;="&amp;DATE(2026,12,11),T_Demandes[Au],"&gt;="&amp;DATE(2026,12,11),T_Demandes[Type],"RTT")&gt;0,"RTT",IF(COUNTIFS(T_Demandes[Collaborateur],$A10,T_Demandes[Statut],"Validé",T_Demandes[Du],"&lt;="&amp;DATE(2026,12,11),T_Demandes[Au],"&gt;="&amp;DATE(2026,12,11),T_Demandes[Type],"MAL")&gt;0,"MAL",IF(COUNTIFS(T_Demandes[Collaborateur],$A10,T_Demandes[Statut],"Validé",T_Demandes[Du],"&lt;="&amp;DATE(2026,12,11),T_Demandes[Au],"&gt;="&amp;DATE(2026,12,11),T_Demandes[Type],"ABS")&gt;0,"ABS",IF(COUNTIFS(T_Demandes[Collaborateur],$A10,T_Demandes[Statut],"Validé",T_Demandes[Du],"&lt;="&amp;DATE(2026,12,11),T_Demandes[Au],"&gt;="&amp;DATE(2026,12,11),T_Demandes[Type],"MAT")&gt;0,"MAT","")))))</f>
        <v/>
      </c>
      <c r="O10" s="8">
        <f>IF(COUNTIFS(T_Demandes[Collaborateur],$A10,T_Demandes[Statut],"Validé",T_Demandes[Du],"&lt;="&amp;DATE(2026,12,12),T_Demandes[Au],"&gt;="&amp;DATE(2026,12,12),T_Demandes[Type],"CP")&gt;0,"CP",IF(COUNTIFS(T_Demandes[Collaborateur],$A10,T_Demandes[Statut],"Validé",T_Demandes[Du],"&lt;="&amp;DATE(2026,12,12),T_Demandes[Au],"&gt;="&amp;DATE(2026,12,12),T_Demandes[Type],"RTT")&gt;0,"RTT",IF(COUNTIFS(T_Demandes[Collaborateur],$A10,T_Demandes[Statut],"Validé",T_Demandes[Du],"&lt;="&amp;DATE(2026,12,12),T_Demandes[Au],"&gt;="&amp;DATE(2026,12,12),T_Demandes[Type],"MAL")&gt;0,"MAL",IF(COUNTIFS(T_Demandes[Collaborateur],$A10,T_Demandes[Statut],"Validé",T_Demandes[Du],"&lt;="&amp;DATE(2026,12,12),T_Demandes[Au],"&gt;="&amp;DATE(2026,12,12),T_Demandes[Type],"ABS")&gt;0,"ABS",IF(COUNTIFS(T_Demandes[Collaborateur],$A10,T_Demandes[Statut],"Validé",T_Demandes[Du],"&lt;="&amp;DATE(2026,12,12),T_Demandes[Au],"&gt;="&amp;DATE(2026,12,12),T_Demandes[Type],"MAT")&gt;0,"MAT","")))))</f>
        <v/>
      </c>
      <c r="P10" s="8">
        <f>IF(COUNTIFS(T_Demandes[Collaborateur],$A10,T_Demandes[Statut],"Validé",T_Demandes[Du],"&lt;="&amp;DATE(2026,12,13),T_Demandes[Au],"&gt;="&amp;DATE(2026,12,13),T_Demandes[Type],"CP")&gt;0,"CP",IF(COUNTIFS(T_Demandes[Collaborateur],$A10,T_Demandes[Statut],"Validé",T_Demandes[Du],"&lt;="&amp;DATE(2026,12,13),T_Demandes[Au],"&gt;="&amp;DATE(2026,12,13),T_Demandes[Type],"RTT")&gt;0,"RTT",IF(COUNTIFS(T_Demandes[Collaborateur],$A10,T_Demandes[Statut],"Validé",T_Demandes[Du],"&lt;="&amp;DATE(2026,12,13),T_Demandes[Au],"&gt;="&amp;DATE(2026,12,13),T_Demandes[Type],"MAL")&gt;0,"MAL",IF(COUNTIFS(T_Demandes[Collaborateur],$A10,T_Demandes[Statut],"Validé",T_Demandes[Du],"&lt;="&amp;DATE(2026,12,13),T_Demandes[Au],"&gt;="&amp;DATE(2026,12,13),T_Demandes[Type],"ABS")&gt;0,"ABS",IF(COUNTIFS(T_Demandes[Collaborateur],$A10,T_Demandes[Statut],"Validé",T_Demandes[Du],"&lt;="&amp;DATE(2026,12,13),T_Demandes[Au],"&gt;="&amp;DATE(2026,12,13),T_Demandes[Type],"MAT")&gt;0,"MAT","")))))</f>
        <v/>
      </c>
      <c r="Q10" s="8">
        <f>IF(COUNTIFS(T_Demandes[Collaborateur],$A10,T_Demandes[Statut],"Validé",T_Demandes[Du],"&lt;="&amp;DATE(2026,12,14),T_Demandes[Au],"&gt;="&amp;DATE(2026,12,14),T_Demandes[Type],"CP")&gt;0,"CP",IF(COUNTIFS(T_Demandes[Collaborateur],$A10,T_Demandes[Statut],"Validé",T_Demandes[Du],"&lt;="&amp;DATE(2026,12,14),T_Demandes[Au],"&gt;="&amp;DATE(2026,12,14),T_Demandes[Type],"RTT")&gt;0,"RTT",IF(COUNTIFS(T_Demandes[Collaborateur],$A10,T_Demandes[Statut],"Validé",T_Demandes[Du],"&lt;="&amp;DATE(2026,12,14),T_Demandes[Au],"&gt;="&amp;DATE(2026,12,14),T_Demandes[Type],"MAL")&gt;0,"MAL",IF(COUNTIFS(T_Demandes[Collaborateur],$A10,T_Demandes[Statut],"Validé",T_Demandes[Du],"&lt;="&amp;DATE(2026,12,14),T_Demandes[Au],"&gt;="&amp;DATE(2026,12,14),T_Demandes[Type],"ABS")&gt;0,"ABS",IF(COUNTIFS(T_Demandes[Collaborateur],$A10,T_Demandes[Statut],"Validé",T_Demandes[Du],"&lt;="&amp;DATE(2026,12,14),T_Demandes[Au],"&gt;="&amp;DATE(2026,12,14),T_Demandes[Type],"MAT")&gt;0,"MAT","")))))</f>
        <v/>
      </c>
      <c r="R10" s="8">
        <f>IF(COUNTIFS(T_Demandes[Collaborateur],$A10,T_Demandes[Statut],"Validé",T_Demandes[Du],"&lt;="&amp;DATE(2026,12,15),T_Demandes[Au],"&gt;="&amp;DATE(2026,12,15),T_Demandes[Type],"CP")&gt;0,"CP",IF(COUNTIFS(T_Demandes[Collaborateur],$A10,T_Demandes[Statut],"Validé",T_Demandes[Du],"&lt;="&amp;DATE(2026,12,15),T_Demandes[Au],"&gt;="&amp;DATE(2026,12,15),T_Demandes[Type],"RTT")&gt;0,"RTT",IF(COUNTIFS(T_Demandes[Collaborateur],$A10,T_Demandes[Statut],"Validé",T_Demandes[Du],"&lt;="&amp;DATE(2026,12,15),T_Demandes[Au],"&gt;="&amp;DATE(2026,12,15),T_Demandes[Type],"MAL")&gt;0,"MAL",IF(COUNTIFS(T_Demandes[Collaborateur],$A10,T_Demandes[Statut],"Validé",T_Demandes[Du],"&lt;="&amp;DATE(2026,12,15),T_Demandes[Au],"&gt;="&amp;DATE(2026,12,15),T_Demandes[Type],"ABS")&gt;0,"ABS",IF(COUNTIFS(T_Demandes[Collaborateur],$A10,T_Demandes[Statut],"Validé",T_Demandes[Du],"&lt;="&amp;DATE(2026,12,15),T_Demandes[Au],"&gt;="&amp;DATE(2026,12,15),T_Demandes[Type],"MAT")&gt;0,"MAT","")))))</f>
        <v/>
      </c>
      <c r="S10" s="8">
        <f>IF(COUNTIFS(T_Demandes[Collaborateur],$A10,T_Demandes[Statut],"Validé",T_Demandes[Du],"&lt;="&amp;DATE(2026,12,16),T_Demandes[Au],"&gt;="&amp;DATE(2026,12,16),T_Demandes[Type],"CP")&gt;0,"CP",IF(COUNTIFS(T_Demandes[Collaborateur],$A10,T_Demandes[Statut],"Validé",T_Demandes[Du],"&lt;="&amp;DATE(2026,12,16),T_Demandes[Au],"&gt;="&amp;DATE(2026,12,16),T_Demandes[Type],"RTT")&gt;0,"RTT",IF(COUNTIFS(T_Demandes[Collaborateur],$A10,T_Demandes[Statut],"Validé",T_Demandes[Du],"&lt;="&amp;DATE(2026,12,16),T_Demandes[Au],"&gt;="&amp;DATE(2026,12,16),T_Demandes[Type],"MAL")&gt;0,"MAL",IF(COUNTIFS(T_Demandes[Collaborateur],$A10,T_Demandes[Statut],"Validé",T_Demandes[Du],"&lt;="&amp;DATE(2026,12,16),T_Demandes[Au],"&gt;="&amp;DATE(2026,12,16),T_Demandes[Type],"ABS")&gt;0,"ABS",IF(COUNTIFS(T_Demandes[Collaborateur],$A10,T_Demandes[Statut],"Validé",T_Demandes[Du],"&lt;="&amp;DATE(2026,12,16),T_Demandes[Au],"&gt;="&amp;DATE(2026,12,16),T_Demandes[Type],"MAT")&gt;0,"MAT","")))))</f>
        <v/>
      </c>
      <c r="T10" s="8">
        <f>IF(COUNTIFS(T_Demandes[Collaborateur],$A10,T_Demandes[Statut],"Validé",T_Demandes[Du],"&lt;="&amp;DATE(2026,12,17),T_Demandes[Au],"&gt;="&amp;DATE(2026,12,17),T_Demandes[Type],"CP")&gt;0,"CP",IF(COUNTIFS(T_Demandes[Collaborateur],$A10,T_Demandes[Statut],"Validé",T_Demandes[Du],"&lt;="&amp;DATE(2026,12,17),T_Demandes[Au],"&gt;="&amp;DATE(2026,12,17),T_Demandes[Type],"RTT")&gt;0,"RTT",IF(COUNTIFS(T_Demandes[Collaborateur],$A10,T_Demandes[Statut],"Validé",T_Demandes[Du],"&lt;="&amp;DATE(2026,12,17),T_Demandes[Au],"&gt;="&amp;DATE(2026,12,17),T_Demandes[Type],"MAL")&gt;0,"MAL",IF(COUNTIFS(T_Demandes[Collaborateur],$A10,T_Demandes[Statut],"Validé",T_Demandes[Du],"&lt;="&amp;DATE(2026,12,17),T_Demandes[Au],"&gt;="&amp;DATE(2026,12,17),T_Demandes[Type],"ABS")&gt;0,"ABS",IF(COUNTIFS(T_Demandes[Collaborateur],$A10,T_Demandes[Statut],"Validé",T_Demandes[Du],"&lt;="&amp;DATE(2026,12,17),T_Demandes[Au],"&gt;="&amp;DATE(2026,12,17),T_Demandes[Type],"MAT")&gt;0,"MAT","")))))</f>
        <v/>
      </c>
      <c r="U10" s="8">
        <f>IF(COUNTIFS(T_Demandes[Collaborateur],$A10,T_Demandes[Statut],"Validé",T_Demandes[Du],"&lt;="&amp;DATE(2026,12,18),T_Demandes[Au],"&gt;="&amp;DATE(2026,12,18),T_Demandes[Type],"CP")&gt;0,"CP",IF(COUNTIFS(T_Demandes[Collaborateur],$A10,T_Demandes[Statut],"Validé",T_Demandes[Du],"&lt;="&amp;DATE(2026,12,18),T_Demandes[Au],"&gt;="&amp;DATE(2026,12,18),T_Demandes[Type],"RTT")&gt;0,"RTT",IF(COUNTIFS(T_Demandes[Collaborateur],$A10,T_Demandes[Statut],"Validé",T_Demandes[Du],"&lt;="&amp;DATE(2026,12,18),T_Demandes[Au],"&gt;="&amp;DATE(2026,12,18),T_Demandes[Type],"MAL")&gt;0,"MAL",IF(COUNTIFS(T_Demandes[Collaborateur],$A10,T_Demandes[Statut],"Validé",T_Demandes[Du],"&lt;="&amp;DATE(2026,12,18),T_Demandes[Au],"&gt;="&amp;DATE(2026,12,18),T_Demandes[Type],"ABS")&gt;0,"ABS",IF(COUNTIFS(T_Demandes[Collaborateur],$A10,T_Demandes[Statut],"Validé",T_Demandes[Du],"&lt;="&amp;DATE(2026,12,18),T_Demandes[Au],"&gt;="&amp;DATE(2026,12,18),T_Demandes[Type],"MAT")&gt;0,"MAT","")))))</f>
        <v/>
      </c>
      <c r="V10" s="8">
        <f>IF(COUNTIFS(T_Demandes[Collaborateur],$A10,T_Demandes[Statut],"Validé",T_Demandes[Du],"&lt;="&amp;DATE(2026,12,19),T_Demandes[Au],"&gt;="&amp;DATE(2026,12,19),T_Demandes[Type],"CP")&gt;0,"CP",IF(COUNTIFS(T_Demandes[Collaborateur],$A10,T_Demandes[Statut],"Validé",T_Demandes[Du],"&lt;="&amp;DATE(2026,12,19),T_Demandes[Au],"&gt;="&amp;DATE(2026,12,19),T_Demandes[Type],"RTT")&gt;0,"RTT",IF(COUNTIFS(T_Demandes[Collaborateur],$A10,T_Demandes[Statut],"Validé",T_Demandes[Du],"&lt;="&amp;DATE(2026,12,19),T_Demandes[Au],"&gt;="&amp;DATE(2026,12,19),T_Demandes[Type],"MAL")&gt;0,"MAL",IF(COUNTIFS(T_Demandes[Collaborateur],$A10,T_Demandes[Statut],"Validé",T_Demandes[Du],"&lt;="&amp;DATE(2026,12,19),T_Demandes[Au],"&gt;="&amp;DATE(2026,12,19),T_Demandes[Type],"ABS")&gt;0,"ABS",IF(COUNTIFS(T_Demandes[Collaborateur],$A10,T_Demandes[Statut],"Validé",T_Demandes[Du],"&lt;="&amp;DATE(2026,12,19),T_Demandes[Au],"&gt;="&amp;DATE(2026,12,19),T_Demandes[Type],"MAT")&gt;0,"MAT","")))))</f>
        <v/>
      </c>
      <c r="W10" s="8">
        <f>IF(COUNTIFS(T_Demandes[Collaborateur],$A10,T_Demandes[Statut],"Validé",T_Demandes[Du],"&lt;="&amp;DATE(2026,12,20),T_Demandes[Au],"&gt;="&amp;DATE(2026,12,20),T_Demandes[Type],"CP")&gt;0,"CP",IF(COUNTIFS(T_Demandes[Collaborateur],$A10,T_Demandes[Statut],"Validé",T_Demandes[Du],"&lt;="&amp;DATE(2026,12,20),T_Demandes[Au],"&gt;="&amp;DATE(2026,12,20),T_Demandes[Type],"RTT")&gt;0,"RTT",IF(COUNTIFS(T_Demandes[Collaborateur],$A10,T_Demandes[Statut],"Validé",T_Demandes[Du],"&lt;="&amp;DATE(2026,12,20),T_Demandes[Au],"&gt;="&amp;DATE(2026,12,20),T_Demandes[Type],"MAL")&gt;0,"MAL",IF(COUNTIFS(T_Demandes[Collaborateur],$A10,T_Demandes[Statut],"Validé",T_Demandes[Du],"&lt;="&amp;DATE(2026,12,20),T_Demandes[Au],"&gt;="&amp;DATE(2026,12,20),T_Demandes[Type],"ABS")&gt;0,"ABS",IF(COUNTIFS(T_Demandes[Collaborateur],$A10,T_Demandes[Statut],"Validé",T_Demandes[Du],"&lt;="&amp;DATE(2026,12,20),T_Demandes[Au],"&gt;="&amp;DATE(2026,12,20),T_Demandes[Type],"MAT")&gt;0,"MAT","")))))</f>
        <v/>
      </c>
      <c r="X10" s="8">
        <f>IF(COUNTIFS(T_Demandes[Collaborateur],$A10,T_Demandes[Statut],"Validé",T_Demandes[Du],"&lt;="&amp;DATE(2026,12,21),T_Demandes[Au],"&gt;="&amp;DATE(2026,12,21),T_Demandes[Type],"CP")&gt;0,"CP",IF(COUNTIFS(T_Demandes[Collaborateur],$A10,T_Demandes[Statut],"Validé",T_Demandes[Du],"&lt;="&amp;DATE(2026,12,21),T_Demandes[Au],"&gt;="&amp;DATE(2026,12,21),T_Demandes[Type],"RTT")&gt;0,"RTT",IF(COUNTIFS(T_Demandes[Collaborateur],$A10,T_Demandes[Statut],"Validé",T_Demandes[Du],"&lt;="&amp;DATE(2026,12,21),T_Demandes[Au],"&gt;="&amp;DATE(2026,12,21),T_Demandes[Type],"MAL")&gt;0,"MAL",IF(COUNTIFS(T_Demandes[Collaborateur],$A10,T_Demandes[Statut],"Validé",T_Demandes[Du],"&lt;="&amp;DATE(2026,12,21),T_Demandes[Au],"&gt;="&amp;DATE(2026,12,21),T_Demandes[Type],"ABS")&gt;0,"ABS",IF(COUNTIFS(T_Demandes[Collaborateur],$A10,T_Demandes[Statut],"Validé",T_Demandes[Du],"&lt;="&amp;DATE(2026,12,21),T_Demandes[Au],"&gt;="&amp;DATE(2026,12,21),T_Demandes[Type],"MAT")&gt;0,"MAT","")))))</f>
        <v/>
      </c>
      <c r="Y10" s="8">
        <f>IF(COUNTIFS(T_Demandes[Collaborateur],$A10,T_Demandes[Statut],"Validé",T_Demandes[Du],"&lt;="&amp;DATE(2026,12,22),T_Demandes[Au],"&gt;="&amp;DATE(2026,12,22),T_Demandes[Type],"CP")&gt;0,"CP",IF(COUNTIFS(T_Demandes[Collaborateur],$A10,T_Demandes[Statut],"Validé",T_Demandes[Du],"&lt;="&amp;DATE(2026,12,22),T_Demandes[Au],"&gt;="&amp;DATE(2026,12,22),T_Demandes[Type],"RTT")&gt;0,"RTT",IF(COUNTIFS(T_Demandes[Collaborateur],$A10,T_Demandes[Statut],"Validé",T_Demandes[Du],"&lt;="&amp;DATE(2026,12,22),T_Demandes[Au],"&gt;="&amp;DATE(2026,12,22),T_Demandes[Type],"MAL")&gt;0,"MAL",IF(COUNTIFS(T_Demandes[Collaborateur],$A10,T_Demandes[Statut],"Validé",T_Demandes[Du],"&lt;="&amp;DATE(2026,12,22),T_Demandes[Au],"&gt;="&amp;DATE(2026,12,22),T_Demandes[Type],"ABS")&gt;0,"ABS",IF(COUNTIFS(T_Demandes[Collaborateur],$A10,T_Demandes[Statut],"Validé",T_Demandes[Du],"&lt;="&amp;DATE(2026,12,22),T_Demandes[Au],"&gt;="&amp;DATE(2026,12,22),T_Demandes[Type],"MAT")&gt;0,"MAT","")))))</f>
        <v/>
      </c>
      <c r="Z10" s="8">
        <f>IF(COUNTIFS(T_Demandes[Collaborateur],$A10,T_Demandes[Statut],"Validé",T_Demandes[Du],"&lt;="&amp;DATE(2026,12,23),T_Demandes[Au],"&gt;="&amp;DATE(2026,12,23),T_Demandes[Type],"CP")&gt;0,"CP",IF(COUNTIFS(T_Demandes[Collaborateur],$A10,T_Demandes[Statut],"Validé",T_Demandes[Du],"&lt;="&amp;DATE(2026,12,23),T_Demandes[Au],"&gt;="&amp;DATE(2026,12,23),T_Demandes[Type],"RTT")&gt;0,"RTT",IF(COUNTIFS(T_Demandes[Collaborateur],$A10,T_Demandes[Statut],"Validé",T_Demandes[Du],"&lt;="&amp;DATE(2026,12,23),T_Demandes[Au],"&gt;="&amp;DATE(2026,12,23),T_Demandes[Type],"MAL")&gt;0,"MAL",IF(COUNTIFS(T_Demandes[Collaborateur],$A10,T_Demandes[Statut],"Validé",T_Demandes[Du],"&lt;="&amp;DATE(2026,12,23),T_Demandes[Au],"&gt;="&amp;DATE(2026,12,23),T_Demandes[Type],"ABS")&gt;0,"ABS",IF(COUNTIFS(T_Demandes[Collaborateur],$A10,T_Demandes[Statut],"Validé",T_Demandes[Du],"&lt;="&amp;DATE(2026,12,23),T_Demandes[Au],"&gt;="&amp;DATE(2026,12,23),T_Demandes[Type],"MAT")&gt;0,"MAT","")))))</f>
        <v/>
      </c>
      <c r="AA10" s="8">
        <f>IF(COUNTIFS(T_Demandes[Collaborateur],$A10,T_Demandes[Statut],"Validé",T_Demandes[Du],"&lt;="&amp;DATE(2026,12,24),T_Demandes[Au],"&gt;="&amp;DATE(2026,12,24),T_Demandes[Type],"CP")&gt;0,"CP",IF(COUNTIFS(T_Demandes[Collaborateur],$A10,T_Demandes[Statut],"Validé",T_Demandes[Du],"&lt;="&amp;DATE(2026,12,24),T_Demandes[Au],"&gt;="&amp;DATE(2026,12,24),T_Demandes[Type],"RTT")&gt;0,"RTT",IF(COUNTIFS(T_Demandes[Collaborateur],$A10,T_Demandes[Statut],"Validé",T_Demandes[Du],"&lt;="&amp;DATE(2026,12,24),T_Demandes[Au],"&gt;="&amp;DATE(2026,12,24),T_Demandes[Type],"MAL")&gt;0,"MAL",IF(COUNTIFS(T_Demandes[Collaborateur],$A10,T_Demandes[Statut],"Validé",T_Demandes[Du],"&lt;="&amp;DATE(2026,12,24),T_Demandes[Au],"&gt;="&amp;DATE(2026,12,24),T_Demandes[Type],"ABS")&gt;0,"ABS",IF(COUNTIFS(T_Demandes[Collaborateur],$A10,T_Demandes[Statut],"Validé",T_Demandes[Du],"&lt;="&amp;DATE(2026,12,24),T_Demandes[Au],"&gt;="&amp;DATE(2026,12,24),T_Demandes[Type],"MAT")&gt;0,"MAT","")))))</f>
        <v/>
      </c>
      <c r="AB10" s="8">
        <f>IF(COUNTIFS(T_Demandes[Collaborateur],$A10,T_Demandes[Statut],"Validé",T_Demandes[Du],"&lt;="&amp;DATE(2026,12,25),T_Demandes[Au],"&gt;="&amp;DATE(2026,12,25),T_Demandes[Type],"CP")&gt;0,"CP",IF(COUNTIFS(T_Demandes[Collaborateur],$A10,T_Demandes[Statut],"Validé",T_Demandes[Du],"&lt;="&amp;DATE(2026,12,25),T_Demandes[Au],"&gt;="&amp;DATE(2026,12,25),T_Demandes[Type],"RTT")&gt;0,"RTT",IF(COUNTIFS(T_Demandes[Collaborateur],$A10,T_Demandes[Statut],"Validé",T_Demandes[Du],"&lt;="&amp;DATE(2026,12,25),T_Demandes[Au],"&gt;="&amp;DATE(2026,12,25),T_Demandes[Type],"MAL")&gt;0,"MAL",IF(COUNTIFS(T_Demandes[Collaborateur],$A10,T_Demandes[Statut],"Validé",T_Demandes[Du],"&lt;="&amp;DATE(2026,12,25),T_Demandes[Au],"&gt;="&amp;DATE(2026,12,25),T_Demandes[Type],"ABS")&gt;0,"ABS",IF(COUNTIFS(T_Demandes[Collaborateur],$A10,T_Demandes[Statut],"Validé",T_Demandes[Du],"&lt;="&amp;DATE(2026,12,25),T_Demandes[Au],"&gt;="&amp;DATE(2026,12,25),T_Demandes[Type],"MAT")&gt;0,"MAT","")))))</f>
        <v/>
      </c>
      <c r="AC10" s="8">
        <f>IF(COUNTIFS(T_Demandes[Collaborateur],$A10,T_Demandes[Statut],"Validé",T_Demandes[Du],"&lt;="&amp;DATE(2026,12,26),T_Demandes[Au],"&gt;="&amp;DATE(2026,12,26),T_Demandes[Type],"CP")&gt;0,"CP",IF(COUNTIFS(T_Demandes[Collaborateur],$A10,T_Demandes[Statut],"Validé",T_Demandes[Du],"&lt;="&amp;DATE(2026,12,26),T_Demandes[Au],"&gt;="&amp;DATE(2026,12,26),T_Demandes[Type],"RTT")&gt;0,"RTT",IF(COUNTIFS(T_Demandes[Collaborateur],$A10,T_Demandes[Statut],"Validé",T_Demandes[Du],"&lt;="&amp;DATE(2026,12,26),T_Demandes[Au],"&gt;="&amp;DATE(2026,12,26),T_Demandes[Type],"MAL")&gt;0,"MAL",IF(COUNTIFS(T_Demandes[Collaborateur],$A10,T_Demandes[Statut],"Validé",T_Demandes[Du],"&lt;="&amp;DATE(2026,12,26),T_Demandes[Au],"&gt;="&amp;DATE(2026,12,26),T_Demandes[Type],"ABS")&gt;0,"ABS",IF(COUNTIFS(T_Demandes[Collaborateur],$A10,T_Demandes[Statut],"Validé",T_Demandes[Du],"&lt;="&amp;DATE(2026,12,26),T_Demandes[Au],"&gt;="&amp;DATE(2026,12,26),T_Demandes[Type],"MAT")&gt;0,"MAT","")))))</f>
        <v/>
      </c>
      <c r="AD10" s="8">
        <f>IF(COUNTIFS(T_Demandes[Collaborateur],$A10,T_Demandes[Statut],"Validé",T_Demandes[Du],"&lt;="&amp;DATE(2026,12,27),T_Demandes[Au],"&gt;="&amp;DATE(2026,12,27),T_Demandes[Type],"CP")&gt;0,"CP",IF(COUNTIFS(T_Demandes[Collaborateur],$A10,T_Demandes[Statut],"Validé",T_Demandes[Du],"&lt;="&amp;DATE(2026,12,27),T_Demandes[Au],"&gt;="&amp;DATE(2026,12,27),T_Demandes[Type],"RTT")&gt;0,"RTT",IF(COUNTIFS(T_Demandes[Collaborateur],$A10,T_Demandes[Statut],"Validé",T_Demandes[Du],"&lt;="&amp;DATE(2026,12,27),T_Demandes[Au],"&gt;="&amp;DATE(2026,12,27),T_Demandes[Type],"MAL")&gt;0,"MAL",IF(COUNTIFS(T_Demandes[Collaborateur],$A10,T_Demandes[Statut],"Validé",T_Demandes[Du],"&lt;="&amp;DATE(2026,12,27),T_Demandes[Au],"&gt;="&amp;DATE(2026,12,27),T_Demandes[Type],"ABS")&gt;0,"ABS",IF(COUNTIFS(T_Demandes[Collaborateur],$A10,T_Demandes[Statut],"Validé",T_Demandes[Du],"&lt;="&amp;DATE(2026,12,27),T_Demandes[Au],"&gt;="&amp;DATE(2026,12,27),T_Demandes[Type],"MAT")&gt;0,"MAT","")))))</f>
        <v/>
      </c>
      <c r="AE10" s="8">
        <f>IF(COUNTIFS(T_Demandes[Collaborateur],$A10,T_Demandes[Statut],"Validé",T_Demandes[Du],"&lt;="&amp;DATE(2026,12,28),T_Demandes[Au],"&gt;="&amp;DATE(2026,12,28),T_Demandes[Type],"CP")&gt;0,"CP",IF(COUNTIFS(T_Demandes[Collaborateur],$A10,T_Demandes[Statut],"Validé",T_Demandes[Du],"&lt;="&amp;DATE(2026,12,28),T_Demandes[Au],"&gt;="&amp;DATE(2026,12,28),T_Demandes[Type],"RTT")&gt;0,"RTT",IF(COUNTIFS(T_Demandes[Collaborateur],$A10,T_Demandes[Statut],"Validé",T_Demandes[Du],"&lt;="&amp;DATE(2026,12,28),T_Demandes[Au],"&gt;="&amp;DATE(2026,12,28),T_Demandes[Type],"MAL")&gt;0,"MAL",IF(COUNTIFS(T_Demandes[Collaborateur],$A10,T_Demandes[Statut],"Validé",T_Demandes[Du],"&lt;="&amp;DATE(2026,12,28),T_Demandes[Au],"&gt;="&amp;DATE(2026,12,28),T_Demandes[Type],"ABS")&gt;0,"ABS",IF(COUNTIFS(T_Demandes[Collaborateur],$A10,T_Demandes[Statut],"Validé",T_Demandes[Du],"&lt;="&amp;DATE(2026,12,28),T_Demandes[Au],"&gt;="&amp;DATE(2026,12,28),T_Demandes[Type],"MAT")&gt;0,"MAT","")))))</f>
        <v/>
      </c>
      <c r="AF10" s="8">
        <f>IF(COUNTIFS(T_Demandes[Collaborateur],$A10,T_Demandes[Statut],"Validé",T_Demandes[Du],"&lt;="&amp;DATE(2026,12,29),T_Demandes[Au],"&gt;="&amp;DATE(2026,12,29),T_Demandes[Type],"CP")&gt;0,"CP",IF(COUNTIFS(T_Demandes[Collaborateur],$A10,T_Demandes[Statut],"Validé",T_Demandes[Du],"&lt;="&amp;DATE(2026,12,29),T_Demandes[Au],"&gt;="&amp;DATE(2026,12,29),T_Demandes[Type],"RTT")&gt;0,"RTT",IF(COUNTIFS(T_Demandes[Collaborateur],$A10,T_Demandes[Statut],"Validé",T_Demandes[Du],"&lt;="&amp;DATE(2026,12,29),T_Demandes[Au],"&gt;="&amp;DATE(2026,12,29),T_Demandes[Type],"MAL")&gt;0,"MAL",IF(COUNTIFS(T_Demandes[Collaborateur],$A10,T_Demandes[Statut],"Validé",T_Demandes[Du],"&lt;="&amp;DATE(2026,12,29),T_Demandes[Au],"&gt;="&amp;DATE(2026,12,29),T_Demandes[Type],"ABS")&gt;0,"ABS",IF(COUNTIFS(T_Demandes[Collaborateur],$A10,T_Demandes[Statut],"Validé",T_Demandes[Du],"&lt;="&amp;DATE(2026,12,29),T_Demandes[Au],"&gt;="&amp;DATE(2026,12,29),T_Demandes[Type],"MAT")&gt;0,"MAT","")))))</f>
        <v/>
      </c>
      <c r="AG10" s="8">
        <f>IF(COUNTIFS(T_Demandes[Collaborateur],$A10,T_Demandes[Statut],"Validé",T_Demandes[Du],"&lt;="&amp;DATE(2026,12,30),T_Demandes[Au],"&gt;="&amp;DATE(2026,12,30),T_Demandes[Type],"CP")&gt;0,"CP",IF(COUNTIFS(T_Demandes[Collaborateur],$A10,T_Demandes[Statut],"Validé",T_Demandes[Du],"&lt;="&amp;DATE(2026,12,30),T_Demandes[Au],"&gt;="&amp;DATE(2026,12,30),T_Demandes[Type],"RTT")&gt;0,"RTT",IF(COUNTIFS(T_Demandes[Collaborateur],$A10,T_Demandes[Statut],"Validé",T_Demandes[Du],"&lt;="&amp;DATE(2026,12,30),T_Demandes[Au],"&gt;="&amp;DATE(2026,12,30),T_Demandes[Type],"MAL")&gt;0,"MAL",IF(COUNTIFS(T_Demandes[Collaborateur],$A10,T_Demandes[Statut],"Validé",T_Demandes[Du],"&lt;="&amp;DATE(2026,12,30),T_Demandes[Au],"&gt;="&amp;DATE(2026,12,30),T_Demandes[Type],"ABS")&gt;0,"ABS",IF(COUNTIFS(T_Demandes[Collaborateur],$A10,T_Demandes[Statut],"Validé",T_Demandes[Du],"&lt;="&amp;DATE(2026,12,30),T_Demandes[Au],"&gt;="&amp;DATE(2026,12,30),T_Demandes[Type],"MAT")&gt;0,"MAT","")))))</f>
        <v/>
      </c>
      <c r="AH10" s="8">
        <f>IF(COUNTIFS(T_Demandes[Collaborateur],$A10,T_Demandes[Statut],"Validé",T_Demandes[Du],"&lt;="&amp;DATE(2026,12,31),T_Demandes[Au],"&gt;="&amp;DATE(2026,12,31),T_Demandes[Type],"CP")&gt;0,"CP",IF(COUNTIFS(T_Demandes[Collaborateur],$A10,T_Demandes[Statut],"Validé",T_Demandes[Du],"&lt;="&amp;DATE(2026,12,31),T_Demandes[Au],"&gt;="&amp;DATE(2026,12,31),T_Demandes[Type],"RTT")&gt;0,"RTT",IF(COUNTIFS(T_Demandes[Collaborateur],$A10,T_Demandes[Statut],"Validé",T_Demandes[Du],"&lt;="&amp;DATE(2026,12,31),T_Demandes[Au],"&gt;="&amp;DATE(2026,12,31),T_Demandes[Type],"MAL")&gt;0,"MAL",IF(COUNTIFS(T_Demandes[Collaborateur],$A10,T_Demandes[Statut],"Validé",T_Demandes[Du],"&lt;="&amp;DATE(2026,12,31),T_Demandes[Au],"&gt;="&amp;DATE(2026,12,31),T_Demandes[Type],"ABS")&gt;0,"ABS",IF(COUNTIFS(T_Demandes[Collaborateur],$A10,T_Demandes[Statut],"Validé",T_Demandes[Du],"&lt;="&amp;DATE(2026,12,31),T_Demandes[Au],"&gt;="&amp;DATE(2026,12,31),T_Demandes[Type],"MAT")&gt;0,"MAT","")))))</f>
        <v/>
      </c>
    </row>
    <row r="11">
      <c r="A11" t="inlineStr">
        <is>
          <t>Othmane El Fassi</t>
        </is>
      </c>
      <c r="B11" t="inlineStr">
        <is>
          <t>B</t>
        </is>
      </c>
      <c r="C11" t="inlineStr">
        <is>
          <t>Samira Idrissi</t>
        </is>
      </c>
      <c r="D11" s="8">
        <f>IF(COUNTIFS(T_Demandes[Collaborateur],$A11,T_Demandes[Statut],"Validé",T_Demandes[Du],"&lt;="&amp;DATE(2026,12,1),T_Demandes[Au],"&gt;="&amp;DATE(2026,12,1),T_Demandes[Type],"CP")&gt;0,"CP",IF(COUNTIFS(T_Demandes[Collaborateur],$A11,T_Demandes[Statut],"Validé",T_Demandes[Du],"&lt;="&amp;DATE(2026,12,1),T_Demandes[Au],"&gt;="&amp;DATE(2026,12,1),T_Demandes[Type],"RTT")&gt;0,"RTT",IF(COUNTIFS(T_Demandes[Collaborateur],$A11,T_Demandes[Statut],"Validé",T_Demandes[Du],"&lt;="&amp;DATE(2026,12,1),T_Demandes[Au],"&gt;="&amp;DATE(2026,12,1),T_Demandes[Type],"MAL")&gt;0,"MAL",IF(COUNTIFS(T_Demandes[Collaborateur],$A11,T_Demandes[Statut],"Validé",T_Demandes[Du],"&lt;="&amp;DATE(2026,12,1),T_Demandes[Au],"&gt;="&amp;DATE(2026,12,1),T_Demandes[Type],"ABS")&gt;0,"ABS",IF(COUNTIFS(T_Demandes[Collaborateur],$A11,T_Demandes[Statut],"Validé",T_Demandes[Du],"&lt;="&amp;DATE(2026,12,1),T_Demandes[Au],"&gt;="&amp;DATE(2026,12,1),T_Demandes[Type],"MAT")&gt;0,"MAT","")))))</f>
        <v/>
      </c>
      <c r="E11" s="8">
        <f>IF(COUNTIFS(T_Demandes[Collaborateur],$A11,T_Demandes[Statut],"Validé",T_Demandes[Du],"&lt;="&amp;DATE(2026,12,2),T_Demandes[Au],"&gt;="&amp;DATE(2026,12,2),T_Demandes[Type],"CP")&gt;0,"CP",IF(COUNTIFS(T_Demandes[Collaborateur],$A11,T_Demandes[Statut],"Validé",T_Demandes[Du],"&lt;="&amp;DATE(2026,12,2),T_Demandes[Au],"&gt;="&amp;DATE(2026,12,2),T_Demandes[Type],"RTT")&gt;0,"RTT",IF(COUNTIFS(T_Demandes[Collaborateur],$A11,T_Demandes[Statut],"Validé",T_Demandes[Du],"&lt;="&amp;DATE(2026,12,2),T_Demandes[Au],"&gt;="&amp;DATE(2026,12,2),T_Demandes[Type],"MAL")&gt;0,"MAL",IF(COUNTIFS(T_Demandes[Collaborateur],$A11,T_Demandes[Statut],"Validé",T_Demandes[Du],"&lt;="&amp;DATE(2026,12,2),T_Demandes[Au],"&gt;="&amp;DATE(2026,12,2),T_Demandes[Type],"ABS")&gt;0,"ABS",IF(COUNTIFS(T_Demandes[Collaborateur],$A11,T_Demandes[Statut],"Validé",T_Demandes[Du],"&lt;="&amp;DATE(2026,12,2),T_Demandes[Au],"&gt;="&amp;DATE(2026,12,2),T_Demandes[Type],"MAT")&gt;0,"MAT","")))))</f>
        <v/>
      </c>
      <c r="F11" s="8">
        <f>IF(COUNTIFS(T_Demandes[Collaborateur],$A11,T_Demandes[Statut],"Validé",T_Demandes[Du],"&lt;="&amp;DATE(2026,12,3),T_Demandes[Au],"&gt;="&amp;DATE(2026,12,3),T_Demandes[Type],"CP")&gt;0,"CP",IF(COUNTIFS(T_Demandes[Collaborateur],$A11,T_Demandes[Statut],"Validé",T_Demandes[Du],"&lt;="&amp;DATE(2026,12,3),T_Demandes[Au],"&gt;="&amp;DATE(2026,12,3),T_Demandes[Type],"RTT")&gt;0,"RTT",IF(COUNTIFS(T_Demandes[Collaborateur],$A11,T_Demandes[Statut],"Validé",T_Demandes[Du],"&lt;="&amp;DATE(2026,12,3),T_Demandes[Au],"&gt;="&amp;DATE(2026,12,3),T_Demandes[Type],"MAL")&gt;0,"MAL",IF(COUNTIFS(T_Demandes[Collaborateur],$A11,T_Demandes[Statut],"Validé",T_Demandes[Du],"&lt;="&amp;DATE(2026,12,3),T_Demandes[Au],"&gt;="&amp;DATE(2026,12,3),T_Demandes[Type],"ABS")&gt;0,"ABS",IF(COUNTIFS(T_Demandes[Collaborateur],$A11,T_Demandes[Statut],"Validé",T_Demandes[Du],"&lt;="&amp;DATE(2026,12,3),T_Demandes[Au],"&gt;="&amp;DATE(2026,12,3),T_Demandes[Type],"MAT")&gt;0,"MAT","")))))</f>
        <v/>
      </c>
      <c r="G11" s="8">
        <f>IF(COUNTIFS(T_Demandes[Collaborateur],$A11,T_Demandes[Statut],"Validé",T_Demandes[Du],"&lt;="&amp;DATE(2026,12,4),T_Demandes[Au],"&gt;="&amp;DATE(2026,12,4),T_Demandes[Type],"CP")&gt;0,"CP",IF(COUNTIFS(T_Demandes[Collaborateur],$A11,T_Demandes[Statut],"Validé",T_Demandes[Du],"&lt;="&amp;DATE(2026,12,4),T_Demandes[Au],"&gt;="&amp;DATE(2026,12,4),T_Demandes[Type],"RTT")&gt;0,"RTT",IF(COUNTIFS(T_Demandes[Collaborateur],$A11,T_Demandes[Statut],"Validé",T_Demandes[Du],"&lt;="&amp;DATE(2026,12,4),T_Demandes[Au],"&gt;="&amp;DATE(2026,12,4),T_Demandes[Type],"MAL")&gt;0,"MAL",IF(COUNTIFS(T_Demandes[Collaborateur],$A11,T_Demandes[Statut],"Validé",T_Demandes[Du],"&lt;="&amp;DATE(2026,12,4),T_Demandes[Au],"&gt;="&amp;DATE(2026,12,4),T_Demandes[Type],"ABS")&gt;0,"ABS",IF(COUNTIFS(T_Demandes[Collaborateur],$A11,T_Demandes[Statut],"Validé",T_Demandes[Du],"&lt;="&amp;DATE(2026,12,4),T_Demandes[Au],"&gt;="&amp;DATE(2026,12,4),T_Demandes[Type],"MAT")&gt;0,"MAT","")))))</f>
        <v/>
      </c>
      <c r="H11" s="8">
        <f>IF(COUNTIFS(T_Demandes[Collaborateur],$A11,T_Demandes[Statut],"Validé",T_Demandes[Du],"&lt;="&amp;DATE(2026,12,5),T_Demandes[Au],"&gt;="&amp;DATE(2026,12,5),T_Demandes[Type],"CP")&gt;0,"CP",IF(COUNTIFS(T_Demandes[Collaborateur],$A11,T_Demandes[Statut],"Validé",T_Demandes[Du],"&lt;="&amp;DATE(2026,12,5),T_Demandes[Au],"&gt;="&amp;DATE(2026,12,5),T_Demandes[Type],"RTT")&gt;0,"RTT",IF(COUNTIFS(T_Demandes[Collaborateur],$A11,T_Demandes[Statut],"Validé",T_Demandes[Du],"&lt;="&amp;DATE(2026,12,5),T_Demandes[Au],"&gt;="&amp;DATE(2026,12,5),T_Demandes[Type],"MAL")&gt;0,"MAL",IF(COUNTIFS(T_Demandes[Collaborateur],$A11,T_Demandes[Statut],"Validé",T_Demandes[Du],"&lt;="&amp;DATE(2026,12,5),T_Demandes[Au],"&gt;="&amp;DATE(2026,12,5),T_Demandes[Type],"ABS")&gt;0,"ABS",IF(COUNTIFS(T_Demandes[Collaborateur],$A11,T_Demandes[Statut],"Validé",T_Demandes[Du],"&lt;="&amp;DATE(2026,12,5),T_Demandes[Au],"&gt;="&amp;DATE(2026,12,5),T_Demandes[Type],"MAT")&gt;0,"MAT","")))))</f>
        <v/>
      </c>
      <c r="I11" s="8">
        <f>IF(COUNTIFS(T_Demandes[Collaborateur],$A11,T_Demandes[Statut],"Validé",T_Demandes[Du],"&lt;="&amp;DATE(2026,12,6),T_Demandes[Au],"&gt;="&amp;DATE(2026,12,6),T_Demandes[Type],"CP")&gt;0,"CP",IF(COUNTIFS(T_Demandes[Collaborateur],$A11,T_Demandes[Statut],"Validé",T_Demandes[Du],"&lt;="&amp;DATE(2026,12,6),T_Demandes[Au],"&gt;="&amp;DATE(2026,12,6),T_Demandes[Type],"RTT")&gt;0,"RTT",IF(COUNTIFS(T_Demandes[Collaborateur],$A11,T_Demandes[Statut],"Validé",T_Demandes[Du],"&lt;="&amp;DATE(2026,12,6),T_Demandes[Au],"&gt;="&amp;DATE(2026,12,6),T_Demandes[Type],"MAL")&gt;0,"MAL",IF(COUNTIFS(T_Demandes[Collaborateur],$A11,T_Demandes[Statut],"Validé",T_Demandes[Du],"&lt;="&amp;DATE(2026,12,6),T_Demandes[Au],"&gt;="&amp;DATE(2026,12,6),T_Demandes[Type],"ABS")&gt;0,"ABS",IF(COUNTIFS(T_Demandes[Collaborateur],$A11,T_Demandes[Statut],"Validé",T_Demandes[Du],"&lt;="&amp;DATE(2026,12,6),T_Demandes[Au],"&gt;="&amp;DATE(2026,12,6),T_Demandes[Type],"MAT")&gt;0,"MAT","")))))</f>
        <v/>
      </c>
      <c r="J11" s="8">
        <f>IF(COUNTIFS(T_Demandes[Collaborateur],$A11,T_Demandes[Statut],"Validé",T_Demandes[Du],"&lt;="&amp;DATE(2026,12,7),T_Demandes[Au],"&gt;="&amp;DATE(2026,12,7),T_Demandes[Type],"CP")&gt;0,"CP",IF(COUNTIFS(T_Demandes[Collaborateur],$A11,T_Demandes[Statut],"Validé",T_Demandes[Du],"&lt;="&amp;DATE(2026,12,7),T_Demandes[Au],"&gt;="&amp;DATE(2026,12,7),T_Demandes[Type],"RTT")&gt;0,"RTT",IF(COUNTIFS(T_Demandes[Collaborateur],$A11,T_Demandes[Statut],"Validé",T_Demandes[Du],"&lt;="&amp;DATE(2026,12,7),T_Demandes[Au],"&gt;="&amp;DATE(2026,12,7),T_Demandes[Type],"MAL")&gt;0,"MAL",IF(COUNTIFS(T_Demandes[Collaborateur],$A11,T_Demandes[Statut],"Validé",T_Demandes[Du],"&lt;="&amp;DATE(2026,12,7),T_Demandes[Au],"&gt;="&amp;DATE(2026,12,7),T_Demandes[Type],"ABS")&gt;0,"ABS",IF(COUNTIFS(T_Demandes[Collaborateur],$A11,T_Demandes[Statut],"Validé",T_Demandes[Du],"&lt;="&amp;DATE(2026,12,7),T_Demandes[Au],"&gt;="&amp;DATE(2026,12,7),T_Demandes[Type],"MAT")&gt;0,"MAT","")))))</f>
        <v/>
      </c>
      <c r="K11" s="8">
        <f>IF(COUNTIFS(T_Demandes[Collaborateur],$A11,T_Demandes[Statut],"Validé",T_Demandes[Du],"&lt;="&amp;DATE(2026,12,8),T_Demandes[Au],"&gt;="&amp;DATE(2026,12,8),T_Demandes[Type],"CP")&gt;0,"CP",IF(COUNTIFS(T_Demandes[Collaborateur],$A11,T_Demandes[Statut],"Validé",T_Demandes[Du],"&lt;="&amp;DATE(2026,12,8),T_Demandes[Au],"&gt;="&amp;DATE(2026,12,8),T_Demandes[Type],"RTT")&gt;0,"RTT",IF(COUNTIFS(T_Demandes[Collaborateur],$A11,T_Demandes[Statut],"Validé",T_Demandes[Du],"&lt;="&amp;DATE(2026,12,8),T_Demandes[Au],"&gt;="&amp;DATE(2026,12,8),T_Demandes[Type],"MAL")&gt;0,"MAL",IF(COUNTIFS(T_Demandes[Collaborateur],$A11,T_Demandes[Statut],"Validé",T_Demandes[Du],"&lt;="&amp;DATE(2026,12,8),T_Demandes[Au],"&gt;="&amp;DATE(2026,12,8),T_Demandes[Type],"ABS")&gt;0,"ABS",IF(COUNTIFS(T_Demandes[Collaborateur],$A11,T_Demandes[Statut],"Validé",T_Demandes[Du],"&lt;="&amp;DATE(2026,12,8),T_Demandes[Au],"&gt;="&amp;DATE(2026,12,8),T_Demandes[Type],"MAT")&gt;0,"MAT","")))))</f>
        <v/>
      </c>
      <c r="L11" s="8">
        <f>IF(COUNTIFS(T_Demandes[Collaborateur],$A11,T_Demandes[Statut],"Validé",T_Demandes[Du],"&lt;="&amp;DATE(2026,12,9),T_Demandes[Au],"&gt;="&amp;DATE(2026,12,9),T_Demandes[Type],"CP")&gt;0,"CP",IF(COUNTIFS(T_Demandes[Collaborateur],$A11,T_Demandes[Statut],"Validé",T_Demandes[Du],"&lt;="&amp;DATE(2026,12,9),T_Demandes[Au],"&gt;="&amp;DATE(2026,12,9),T_Demandes[Type],"RTT")&gt;0,"RTT",IF(COUNTIFS(T_Demandes[Collaborateur],$A11,T_Demandes[Statut],"Validé",T_Demandes[Du],"&lt;="&amp;DATE(2026,12,9),T_Demandes[Au],"&gt;="&amp;DATE(2026,12,9),T_Demandes[Type],"MAL")&gt;0,"MAL",IF(COUNTIFS(T_Demandes[Collaborateur],$A11,T_Demandes[Statut],"Validé",T_Demandes[Du],"&lt;="&amp;DATE(2026,12,9),T_Demandes[Au],"&gt;="&amp;DATE(2026,12,9),T_Demandes[Type],"ABS")&gt;0,"ABS",IF(COUNTIFS(T_Demandes[Collaborateur],$A11,T_Demandes[Statut],"Validé",T_Demandes[Du],"&lt;="&amp;DATE(2026,12,9),T_Demandes[Au],"&gt;="&amp;DATE(2026,12,9),T_Demandes[Type],"MAT")&gt;0,"MAT","")))))</f>
        <v/>
      </c>
      <c r="M11" s="8">
        <f>IF(COUNTIFS(T_Demandes[Collaborateur],$A11,T_Demandes[Statut],"Validé",T_Demandes[Du],"&lt;="&amp;DATE(2026,12,10),T_Demandes[Au],"&gt;="&amp;DATE(2026,12,10),T_Demandes[Type],"CP")&gt;0,"CP",IF(COUNTIFS(T_Demandes[Collaborateur],$A11,T_Demandes[Statut],"Validé",T_Demandes[Du],"&lt;="&amp;DATE(2026,12,10),T_Demandes[Au],"&gt;="&amp;DATE(2026,12,10),T_Demandes[Type],"RTT")&gt;0,"RTT",IF(COUNTIFS(T_Demandes[Collaborateur],$A11,T_Demandes[Statut],"Validé",T_Demandes[Du],"&lt;="&amp;DATE(2026,12,10),T_Demandes[Au],"&gt;="&amp;DATE(2026,12,10),T_Demandes[Type],"MAL")&gt;0,"MAL",IF(COUNTIFS(T_Demandes[Collaborateur],$A11,T_Demandes[Statut],"Validé",T_Demandes[Du],"&lt;="&amp;DATE(2026,12,10),T_Demandes[Au],"&gt;="&amp;DATE(2026,12,10),T_Demandes[Type],"ABS")&gt;0,"ABS",IF(COUNTIFS(T_Demandes[Collaborateur],$A11,T_Demandes[Statut],"Validé",T_Demandes[Du],"&lt;="&amp;DATE(2026,12,10),T_Demandes[Au],"&gt;="&amp;DATE(2026,12,10),T_Demandes[Type],"MAT")&gt;0,"MAT","")))))</f>
        <v/>
      </c>
      <c r="N11" s="8">
        <f>IF(COUNTIFS(T_Demandes[Collaborateur],$A11,T_Demandes[Statut],"Validé",T_Demandes[Du],"&lt;="&amp;DATE(2026,12,11),T_Demandes[Au],"&gt;="&amp;DATE(2026,12,11),T_Demandes[Type],"CP")&gt;0,"CP",IF(COUNTIFS(T_Demandes[Collaborateur],$A11,T_Demandes[Statut],"Validé",T_Demandes[Du],"&lt;="&amp;DATE(2026,12,11),T_Demandes[Au],"&gt;="&amp;DATE(2026,12,11),T_Demandes[Type],"RTT")&gt;0,"RTT",IF(COUNTIFS(T_Demandes[Collaborateur],$A11,T_Demandes[Statut],"Validé",T_Demandes[Du],"&lt;="&amp;DATE(2026,12,11),T_Demandes[Au],"&gt;="&amp;DATE(2026,12,11),T_Demandes[Type],"MAL")&gt;0,"MAL",IF(COUNTIFS(T_Demandes[Collaborateur],$A11,T_Demandes[Statut],"Validé",T_Demandes[Du],"&lt;="&amp;DATE(2026,12,11),T_Demandes[Au],"&gt;="&amp;DATE(2026,12,11),T_Demandes[Type],"ABS")&gt;0,"ABS",IF(COUNTIFS(T_Demandes[Collaborateur],$A11,T_Demandes[Statut],"Validé",T_Demandes[Du],"&lt;="&amp;DATE(2026,12,11),T_Demandes[Au],"&gt;="&amp;DATE(2026,12,11),T_Demandes[Type],"MAT")&gt;0,"MAT","")))))</f>
        <v/>
      </c>
      <c r="O11" s="8">
        <f>IF(COUNTIFS(T_Demandes[Collaborateur],$A11,T_Demandes[Statut],"Validé",T_Demandes[Du],"&lt;="&amp;DATE(2026,12,12),T_Demandes[Au],"&gt;="&amp;DATE(2026,12,12),T_Demandes[Type],"CP")&gt;0,"CP",IF(COUNTIFS(T_Demandes[Collaborateur],$A11,T_Demandes[Statut],"Validé",T_Demandes[Du],"&lt;="&amp;DATE(2026,12,12),T_Demandes[Au],"&gt;="&amp;DATE(2026,12,12),T_Demandes[Type],"RTT")&gt;0,"RTT",IF(COUNTIFS(T_Demandes[Collaborateur],$A11,T_Demandes[Statut],"Validé",T_Demandes[Du],"&lt;="&amp;DATE(2026,12,12),T_Demandes[Au],"&gt;="&amp;DATE(2026,12,12),T_Demandes[Type],"MAL")&gt;0,"MAL",IF(COUNTIFS(T_Demandes[Collaborateur],$A11,T_Demandes[Statut],"Validé",T_Demandes[Du],"&lt;="&amp;DATE(2026,12,12),T_Demandes[Au],"&gt;="&amp;DATE(2026,12,12),T_Demandes[Type],"ABS")&gt;0,"ABS",IF(COUNTIFS(T_Demandes[Collaborateur],$A11,T_Demandes[Statut],"Validé",T_Demandes[Du],"&lt;="&amp;DATE(2026,12,12),T_Demandes[Au],"&gt;="&amp;DATE(2026,12,12),T_Demandes[Type],"MAT")&gt;0,"MAT","")))))</f>
        <v/>
      </c>
      <c r="P11" s="8">
        <f>IF(COUNTIFS(T_Demandes[Collaborateur],$A11,T_Demandes[Statut],"Validé",T_Demandes[Du],"&lt;="&amp;DATE(2026,12,13),T_Demandes[Au],"&gt;="&amp;DATE(2026,12,13),T_Demandes[Type],"CP")&gt;0,"CP",IF(COUNTIFS(T_Demandes[Collaborateur],$A11,T_Demandes[Statut],"Validé",T_Demandes[Du],"&lt;="&amp;DATE(2026,12,13),T_Demandes[Au],"&gt;="&amp;DATE(2026,12,13),T_Demandes[Type],"RTT")&gt;0,"RTT",IF(COUNTIFS(T_Demandes[Collaborateur],$A11,T_Demandes[Statut],"Validé",T_Demandes[Du],"&lt;="&amp;DATE(2026,12,13),T_Demandes[Au],"&gt;="&amp;DATE(2026,12,13),T_Demandes[Type],"MAL")&gt;0,"MAL",IF(COUNTIFS(T_Demandes[Collaborateur],$A11,T_Demandes[Statut],"Validé",T_Demandes[Du],"&lt;="&amp;DATE(2026,12,13),T_Demandes[Au],"&gt;="&amp;DATE(2026,12,13),T_Demandes[Type],"ABS")&gt;0,"ABS",IF(COUNTIFS(T_Demandes[Collaborateur],$A11,T_Demandes[Statut],"Validé",T_Demandes[Du],"&lt;="&amp;DATE(2026,12,13),T_Demandes[Au],"&gt;="&amp;DATE(2026,12,13),T_Demandes[Type],"MAT")&gt;0,"MAT","")))))</f>
        <v/>
      </c>
      <c r="Q11" s="8">
        <f>IF(COUNTIFS(T_Demandes[Collaborateur],$A11,T_Demandes[Statut],"Validé",T_Demandes[Du],"&lt;="&amp;DATE(2026,12,14),T_Demandes[Au],"&gt;="&amp;DATE(2026,12,14),T_Demandes[Type],"CP")&gt;0,"CP",IF(COUNTIFS(T_Demandes[Collaborateur],$A11,T_Demandes[Statut],"Validé",T_Demandes[Du],"&lt;="&amp;DATE(2026,12,14),T_Demandes[Au],"&gt;="&amp;DATE(2026,12,14),T_Demandes[Type],"RTT")&gt;0,"RTT",IF(COUNTIFS(T_Demandes[Collaborateur],$A11,T_Demandes[Statut],"Validé",T_Demandes[Du],"&lt;="&amp;DATE(2026,12,14),T_Demandes[Au],"&gt;="&amp;DATE(2026,12,14),T_Demandes[Type],"MAL")&gt;0,"MAL",IF(COUNTIFS(T_Demandes[Collaborateur],$A11,T_Demandes[Statut],"Validé",T_Demandes[Du],"&lt;="&amp;DATE(2026,12,14),T_Demandes[Au],"&gt;="&amp;DATE(2026,12,14),T_Demandes[Type],"ABS")&gt;0,"ABS",IF(COUNTIFS(T_Demandes[Collaborateur],$A11,T_Demandes[Statut],"Validé",T_Demandes[Du],"&lt;="&amp;DATE(2026,12,14),T_Demandes[Au],"&gt;="&amp;DATE(2026,12,14),T_Demandes[Type],"MAT")&gt;0,"MAT","")))))</f>
        <v/>
      </c>
      <c r="R11" s="8">
        <f>IF(COUNTIFS(T_Demandes[Collaborateur],$A11,T_Demandes[Statut],"Validé",T_Demandes[Du],"&lt;="&amp;DATE(2026,12,15),T_Demandes[Au],"&gt;="&amp;DATE(2026,12,15),T_Demandes[Type],"CP")&gt;0,"CP",IF(COUNTIFS(T_Demandes[Collaborateur],$A11,T_Demandes[Statut],"Validé",T_Demandes[Du],"&lt;="&amp;DATE(2026,12,15),T_Demandes[Au],"&gt;="&amp;DATE(2026,12,15),T_Demandes[Type],"RTT")&gt;0,"RTT",IF(COUNTIFS(T_Demandes[Collaborateur],$A11,T_Demandes[Statut],"Validé",T_Demandes[Du],"&lt;="&amp;DATE(2026,12,15),T_Demandes[Au],"&gt;="&amp;DATE(2026,12,15),T_Demandes[Type],"MAL")&gt;0,"MAL",IF(COUNTIFS(T_Demandes[Collaborateur],$A11,T_Demandes[Statut],"Validé",T_Demandes[Du],"&lt;="&amp;DATE(2026,12,15),T_Demandes[Au],"&gt;="&amp;DATE(2026,12,15),T_Demandes[Type],"ABS")&gt;0,"ABS",IF(COUNTIFS(T_Demandes[Collaborateur],$A11,T_Demandes[Statut],"Validé",T_Demandes[Du],"&lt;="&amp;DATE(2026,12,15),T_Demandes[Au],"&gt;="&amp;DATE(2026,12,15),T_Demandes[Type],"MAT")&gt;0,"MAT","")))))</f>
        <v/>
      </c>
      <c r="S11" s="8">
        <f>IF(COUNTIFS(T_Demandes[Collaborateur],$A11,T_Demandes[Statut],"Validé",T_Demandes[Du],"&lt;="&amp;DATE(2026,12,16),T_Demandes[Au],"&gt;="&amp;DATE(2026,12,16),T_Demandes[Type],"CP")&gt;0,"CP",IF(COUNTIFS(T_Demandes[Collaborateur],$A11,T_Demandes[Statut],"Validé",T_Demandes[Du],"&lt;="&amp;DATE(2026,12,16),T_Demandes[Au],"&gt;="&amp;DATE(2026,12,16),T_Demandes[Type],"RTT")&gt;0,"RTT",IF(COUNTIFS(T_Demandes[Collaborateur],$A11,T_Demandes[Statut],"Validé",T_Demandes[Du],"&lt;="&amp;DATE(2026,12,16),T_Demandes[Au],"&gt;="&amp;DATE(2026,12,16),T_Demandes[Type],"MAL")&gt;0,"MAL",IF(COUNTIFS(T_Demandes[Collaborateur],$A11,T_Demandes[Statut],"Validé",T_Demandes[Du],"&lt;="&amp;DATE(2026,12,16),T_Demandes[Au],"&gt;="&amp;DATE(2026,12,16),T_Demandes[Type],"ABS")&gt;0,"ABS",IF(COUNTIFS(T_Demandes[Collaborateur],$A11,T_Demandes[Statut],"Validé",T_Demandes[Du],"&lt;="&amp;DATE(2026,12,16),T_Demandes[Au],"&gt;="&amp;DATE(2026,12,16),T_Demandes[Type],"MAT")&gt;0,"MAT","")))))</f>
        <v/>
      </c>
      <c r="T11" s="8">
        <f>IF(COUNTIFS(T_Demandes[Collaborateur],$A11,T_Demandes[Statut],"Validé",T_Demandes[Du],"&lt;="&amp;DATE(2026,12,17),T_Demandes[Au],"&gt;="&amp;DATE(2026,12,17),T_Demandes[Type],"CP")&gt;0,"CP",IF(COUNTIFS(T_Demandes[Collaborateur],$A11,T_Demandes[Statut],"Validé",T_Demandes[Du],"&lt;="&amp;DATE(2026,12,17),T_Demandes[Au],"&gt;="&amp;DATE(2026,12,17),T_Demandes[Type],"RTT")&gt;0,"RTT",IF(COUNTIFS(T_Demandes[Collaborateur],$A11,T_Demandes[Statut],"Validé",T_Demandes[Du],"&lt;="&amp;DATE(2026,12,17),T_Demandes[Au],"&gt;="&amp;DATE(2026,12,17),T_Demandes[Type],"MAL")&gt;0,"MAL",IF(COUNTIFS(T_Demandes[Collaborateur],$A11,T_Demandes[Statut],"Validé",T_Demandes[Du],"&lt;="&amp;DATE(2026,12,17),T_Demandes[Au],"&gt;="&amp;DATE(2026,12,17),T_Demandes[Type],"ABS")&gt;0,"ABS",IF(COUNTIFS(T_Demandes[Collaborateur],$A11,T_Demandes[Statut],"Validé",T_Demandes[Du],"&lt;="&amp;DATE(2026,12,17),T_Demandes[Au],"&gt;="&amp;DATE(2026,12,17),T_Demandes[Type],"MAT")&gt;0,"MAT","")))))</f>
        <v/>
      </c>
      <c r="U11" s="8">
        <f>IF(COUNTIFS(T_Demandes[Collaborateur],$A11,T_Demandes[Statut],"Validé",T_Demandes[Du],"&lt;="&amp;DATE(2026,12,18),T_Demandes[Au],"&gt;="&amp;DATE(2026,12,18),T_Demandes[Type],"CP")&gt;0,"CP",IF(COUNTIFS(T_Demandes[Collaborateur],$A11,T_Demandes[Statut],"Validé",T_Demandes[Du],"&lt;="&amp;DATE(2026,12,18),T_Demandes[Au],"&gt;="&amp;DATE(2026,12,18),T_Demandes[Type],"RTT")&gt;0,"RTT",IF(COUNTIFS(T_Demandes[Collaborateur],$A11,T_Demandes[Statut],"Validé",T_Demandes[Du],"&lt;="&amp;DATE(2026,12,18),T_Demandes[Au],"&gt;="&amp;DATE(2026,12,18),T_Demandes[Type],"MAL")&gt;0,"MAL",IF(COUNTIFS(T_Demandes[Collaborateur],$A11,T_Demandes[Statut],"Validé",T_Demandes[Du],"&lt;="&amp;DATE(2026,12,18),T_Demandes[Au],"&gt;="&amp;DATE(2026,12,18),T_Demandes[Type],"ABS")&gt;0,"ABS",IF(COUNTIFS(T_Demandes[Collaborateur],$A11,T_Demandes[Statut],"Validé",T_Demandes[Du],"&lt;="&amp;DATE(2026,12,18),T_Demandes[Au],"&gt;="&amp;DATE(2026,12,18),T_Demandes[Type],"MAT")&gt;0,"MAT","")))))</f>
        <v/>
      </c>
      <c r="V11" s="8">
        <f>IF(COUNTIFS(T_Demandes[Collaborateur],$A11,T_Demandes[Statut],"Validé",T_Demandes[Du],"&lt;="&amp;DATE(2026,12,19),T_Demandes[Au],"&gt;="&amp;DATE(2026,12,19),T_Demandes[Type],"CP")&gt;0,"CP",IF(COUNTIFS(T_Demandes[Collaborateur],$A11,T_Demandes[Statut],"Validé",T_Demandes[Du],"&lt;="&amp;DATE(2026,12,19),T_Demandes[Au],"&gt;="&amp;DATE(2026,12,19),T_Demandes[Type],"RTT")&gt;0,"RTT",IF(COUNTIFS(T_Demandes[Collaborateur],$A11,T_Demandes[Statut],"Validé",T_Demandes[Du],"&lt;="&amp;DATE(2026,12,19),T_Demandes[Au],"&gt;="&amp;DATE(2026,12,19),T_Demandes[Type],"MAL")&gt;0,"MAL",IF(COUNTIFS(T_Demandes[Collaborateur],$A11,T_Demandes[Statut],"Validé",T_Demandes[Du],"&lt;="&amp;DATE(2026,12,19),T_Demandes[Au],"&gt;="&amp;DATE(2026,12,19),T_Demandes[Type],"ABS")&gt;0,"ABS",IF(COUNTIFS(T_Demandes[Collaborateur],$A11,T_Demandes[Statut],"Validé",T_Demandes[Du],"&lt;="&amp;DATE(2026,12,19),T_Demandes[Au],"&gt;="&amp;DATE(2026,12,19),T_Demandes[Type],"MAT")&gt;0,"MAT","")))))</f>
        <v/>
      </c>
      <c r="W11" s="8">
        <f>IF(COUNTIFS(T_Demandes[Collaborateur],$A11,T_Demandes[Statut],"Validé",T_Demandes[Du],"&lt;="&amp;DATE(2026,12,20),T_Demandes[Au],"&gt;="&amp;DATE(2026,12,20),T_Demandes[Type],"CP")&gt;0,"CP",IF(COUNTIFS(T_Demandes[Collaborateur],$A11,T_Demandes[Statut],"Validé",T_Demandes[Du],"&lt;="&amp;DATE(2026,12,20),T_Demandes[Au],"&gt;="&amp;DATE(2026,12,20),T_Demandes[Type],"RTT")&gt;0,"RTT",IF(COUNTIFS(T_Demandes[Collaborateur],$A11,T_Demandes[Statut],"Validé",T_Demandes[Du],"&lt;="&amp;DATE(2026,12,20),T_Demandes[Au],"&gt;="&amp;DATE(2026,12,20),T_Demandes[Type],"MAL")&gt;0,"MAL",IF(COUNTIFS(T_Demandes[Collaborateur],$A11,T_Demandes[Statut],"Validé",T_Demandes[Du],"&lt;="&amp;DATE(2026,12,20),T_Demandes[Au],"&gt;="&amp;DATE(2026,12,20),T_Demandes[Type],"ABS")&gt;0,"ABS",IF(COUNTIFS(T_Demandes[Collaborateur],$A11,T_Demandes[Statut],"Validé",T_Demandes[Du],"&lt;="&amp;DATE(2026,12,20),T_Demandes[Au],"&gt;="&amp;DATE(2026,12,20),T_Demandes[Type],"MAT")&gt;0,"MAT","")))))</f>
        <v/>
      </c>
      <c r="X11" s="8">
        <f>IF(COUNTIFS(T_Demandes[Collaborateur],$A11,T_Demandes[Statut],"Validé",T_Demandes[Du],"&lt;="&amp;DATE(2026,12,21),T_Demandes[Au],"&gt;="&amp;DATE(2026,12,21),T_Demandes[Type],"CP")&gt;0,"CP",IF(COUNTIFS(T_Demandes[Collaborateur],$A11,T_Demandes[Statut],"Validé",T_Demandes[Du],"&lt;="&amp;DATE(2026,12,21),T_Demandes[Au],"&gt;="&amp;DATE(2026,12,21),T_Demandes[Type],"RTT")&gt;0,"RTT",IF(COUNTIFS(T_Demandes[Collaborateur],$A11,T_Demandes[Statut],"Validé",T_Demandes[Du],"&lt;="&amp;DATE(2026,12,21),T_Demandes[Au],"&gt;="&amp;DATE(2026,12,21),T_Demandes[Type],"MAL")&gt;0,"MAL",IF(COUNTIFS(T_Demandes[Collaborateur],$A11,T_Demandes[Statut],"Validé",T_Demandes[Du],"&lt;="&amp;DATE(2026,12,21),T_Demandes[Au],"&gt;="&amp;DATE(2026,12,21),T_Demandes[Type],"ABS")&gt;0,"ABS",IF(COUNTIFS(T_Demandes[Collaborateur],$A11,T_Demandes[Statut],"Validé",T_Demandes[Du],"&lt;="&amp;DATE(2026,12,21),T_Demandes[Au],"&gt;="&amp;DATE(2026,12,21),T_Demandes[Type],"MAT")&gt;0,"MAT","")))))</f>
        <v/>
      </c>
      <c r="Y11" s="8">
        <f>IF(COUNTIFS(T_Demandes[Collaborateur],$A11,T_Demandes[Statut],"Validé",T_Demandes[Du],"&lt;="&amp;DATE(2026,12,22),T_Demandes[Au],"&gt;="&amp;DATE(2026,12,22),T_Demandes[Type],"CP")&gt;0,"CP",IF(COUNTIFS(T_Demandes[Collaborateur],$A11,T_Demandes[Statut],"Validé",T_Demandes[Du],"&lt;="&amp;DATE(2026,12,22),T_Demandes[Au],"&gt;="&amp;DATE(2026,12,22),T_Demandes[Type],"RTT")&gt;0,"RTT",IF(COUNTIFS(T_Demandes[Collaborateur],$A11,T_Demandes[Statut],"Validé",T_Demandes[Du],"&lt;="&amp;DATE(2026,12,22),T_Demandes[Au],"&gt;="&amp;DATE(2026,12,22),T_Demandes[Type],"MAL")&gt;0,"MAL",IF(COUNTIFS(T_Demandes[Collaborateur],$A11,T_Demandes[Statut],"Validé",T_Demandes[Du],"&lt;="&amp;DATE(2026,12,22),T_Demandes[Au],"&gt;="&amp;DATE(2026,12,22),T_Demandes[Type],"ABS")&gt;0,"ABS",IF(COUNTIFS(T_Demandes[Collaborateur],$A11,T_Demandes[Statut],"Validé",T_Demandes[Du],"&lt;="&amp;DATE(2026,12,22),T_Demandes[Au],"&gt;="&amp;DATE(2026,12,22),T_Demandes[Type],"MAT")&gt;0,"MAT","")))))</f>
        <v/>
      </c>
      <c r="Z11" s="8">
        <f>IF(COUNTIFS(T_Demandes[Collaborateur],$A11,T_Demandes[Statut],"Validé",T_Demandes[Du],"&lt;="&amp;DATE(2026,12,23),T_Demandes[Au],"&gt;="&amp;DATE(2026,12,23),T_Demandes[Type],"CP")&gt;0,"CP",IF(COUNTIFS(T_Demandes[Collaborateur],$A11,T_Demandes[Statut],"Validé",T_Demandes[Du],"&lt;="&amp;DATE(2026,12,23),T_Demandes[Au],"&gt;="&amp;DATE(2026,12,23),T_Demandes[Type],"RTT")&gt;0,"RTT",IF(COUNTIFS(T_Demandes[Collaborateur],$A11,T_Demandes[Statut],"Validé",T_Demandes[Du],"&lt;="&amp;DATE(2026,12,23),T_Demandes[Au],"&gt;="&amp;DATE(2026,12,23),T_Demandes[Type],"MAL")&gt;0,"MAL",IF(COUNTIFS(T_Demandes[Collaborateur],$A11,T_Demandes[Statut],"Validé",T_Demandes[Du],"&lt;="&amp;DATE(2026,12,23),T_Demandes[Au],"&gt;="&amp;DATE(2026,12,23),T_Demandes[Type],"ABS")&gt;0,"ABS",IF(COUNTIFS(T_Demandes[Collaborateur],$A11,T_Demandes[Statut],"Validé",T_Demandes[Du],"&lt;="&amp;DATE(2026,12,23),T_Demandes[Au],"&gt;="&amp;DATE(2026,12,23),T_Demandes[Type],"MAT")&gt;0,"MAT","")))))</f>
        <v/>
      </c>
      <c r="AA11" s="8">
        <f>IF(COUNTIFS(T_Demandes[Collaborateur],$A11,T_Demandes[Statut],"Validé",T_Demandes[Du],"&lt;="&amp;DATE(2026,12,24),T_Demandes[Au],"&gt;="&amp;DATE(2026,12,24),T_Demandes[Type],"CP")&gt;0,"CP",IF(COUNTIFS(T_Demandes[Collaborateur],$A11,T_Demandes[Statut],"Validé",T_Demandes[Du],"&lt;="&amp;DATE(2026,12,24),T_Demandes[Au],"&gt;="&amp;DATE(2026,12,24),T_Demandes[Type],"RTT")&gt;0,"RTT",IF(COUNTIFS(T_Demandes[Collaborateur],$A11,T_Demandes[Statut],"Validé",T_Demandes[Du],"&lt;="&amp;DATE(2026,12,24),T_Demandes[Au],"&gt;="&amp;DATE(2026,12,24),T_Demandes[Type],"MAL")&gt;0,"MAL",IF(COUNTIFS(T_Demandes[Collaborateur],$A11,T_Demandes[Statut],"Validé",T_Demandes[Du],"&lt;="&amp;DATE(2026,12,24),T_Demandes[Au],"&gt;="&amp;DATE(2026,12,24),T_Demandes[Type],"ABS")&gt;0,"ABS",IF(COUNTIFS(T_Demandes[Collaborateur],$A11,T_Demandes[Statut],"Validé",T_Demandes[Du],"&lt;="&amp;DATE(2026,12,24),T_Demandes[Au],"&gt;="&amp;DATE(2026,12,24),T_Demandes[Type],"MAT")&gt;0,"MAT","")))))</f>
        <v/>
      </c>
      <c r="AB11" s="8">
        <f>IF(COUNTIFS(T_Demandes[Collaborateur],$A11,T_Demandes[Statut],"Validé",T_Demandes[Du],"&lt;="&amp;DATE(2026,12,25),T_Demandes[Au],"&gt;="&amp;DATE(2026,12,25),T_Demandes[Type],"CP")&gt;0,"CP",IF(COUNTIFS(T_Demandes[Collaborateur],$A11,T_Demandes[Statut],"Validé",T_Demandes[Du],"&lt;="&amp;DATE(2026,12,25),T_Demandes[Au],"&gt;="&amp;DATE(2026,12,25),T_Demandes[Type],"RTT")&gt;0,"RTT",IF(COUNTIFS(T_Demandes[Collaborateur],$A11,T_Demandes[Statut],"Validé",T_Demandes[Du],"&lt;="&amp;DATE(2026,12,25),T_Demandes[Au],"&gt;="&amp;DATE(2026,12,25),T_Demandes[Type],"MAL")&gt;0,"MAL",IF(COUNTIFS(T_Demandes[Collaborateur],$A11,T_Demandes[Statut],"Validé",T_Demandes[Du],"&lt;="&amp;DATE(2026,12,25),T_Demandes[Au],"&gt;="&amp;DATE(2026,12,25),T_Demandes[Type],"ABS")&gt;0,"ABS",IF(COUNTIFS(T_Demandes[Collaborateur],$A11,T_Demandes[Statut],"Validé",T_Demandes[Du],"&lt;="&amp;DATE(2026,12,25),T_Demandes[Au],"&gt;="&amp;DATE(2026,12,25),T_Demandes[Type],"MAT")&gt;0,"MAT","")))))</f>
        <v/>
      </c>
      <c r="AC11" s="8">
        <f>IF(COUNTIFS(T_Demandes[Collaborateur],$A11,T_Demandes[Statut],"Validé",T_Demandes[Du],"&lt;="&amp;DATE(2026,12,26),T_Demandes[Au],"&gt;="&amp;DATE(2026,12,26),T_Demandes[Type],"CP")&gt;0,"CP",IF(COUNTIFS(T_Demandes[Collaborateur],$A11,T_Demandes[Statut],"Validé",T_Demandes[Du],"&lt;="&amp;DATE(2026,12,26),T_Demandes[Au],"&gt;="&amp;DATE(2026,12,26),T_Demandes[Type],"RTT")&gt;0,"RTT",IF(COUNTIFS(T_Demandes[Collaborateur],$A11,T_Demandes[Statut],"Validé",T_Demandes[Du],"&lt;="&amp;DATE(2026,12,26),T_Demandes[Au],"&gt;="&amp;DATE(2026,12,26),T_Demandes[Type],"MAL")&gt;0,"MAL",IF(COUNTIFS(T_Demandes[Collaborateur],$A11,T_Demandes[Statut],"Validé",T_Demandes[Du],"&lt;="&amp;DATE(2026,12,26),T_Demandes[Au],"&gt;="&amp;DATE(2026,12,26),T_Demandes[Type],"ABS")&gt;0,"ABS",IF(COUNTIFS(T_Demandes[Collaborateur],$A11,T_Demandes[Statut],"Validé",T_Demandes[Du],"&lt;="&amp;DATE(2026,12,26),T_Demandes[Au],"&gt;="&amp;DATE(2026,12,26),T_Demandes[Type],"MAT")&gt;0,"MAT","")))))</f>
        <v/>
      </c>
      <c r="AD11" s="8">
        <f>IF(COUNTIFS(T_Demandes[Collaborateur],$A11,T_Demandes[Statut],"Validé",T_Demandes[Du],"&lt;="&amp;DATE(2026,12,27),T_Demandes[Au],"&gt;="&amp;DATE(2026,12,27),T_Demandes[Type],"CP")&gt;0,"CP",IF(COUNTIFS(T_Demandes[Collaborateur],$A11,T_Demandes[Statut],"Validé",T_Demandes[Du],"&lt;="&amp;DATE(2026,12,27),T_Demandes[Au],"&gt;="&amp;DATE(2026,12,27),T_Demandes[Type],"RTT")&gt;0,"RTT",IF(COUNTIFS(T_Demandes[Collaborateur],$A11,T_Demandes[Statut],"Validé",T_Demandes[Du],"&lt;="&amp;DATE(2026,12,27),T_Demandes[Au],"&gt;="&amp;DATE(2026,12,27),T_Demandes[Type],"MAL")&gt;0,"MAL",IF(COUNTIFS(T_Demandes[Collaborateur],$A11,T_Demandes[Statut],"Validé",T_Demandes[Du],"&lt;="&amp;DATE(2026,12,27),T_Demandes[Au],"&gt;="&amp;DATE(2026,12,27),T_Demandes[Type],"ABS")&gt;0,"ABS",IF(COUNTIFS(T_Demandes[Collaborateur],$A11,T_Demandes[Statut],"Validé",T_Demandes[Du],"&lt;="&amp;DATE(2026,12,27),T_Demandes[Au],"&gt;="&amp;DATE(2026,12,27),T_Demandes[Type],"MAT")&gt;0,"MAT","")))))</f>
        <v/>
      </c>
      <c r="AE11" s="8">
        <f>IF(COUNTIFS(T_Demandes[Collaborateur],$A11,T_Demandes[Statut],"Validé",T_Demandes[Du],"&lt;="&amp;DATE(2026,12,28),T_Demandes[Au],"&gt;="&amp;DATE(2026,12,28),T_Demandes[Type],"CP")&gt;0,"CP",IF(COUNTIFS(T_Demandes[Collaborateur],$A11,T_Demandes[Statut],"Validé",T_Demandes[Du],"&lt;="&amp;DATE(2026,12,28),T_Demandes[Au],"&gt;="&amp;DATE(2026,12,28),T_Demandes[Type],"RTT")&gt;0,"RTT",IF(COUNTIFS(T_Demandes[Collaborateur],$A11,T_Demandes[Statut],"Validé",T_Demandes[Du],"&lt;="&amp;DATE(2026,12,28),T_Demandes[Au],"&gt;="&amp;DATE(2026,12,28),T_Demandes[Type],"MAL")&gt;0,"MAL",IF(COUNTIFS(T_Demandes[Collaborateur],$A11,T_Demandes[Statut],"Validé",T_Demandes[Du],"&lt;="&amp;DATE(2026,12,28),T_Demandes[Au],"&gt;="&amp;DATE(2026,12,28),T_Demandes[Type],"ABS")&gt;0,"ABS",IF(COUNTIFS(T_Demandes[Collaborateur],$A11,T_Demandes[Statut],"Validé",T_Demandes[Du],"&lt;="&amp;DATE(2026,12,28),T_Demandes[Au],"&gt;="&amp;DATE(2026,12,28),T_Demandes[Type],"MAT")&gt;0,"MAT","")))))</f>
        <v/>
      </c>
      <c r="AF11" s="8">
        <f>IF(COUNTIFS(T_Demandes[Collaborateur],$A11,T_Demandes[Statut],"Validé",T_Demandes[Du],"&lt;="&amp;DATE(2026,12,29),T_Demandes[Au],"&gt;="&amp;DATE(2026,12,29),T_Demandes[Type],"CP")&gt;0,"CP",IF(COUNTIFS(T_Demandes[Collaborateur],$A11,T_Demandes[Statut],"Validé",T_Demandes[Du],"&lt;="&amp;DATE(2026,12,29),T_Demandes[Au],"&gt;="&amp;DATE(2026,12,29),T_Demandes[Type],"RTT")&gt;0,"RTT",IF(COUNTIFS(T_Demandes[Collaborateur],$A11,T_Demandes[Statut],"Validé",T_Demandes[Du],"&lt;="&amp;DATE(2026,12,29),T_Demandes[Au],"&gt;="&amp;DATE(2026,12,29),T_Demandes[Type],"MAL")&gt;0,"MAL",IF(COUNTIFS(T_Demandes[Collaborateur],$A11,T_Demandes[Statut],"Validé",T_Demandes[Du],"&lt;="&amp;DATE(2026,12,29),T_Demandes[Au],"&gt;="&amp;DATE(2026,12,29),T_Demandes[Type],"ABS")&gt;0,"ABS",IF(COUNTIFS(T_Demandes[Collaborateur],$A11,T_Demandes[Statut],"Validé",T_Demandes[Du],"&lt;="&amp;DATE(2026,12,29),T_Demandes[Au],"&gt;="&amp;DATE(2026,12,29),T_Demandes[Type],"MAT")&gt;0,"MAT","")))))</f>
        <v/>
      </c>
      <c r="AG11" s="8">
        <f>IF(COUNTIFS(T_Demandes[Collaborateur],$A11,T_Demandes[Statut],"Validé",T_Demandes[Du],"&lt;="&amp;DATE(2026,12,30),T_Demandes[Au],"&gt;="&amp;DATE(2026,12,30),T_Demandes[Type],"CP")&gt;0,"CP",IF(COUNTIFS(T_Demandes[Collaborateur],$A11,T_Demandes[Statut],"Validé",T_Demandes[Du],"&lt;="&amp;DATE(2026,12,30),T_Demandes[Au],"&gt;="&amp;DATE(2026,12,30),T_Demandes[Type],"RTT")&gt;0,"RTT",IF(COUNTIFS(T_Demandes[Collaborateur],$A11,T_Demandes[Statut],"Validé",T_Demandes[Du],"&lt;="&amp;DATE(2026,12,30),T_Demandes[Au],"&gt;="&amp;DATE(2026,12,30),T_Demandes[Type],"MAL")&gt;0,"MAL",IF(COUNTIFS(T_Demandes[Collaborateur],$A11,T_Demandes[Statut],"Validé",T_Demandes[Du],"&lt;="&amp;DATE(2026,12,30),T_Demandes[Au],"&gt;="&amp;DATE(2026,12,30),T_Demandes[Type],"ABS")&gt;0,"ABS",IF(COUNTIFS(T_Demandes[Collaborateur],$A11,T_Demandes[Statut],"Validé",T_Demandes[Du],"&lt;="&amp;DATE(2026,12,30),T_Demandes[Au],"&gt;="&amp;DATE(2026,12,30),T_Demandes[Type],"MAT")&gt;0,"MAT","")))))</f>
        <v/>
      </c>
      <c r="AH11" s="8">
        <f>IF(COUNTIFS(T_Demandes[Collaborateur],$A11,T_Demandes[Statut],"Validé",T_Demandes[Du],"&lt;="&amp;DATE(2026,12,31),T_Demandes[Au],"&gt;="&amp;DATE(2026,12,31),T_Demandes[Type],"CP")&gt;0,"CP",IF(COUNTIFS(T_Demandes[Collaborateur],$A11,T_Demandes[Statut],"Validé",T_Demandes[Du],"&lt;="&amp;DATE(2026,12,31),T_Demandes[Au],"&gt;="&amp;DATE(2026,12,31),T_Demandes[Type],"RTT")&gt;0,"RTT",IF(COUNTIFS(T_Demandes[Collaborateur],$A11,T_Demandes[Statut],"Validé",T_Demandes[Du],"&lt;="&amp;DATE(2026,12,31),T_Demandes[Au],"&gt;="&amp;DATE(2026,12,31),T_Demandes[Type],"MAL")&gt;0,"MAL",IF(COUNTIFS(T_Demandes[Collaborateur],$A11,T_Demandes[Statut],"Validé",T_Demandes[Du],"&lt;="&amp;DATE(2026,12,31),T_Demandes[Au],"&gt;="&amp;DATE(2026,12,31),T_Demandes[Type],"ABS")&gt;0,"ABS",IF(COUNTIFS(T_Demandes[Collaborateur],$A11,T_Demandes[Statut],"Validé",T_Demandes[Du],"&lt;="&amp;DATE(2026,12,31),T_Demandes[Au],"&gt;="&amp;DATE(2026,12,31),T_Demandes[Type],"MAT")&gt;0,"MAT","")))))</f>
        <v/>
      </c>
    </row>
    <row r="12">
      <c r="A12" t="inlineStr">
        <is>
          <t>Youssef Mana</t>
        </is>
      </c>
      <c r="B12" t="inlineStr">
        <is>
          <t>B</t>
        </is>
      </c>
      <c r="C12" t="inlineStr">
        <is>
          <t>Samira Idrissi</t>
        </is>
      </c>
      <c r="D12" s="8">
        <f>IF(COUNTIFS(T_Demandes[Collaborateur],$A12,T_Demandes[Statut],"Validé",T_Demandes[Du],"&lt;="&amp;DATE(2026,12,1),T_Demandes[Au],"&gt;="&amp;DATE(2026,12,1),T_Demandes[Type],"CP")&gt;0,"CP",IF(COUNTIFS(T_Demandes[Collaborateur],$A12,T_Demandes[Statut],"Validé",T_Demandes[Du],"&lt;="&amp;DATE(2026,12,1),T_Demandes[Au],"&gt;="&amp;DATE(2026,12,1),T_Demandes[Type],"RTT")&gt;0,"RTT",IF(COUNTIFS(T_Demandes[Collaborateur],$A12,T_Demandes[Statut],"Validé",T_Demandes[Du],"&lt;="&amp;DATE(2026,12,1),T_Demandes[Au],"&gt;="&amp;DATE(2026,12,1),T_Demandes[Type],"MAL")&gt;0,"MAL",IF(COUNTIFS(T_Demandes[Collaborateur],$A12,T_Demandes[Statut],"Validé",T_Demandes[Du],"&lt;="&amp;DATE(2026,12,1),T_Demandes[Au],"&gt;="&amp;DATE(2026,12,1),T_Demandes[Type],"ABS")&gt;0,"ABS",IF(COUNTIFS(T_Demandes[Collaborateur],$A12,T_Demandes[Statut],"Validé",T_Demandes[Du],"&lt;="&amp;DATE(2026,12,1),T_Demandes[Au],"&gt;="&amp;DATE(2026,12,1),T_Demandes[Type],"MAT")&gt;0,"MAT","")))))</f>
        <v/>
      </c>
      <c r="E12" s="8">
        <f>IF(COUNTIFS(T_Demandes[Collaborateur],$A12,T_Demandes[Statut],"Validé",T_Demandes[Du],"&lt;="&amp;DATE(2026,12,2),T_Demandes[Au],"&gt;="&amp;DATE(2026,12,2),T_Demandes[Type],"CP")&gt;0,"CP",IF(COUNTIFS(T_Demandes[Collaborateur],$A12,T_Demandes[Statut],"Validé",T_Demandes[Du],"&lt;="&amp;DATE(2026,12,2),T_Demandes[Au],"&gt;="&amp;DATE(2026,12,2),T_Demandes[Type],"RTT")&gt;0,"RTT",IF(COUNTIFS(T_Demandes[Collaborateur],$A12,T_Demandes[Statut],"Validé",T_Demandes[Du],"&lt;="&amp;DATE(2026,12,2),T_Demandes[Au],"&gt;="&amp;DATE(2026,12,2),T_Demandes[Type],"MAL")&gt;0,"MAL",IF(COUNTIFS(T_Demandes[Collaborateur],$A12,T_Demandes[Statut],"Validé",T_Demandes[Du],"&lt;="&amp;DATE(2026,12,2),T_Demandes[Au],"&gt;="&amp;DATE(2026,12,2),T_Demandes[Type],"ABS")&gt;0,"ABS",IF(COUNTIFS(T_Demandes[Collaborateur],$A12,T_Demandes[Statut],"Validé",T_Demandes[Du],"&lt;="&amp;DATE(2026,12,2),T_Demandes[Au],"&gt;="&amp;DATE(2026,12,2),T_Demandes[Type],"MAT")&gt;0,"MAT","")))))</f>
        <v/>
      </c>
      <c r="F12" s="8">
        <f>IF(COUNTIFS(T_Demandes[Collaborateur],$A12,T_Demandes[Statut],"Validé",T_Demandes[Du],"&lt;="&amp;DATE(2026,12,3),T_Demandes[Au],"&gt;="&amp;DATE(2026,12,3),T_Demandes[Type],"CP")&gt;0,"CP",IF(COUNTIFS(T_Demandes[Collaborateur],$A12,T_Demandes[Statut],"Validé",T_Demandes[Du],"&lt;="&amp;DATE(2026,12,3),T_Demandes[Au],"&gt;="&amp;DATE(2026,12,3),T_Demandes[Type],"RTT")&gt;0,"RTT",IF(COUNTIFS(T_Demandes[Collaborateur],$A12,T_Demandes[Statut],"Validé",T_Demandes[Du],"&lt;="&amp;DATE(2026,12,3),T_Demandes[Au],"&gt;="&amp;DATE(2026,12,3),T_Demandes[Type],"MAL")&gt;0,"MAL",IF(COUNTIFS(T_Demandes[Collaborateur],$A12,T_Demandes[Statut],"Validé",T_Demandes[Du],"&lt;="&amp;DATE(2026,12,3),T_Demandes[Au],"&gt;="&amp;DATE(2026,12,3),T_Demandes[Type],"ABS")&gt;0,"ABS",IF(COUNTIFS(T_Demandes[Collaborateur],$A12,T_Demandes[Statut],"Validé",T_Demandes[Du],"&lt;="&amp;DATE(2026,12,3),T_Demandes[Au],"&gt;="&amp;DATE(2026,12,3),T_Demandes[Type],"MAT")&gt;0,"MAT","")))))</f>
        <v/>
      </c>
      <c r="G12" s="8">
        <f>IF(COUNTIFS(T_Demandes[Collaborateur],$A12,T_Demandes[Statut],"Validé",T_Demandes[Du],"&lt;="&amp;DATE(2026,12,4),T_Demandes[Au],"&gt;="&amp;DATE(2026,12,4),T_Demandes[Type],"CP")&gt;0,"CP",IF(COUNTIFS(T_Demandes[Collaborateur],$A12,T_Demandes[Statut],"Validé",T_Demandes[Du],"&lt;="&amp;DATE(2026,12,4),T_Demandes[Au],"&gt;="&amp;DATE(2026,12,4),T_Demandes[Type],"RTT")&gt;0,"RTT",IF(COUNTIFS(T_Demandes[Collaborateur],$A12,T_Demandes[Statut],"Validé",T_Demandes[Du],"&lt;="&amp;DATE(2026,12,4),T_Demandes[Au],"&gt;="&amp;DATE(2026,12,4),T_Demandes[Type],"MAL")&gt;0,"MAL",IF(COUNTIFS(T_Demandes[Collaborateur],$A12,T_Demandes[Statut],"Validé",T_Demandes[Du],"&lt;="&amp;DATE(2026,12,4),T_Demandes[Au],"&gt;="&amp;DATE(2026,12,4),T_Demandes[Type],"ABS")&gt;0,"ABS",IF(COUNTIFS(T_Demandes[Collaborateur],$A12,T_Demandes[Statut],"Validé",T_Demandes[Du],"&lt;="&amp;DATE(2026,12,4),T_Demandes[Au],"&gt;="&amp;DATE(2026,12,4),T_Demandes[Type],"MAT")&gt;0,"MAT","")))))</f>
        <v/>
      </c>
      <c r="H12" s="8">
        <f>IF(COUNTIFS(T_Demandes[Collaborateur],$A12,T_Demandes[Statut],"Validé",T_Demandes[Du],"&lt;="&amp;DATE(2026,12,5),T_Demandes[Au],"&gt;="&amp;DATE(2026,12,5),T_Demandes[Type],"CP")&gt;0,"CP",IF(COUNTIFS(T_Demandes[Collaborateur],$A12,T_Demandes[Statut],"Validé",T_Demandes[Du],"&lt;="&amp;DATE(2026,12,5),T_Demandes[Au],"&gt;="&amp;DATE(2026,12,5),T_Demandes[Type],"RTT")&gt;0,"RTT",IF(COUNTIFS(T_Demandes[Collaborateur],$A12,T_Demandes[Statut],"Validé",T_Demandes[Du],"&lt;="&amp;DATE(2026,12,5),T_Demandes[Au],"&gt;="&amp;DATE(2026,12,5),T_Demandes[Type],"MAL")&gt;0,"MAL",IF(COUNTIFS(T_Demandes[Collaborateur],$A12,T_Demandes[Statut],"Validé",T_Demandes[Du],"&lt;="&amp;DATE(2026,12,5),T_Demandes[Au],"&gt;="&amp;DATE(2026,12,5),T_Demandes[Type],"ABS")&gt;0,"ABS",IF(COUNTIFS(T_Demandes[Collaborateur],$A12,T_Demandes[Statut],"Validé",T_Demandes[Du],"&lt;="&amp;DATE(2026,12,5),T_Demandes[Au],"&gt;="&amp;DATE(2026,12,5),T_Demandes[Type],"MAT")&gt;0,"MAT","")))))</f>
        <v/>
      </c>
      <c r="I12" s="8">
        <f>IF(COUNTIFS(T_Demandes[Collaborateur],$A12,T_Demandes[Statut],"Validé",T_Demandes[Du],"&lt;="&amp;DATE(2026,12,6),T_Demandes[Au],"&gt;="&amp;DATE(2026,12,6),T_Demandes[Type],"CP")&gt;0,"CP",IF(COUNTIFS(T_Demandes[Collaborateur],$A12,T_Demandes[Statut],"Validé",T_Demandes[Du],"&lt;="&amp;DATE(2026,12,6),T_Demandes[Au],"&gt;="&amp;DATE(2026,12,6),T_Demandes[Type],"RTT")&gt;0,"RTT",IF(COUNTIFS(T_Demandes[Collaborateur],$A12,T_Demandes[Statut],"Validé",T_Demandes[Du],"&lt;="&amp;DATE(2026,12,6),T_Demandes[Au],"&gt;="&amp;DATE(2026,12,6),T_Demandes[Type],"MAL")&gt;0,"MAL",IF(COUNTIFS(T_Demandes[Collaborateur],$A12,T_Demandes[Statut],"Validé",T_Demandes[Du],"&lt;="&amp;DATE(2026,12,6),T_Demandes[Au],"&gt;="&amp;DATE(2026,12,6),T_Demandes[Type],"ABS")&gt;0,"ABS",IF(COUNTIFS(T_Demandes[Collaborateur],$A12,T_Demandes[Statut],"Validé",T_Demandes[Du],"&lt;="&amp;DATE(2026,12,6),T_Demandes[Au],"&gt;="&amp;DATE(2026,12,6),T_Demandes[Type],"MAT")&gt;0,"MAT","")))))</f>
        <v/>
      </c>
      <c r="J12" s="8">
        <f>IF(COUNTIFS(T_Demandes[Collaborateur],$A12,T_Demandes[Statut],"Validé",T_Demandes[Du],"&lt;="&amp;DATE(2026,12,7),T_Demandes[Au],"&gt;="&amp;DATE(2026,12,7),T_Demandes[Type],"CP")&gt;0,"CP",IF(COUNTIFS(T_Demandes[Collaborateur],$A12,T_Demandes[Statut],"Validé",T_Demandes[Du],"&lt;="&amp;DATE(2026,12,7),T_Demandes[Au],"&gt;="&amp;DATE(2026,12,7),T_Demandes[Type],"RTT")&gt;0,"RTT",IF(COUNTIFS(T_Demandes[Collaborateur],$A12,T_Demandes[Statut],"Validé",T_Demandes[Du],"&lt;="&amp;DATE(2026,12,7),T_Demandes[Au],"&gt;="&amp;DATE(2026,12,7),T_Demandes[Type],"MAL")&gt;0,"MAL",IF(COUNTIFS(T_Demandes[Collaborateur],$A12,T_Demandes[Statut],"Validé",T_Demandes[Du],"&lt;="&amp;DATE(2026,12,7),T_Demandes[Au],"&gt;="&amp;DATE(2026,12,7),T_Demandes[Type],"ABS")&gt;0,"ABS",IF(COUNTIFS(T_Demandes[Collaborateur],$A12,T_Demandes[Statut],"Validé",T_Demandes[Du],"&lt;="&amp;DATE(2026,12,7),T_Demandes[Au],"&gt;="&amp;DATE(2026,12,7),T_Demandes[Type],"MAT")&gt;0,"MAT","")))))</f>
        <v/>
      </c>
      <c r="K12" s="8">
        <f>IF(COUNTIFS(T_Demandes[Collaborateur],$A12,T_Demandes[Statut],"Validé",T_Demandes[Du],"&lt;="&amp;DATE(2026,12,8),T_Demandes[Au],"&gt;="&amp;DATE(2026,12,8),T_Demandes[Type],"CP")&gt;0,"CP",IF(COUNTIFS(T_Demandes[Collaborateur],$A12,T_Demandes[Statut],"Validé",T_Demandes[Du],"&lt;="&amp;DATE(2026,12,8),T_Demandes[Au],"&gt;="&amp;DATE(2026,12,8),T_Demandes[Type],"RTT")&gt;0,"RTT",IF(COUNTIFS(T_Demandes[Collaborateur],$A12,T_Demandes[Statut],"Validé",T_Demandes[Du],"&lt;="&amp;DATE(2026,12,8),T_Demandes[Au],"&gt;="&amp;DATE(2026,12,8),T_Demandes[Type],"MAL")&gt;0,"MAL",IF(COUNTIFS(T_Demandes[Collaborateur],$A12,T_Demandes[Statut],"Validé",T_Demandes[Du],"&lt;="&amp;DATE(2026,12,8),T_Demandes[Au],"&gt;="&amp;DATE(2026,12,8),T_Demandes[Type],"ABS")&gt;0,"ABS",IF(COUNTIFS(T_Demandes[Collaborateur],$A12,T_Demandes[Statut],"Validé",T_Demandes[Du],"&lt;="&amp;DATE(2026,12,8),T_Demandes[Au],"&gt;="&amp;DATE(2026,12,8),T_Demandes[Type],"MAT")&gt;0,"MAT","")))))</f>
        <v/>
      </c>
      <c r="L12" s="8">
        <f>IF(COUNTIFS(T_Demandes[Collaborateur],$A12,T_Demandes[Statut],"Validé",T_Demandes[Du],"&lt;="&amp;DATE(2026,12,9),T_Demandes[Au],"&gt;="&amp;DATE(2026,12,9),T_Demandes[Type],"CP")&gt;0,"CP",IF(COUNTIFS(T_Demandes[Collaborateur],$A12,T_Demandes[Statut],"Validé",T_Demandes[Du],"&lt;="&amp;DATE(2026,12,9),T_Demandes[Au],"&gt;="&amp;DATE(2026,12,9),T_Demandes[Type],"RTT")&gt;0,"RTT",IF(COUNTIFS(T_Demandes[Collaborateur],$A12,T_Demandes[Statut],"Validé",T_Demandes[Du],"&lt;="&amp;DATE(2026,12,9),T_Demandes[Au],"&gt;="&amp;DATE(2026,12,9),T_Demandes[Type],"MAL")&gt;0,"MAL",IF(COUNTIFS(T_Demandes[Collaborateur],$A12,T_Demandes[Statut],"Validé",T_Demandes[Du],"&lt;="&amp;DATE(2026,12,9),T_Demandes[Au],"&gt;="&amp;DATE(2026,12,9),T_Demandes[Type],"ABS")&gt;0,"ABS",IF(COUNTIFS(T_Demandes[Collaborateur],$A12,T_Demandes[Statut],"Validé",T_Demandes[Du],"&lt;="&amp;DATE(2026,12,9),T_Demandes[Au],"&gt;="&amp;DATE(2026,12,9),T_Demandes[Type],"MAT")&gt;0,"MAT","")))))</f>
        <v/>
      </c>
      <c r="M12" s="8">
        <f>IF(COUNTIFS(T_Demandes[Collaborateur],$A12,T_Demandes[Statut],"Validé",T_Demandes[Du],"&lt;="&amp;DATE(2026,12,10),T_Demandes[Au],"&gt;="&amp;DATE(2026,12,10),T_Demandes[Type],"CP")&gt;0,"CP",IF(COUNTIFS(T_Demandes[Collaborateur],$A12,T_Demandes[Statut],"Validé",T_Demandes[Du],"&lt;="&amp;DATE(2026,12,10),T_Demandes[Au],"&gt;="&amp;DATE(2026,12,10),T_Demandes[Type],"RTT")&gt;0,"RTT",IF(COUNTIFS(T_Demandes[Collaborateur],$A12,T_Demandes[Statut],"Validé",T_Demandes[Du],"&lt;="&amp;DATE(2026,12,10),T_Demandes[Au],"&gt;="&amp;DATE(2026,12,10),T_Demandes[Type],"MAL")&gt;0,"MAL",IF(COUNTIFS(T_Demandes[Collaborateur],$A12,T_Demandes[Statut],"Validé",T_Demandes[Du],"&lt;="&amp;DATE(2026,12,10),T_Demandes[Au],"&gt;="&amp;DATE(2026,12,10),T_Demandes[Type],"ABS")&gt;0,"ABS",IF(COUNTIFS(T_Demandes[Collaborateur],$A12,T_Demandes[Statut],"Validé",T_Demandes[Du],"&lt;="&amp;DATE(2026,12,10),T_Demandes[Au],"&gt;="&amp;DATE(2026,12,10),T_Demandes[Type],"MAT")&gt;0,"MAT","")))))</f>
        <v/>
      </c>
      <c r="N12" s="8">
        <f>IF(COUNTIFS(T_Demandes[Collaborateur],$A12,T_Demandes[Statut],"Validé",T_Demandes[Du],"&lt;="&amp;DATE(2026,12,11),T_Demandes[Au],"&gt;="&amp;DATE(2026,12,11),T_Demandes[Type],"CP")&gt;0,"CP",IF(COUNTIFS(T_Demandes[Collaborateur],$A12,T_Demandes[Statut],"Validé",T_Demandes[Du],"&lt;="&amp;DATE(2026,12,11),T_Demandes[Au],"&gt;="&amp;DATE(2026,12,11),T_Demandes[Type],"RTT")&gt;0,"RTT",IF(COUNTIFS(T_Demandes[Collaborateur],$A12,T_Demandes[Statut],"Validé",T_Demandes[Du],"&lt;="&amp;DATE(2026,12,11),T_Demandes[Au],"&gt;="&amp;DATE(2026,12,11),T_Demandes[Type],"MAL")&gt;0,"MAL",IF(COUNTIFS(T_Demandes[Collaborateur],$A12,T_Demandes[Statut],"Validé",T_Demandes[Du],"&lt;="&amp;DATE(2026,12,11),T_Demandes[Au],"&gt;="&amp;DATE(2026,12,11),T_Demandes[Type],"ABS")&gt;0,"ABS",IF(COUNTIFS(T_Demandes[Collaborateur],$A12,T_Demandes[Statut],"Validé",T_Demandes[Du],"&lt;="&amp;DATE(2026,12,11),T_Demandes[Au],"&gt;="&amp;DATE(2026,12,11),T_Demandes[Type],"MAT")&gt;0,"MAT","")))))</f>
        <v/>
      </c>
      <c r="O12" s="8">
        <f>IF(COUNTIFS(T_Demandes[Collaborateur],$A12,T_Demandes[Statut],"Validé",T_Demandes[Du],"&lt;="&amp;DATE(2026,12,12),T_Demandes[Au],"&gt;="&amp;DATE(2026,12,12),T_Demandes[Type],"CP")&gt;0,"CP",IF(COUNTIFS(T_Demandes[Collaborateur],$A12,T_Demandes[Statut],"Validé",T_Demandes[Du],"&lt;="&amp;DATE(2026,12,12),T_Demandes[Au],"&gt;="&amp;DATE(2026,12,12),T_Demandes[Type],"RTT")&gt;0,"RTT",IF(COUNTIFS(T_Demandes[Collaborateur],$A12,T_Demandes[Statut],"Validé",T_Demandes[Du],"&lt;="&amp;DATE(2026,12,12),T_Demandes[Au],"&gt;="&amp;DATE(2026,12,12),T_Demandes[Type],"MAL")&gt;0,"MAL",IF(COUNTIFS(T_Demandes[Collaborateur],$A12,T_Demandes[Statut],"Validé",T_Demandes[Du],"&lt;="&amp;DATE(2026,12,12),T_Demandes[Au],"&gt;="&amp;DATE(2026,12,12),T_Demandes[Type],"ABS")&gt;0,"ABS",IF(COUNTIFS(T_Demandes[Collaborateur],$A12,T_Demandes[Statut],"Validé",T_Demandes[Du],"&lt;="&amp;DATE(2026,12,12),T_Demandes[Au],"&gt;="&amp;DATE(2026,12,12),T_Demandes[Type],"MAT")&gt;0,"MAT","")))))</f>
        <v/>
      </c>
      <c r="P12" s="8">
        <f>IF(COUNTIFS(T_Demandes[Collaborateur],$A12,T_Demandes[Statut],"Validé",T_Demandes[Du],"&lt;="&amp;DATE(2026,12,13),T_Demandes[Au],"&gt;="&amp;DATE(2026,12,13),T_Demandes[Type],"CP")&gt;0,"CP",IF(COUNTIFS(T_Demandes[Collaborateur],$A12,T_Demandes[Statut],"Validé",T_Demandes[Du],"&lt;="&amp;DATE(2026,12,13),T_Demandes[Au],"&gt;="&amp;DATE(2026,12,13),T_Demandes[Type],"RTT")&gt;0,"RTT",IF(COUNTIFS(T_Demandes[Collaborateur],$A12,T_Demandes[Statut],"Validé",T_Demandes[Du],"&lt;="&amp;DATE(2026,12,13),T_Demandes[Au],"&gt;="&amp;DATE(2026,12,13),T_Demandes[Type],"MAL")&gt;0,"MAL",IF(COUNTIFS(T_Demandes[Collaborateur],$A12,T_Demandes[Statut],"Validé",T_Demandes[Du],"&lt;="&amp;DATE(2026,12,13),T_Demandes[Au],"&gt;="&amp;DATE(2026,12,13),T_Demandes[Type],"ABS")&gt;0,"ABS",IF(COUNTIFS(T_Demandes[Collaborateur],$A12,T_Demandes[Statut],"Validé",T_Demandes[Du],"&lt;="&amp;DATE(2026,12,13),T_Demandes[Au],"&gt;="&amp;DATE(2026,12,13),T_Demandes[Type],"MAT")&gt;0,"MAT","")))))</f>
        <v/>
      </c>
      <c r="Q12" s="8">
        <f>IF(COUNTIFS(T_Demandes[Collaborateur],$A12,T_Demandes[Statut],"Validé",T_Demandes[Du],"&lt;="&amp;DATE(2026,12,14),T_Demandes[Au],"&gt;="&amp;DATE(2026,12,14),T_Demandes[Type],"CP")&gt;0,"CP",IF(COUNTIFS(T_Demandes[Collaborateur],$A12,T_Demandes[Statut],"Validé",T_Demandes[Du],"&lt;="&amp;DATE(2026,12,14),T_Demandes[Au],"&gt;="&amp;DATE(2026,12,14),T_Demandes[Type],"RTT")&gt;0,"RTT",IF(COUNTIFS(T_Demandes[Collaborateur],$A12,T_Demandes[Statut],"Validé",T_Demandes[Du],"&lt;="&amp;DATE(2026,12,14),T_Demandes[Au],"&gt;="&amp;DATE(2026,12,14),T_Demandes[Type],"MAL")&gt;0,"MAL",IF(COUNTIFS(T_Demandes[Collaborateur],$A12,T_Demandes[Statut],"Validé",T_Demandes[Du],"&lt;="&amp;DATE(2026,12,14),T_Demandes[Au],"&gt;="&amp;DATE(2026,12,14),T_Demandes[Type],"ABS")&gt;0,"ABS",IF(COUNTIFS(T_Demandes[Collaborateur],$A12,T_Demandes[Statut],"Validé",T_Demandes[Du],"&lt;="&amp;DATE(2026,12,14),T_Demandes[Au],"&gt;="&amp;DATE(2026,12,14),T_Demandes[Type],"MAT")&gt;0,"MAT","")))))</f>
        <v/>
      </c>
      <c r="R12" s="8">
        <f>IF(COUNTIFS(T_Demandes[Collaborateur],$A12,T_Demandes[Statut],"Validé",T_Demandes[Du],"&lt;="&amp;DATE(2026,12,15),T_Demandes[Au],"&gt;="&amp;DATE(2026,12,15),T_Demandes[Type],"CP")&gt;0,"CP",IF(COUNTIFS(T_Demandes[Collaborateur],$A12,T_Demandes[Statut],"Validé",T_Demandes[Du],"&lt;="&amp;DATE(2026,12,15),T_Demandes[Au],"&gt;="&amp;DATE(2026,12,15),T_Demandes[Type],"RTT")&gt;0,"RTT",IF(COUNTIFS(T_Demandes[Collaborateur],$A12,T_Demandes[Statut],"Validé",T_Demandes[Du],"&lt;="&amp;DATE(2026,12,15),T_Demandes[Au],"&gt;="&amp;DATE(2026,12,15),T_Demandes[Type],"MAL")&gt;0,"MAL",IF(COUNTIFS(T_Demandes[Collaborateur],$A12,T_Demandes[Statut],"Validé",T_Demandes[Du],"&lt;="&amp;DATE(2026,12,15),T_Demandes[Au],"&gt;="&amp;DATE(2026,12,15),T_Demandes[Type],"ABS")&gt;0,"ABS",IF(COUNTIFS(T_Demandes[Collaborateur],$A12,T_Demandes[Statut],"Validé",T_Demandes[Du],"&lt;="&amp;DATE(2026,12,15),T_Demandes[Au],"&gt;="&amp;DATE(2026,12,15),T_Demandes[Type],"MAT")&gt;0,"MAT","")))))</f>
        <v/>
      </c>
      <c r="S12" s="8">
        <f>IF(COUNTIFS(T_Demandes[Collaborateur],$A12,T_Demandes[Statut],"Validé",T_Demandes[Du],"&lt;="&amp;DATE(2026,12,16),T_Demandes[Au],"&gt;="&amp;DATE(2026,12,16),T_Demandes[Type],"CP")&gt;0,"CP",IF(COUNTIFS(T_Demandes[Collaborateur],$A12,T_Demandes[Statut],"Validé",T_Demandes[Du],"&lt;="&amp;DATE(2026,12,16),T_Demandes[Au],"&gt;="&amp;DATE(2026,12,16),T_Demandes[Type],"RTT")&gt;0,"RTT",IF(COUNTIFS(T_Demandes[Collaborateur],$A12,T_Demandes[Statut],"Validé",T_Demandes[Du],"&lt;="&amp;DATE(2026,12,16),T_Demandes[Au],"&gt;="&amp;DATE(2026,12,16),T_Demandes[Type],"MAL")&gt;0,"MAL",IF(COUNTIFS(T_Demandes[Collaborateur],$A12,T_Demandes[Statut],"Validé",T_Demandes[Du],"&lt;="&amp;DATE(2026,12,16),T_Demandes[Au],"&gt;="&amp;DATE(2026,12,16),T_Demandes[Type],"ABS")&gt;0,"ABS",IF(COUNTIFS(T_Demandes[Collaborateur],$A12,T_Demandes[Statut],"Validé",T_Demandes[Du],"&lt;="&amp;DATE(2026,12,16),T_Demandes[Au],"&gt;="&amp;DATE(2026,12,16),T_Demandes[Type],"MAT")&gt;0,"MAT","")))))</f>
        <v/>
      </c>
      <c r="T12" s="8">
        <f>IF(COUNTIFS(T_Demandes[Collaborateur],$A12,T_Demandes[Statut],"Validé",T_Demandes[Du],"&lt;="&amp;DATE(2026,12,17),T_Demandes[Au],"&gt;="&amp;DATE(2026,12,17),T_Demandes[Type],"CP")&gt;0,"CP",IF(COUNTIFS(T_Demandes[Collaborateur],$A12,T_Demandes[Statut],"Validé",T_Demandes[Du],"&lt;="&amp;DATE(2026,12,17),T_Demandes[Au],"&gt;="&amp;DATE(2026,12,17),T_Demandes[Type],"RTT")&gt;0,"RTT",IF(COUNTIFS(T_Demandes[Collaborateur],$A12,T_Demandes[Statut],"Validé",T_Demandes[Du],"&lt;="&amp;DATE(2026,12,17),T_Demandes[Au],"&gt;="&amp;DATE(2026,12,17),T_Demandes[Type],"MAL")&gt;0,"MAL",IF(COUNTIFS(T_Demandes[Collaborateur],$A12,T_Demandes[Statut],"Validé",T_Demandes[Du],"&lt;="&amp;DATE(2026,12,17),T_Demandes[Au],"&gt;="&amp;DATE(2026,12,17),T_Demandes[Type],"ABS")&gt;0,"ABS",IF(COUNTIFS(T_Demandes[Collaborateur],$A12,T_Demandes[Statut],"Validé",T_Demandes[Du],"&lt;="&amp;DATE(2026,12,17),T_Demandes[Au],"&gt;="&amp;DATE(2026,12,17),T_Demandes[Type],"MAT")&gt;0,"MAT","")))))</f>
        <v/>
      </c>
      <c r="U12" s="8">
        <f>IF(COUNTIFS(T_Demandes[Collaborateur],$A12,T_Demandes[Statut],"Validé",T_Demandes[Du],"&lt;="&amp;DATE(2026,12,18),T_Demandes[Au],"&gt;="&amp;DATE(2026,12,18),T_Demandes[Type],"CP")&gt;0,"CP",IF(COUNTIFS(T_Demandes[Collaborateur],$A12,T_Demandes[Statut],"Validé",T_Demandes[Du],"&lt;="&amp;DATE(2026,12,18),T_Demandes[Au],"&gt;="&amp;DATE(2026,12,18),T_Demandes[Type],"RTT")&gt;0,"RTT",IF(COUNTIFS(T_Demandes[Collaborateur],$A12,T_Demandes[Statut],"Validé",T_Demandes[Du],"&lt;="&amp;DATE(2026,12,18),T_Demandes[Au],"&gt;="&amp;DATE(2026,12,18),T_Demandes[Type],"MAL")&gt;0,"MAL",IF(COUNTIFS(T_Demandes[Collaborateur],$A12,T_Demandes[Statut],"Validé",T_Demandes[Du],"&lt;="&amp;DATE(2026,12,18),T_Demandes[Au],"&gt;="&amp;DATE(2026,12,18),T_Demandes[Type],"ABS")&gt;0,"ABS",IF(COUNTIFS(T_Demandes[Collaborateur],$A12,T_Demandes[Statut],"Validé",T_Demandes[Du],"&lt;="&amp;DATE(2026,12,18),T_Demandes[Au],"&gt;="&amp;DATE(2026,12,18),T_Demandes[Type],"MAT")&gt;0,"MAT","")))))</f>
        <v/>
      </c>
      <c r="V12" s="8">
        <f>IF(COUNTIFS(T_Demandes[Collaborateur],$A12,T_Demandes[Statut],"Validé",T_Demandes[Du],"&lt;="&amp;DATE(2026,12,19),T_Demandes[Au],"&gt;="&amp;DATE(2026,12,19),T_Demandes[Type],"CP")&gt;0,"CP",IF(COUNTIFS(T_Demandes[Collaborateur],$A12,T_Demandes[Statut],"Validé",T_Demandes[Du],"&lt;="&amp;DATE(2026,12,19),T_Demandes[Au],"&gt;="&amp;DATE(2026,12,19),T_Demandes[Type],"RTT")&gt;0,"RTT",IF(COUNTIFS(T_Demandes[Collaborateur],$A12,T_Demandes[Statut],"Validé",T_Demandes[Du],"&lt;="&amp;DATE(2026,12,19),T_Demandes[Au],"&gt;="&amp;DATE(2026,12,19),T_Demandes[Type],"MAL")&gt;0,"MAL",IF(COUNTIFS(T_Demandes[Collaborateur],$A12,T_Demandes[Statut],"Validé",T_Demandes[Du],"&lt;="&amp;DATE(2026,12,19),T_Demandes[Au],"&gt;="&amp;DATE(2026,12,19),T_Demandes[Type],"ABS")&gt;0,"ABS",IF(COUNTIFS(T_Demandes[Collaborateur],$A12,T_Demandes[Statut],"Validé",T_Demandes[Du],"&lt;="&amp;DATE(2026,12,19),T_Demandes[Au],"&gt;="&amp;DATE(2026,12,19),T_Demandes[Type],"MAT")&gt;0,"MAT","")))))</f>
        <v/>
      </c>
      <c r="W12" s="8">
        <f>IF(COUNTIFS(T_Demandes[Collaborateur],$A12,T_Demandes[Statut],"Validé",T_Demandes[Du],"&lt;="&amp;DATE(2026,12,20),T_Demandes[Au],"&gt;="&amp;DATE(2026,12,20),T_Demandes[Type],"CP")&gt;0,"CP",IF(COUNTIFS(T_Demandes[Collaborateur],$A12,T_Demandes[Statut],"Validé",T_Demandes[Du],"&lt;="&amp;DATE(2026,12,20),T_Demandes[Au],"&gt;="&amp;DATE(2026,12,20),T_Demandes[Type],"RTT")&gt;0,"RTT",IF(COUNTIFS(T_Demandes[Collaborateur],$A12,T_Demandes[Statut],"Validé",T_Demandes[Du],"&lt;="&amp;DATE(2026,12,20),T_Demandes[Au],"&gt;="&amp;DATE(2026,12,20),T_Demandes[Type],"MAL")&gt;0,"MAL",IF(COUNTIFS(T_Demandes[Collaborateur],$A12,T_Demandes[Statut],"Validé",T_Demandes[Du],"&lt;="&amp;DATE(2026,12,20),T_Demandes[Au],"&gt;="&amp;DATE(2026,12,20),T_Demandes[Type],"ABS")&gt;0,"ABS",IF(COUNTIFS(T_Demandes[Collaborateur],$A12,T_Demandes[Statut],"Validé",T_Demandes[Du],"&lt;="&amp;DATE(2026,12,20),T_Demandes[Au],"&gt;="&amp;DATE(2026,12,20),T_Demandes[Type],"MAT")&gt;0,"MAT","")))))</f>
        <v/>
      </c>
      <c r="X12" s="8">
        <f>IF(COUNTIFS(T_Demandes[Collaborateur],$A12,T_Demandes[Statut],"Validé",T_Demandes[Du],"&lt;="&amp;DATE(2026,12,21),T_Demandes[Au],"&gt;="&amp;DATE(2026,12,21),T_Demandes[Type],"CP")&gt;0,"CP",IF(COUNTIFS(T_Demandes[Collaborateur],$A12,T_Demandes[Statut],"Validé",T_Demandes[Du],"&lt;="&amp;DATE(2026,12,21),T_Demandes[Au],"&gt;="&amp;DATE(2026,12,21),T_Demandes[Type],"RTT")&gt;0,"RTT",IF(COUNTIFS(T_Demandes[Collaborateur],$A12,T_Demandes[Statut],"Validé",T_Demandes[Du],"&lt;="&amp;DATE(2026,12,21),T_Demandes[Au],"&gt;="&amp;DATE(2026,12,21),T_Demandes[Type],"MAL")&gt;0,"MAL",IF(COUNTIFS(T_Demandes[Collaborateur],$A12,T_Demandes[Statut],"Validé",T_Demandes[Du],"&lt;="&amp;DATE(2026,12,21),T_Demandes[Au],"&gt;="&amp;DATE(2026,12,21),T_Demandes[Type],"ABS")&gt;0,"ABS",IF(COUNTIFS(T_Demandes[Collaborateur],$A12,T_Demandes[Statut],"Validé",T_Demandes[Du],"&lt;="&amp;DATE(2026,12,21),T_Demandes[Au],"&gt;="&amp;DATE(2026,12,21),T_Demandes[Type],"MAT")&gt;0,"MAT","")))))</f>
        <v/>
      </c>
      <c r="Y12" s="8">
        <f>IF(COUNTIFS(T_Demandes[Collaborateur],$A12,T_Demandes[Statut],"Validé",T_Demandes[Du],"&lt;="&amp;DATE(2026,12,22),T_Demandes[Au],"&gt;="&amp;DATE(2026,12,22),T_Demandes[Type],"CP")&gt;0,"CP",IF(COUNTIFS(T_Demandes[Collaborateur],$A12,T_Demandes[Statut],"Validé",T_Demandes[Du],"&lt;="&amp;DATE(2026,12,22),T_Demandes[Au],"&gt;="&amp;DATE(2026,12,22),T_Demandes[Type],"RTT")&gt;0,"RTT",IF(COUNTIFS(T_Demandes[Collaborateur],$A12,T_Demandes[Statut],"Validé",T_Demandes[Du],"&lt;="&amp;DATE(2026,12,22),T_Demandes[Au],"&gt;="&amp;DATE(2026,12,22),T_Demandes[Type],"MAL")&gt;0,"MAL",IF(COUNTIFS(T_Demandes[Collaborateur],$A12,T_Demandes[Statut],"Validé",T_Demandes[Du],"&lt;="&amp;DATE(2026,12,22),T_Demandes[Au],"&gt;="&amp;DATE(2026,12,22),T_Demandes[Type],"ABS")&gt;0,"ABS",IF(COUNTIFS(T_Demandes[Collaborateur],$A12,T_Demandes[Statut],"Validé",T_Demandes[Du],"&lt;="&amp;DATE(2026,12,22),T_Demandes[Au],"&gt;="&amp;DATE(2026,12,22),T_Demandes[Type],"MAT")&gt;0,"MAT","")))))</f>
        <v/>
      </c>
      <c r="Z12" s="8">
        <f>IF(COUNTIFS(T_Demandes[Collaborateur],$A12,T_Demandes[Statut],"Validé",T_Demandes[Du],"&lt;="&amp;DATE(2026,12,23),T_Demandes[Au],"&gt;="&amp;DATE(2026,12,23),T_Demandes[Type],"CP")&gt;0,"CP",IF(COUNTIFS(T_Demandes[Collaborateur],$A12,T_Demandes[Statut],"Validé",T_Demandes[Du],"&lt;="&amp;DATE(2026,12,23),T_Demandes[Au],"&gt;="&amp;DATE(2026,12,23),T_Demandes[Type],"RTT")&gt;0,"RTT",IF(COUNTIFS(T_Demandes[Collaborateur],$A12,T_Demandes[Statut],"Validé",T_Demandes[Du],"&lt;="&amp;DATE(2026,12,23),T_Demandes[Au],"&gt;="&amp;DATE(2026,12,23),T_Demandes[Type],"MAL")&gt;0,"MAL",IF(COUNTIFS(T_Demandes[Collaborateur],$A12,T_Demandes[Statut],"Validé",T_Demandes[Du],"&lt;="&amp;DATE(2026,12,23),T_Demandes[Au],"&gt;="&amp;DATE(2026,12,23),T_Demandes[Type],"ABS")&gt;0,"ABS",IF(COUNTIFS(T_Demandes[Collaborateur],$A12,T_Demandes[Statut],"Validé",T_Demandes[Du],"&lt;="&amp;DATE(2026,12,23),T_Demandes[Au],"&gt;="&amp;DATE(2026,12,23),T_Demandes[Type],"MAT")&gt;0,"MAT","")))))</f>
        <v/>
      </c>
      <c r="AA12" s="8">
        <f>IF(COUNTIFS(T_Demandes[Collaborateur],$A12,T_Demandes[Statut],"Validé",T_Demandes[Du],"&lt;="&amp;DATE(2026,12,24),T_Demandes[Au],"&gt;="&amp;DATE(2026,12,24),T_Demandes[Type],"CP")&gt;0,"CP",IF(COUNTIFS(T_Demandes[Collaborateur],$A12,T_Demandes[Statut],"Validé",T_Demandes[Du],"&lt;="&amp;DATE(2026,12,24),T_Demandes[Au],"&gt;="&amp;DATE(2026,12,24),T_Demandes[Type],"RTT")&gt;0,"RTT",IF(COUNTIFS(T_Demandes[Collaborateur],$A12,T_Demandes[Statut],"Validé",T_Demandes[Du],"&lt;="&amp;DATE(2026,12,24),T_Demandes[Au],"&gt;="&amp;DATE(2026,12,24),T_Demandes[Type],"MAL")&gt;0,"MAL",IF(COUNTIFS(T_Demandes[Collaborateur],$A12,T_Demandes[Statut],"Validé",T_Demandes[Du],"&lt;="&amp;DATE(2026,12,24),T_Demandes[Au],"&gt;="&amp;DATE(2026,12,24),T_Demandes[Type],"ABS")&gt;0,"ABS",IF(COUNTIFS(T_Demandes[Collaborateur],$A12,T_Demandes[Statut],"Validé",T_Demandes[Du],"&lt;="&amp;DATE(2026,12,24),T_Demandes[Au],"&gt;="&amp;DATE(2026,12,24),T_Demandes[Type],"MAT")&gt;0,"MAT","")))))</f>
        <v/>
      </c>
      <c r="AB12" s="8">
        <f>IF(COUNTIFS(T_Demandes[Collaborateur],$A12,T_Demandes[Statut],"Validé",T_Demandes[Du],"&lt;="&amp;DATE(2026,12,25),T_Demandes[Au],"&gt;="&amp;DATE(2026,12,25),T_Demandes[Type],"CP")&gt;0,"CP",IF(COUNTIFS(T_Demandes[Collaborateur],$A12,T_Demandes[Statut],"Validé",T_Demandes[Du],"&lt;="&amp;DATE(2026,12,25),T_Demandes[Au],"&gt;="&amp;DATE(2026,12,25),T_Demandes[Type],"RTT")&gt;0,"RTT",IF(COUNTIFS(T_Demandes[Collaborateur],$A12,T_Demandes[Statut],"Validé",T_Demandes[Du],"&lt;="&amp;DATE(2026,12,25),T_Demandes[Au],"&gt;="&amp;DATE(2026,12,25),T_Demandes[Type],"MAL")&gt;0,"MAL",IF(COUNTIFS(T_Demandes[Collaborateur],$A12,T_Demandes[Statut],"Validé",T_Demandes[Du],"&lt;="&amp;DATE(2026,12,25),T_Demandes[Au],"&gt;="&amp;DATE(2026,12,25),T_Demandes[Type],"ABS")&gt;0,"ABS",IF(COUNTIFS(T_Demandes[Collaborateur],$A12,T_Demandes[Statut],"Validé",T_Demandes[Du],"&lt;="&amp;DATE(2026,12,25),T_Demandes[Au],"&gt;="&amp;DATE(2026,12,25),T_Demandes[Type],"MAT")&gt;0,"MAT","")))))</f>
        <v/>
      </c>
      <c r="AC12" s="8">
        <f>IF(COUNTIFS(T_Demandes[Collaborateur],$A12,T_Demandes[Statut],"Validé",T_Demandes[Du],"&lt;="&amp;DATE(2026,12,26),T_Demandes[Au],"&gt;="&amp;DATE(2026,12,26),T_Demandes[Type],"CP")&gt;0,"CP",IF(COUNTIFS(T_Demandes[Collaborateur],$A12,T_Demandes[Statut],"Validé",T_Demandes[Du],"&lt;="&amp;DATE(2026,12,26),T_Demandes[Au],"&gt;="&amp;DATE(2026,12,26),T_Demandes[Type],"RTT")&gt;0,"RTT",IF(COUNTIFS(T_Demandes[Collaborateur],$A12,T_Demandes[Statut],"Validé",T_Demandes[Du],"&lt;="&amp;DATE(2026,12,26),T_Demandes[Au],"&gt;="&amp;DATE(2026,12,26),T_Demandes[Type],"MAL")&gt;0,"MAL",IF(COUNTIFS(T_Demandes[Collaborateur],$A12,T_Demandes[Statut],"Validé",T_Demandes[Du],"&lt;="&amp;DATE(2026,12,26),T_Demandes[Au],"&gt;="&amp;DATE(2026,12,26),T_Demandes[Type],"ABS")&gt;0,"ABS",IF(COUNTIFS(T_Demandes[Collaborateur],$A12,T_Demandes[Statut],"Validé",T_Demandes[Du],"&lt;="&amp;DATE(2026,12,26),T_Demandes[Au],"&gt;="&amp;DATE(2026,12,26),T_Demandes[Type],"MAT")&gt;0,"MAT","")))))</f>
        <v/>
      </c>
      <c r="AD12" s="8">
        <f>IF(COUNTIFS(T_Demandes[Collaborateur],$A12,T_Demandes[Statut],"Validé",T_Demandes[Du],"&lt;="&amp;DATE(2026,12,27),T_Demandes[Au],"&gt;="&amp;DATE(2026,12,27),T_Demandes[Type],"CP")&gt;0,"CP",IF(COUNTIFS(T_Demandes[Collaborateur],$A12,T_Demandes[Statut],"Validé",T_Demandes[Du],"&lt;="&amp;DATE(2026,12,27),T_Demandes[Au],"&gt;="&amp;DATE(2026,12,27),T_Demandes[Type],"RTT")&gt;0,"RTT",IF(COUNTIFS(T_Demandes[Collaborateur],$A12,T_Demandes[Statut],"Validé",T_Demandes[Du],"&lt;="&amp;DATE(2026,12,27),T_Demandes[Au],"&gt;="&amp;DATE(2026,12,27),T_Demandes[Type],"MAL")&gt;0,"MAL",IF(COUNTIFS(T_Demandes[Collaborateur],$A12,T_Demandes[Statut],"Validé",T_Demandes[Du],"&lt;="&amp;DATE(2026,12,27),T_Demandes[Au],"&gt;="&amp;DATE(2026,12,27),T_Demandes[Type],"ABS")&gt;0,"ABS",IF(COUNTIFS(T_Demandes[Collaborateur],$A12,T_Demandes[Statut],"Validé",T_Demandes[Du],"&lt;="&amp;DATE(2026,12,27),T_Demandes[Au],"&gt;="&amp;DATE(2026,12,27),T_Demandes[Type],"MAT")&gt;0,"MAT","")))))</f>
        <v/>
      </c>
      <c r="AE12" s="8">
        <f>IF(COUNTIFS(T_Demandes[Collaborateur],$A12,T_Demandes[Statut],"Validé",T_Demandes[Du],"&lt;="&amp;DATE(2026,12,28),T_Demandes[Au],"&gt;="&amp;DATE(2026,12,28),T_Demandes[Type],"CP")&gt;0,"CP",IF(COUNTIFS(T_Demandes[Collaborateur],$A12,T_Demandes[Statut],"Validé",T_Demandes[Du],"&lt;="&amp;DATE(2026,12,28),T_Demandes[Au],"&gt;="&amp;DATE(2026,12,28),T_Demandes[Type],"RTT")&gt;0,"RTT",IF(COUNTIFS(T_Demandes[Collaborateur],$A12,T_Demandes[Statut],"Validé",T_Demandes[Du],"&lt;="&amp;DATE(2026,12,28),T_Demandes[Au],"&gt;="&amp;DATE(2026,12,28),T_Demandes[Type],"MAL")&gt;0,"MAL",IF(COUNTIFS(T_Demandes[Collaborateur],$A12,T_Demandes[Statut],"Validé",T_Demandes[Du],"&lt;="&amp;DATE(2026,12,28),T_Demandes[Au],"&gt;="&amp;DATE(2026,12,28),T_Demandes[Type],"ABS")&gt;0,"ABS",IF(COUNTIFS(T_Demandes[Collaborateur],$A12,T_Demandes[Statut],"Validé",T_Demandes[Du],"&lt;="&amp;DATE(2026,12,28),T_Demandes[Au],"&gt;="&amp;DATE(2026,12,28),T_Demandes[Type],"MAT")&gt;0,"MAT","")))))</f>
        <v/>
      </c>
      <c r="AF12" s="8">
        <f>IF(COUNTIFS(T_Demandes[Collaborateur],$A12,T_Demandes[Statut],"Validé",T_Demandes[Du],"&lt;="&amp;DATE(2026,12,29),T_Demandes[Au],"&gt;="&amp;DATE(2026,12,29),T_Demandes[Type],"CP")&gt;0,"CP",IF(COUNTIFS(T_Demandes[Collaborateur],$A12,T_Demandes[Statut],"Validé",T_Demandes[Du],"&lt;="&amp;DATE(2026,12,29),T_Demandes[Au],"&gt;="&amp;DATE(2026,12,29),T_Demandes[Type],"RTT")&gt;0,"RTT",IF(COUNTIFS(T_Demandes[Collaborateur],$A12,T_Demandes[Statut],"Validé",T_Demandes[Du],"&lt;="&amp;DATE(2026,12,29),T_Demandes[Au],"&gt;="&amp;DATE(2026,12,29),T_Demandes[Type],"MAL")&gt;0,"MAL",IF(COUNTIFS(T_Demandes[Collaborateur],$A12,T_Demandes[Statut],"Validé",T_Demandes[Du],"&lt;="&amp;DATE(2026,12,29),T_Demandes[Au],"&gt;="&amp;DATE(2026,12,29),T_Demandes[Type],"ABS")&gt;0,"ABS",IF(COUNTIFS(T_Demandes[Collaborateur],$A12,T_Demandes[Statut],"Validé",T_Demandes[Du],"&lt;="&amp;DATE(2026,12,29),T_Demandes[Au],"&gt;="&amp;DATE(2026,12,29),T_Demandes[Type],"MAT")&gt;0,"MAT","")))))</f>
        <v/>
      </c>
      <c r="AG12" s="8">
        <f>IF(COUNTIFS(T_Demandes[Collaborateur],$A12,T_Demandes[Statut],"Validé",T_Demandes[Du],"&lt;="&amp;DATE(2026,12,30),T_Demandes[Au],"&gt;="&amp;DATE(2026,12,30),T_Demandes[Type],"CP")&gt;0,"CP",IF(COUNTIFS(T_Demandes[Collaborateur],$A12,T_Demandes[Statut],"Validé",T_Demandes[Du],"&lt;="&amp;DATE(2026,12,30),T_Demandes[Au],"&gt;="&amp;DATE(2026,12,30),T_Demandes[Type],"RTT")&gt;0,"RTT",IF(COUNTIFS(T_Demandes[Collaborateur],$A12,T_Demandes[Statut],"Validé",T_Demandes[Du],"&lt;="&amp;DATE(2026,12,30),T_Demandes[Au],"&gt;="&amp;DATE(2026,12,30),T_Demandes[Type],"MAL")&gt;0,"MAL",IF(COUNTIFS(T_Demandes[Collaborateur],$A12,T_Demandes[Statut],"Validé",T_Demandes[Du],"&lt;="&amp;DATE(2026,12,30),T_Demandes[Au],"&gt;="&amp;DATE(2026,12,30),T_Demandes[Type],"ABS")&gt;0,"ABS",IF(COUNTIFS(T_Demandes[Collaborateur],$A12,T_Demandes[Statut],"Validé",T_Demandes[Du],"&lt;="&amp;DATE(2026,12,30),T_Demandes[Au],"&gt;="&amp;DATE(2026,12,30),T_Demandes[Type],"MAT")&gt;0,"MAT","")))))</f>
        <v/>
      </c>
      <c r="AH12" s="8">
        <f>IF(COUNTIFS(T_Demandes[Collaborateur],$A12,T_Demandes[Statut],"Validé",T_Demandes[Du],"&lt;="&amp;DATE(2026,12,31),T_Demandes[Au],"&gt;="&amp;DATE(2026,12,31),T_Demandes[Type],"CP")&gt;0,"CP",IF(COUNTIFS(T_Demandes[Collaborateur],$A12,T_Demandes[Statut],"Validé",T_Demandes[Du],"&lt;="&amp;DATE(2026,12,31),T_Demandes[Au],"&gt;="&amp;DATE(2026,12,31),T_Demandes[Type],"RTT")&gt;0,"RTT",IF(COUNTIFS(T_Demandes[Collaborateur],$A12,T_Demandes[Statut],"Validé",T_Demandes[Du],"&lt;="&amp;DATE(2026,12,31),T_Demandes[Au],"&gt;="&amp;DATE(2026,12,31),T_Demandes[Type],"MAL")&gt;0,"MAL",IF(COUNTIFS(T_Demandes[Collaborateur],$A12,T_Demandes[Statut],"Validé",T_Demandes[Du],"&lt;="&amp;DATE(2026,12,31),T_Demandes[Au],"&gt;="&amp;DATE(2026,12,31),T_Demandes[Type],"ABS")&gt;0,"ABS",IF(COUNTIFS(T_Demandes[Collaborateur],$A12,T_Demandes[Statut],"Validé",T_Demandes[Du],"&lt;="&amp;DATE(2026,12,31),T_Demandes[Au],"&gt;="&amp;DATE(2026,12,31),T_Demandes[Type],"MAT")&gt;0,"MAT","")))))</f>
        <v/>
      </c>
    </row>
    <row r="13">
      <c r="A13" t="inlineStr">
        <is>
          <t>Clément Dubois</t>
        </is>
      </c>
      <c r="B13" t="inlineStr">
        <is>
          <t>B</t>
        </is>
      </c>
      <c r="C13" t="inlineStr">
        <is>
          <t>Samira Idrissi</t>
        </is>
      </c>
      <c r="D13" s="8">
        <f>IF(COUNTIFS(T_Demandes[Collaborateur],$A13,T_Demandes[Statut],"Validé",T_Demandes[Du],"&lt;="&amp;DATE(2026,12,1),T_Demandes[Au],"&gt;="&amp;DATE(2026,12,1),T_Demandes[Type],"CP")&gt;0,"CP",IF(COUNTIFS(T_Demandes[Collaborateur],$A13,T_Demandes[Statut],"Validé",T_Demandes[Du],"&lt;="&amp;DATE(2026,12,1),T_Demandes[Au],"&gt;="&amp;DATE(2026,12,1),T_Demandes[Type],"RTT")&gt;0,"RTT",IF(COUNTIFS(T_Demandes[Collaborateur],$A13,T_Demandes[Statut],"Validé",T_Demandes[Du],"&lt;="&amp;DATE(2026,12,1),T_Demandes[Au],"&gt;="&amp;DATE(2026,12,1),T_Demandes[Type],"MAL")&gt;0,"MAL",IF(COUNTIFS(T_Demandes[Collaborateur],$A13,T_Demandes[Statut],"Validé",T_Demandes[Du],"&lt;="&amp;DATE(2026,12,1),T_Demandes[Au],"&gt;="&amp;DATE(2026,12,1),T_Demandes[Type],"ABS")&gt;0,"ABS",IF(COUNTIFS(T_Demandes[Collaborateur],$A13,T_Demandes[Statut],"Validé",T_Demandes[Du],"&lt;="&amp;DATE(2026,12,1),T_Demandes[Au],"&gt;="&amp;DATE(2026,12,1),T_Demandes[Type],"MAT")&gt;0,"MAT","")))))</f>
        <v/>
      </c>
      <c r="E13" s="8">
        <f>IF(COUNTIFS(T_Demandes[Collaborateur],$A13,T_Demandes[Statut],"Validé",T_Demandes[Du],"&lt;="&amp;DATE(2026,12,2),T_Demandes[Au],"&gt;="&amp;DATE(2026,12,2),T_Demandes[Type],"CP")&gt;0,"CP",IF(COUNTIFS(T_Demandes[Collaborateur],$A13,T_Demandes[Statut],"Validé",T_Demandes[Du],"&lt;="&amp;DATE(2026,12,2),T_Demandes[Au],"&gt;="&amp;DATE(2026,12,2),T_Demandes[Type],"RTT")&gt;0,"RTT",IF(COUNTIFS(T_Demandes[Collaborateur],$A13,T_Demandes[Statut],"Validé",T_Demandes[Du],"&lt;="&amp;DATE(2026,12,2),T_Demandes[Au],"&gt;="&amp;DATE(2026,12,2),T_Demandes[Type],"MAL")&gt;0,"MAL",IF(COUNTIFS(T_Demandes[Collaborateur],$A13,T_Demandes[Statut],"Validé",T_Demandes[Du],"&lt;="&amp;DATE(2026,12,2),T_Demandes[Au],"&gt;="&amp;DATE(2026,12,2),T_Demandes[Type],"ABS")&gt;0,"ABS",IF(COUNTIFS(T_Demandes[Collaborateur],$A13,T_Demandes[Statut],"Validé",T_Demandes[Du],"&lt;="&amp;DATE(2026,12,2),T_Demandes[Au],"&gt;="&amp;DATE(2026,12,2),T_Demandes[Type],"MAT")&gt;0,"MAT","")))))</f>
        <v/>
      </c>
      <c r="F13" s="8">
        <f>IF(COUNTIFS(T_Demandes[Collaborateur],$A13,T_Demandes[Statut],"Validé",T_Demandes[Du],"&lt;="&amp;DATE(2026,12,3),T_Demandes[Au],"&gt;="&amp;DATE(2026,12,3),T_Demandes[Type],"CP")&gt;0,"CP",IF(COUNTIFS(T_Demandes[Collaborateur],$A13,T_Demandes[Statut],"Validé",T_Demandes[Du],"&lt;="&amp;DATE(2026,12,3),T_Demandes[Au],"&gt;="&amp;DATE(2026,12,3),T_Demandes[Type],"RTT")&gt;0,"RTT",IF(COUNTIFS(T_Demandes[Collaborateur],$A13,T_Demandes[Statut],"Validé",T_Demandes[Du],"&lt;="&amp;DATE(2026,12,3),T_Demandes[Au],"&gt;="&amp;DATE(2026,12,3),T_Demandes[Type],"MAL")&gt;0,"MAL",IF(COUNTIFS(T_Demandes[Collaborateur],$A13,T_Demandes[Statut],"Validé",T_Demandes[Du],"&lt;="&amp;DATE(2026,12,3),T_Demandes[Au],"&gt;="&amp;DATE(2026,12,3),T_Demandes[Type],"ABS")&gt;0,"ABS",IF(COUNTIFS(T_Demandes[Collaborateur],$A13,T_Demandes[Statut],"Validé",T_Demandes[Du],"&lt;="&amp;DATE(2026,12,3),T_Demandes[Au],"&gt;="&amp;DATE(2026,12,3),T_Demandes[Type],"MAT")&gt;0,"MAT","")))))</f>
        <v/>
      </c>
      <c r="G13" s="8">
        <f>IF(COUNTIFS(T_Demandes[Collaborateur],$A13,T_Demandes[Statut],"Validé",T_Demandes[Du],"&lt;="&amp;DATE(2026,12,4),T_Demandes[Au],"&gt;="&amp;DATE(2026,12,4),T_Demandes[Type],"CP")&gt;0,"CP",IF(COUNTIFS(T_Demandes[Collaborateur],$A13,T_Demandes[Statut],"Validé",T_Demandes[Du],"&lt;="&amp;DATE(2026,12,4),T_Demandes[Au],"&gt;="&amp;DATE(2026,12,4),T_Demandes[Type],"RTT")&gt;0,"RTT",IF(COUNTIFS(T_Demandes[Collaborateur],$A13,T_Demandes[Statut],"Validé",T_Demandes[Du],"&lt;="&amp;DATE(2026,12,4),T_Demandes[Au],"&gt;="&amp;DATE(2026,12,4),T_Demandes[Type],"MAL")&gt;0,"MAL",IF(COUNTIFS(T_Demandes[Collaborateur],$A13,T_Demandes[Statut],"Validé",T_Demandes[Du],"&lt;="&amp;DATE(2026,12,4),T_Demandes[Au],"&gt;="&amp;DATE(2026,12,4),T_Demandes[Type],"ABS")&gt;0,"ABS",IF(COUNTIFS(T_Demandes[Collaborateur],$A13,T_Demandes[Statut],"Validé",T_Demandes[Du],"&lt;="&amp;DATE(2026,12,4),T_Demandes[Au],"&gt;="&amp;DATE(2026,12,4),T_Demandes[Type],"MAT")&gt;0,"MAT","")))))</f>
        <v/>
      </c>
      <c r="H13" s="8">
        <f>IF(COUNTIFS(T_Demandes[Collaborateur],$A13,T_Demandes[Statut],"Validé",T_Demandes[Du],"&lt;="&amp;DATE(2026,12,5),T_Demandes[Au],"&gt;="&amp;DATE(2026,12,5),T_Demandes[Type],"CP")&gt;0,"CP",IF(COUNTIFS(T_Demandes[Collaborateur],$A13,T_Demandes[Statut],"Validé",T_Demandes[Du],"&lt;="&amp;DATE(2026,12,5),T_Demandes[Au],"&gt;="&amp;DATE(2026,12,5),T_Demandes[Type],"RTT")&gt;0,"RTT",IF(COUNTIFS(T_Demandes[Collaborateur],$A13,T_Demandes[Statut],"Validé",T_Demandes[Du],"&lt;="&amp;DATE(2026,12,5),T_Demandes[Au],"&gt;="&amp;DATE(2026,12,5),T_Demandes[Type],"MAL")&gt;0,"MAL",IF(COUNTIFS(T_Demandes[Collaborateur],$A13,T_Demandes[Statut],"Validé",T_Demandes[Du],"&lt;="&amp;DATE(2026,12,5),T_Demandes[Au],"&gt;="&amp;DATE(2026,12,5),T_Demandes[Type],"ABS")&gt;0,"ABS",IF(COUNTIFS(T_Demandes[Collaborateur],$A13,T_Demandes[Statut],"Validé",T_Demandes[Du],"&lt;="&amp;DATE(2026,12,5),T_Demandes[Au],"&gt;="&amp;DATE(2026,12,5),T_Demandes[Type],"MAT")&gt;0,"MAT","")))))</f>
        <v/>
      </c>
      <c r="I13" s="8">
        <f>IF(COUNTIFS(T_Demandes[Collaborateur],$A13,T_Demandes[Statut],"Validé",T_Demandes[Du],"&lt;="&amp;DATE(2026,12,6),T_Demandes[Au],"&gt;="&amp;DATE(2026,12,6),T_Demandes[Type],"CP")&gt;0,"CP",IF(COUNTIFS(T_Demandes[Collaborateur],$A13,T_Demandes[Statut],"Validé",T_Demandes[Du],"&lt;="&amp;DATE(2026,12,6),T_Demandes[Au],"&gt;="&amp;DATE(2026,12,6),T_Demandes[Type],"RTT")&gt;0,"RTT",IF(COUNTIFS(T_Demandes[Collaborateur],$A13,T_Demandes[Statut],"Validé",T_Demandes[Du],"&lt;="&amp;DATE(2026,12,6),T_Demandes[Au],"&gt;="&amp;DATE(2026,12,6),T_Demandes[Type],"MAL")&gt;0,"MAL",IF(COUNTIFS(T_Demandes[Collaborateur],$A13,T_Demandes[Statut],"Validé",T_Demandes[Du],"&lt;="&amp;DATE(2026,12,6),T_Demandes[Au],"&gt;="&amp;DATE(2026,12,6),T_Demandes[Type],"ABS")&gt;0,"ABS",IF(COUNTIFS(T_Demandes[Collaborateur],$A13,T_Demandes[Statut],"Validé",T_Demandes[Du],"&lt;="&amp;DATE(2026,12,6),T_Demandes[Au],"&gt;="&amp;DATE(2026,12,6),T_Demandes[Type],"MAT")&gt;0,"MAT","")))))</f>
        <v/>
      </c>
      <c r="J13" s="8">
        <f>IF(COUNTIFS(T_Demandes[Collaborateur],$A13,T_Demandes[Statut],"Validé",T_Demandes[Du],"&lt;="&amp;DATE(2026,12,7),T_Demandes[Au],"&gt;="&amp;DATE(2026,12,7),T_Demandes[Type],"CP")&gt;0,"CP",IF(COUNTIFS(T_Demandes[Collaborateur],$A13,T_Demandes[Statut],"Validé",T_Demandes[Du],"&lt;="&amp;DATE(2026,12,7),T_Demandes[Au],"&gt;="&amp;DATE(2026,12,7),T_Demandes[Type],"RTT")&gt;0,"RTT",IF(COUNTIFS(T_Demandes[Collaborateur],$A13,T_Demandes[Statut],"Validé",T_Demandes[Du],"&lt;="&amp;DATE(2026,12,7),T_Demandes[Au],"&gt;="&amp;DATE(2026,12,7),T_Demandes[Type],"MAL")&gt;0,"MAL",IF(COUNTIFS(T_Demandes[Collaborateur],$A13,T_Demandes[Statut],"Validé",T_Demandes[Du],"&lt;="&amp;DATE(2026,12,7),T_Demandes[Au],"&gt;="&amp;DATE(2026,12,7),T_Demandes[Type],"ABS")&gt;0,"ABS",IF(COUNTIFS(T_Demandes[Collaborateur],$A13,T_Demandes[Statut],"Validé",T_Demandes[Du],"&lt;="&amp;DATE(2026,12,7),T_Demandes[Au],"&gt;="&amp;DATE(2026,12,7),T_Demandes[Type],"MAT")&gt;0,"MAT","")))))</f>
        <v/>
      </c>
      <c r="K13" s="8">
        <f>IF(COUNTIFS(T_Demandes[Collaborateur],$A13,T_Demandes[Statut],"Validé",T_Demandes[Du],"&lt;="&amp;DATE(2026,12,8),T_Demandes[Au],"&gt;="&amp;DATE(2026,12,8),T_Demandes[Type],"CP")&gt;0,"CP",IF(COUNTIFS(T_Demandes[Collaborateur],$A13,T_Demandes[Statut],"Validé",T_Demandes[Du],"&lt;="&amp;DATE(2026,12,8),T_Demandes[Au],"&gt;="&amp;DATE(2026,12,8),T_Demandes[Type],"RTT")&gt;0,"RTT",IF(COUNTIFS(T_Demandes[Collaborateur],$A13,T_Demandes[Statut],"Validé",T_Demandes[Du],"&lt;="&amp;DATE(2026,12,8),T_Demandes[Au],"&gt;="&amp;DATE(2026,12,8),T_Demandes[Type],"MAL")&gt;0,"MAL",IF(COUNTIFS(T_Demandes[Collaborateur],$A13,T_Demandes[Statut],"Validé",T_Demandes[Du],"&lt;="&amp;DATE(2026,12,8),T_Demandes[Au],"&gt;="&amp;DATE(2026,12,8),T_Demandes[Type],"ABS")&gt;0,"ABS",IF(COUNTIFS(T_Demandes[Collaborateur],$A13,T_Demandes[Statut],"Validé",T_Demandes[Du],"&lt;="&amp;DATE(2026,12,8),T_Demandes[Au],"&gt;="&amp;DATE(2026,12,8),T_Demandes[Type],"MAT")&gt;0,"MAT","")))))</f>
        <v/>
      </c>
      <c r="L13" s="8">
        <f>IF(COUNTIFS(T_Demandes[Collaborateur],$A13,T_Demandes[Statut],"Validé",T_Demandes[Du],"&lt;="&amp;DATE(2026,12,9),T_Demandes[Au],"&gt;="&amp;DATE(2026,12,9),T_Demandes[Type],"CP")&gt;0,"CP",IF(COUNTIFS(T_Demandes[Collaborateur],$A13,T_Demandes[Statut],"Validé",T_Demandes[Du],"&lt;="&amp;DATE(2026,12,9),T_Demandes[Au],"&gt;="&amp;DATE(2026,12,9),T_Demandes[Type],"RTT")&gt;0,"RTT",IF(COUNTIFS(T_Demandes[Collaborateur],$A13,T_Demandes[Statut],"Validé",T_Demandes[Du],"&lt;="&amp;DATE(2026,12,9),T_Demandes[Au],"&gt;="&amp;DATE(2026,12,9),T_Demandes[Type],"MAL")&gt;0,"MAL",IF(COUNTIFS(T_Demandes[Collaborateur],$A13,T_Demandes[Statut],"Validé",T_Demandes[Du],"&lt;="&amp;DATE(2026,12,9),T_Demandes[Au],"&gt;="&amp;DATE(2026,12,9),T_Demandes[Type],"ABS")&gt;0,"ABS",IF(COUNTIFS(T_Demandes[Collaborateur],$A13,T_Demandes[Statut],"Validé",T_Demandes[Du],"&lt;="&amp;DATE(2026,12,9),T_Demandes[Au],"&gt;="&amp;DATE(2026,12,9),T_Demandes[Type],"MAT")&gt;0,"MAT","")))))</f>
        <v/>
      </c>
      <c r="M13" s="8">
        <f>IF(COUNTIFS(T_Demandes[Collaborateur],$A13,T_Demandes[Statut],"Validé",T_Demandes[Du],"&lt;="&amp;DATE(2026,12,10),T_Demandes[Au],"&gt;="&amp;DATE(2026,12,10),T_Demandes[Type],"CP")&gt;0,"CP",IF(COUNTIFS(T_Demandes[Collaborateur],$A13,T_Demandes[Statut],"Validé",T_Demandes[Du],"&lt;="&amp;DATE(2026,12,10),T_Demandes[Au],"&gt;="&amp;DATE(2026,12,10),T_Demandes[Type],"RTT")&gt;0,"RTT",IF(COUNTIFS(T_Demandes[Collaborateur],$A13,T_Demandes[Statut],"Validé",T_Demandes[Du],"&lt;="&amp;DATE(2026,12,10),T_Demandes[Au],"&gt;="&amp;DATE(2026,12,10),T_Demandes[Type],"MAL")&gt;0,"MAL",IF(COUNTIFS(T_Demandes[Collaborateur],$A13,T_Demandes[Statut],"Validé",T_Demandes[Du],"&lt;="&amp;DATE(2026,12,10),T_Demandes[Au],"&gt;="&amp;DATE(2026,12,10),T_Demandes[Type],"ABS")&gt;0,"ABS",IF(COUNTIFS(T_Demandes[Collaborateur],$A13,T_Demandes[Statut],"Validé",T_Demandes[Du],"&lt;="&amp;DATE(2026,12,10),T_Demandes[Au],"&gt;="&amp;DATE(2026,12,10),T_Demandes[Type],"MAT")&gt;0,"MAT","")))))</f>
        <v/>
      </c>
      <c r="N13" s="8">
        <f>IF(COUNTIFS(T_Demandes[Collaborateur],$A13,T_Demandes[Statut],"Validé",T_Demandes[Du],"&lt;="&amp;DATE(2026,12,11),T_Demandes[Au],"&gt;="&amp;DATE(2026,12,11),T_Demandes[Type],"CP")&gt;0,"CP",IF(COUNTIFS(T_Demandes[Collaborateur],$A13,T_Demandes[Statut],"Validé",T_Demandes[Du],"&lt;="&amp;DATE(2026,12,11),T_Demandes[Au],"&gt;="&amp;DATE(2026,12,11),T_Demandes[Type],"RTT")&gt;0,"RTT",IF(COUNTIFS(T_Demandes[Collaborateur],$A13,T_Demandes[Statut],"Validé",T_Demandes[Du],"&lt;="&amp;DATE(2026,12,11),T_Demandes[Au],"&gt;="&amp;DATE(2026,12,11),T_Demandes[Type],"MAL")&gt;0,"MAL",IF(COUNTIFS(T_Demandes[Collaborateur],$A13,T_Demandes[Statut],"Validé",T_Demandes[Du],"&lt;="&amp;DATE(2026,12,11),T_Demandes[Au],"&gt;="&amp;DATE(2026,12,11),T_Demandes[Type],"ABS")&gt;0,"ABS",IF(COUNTIFS(T_Demandes[Collaborateur],$A13,T_Demandes[Statut],"Validé",T_Demandes[Du],"&lt;="&amp;DATE(2026,12,11),T_Demandes[Au],"&gt;="&amp;DATE(2026,12,11),T_Demandes[Type],"MAT")&gt;0,"MAT","")))))</f>
        <v/>
      </c>
      <c r="O13" s="8">
        <f>IF(COUNTIFS(T_Demandes[Collaborateur],$A13,T_Demandes[Statut],"Validé",T_Demandes[Du],"&lt;="&amp;DATE(2026,12,12),T_Demandes[Au],"&gt;="&amp;DATE(2026,12,12),T_Demandes[Type],"CP")&gt;0,"CP",IF(COUNTIFS(T_Demandes[Collaborateur],$A13,T_Demandes[Statut],"Validé",T_Demandes[Du],"&lt;="&amp;DATE(2026,12,12),T_Demandes[Au],"&gt;="&amp;DATE(2026,12,12),T_Demandes[Type],"RTT")&gt;0,"RTT",IF(COUNTIFS(T_Demandes[Collaborateur],$A13,T_Demandes[Statut],"Validé",T_Demandes[Du],"&lt;="&amp;DATE(2026,12,12),T_Demandes[Au],"&gt;="&amp;DATE(2026,12,12),T_Demandes[Type],"MAL")&gt;0,"MAL",IF(COUNTIFS(T_Demandes[Collaborateur],$A13,T_Demandes[Statut],"Validé",T_Demandes[Du],"&lt;="&amp;DATE(2026,12,12),T_Demandes[Au],"&gt;="&amp;DATE(2026,12,12),T_Demandes[Type],"ABS")&gt;0,"ABS",IF(COUNTIFS(T_Demandes[Collaborateur],$A13,T_Demandes[Statut],"Validé",T_Demandes[Du],"&lt;="&amp;DATE(2026,12,12),T_Demandes[Au],"&gt;="&amp;DATE(2026,12,12),T_Demandes[Type],"MAT")&gt;0,"MAT","")))))</f>
        <v/>
      </c>
      <c r="P13" s="8">
        <f>IF(COUNTIFS(T_Demandes[Collaborateur],$A13,T_Demandes[Statut],"Validé",T_Demandes[Du],"&lt;="&amp;DATE(2026,12,13),T_Demandes[Au],"&gt;="&amp;DATE(2026,12,13),T_Demandes[Type],"CP")&gt;0,"CP",IF(COUNTIFS(T_Demandes[Collaborateur],$A13,T_Demandes[Statut],"Validé",T_Demandes[Du],"&lt;="&amp;DATE(2026,12,13),T_Demandes[Au],"&gt;="&amp;DATE(2026,12,13),T_Demandes[Type],"RTT")&gt;0,"RTT",IF(COUNTIFS(T_Demandes[Collaborateur],$A13,T_Demandes[Statut],"Validé",T_Demandes[Du],"&lt;="&amp;DATE(2026,12,13),T_Demandes[Au],"&gt;="&amp;DATE(2026,12,13),T_Demandes[Type],"MAL")&gt;0,"MAL",IF(COUNTIFS(T_Demandes[Collaborateur],$A13,T_Demandes[Statut],"Validé",T_Demandes[Du],"&lt;="&amp;DATE(2026,12,13),T_Demandes[Au],"&gt;="&amp;DATE(2026,12,13),T_Demandes[Type],"ABS")&gt;0,"ABS",IF(COUNTIFS(T_Demandes[Collaborateur],$A13,T_Demandes[Statut],"Validé",T_Demandes[Du],"&lt;="&amp;DATE(2026,12,13),T_Demandes[Au],"&gt;="&amp;DATE(2026,12,13),T_Demandes[Type],"MAT")&gt;0,"MAT","")))))</f>
        <v/>
      </c>
      <c r="Q13" s="8">
        <f>IF(COUNTIFS(T_Demandes[Collaborateur],$A13,T_Demandes[Statut],"Validé",T_Demandes[Du],"&lt;="&amp;DATE(2026,12,14),T_Demandes[Au],"&gt;="&amp;DATE(2026,12,14),T_Demandes[Type],"CP")&gt;0,"CP",IF(COUNTIFS(T_Demandes[Collaborateur],$A13,T_Demandes[Statut],"Validé",T_Demandes[Du],"&lt;="&amp;DATE(2026,12,14),T_Demandes[Au],"&gt;="&amp;DATE(2026,12,14),T_Demandes[Type],"RTT")&gt;0,"RTT",IF(COUNTIFS(T_Demandes[Collaborateur],$A13,T_Demandes[Statut],"Validé",T_Demandes[Du],"&lt;="&amp;DATE(2026,12,14),T_Demandes[Au],"&gt;="&amp;DATE(2026,12,14),T_Demandes[Type],"MAL")&gt;0,"MAL",IF(COUNTIFS(T_Demandes[Collaborateur],$A13,T_Demandes[Statut],"Validé",T_Demandes[Du],"&lt;="&amp;DATE(2026,12,14),T_Demandes[Au],"&gt;="&amp;DATE(2026,12,14),T_Demandes[Type],"ABS")&gt;0,"ABS",IF(COUNTIFS(T_Demandes[Collaborateur],$A13,T_Demandes[Statut],"Validé",T_Demandes[Du],"&lt;="&amp;DATE(2026,12,14),T_Demandes[Au],"&gt;="&amp;DATE(2026,12,14),T_Demandes[Type],"MAT")&gt;0,"MAT","")))))</f>
        <v/>
      </c>
      <c r="R13" s="8">
        <f>IF(COUNTIFS(T_Demandes[Collaborateur],$A13,T_Demandes[Statut],"Validé",T_Demandes[Du],"&lt;="&amp;DATE(2026,12,15),T_Demandes[Au],"&gt;="&amp;DATE(2026,12,15),T_Demandes[Type],"CP")&gt;0,"CP",IF(COUNTIFS(T_Demandes[Collaborateur],$A13,T_Demandes[Statut],"Validé",T_Demandes[Du],"&lt;="&amp;DATE(2026,12,15),T_Demandes[Au],"&gt;="&amp;DATE(2026,12,15),T_Demandes[Type],"RTT")&gt;0,"RTT",IF(COUNTIFS(T_Demandes[Collaborateur],$A13,T_Demandes[Statut],"Validé",T_Demandes[Du],"&lt;="&amp;DATE(2026,12,15),T_Demandes[Au],"&gt;="&amp;DATE(2026,12,15),T_Demandes[Type],"MAL")&gt;0,"MAL",IF(COUNTIFS(T_Demandes[Collaborateur],$A13,T_Demandes[Statut],"Validé",T_Demandes[Du],"&lt;="&amp;DATE(2026,12,15),T_Demandes[Au],"&gt;="&amp;DATE(2026,12,15),T_Demandes[Type],"ABS")&gt;0,"ABS",IF(COUNTIFS(T_Demandes[Collaborateur],$A13,T_Demandes[Statut],"Validé",T_Demandes[Du],"&lt;="&amp;DATE(2026,12,15),T_Demandes[Au],"&gt;="&amp;DATE(2026,12,15),T_Demandes[Type],"MAT")&gt;0,"MAT","")))))</f>
        <v/>
      </c>
      <c r="S13" s="8">
        <f>IF(COUNTIFS(T_Demandes[Collaborateur],$A13,T_Demandes[Statut],"Validé",T_Demandes[Du],"&lt;="&amp;DATE(2026,12,16),T_Demandes[Au],"&gt;="&amp;DATE(2026,12,16),T_Demandes[Type],"CP")&gt;0,"CP",IF(COUNTIFS(T_Demandes[Collaborateur],$A13,T_Demandes[Statut],"Validé",T_Demandes[Du],"&lt;="&amp;DATE(2026,12,16),T_Demandes[Au],"&gt;="&amp;DATE(2026,12,16),T_Demandes[Type],"RTT")&gt;0,"RTT",IF(COUNTIFS(T_Demandes[Collaborateur],$A13,T_Demandes[Statut],"Validé",T_Demandes[Du],"&lt;="&amp;DATE(2026,12,16),T_Demandes[Au],"&gt;="&amp;DATE(2026,12,16),T_Demandes[Type],"MAL")&gt;0,"MAL",IF(COUNTIFS(T_Demandes[Collaborateur],$A13,T_Demandes[Statut],"Validé",T_Demandes[Du],"&lt;="&amp;DATE(2026,12,16),T_Demandes[Au],"&gt;="&amp;DATE(2026,12,16),T_Demandes[Type],"ABS")&gt;0,"ABS",IF(COUNTIFS(T_Demandes[Collaborateur],$A13,T_Demandes[Statut],"Validé",T_Demandes[Du],"&lt;="&amp;DATE(2026,12,16),T_Demandes[Au],"&gt;="&amp;DATE(2026,12,16),T_Demandes[Type],"MAT")&gt;0,"MAT","")))))</f>
        <v/>
      </c>
      <c r="T13" s="8">
        <f>IF(COUNTIFS(T_Demandes[Collaborateur],$A13,T_Demandes[Statut],"Validé",T_Demandes[Du],"&lt;="&amp;DATE(2026,12,17),T_Demandes[Au],"&gt;="&amp;DATE(2026,12,17),T_Demandes[Type],"CP")&gt;0,"CP",IF(COUNTIFS(T_Demandes[Collaborateur],$A13,T_Demandes[Statut],"Validé",T_Demandes[Du],"&lt;="&amp;DATE(2026,12,17),T_Demandes[Au],"&gt;="&amp;DATE(2026,12,17),T_Demandes[Type],"RTT")&gt;0,"RTT",IF(COUNTIFS(T_Demandes[Collaborateur],$A13,T_Demandes[Statut],"Validé",T_Demandes[Du],"&lt;="&amp;DATE(2026,12,17),T_Demandes[Au],"&gt;="&amp;DATE(2026,12,17),T_Demandes[Type],"MAL")&gt;0,"MAL",IF(COUNTIFS(T_Demandes[Collaborateur],$A13,T_Demandes[Statut],"Validé",T_Demandes[Du],"&lt;="&amp;DATE(2026,12,17),T_Demandes[Au],"&gt;="&amp;DATE(2026,12,17),T_Demandes[Type],"ABS")&gt;0,"ABS",IF(COUNTIFS(T_Demandes[Collaborateur],$A13,T_Demandes[Statut],"Validé",T_Demandes[Du],"&lt;="&amp;DATE(2026,12,17),T_Demandes[Au],"&gt;="&amp;DATE(2026,12,17),T_Demandes[Type],"MAT")&gt;0,"MAT","")))))</f>
        <v/>
      </c>
      <c r="U13" s="8">
        <f>IF(COUNTIFS(T_Demandes[Collaborateur],$A13,T_Demandes[Statut],"Validé",T_Demandes[Du],"&lt;="&amp;DATE(2026,12,18),T_Demandes[Au],"&gt;="&amp;DATE(2026,12,18),T_Demandes[Type],"CP")&gt;0,"CP",IF(COUNTIFS(T_Demandes[Collaborateur],$A13,T_Demandes[Statut],"Validé",T_Demandes[Du],"&lt;="&amp;DATE(2026,12,18),T_Demandes[Au],"&gt;="&amp;DATE(2026,12,18),T_Demandes[Type],"RTT")&gt;0,"RTT",IF(COUNTIFS(T_Demandes[Collaborateur],$A13,T_Demandes[Statut],"Validé",T_Demandes[Du],"&lt;="&amp;DATE(2026,12,18),T_Demandes[Au],"&gt;="&amp;DATE(2026,12,18),T_Demandes[Type],"MAL")&gt;0,"MAL",IF(COUNTIFS(T_Demandes[Collaborateur],$A13,T_Demandes[Statut],"Validé",T_Demandes[Du],"&lt;="&amp;DATE(2026,12,18),T_Demandes[Au],"&gt;="&amp;DATE(2026,12,18),T_Demandes[Type],"ABS")&gt;0,"ABS",IF(COUNTIFS(T_Demandes[Collaborateur],$A13,T_Demandes[Statut],"Validé",T_Demandes[Du],"&lt;="&amp;DATE(2026,12,18),T_Demandes[Au],"&gt;="&amp;DATE(2026,12,18),T_Demandes[Type],"MAT")&gt;0,"MAT","")))))</f>
        <v/>
      </c>
      <c r="V13" s="8">
        <f>IF(COUNTIFS(T_Demandes[Collaborateur],$A13,T_Demandes[Statut],"Validé",T_Demandes[Du],"&lt;="&amp;DATE(2026,12,19),T_Demandes[Au],"&gt;="&amp;DATE(2026,12,19),T_Demandes[Type],"CP")&gt;0,"CP",IF(COUNTIFS(T_Demandes[Collaborateur],$A13,T_Demandes[Statut],"Validé",T_Demandes[Du],"&lt;="&amp;DATE(2026,12,19),T_Demandes[Au],"&gt;="&amp;DATE(2026,12,19),T_Demandes[Type],"RTT")&gt;0,"RTT",IF(COUNTIFS(T_Demandes[Collaborateur],$A13,T_Demandes[Statut],"Validé",T_Demandes[Du],"&lt;="&amp;DATE(2026,12,19),T_Demandes[Au],"&gt;="&amp;DATE(2026,12,19),T_Demandes[Type],"MAL")&gt;0,"MAL",IF(COUNTIFS(T_Demandes[Collaborateur],$A13,T_Demandes[Statut],"Validé",T_Demandes[Du],"&lt;="&amp;DATE(2026,12,19),T_Demandes[Au],"&gt;="&amp;DATE(2026,12,19),T_Demandes[Type],"ABS")&gt;0,"ABS",IF(COUNTIFS(T_Demandes[Collaborateur],$A13,T_Demandes[Statut],"Validé",T_Demandes[Du],"&lt;="&amp;DATE(2026,12,19),T_Demandes[Au],"&gt;="&amp;DATE(2026,12,19),T_Demandes[Type],"MAT")&gt;0,"MAT","")))))</f>
        <v/>
      </c>
      <c r="W13" s="8">
        <f>IF(COUNTIFS(T_Demandes[Collaborateur],$A13,T_Demandes[Statut],"Validé",T_Demandes[Du],"&lt;="&amp;DATE(2026,12,20),T_Demandes[Au],"&gt;="&amp;DATE(2026,12,20),T_Demandes[Type],"CP")&gt;0,"CP",IF(COUNTIFS(T_Demandes[Collaborateur],$A13,T_Demandes[Statut],"Validé",T_Demandes[Du],"&lt;="&amp;DATE(2026,12,20),T_Demandes[Au],"&gt;="&amp;DATE(2026,12,20),T_Demandes[Type],"RTT")&gt;0,"RTT",IF(COUNTIFS(T_Demandes[Collaborateur],$A13,T_Demandes[Statut],"Validé",T_Demandes[Du],"&lt;="&amp;DATE(2026,12,20),T_Demandes[Au],"&gt;="&amp;DATE(2026,12,20),T_Demandes[Type],"MAL")&gt;0,"MAL",IF(COUNTIFS(T_Demandes[Collaborateur],$A13,T_Demandes[Statut],"Validé",T_Demandes[Du],"&lt;="&amp;DATE(2026,12,20),T_Demandes[Au],"&gt;="&amp;DATE(2026,12,20),T_Demandes[Type],"ABS")&gt;0,"ABS",IF(COUNTIFS(T_Demandes[Collaborateur],$A13,T_Demandes[Statut],"Validé",T_Demandes[Du],"&lt;="&amp;DATE(2026,12,20),T_Demandes[Au],"&gt;="&amp;DATE(2026,12,20),T_Demandes[Type],"MAT")&gt;0,"MAT","")))))</f>
        <v/>
      </c>
      <c r="X13" s="8">
        <f>IF(COUNTIFS(T_Demandes[Collaborateur],$A13,T_Demandes[Statut],"Validé",T_Demandes[Du],"&lt;="&amp;DATE(2026,12,21),T_Demandes[Au],"&gt;="&amp;DATE(2026,12,21),T_Demandes[Type],"CP")&gt;0,"CP",IF(COUNTIFS(T_Demandes[Collaborateur],$A13,T_Demandes[Statut],"Validé",T_Demandes[Du],"&lt;="&amp;DATE(2026,12,21),T_Demandes[Au],"&gt;="&amp;DATE(2026,12,21),T_Demandes[Type],"RTT")&gt;0,"RTT",IF(COUNTIFS(T_Demandes[Collaborateur],$A13,T_Demandes[Statut],"Validé",T_Demandes[Du],"&lt;="&amp;DATE(2026,12,21),T_Demandes[Au],"&gt;="&amp;DATE(2026,12,21),T_Demandes[Type],"MAL")&gt;0,"MAL",IF(COUNTIFS(T_Demandes[Collaborateur],$A13,T_Demandes[Statut],"Validé",T_Demandes[Du],"&lt;="&amp;DATE(2026,12,21),T_Demandes[Au],"&gt;="&amp;DATE(2026,12,21),T_Demandes[Type],"ABS")&gt;0,"ABS",IF(COUNTIFS(T_Demandes[Collaborateur],$A13,T_Demandes[Statut],"Validé",T_Demandes[Du],"&lt;="&amp;DATE(2026,12,21),T_Demandes[Au],"&gt;="&amp;DATE(2026,12,21),T_Demandes[Type],"MAT")&gt;0,"MAT","")))))</f>
        <v/>
      </c>
      <c r="Y13" s="8">
        <f>IF(COUNTIFS(T_Demandes[Collaborateur],$A13,T_Demandes[Statut],"Validé",T_Demandes[Du],"&lt;="&amp;DATE(2026,12,22),T_Demandes[Au],"&gt;="&amp;DATE(2026,12,22),T_Demandes[Type],"CP")&gt;0,"CP",IF(COUNTIFS(T_Demandes[Collaborateur],$A13,T_Demandes[Statut],"Validé",T_Demandes[Du],"&lt;="&amp;DATE(2026,12,22),T_Demandes[Au],"&gt;="&amp;DATE(2026,12,22),T_Demandes[Type],"RTT")&gt;0,"RTT",IF(COUNTIFS(T_Demandes[Collaborateur],$A13,T_Demandes[Statut],"Validé",T_Demandes[Du],"&lt;="&amp;DATE(2026,12,22),T_Demandes[Au],"&gt;="&amp;DATE(2026,12,22),T_Demandes[Type],"MAL")&gt;0,"MAL",IF(COUNTIFS(T_Demandes[Collaborateur],$A13,T_Demandes[Statut],"Validé",T_Demandes[Du],"&lt;="&amp;DATE(2026,12,22),T_Demandes[Au],"&gt;="&amp;DATE(2026,12,22),T_Demandes[Type],"ABS")&gt;0,"ABS",IF(COUNTIFS(T_Demandes[Collaborateur],$A13,T_Demandes[Statut],"Validé",T_Demandes[Du],"&lt;="&amp;DATE(2026,12,22),T_Demandes[Au],"&gt;="&amp;DATE(2026,12,22),T_Demandes[Type],"MAT")&gt;0,"MAT","")))))</f>
        <v/>
      </c>
      <c r="Z13" s="8">
        <f>IF(COUNTIFS(T_Demandes[Collaborateur],$A13,T_Demandes[Statut],"Validé",T_Demandes[Du],"&lt;="&amp;DATE(2026,12,23),T_Demandes[Au],"&gt;="&amp;DATE(2026,12,23),T_Demandes[Type],"CP")&gt;0,"CP",IF(COUNTIFS(T_Demandes[Collaborateur],$A13,T_Demandes[Statut],"Validé",T_Demandes[Du],"&lt;="&amp;DATE(2026,12,23),T_Demandes[Au],"&gt;="&amp;DATE(2026,12,23),T_Demandes[Type],"RTT")&gt;0,"RTT",IF(COUNTIFS(T_Demandes[Collaborateur],$A13,T_Demandes[Statut],"Validé",T_Demandes[Du],"&lt;="&amp;DATE(2026,12,23),T_Demandes[Au],"&gt;="&amp;DATE(2026,12,23),T_Demandes[Type],"MAL")&gt;0,"MAL",IF(COUNTIFS(T_Demandes[Collaborateur],$A13,T_Demandes[Statut],"Validé",T_Demandes[Du],"&lt;="&amp;DATE(2026,12,23),T_Demandes[Au],"&gt;="&amp;DATE(2026,12,23),T_Demandes[Type],"ABS")&gt;0,"ABS",IF(COUNTIFS(T_Demandes[Collaborateur],$A13,T_Demandes[Statut],"Validé",T_Demandes[Du],"&lt;="&amp;DATE(2026,12,23),T_Demandes[Au],"&gt;="&amp;DATE(2026,12,23),T_Demandes[Type],"MAT")&gt;0,"MAT","")))))</f>
        <v/>
      </c>
      <c r="AA13" s="8">
        <f>IF(COUNTIFS(T_Demandes[Collaborateur],$A13,T_Demandes[Statut],"Validé",T_Demandes[Du],"&lt;="&amp;DATE(2026,12,24),T_Demandes[Au],"&gt;="&amp;DATE(2026,12,24),T_Demandes[Type],"CP")&gt;0,"CP",IF(COUNTIFS(T_Demandes[Collaborateur],$A13,T_Demandes[Statut],"Validé",T_Demandes[Du],"&lt;="&amp;DATE(2026,12,24),T_Demandes[Au],"&gt;="&amp;DATE(2026,12,24),T_Demandes[Type],"RTT")&gt;0,"RTT",IF(COUNTIFS(T_Demandes[Collaborateur],$A13,T_Demandes[Statut],"Validé",T_Demandes[Du],"&lt;="&amp;DATE(2026,12,24),T_Demandes[Au],"&gt;="&amp;DATE(2026,12,24),T_Demandes[Type],"MAL")&gt;0,"MAL",IF(COUNTIFS(T_Demandes[Collaborateur],$A13,T_Demandes[Statut],"Validé",T_Demandes[Du],"&lt;="&amp;DATE(2026,12,24),T_Demandes[Au],"&gt;="&amp;DATE(2026,12,24),T_Demandes[Type],"ABS")&gt;0,"ABS",IF(COUNTIFS(T_Demandes[Collaborateur],$A13,T_Demandes[Statut],"Validé",T_Demandes[Du],"&lt;="&amp;DATE(2026,12,24),T_Demandes[Au],"&gt;="&amp;DATE(2026,12,24),T_Demandes[Type],"MAT")&gt;0,"MAT","")))))</f>
        <v/>
      </c>
      <c r="AB13" s="8">
        <f>IF(COUNTIFS(T_Demandes[Collaborateur],$A13,T_Demandes[Statut],"Validé",T_Demandes[Du],"&lt;="&amp;DATE(2026,12,25),T_Demandes[Au],"&gt;="&amp;DATE(2026,12,25),T_Demandes[Type],"CP")&gt;0,"CP",IF(COUNTIFS(T_Demandes[Collaborateur],$A13,T_Demandes[Statut],"Validé",T_Demandes[Du],"&lt;="&amp;DATE(2026,12,25),T_Demandes[Au],"&gt;="&amp;DATE(2026,12,25),T_Demandes[Type],"RTT")&gt;0,"RTT",IF(COUNTIFS(T_Demandes[Collaborateur],$A13,T_Demandes[Statut],"Validé",T_Demandes[Du],"&lt;="&amp;DATE(2026,12,25),T_Demandes[Au],"&gt;="&amp;DATE(2026,12,25),T_Demandes[Type],"MAL")&gt;0,"MAL",IF(COUNTIFS(T_Demandes[Collaborateur],$A13,T_Demandes[Statut],"Validé",T_Demandes[Du],"&lt;="&amp;DATE(2026,12,25),T_Demandes[Au],"&gt;="&amp;DATE(2026,12,25),T_Demandes[Type],"ABS")&gt;0,"ABS",IF(COUNTIFS(T_Demandes[Collaborateur],$A13,T_Demandes[Statut],"Validé",T_Demandes[Du],"&lt;="&amp;DATE(2026,12,25),T_Demandes[Au],"&gt;="&amp;DATE(2026,12,25),T_Demandes[Type],"MAT")&gt;0,"MAT","")))))</f>
        <v/>
      </c>
      <c r="AC13" s="8">
        <f>IF(COUNTIFS(T_Demandes[Collaborateur],$A13,T_Demandes[Statut],"Validé",T_Demandes[Du],"&lt;="&amp;DATE(2026,12,26),T_Demandes[Au],"&gt;="&amp;DATE(2026,12,26),T_Demandes[Type],"CP")&gt;0,"CP",IF(COUNTIFS(T_Demandes[Collaborateur],$A13,T_Demandes[Statut],"Validé",T_Demandes[Du],"&lt;="&amp;DATE(2026,12,26),T_Demandes[Au],"&gt;="&amp;DATE(2026,12,26),T_Demandes[Type],"RTT")&gt;0,"RTT",IF(COUNTIFS(T_Demandes[Collaborateur],$A13,T_Demandes[Statut],"Validé",T_Demandes[Du],"&lt;="&amp;DATE(2026,12,26),T_Demandes[Au],"&gt;="&amp;DATE(2026,12,26),T_Demandes[Type],"MAL")&gt;0,"MAL",IF(COUNTIFS(T_Demandes[Collaborateur],$A13,T_Demandes[Statut],"Validé",T_Demandes[Du],"&lt;="&amp;DATE(2026,12,26),T_Demandes[Au],"&gt;="&amp;DATE(2026,12,26),T_Demandes[Type],"ABS")&gt;0,"ABS",IF(COUNTIFS(T_Demandes[Collaborateur],$A13,T_Demandes[Statut],"Validé",T_Demandes[Du],"&lt;="&amp;DATE(2026,12,26),T_Demandes[Au],"&gt;="&amp;DATE(2026,12,26),T_Demandes[Type],"MAT")&gt;0,"MAT","")))))</f>
        <v/>
      </c>
      <c r="AD13" s="8">
        <f>IF(COUNTIFS(T_Demandes[Collaborateur],$A13,T_Demandes[Statut],"Validé",T_Demandes[Du],"&lt;="&amp;DATE(2026,12,27),T_Demandes[Au],"&gt;="&amp;DATE(2026,12,27),T_Demandes[Type],"CP")&gt;0,"CP",IF(COUNTIFS(T_Demandes[Collaborateur],$A13,T_Demandes[Statut],"Validé",T_Demandes[Du],"&lt;="&amp;DATE(2026,12,27),T_Demandes[Au],"&gt;="&amp;DATE(2026,12,27),T_Demandes[Type],"RTT")&gt;0,"RTT",IF(COUNTIFS(T_Demandes[Collaborateur],$A13,T_Demandes[Statut],"Validé",T_Demandes[Du],"&lt;="&amp;DATE(2026,12,27),T_Demandes[Au],"&gt;="&amp;DATE(2026,12,27),T_Demandes[Type],"MAL")&gt;0,"MAL",IF(COUNTIFS(T_Demandes[Collaborateur],$A13,T_Demandes[Statut],"Validé",T_Demandes[Du],"&lt;="&amp;DATE(2026,12,27),T_Demandes[Au],"&gt;="&amp;DATE(2026,12,27),T_Demandes[Type],"ABS")&gt;0,"ABS",IF(COUNTIFS(T_Demandes[Collaborateur],$A13,T_Demandes[Statut],"Validé",T_Demandes[Du],"&lt;="&amp;DATE(2026,12,27),T_Demandes[Au],"&gt;="&amp;DATE(2026,12,27),T_Demandes[Type],"MAT")&gt;0,"MAT","")))))</f>
        <v/>
      </c>
      <c r="AE13" s="8">
        <f>IF(COUNTIFS(T_Demandes[Collaborateur],$A13,T_Demandes[Statut],"Validé",T_Demandes[Du],"&lt;="&amp;DATE(2026,12,28),T_Demandes[Au],"&gt;="&amp;DATE(2026,12,28),T_Demandes[Type],"CP")&gt;0,"CP",IF(COUNTIFS(T_Demandes[Collaborateur],$A13,T_Demandes[Statut],"Validé",T_Demandes[Du],"&lt;="&amp;DATE(2026,12,28),T_Demandes[Au],"&gt;="&amp;DATE(2026,12,28),T_Demandes[Type],"RTT")&gt;0,"RTT",IF(COUNTIFS(T_Demandes[Collaborateur],$A13,T_Demandes[Statut],"Validé",T_Demandes[Du],"&lt;="&amp;DATE(2026,12,28),T_Demandes[Au],"&gt;="&amp;DATE(2026,12,28),T_Demandes[Type],"MAL")&gt;0,"MAL",IF(COUNTIFS(T_Demandes[Collaborateur],$A13,T_Demandes[Statut],"Validé",T_Demandes[Du],"&lt;="&amp;DATE(2026,12,28),T_Demandes[Au],"&gt;="&amp;DATE(2026,12,28),T_Demandes[Type],"ABS")&gt;0,"ABS",IF(COUNTIFS(T_Demandes[Collaborateur],$A13,T_Demandes[Statut],"Validé",T_Demandes[Du],"&lt;="&amp;DATE(2026,12,28),T_Demandes[Au],"&gt;="&amp;DATE(2026,12,28),T_Demandes[Type],"MAT")&gt;0,"MAT","")))))</f>
        <v/>
      </c>
      <c r="AF13" s="8">
        <f>IF(COUNTIFS(T_Demandes[Collaborateur],$A13,T_Demandes[Statut],"Validé",T_Demandes[Du],"&lt;="&amp;DATE(2026,12,29),T_Demandes[Au],"&gt;="&amp;DATE(2026,12,29),T_Demandes[Type],"CP")&gt;0,"CP",IF(COUNTIFS(T_Demandes[Collaborateur],$A13,T_Demandes[Statut],"Validé",T_Demandes[Du],"&lt;="&amp;DATE(2026,12,29),T_Demandes[Au],"&gt;="&amp;DATE(2026,12,29),T_Demandes[Type],"RTT")&gt;0,"RTT",IF(COUNTIFS(T_Demandes[Collaborateur],$A13,T_Demandes[Statut],"Validé",T_Demandes[Du],"&lt;="&amp;DATE(2026,12,29),T_Demandes[Au],"&gt;="&amp;DATE(2026,12,29),T_Demandes[Type],"MAL")&gt;0,"MAL",IF(COUNTIFS(T_Demandes[Collaborateur],$A13,T_Demandes[Statut],"Validé",T_Demandes[Du],"&lt;="&amp;DATE(2026,12,29),T_Demandes[Au],"&gt;="&amp;DATE(2026,12,29),T_Demandes[Type],"ABS")&gt;0,"ABS",IF(COUNTIFS(T_Demandes[Collaborateur],$A13,T_Demandes[Statut],"Validé",T_Demandes[Du],"&lt;="&amp;DATE(2026,12,29),T_Demandes[Au],"&gt;="&amp;DATE(2026,12,29),T_Demandes[Type],"MAT")&gt;0,"MAT","")))))</f>
        <v/>
      </c>
      <c r="AG13" s="8">
        <f>IF(COUNTIFS(T_Demandes[Collaborateur],$A13,T_Demandes[Statut],"Validé",T_Demandes[Du],"&lt;="&amp;DATE(2026,12,30),T_Demandes[Au],"&gt;="&amp;DATE(2026,12,30),T_Demandes[Type],"CP")&gt;0,"CP",IF(COUNTIFS(T_Demandes[Collaborateur],$A13,T_Demandes[Statut],"Validé",T_Demandes[Du],"&lt;="&amp;DATE(2026,12,30),T_Demandes[Au],"&gt;="&amp;DATE(2026,12,30),T_Demandes[Type],"RTT")&gt;0,"RTT",IF(COUNTIFS(T_Demandes[Collaborateur],$A13,T_Demandes[Statut],"Validé",T_Demandes[Du],"&lt;="&amp;DATE(2026,12,30),T_Demandes[Au],"&gt;="&amp;DATE(2026,12,30),T_Demandes[Type],"MAL")&gt;0,"MAL",IF(COUNTIFS(T_Demandes[Collaborateur],$A13,T_Demandes[Statut],"Validé",T_Demandes[Du],"&lt;="&amp;DATE(2026,12,30),T_Demandes[Au],"&gt;="&amp;DATE(2026,12,30),T_Demandes[Type],"ABS")&gt;0,"ABS",IF(COUNTIFS(T_Demandes[Collaborateur],$A13,T_Demandes[Statut],"Validé",T_Demandes[Du],"&lt;="&amp;DATE(2026,12,30),T_Demandes[Au],"&gt;="&amp;DATE(2026,12,30),T_Demandes[Type],"MAT")&gt;0,"MAT","")))))</f>
        <v/>
      </c>
      <c r="AH13" s="8">
        <f>IF(COUNTIFS(T_Demandes[Collaborateur],$A13,T_Demandes[Statut],"Validé",T_Demandes[Du],"&lt;="&amp;DATE(2026,12,31),T_Demandes[Au],"&gt;="&amp;DATE(2026,12,31),T_Demandes[Type],"CP")&gt;0,"CP",IF(COUNTIFS(T_Demandes[Collaborateur],$A13,T_Demandes[Statut],"Validé",T_Demandes[Du],"&lt;="&amp;DATE(2026,12,31),T_Demandes[Au],"&gt;="&amp;DATE(2026,12,31),T_Demandes[Type],"RTT")&gt;0,"RTT",IF(COUNTIFS(T_Demandes[Collaborateur],$A13,T_Demandes[Statut],"Validé",T_Demandes[Du],"&lt;="&amp;DATE(2026,12,31),T_Demandes[Au],"&gt;="&amp;DATE(2026,12,31),T_Demandes[Type],"MAL")&gt;0,"MAL",IF(COUNTIFS(T_Demandes[Collaborateur],$A13,T_Demandes[Statut],"Validé",T_Demandes[Du],"&lt;="&amp;DATE(2026,12,31),T_Demandes[Au],"&gt;="&amp;DATE(2026,12,31),T_Demandes[Type],"ABS")&gt;0,"ABS",IF(COUNTIFS(T_Demandes[Collaborateur],$A13,T_Demandes[Statut],"Validé",T_Demandes[Du],"&lt;="&amp;DATE(2026,12,31),T_Demandes[Au],"&gt;="&amp;DATE(2026,12,31),T_Demandes[Type],"MAT")&gt;0,"MAT","")))))</f>
        <v/>
      </c>
    </row>
    <row r="14">
      <c r="A14" t="inlineStr">
        <is>
          <t>Camille Rey</t>
        </is>
      </c>
      <c r="B14" t="inlineStr">
        <is>
          <t>B</t>
        </is>
      </c>
      <c r="C14" t="inlineStr">
        <is>
          <t>Samira Idrissi</t>
        </is>
      </c>
      <c r="D14" s="8">
        <f>IF(COUNTIFS(T_Demandes[Collaborateur],$A14,T_Demandes[Statut],"Validé",T_Demandes[Du],"&lt;="&amp;DATE(2026,12,1),T_Demandes[Au],"&gt;="&amp;DATE(2026,12,1),T_Demandes[Type],"CP")&gt;0,"CP",IF(COUNTIFS(T_Demandes[Collaborateur],$A14,T_Demandes[Statut],"Validé",T_Demandes[Du],"&lt;="&amp;DATE(2026,12,1),T_Demandes[Au],"&gt;="&amp;DATE(2026,12,1),T_Demandes[Type],"RTT")&gt;0,"RTT",IF(COUNTIFS(T_Demandes[Collaborateur],$A14,T_Demandes[Statut],"Validé",T_Demandes[Du],"&lt;="&amp;DATE(2026,12,1),T_Demandes[Au],"&gt;="&amp;DATE(2026,12,1),T_Demandes[Type],"MAL")&gt;0,"MAL",IF(COUNTIFS(T_Demandes[Collaborateur],$A14,T_Demandes[Statut],"Validé",T_Demandes[Du],"&lt;="&amp;DATE(2026,12,1),T_Demandes[Au],"&gt;="&amp;DATE(2026,12,1),T_Demandes[Type],"ABS")&gt;0,"ABS",IF(COUNTIFS(T_Demandes[Collaborateur],$A14,T_Demandes[Statut],"Validé",T_Demandes[Du],"&lt;="&amp;DATE(2026,12,1),T_Demandes[Au],"&gt;="&amp;DATE(2026,12,1),T_Demandes[Type],"MAT")&gt;0,"MAT","")))))</f>
        <v/>
      </c>
      <c r="E14" s="8">
        <f>IF(COUNTIFS(T_Demandes[Collaborateur],$A14,T_Demandes[Statut],"Validé",T_Demandes[Du],"&lt;="&amp;DATE(2026,12,2),T_Demandes[Au],"&gt;="&amp;DATE(2026,12,2),T_Demandes[Type],"CP")&gt;0,"CP",IF(COUNTIFS(T_Demandes[Collaborateur],$A14,T_Demandes[Statut],"Validé",T_Demandes[Du],"&lt;="&amp;DATE(2026,12,2),T_Demandes[Au],"&gt;="&amp;DATE(2026,12,2),T_Demandes[Type],"RTT")&gt;0,"RTT",IF(COUNTIFS(T_Demandes[Collaborateur],$A14,T_Demandes[Statut],"Validé",T_Demandes[Du],"&lt;="&amp;DATE(2026,12,2),T_Demandes[Au],"&gt;="&amp;DATE(2026,12,2),T_Demandes[Type],"MAL")&gt;0,"MAL",IF(COUNTIFS(T_Demandes[Collaborateur],$A14,T_Demandes[Statut],"Validé",T_Demandes[Du],"&lt;="&amp;DATE(2026,12,2),T_Demandes[Au],"&gt;="&amp;DATE(2026,12,2),T_Demandes[Type],"ABS")&gt;0,"ABS",IF(COUNTIFS(T_Demandes[Collaborateur],$A14,T_Demandes[Statut],"Validé",T_Demandes[Du],"&lt;="&amp;DATE(2026,12,2),T_Demandes[Au],"&gt;="&amp;DATE(2026,12,2),T_Demandes[Type],"MAT")&gt;0,"MAT","")))))</f>
        <v/>
      </c>
      <c r="F14" s="8">
        <f>IF(COUNTIFS(T_Demandes[Collaborateur],$A14,T_Demandes[Statut],"Validé",T_Demandes[Du],"&lt;="&amp;DATE(2026,12,3),T_Demandes[Au],"&gt;="&amp;DATE(2026,12,3),T_Demandes[Type],"CP")&gt;0,"CP",IF(COUNTIFS(T_Demandes[Collaborateur],$A14,T_Demandes[Statut],"Validé",T_Demandes[Du],"&lt;="&amp;DATE(2026,12,3),T_Demandes[Au],"&gt;="&amp;DATE(2026,12,3),T_Demandes[Type],"RTT")&gt;0,"RTT",IF(COUNTIFS(T_Demandes[Collaborateur],$A14,T_Demandes[Statut],"Validé",T_Demandes[Du],"&lt;="&amp;DATE(2026,12,3),T_Demandes[Au],"&gt;="&amp;DATE(2026,12,3),T_Demandes[Type],"MAL")&gt;0,"MAL",IF(COUNTIFS(T_Demandes[Collaborateur],$A14,T_Demandes[Statut],"Validé",T_Demandes[Du],"&lt;="&amp;DATE(2026,12,3),T_Demandes[Au],"&gt;="&amp;DATE(2026,12,3),T_Demandes[Type],"ABS")&gt;0,"ABS",IF(COUNTIFS(T_Demandes[Collaborateur],$A14,T_Demandes[Statut],"Validé",T_Demandes[Du],"&lt;="&amp;DATE(2026,12,3),T_Demandes[Au],"&gt;="&amp;DATE(2026,12,3),T_Demandes[Type],"MAT")&gt;0,"MAT","")))))</f>
        <v/>
      </c>
      <c r="G14" s="8">
        <f>IF(COUNTIFS(T_Demandes[Collaborateur],$A14,T_Demandes[Statut],"Validé",T_Demandes[Du],"&lt;="&amp;DATE(2026,12,4),T_Demandes[Au],"&gt;="&amp;DATE(2026,12,4),T_Demandes[Type],"CP")&gt;0,"CP",IF(COUNTIFS(T_Demandes[Collaborateur],$A14,T_Demandes[Statut],"Validé",T_Demandes[Du],"&lt;="&amp;DATE(2026,12,4),T_Demandes[Au],"&gt;="&amp;DATE(2026,12,4),T_Demandes[Type],"RTT")&gt;0,"RTT",IF(COUNTIFS(T_Demandes[Collaborateur],$A14,T_Demandes[Statut],"Validé",T_Demandes[Du],"&lt;="&amp;DATE(2026,12,4),T_Demandes[Au],"&gt;="&amp;DATE(2026,12,4),T_Demandes[Type],"MAL")&gt;0,"MAL",IF(COUNTIFS(T_Demandes[Collaborateur],$A14,T_Demandes[Statut],"Validé",T_Demandes[Du],"&lt;="&amp;DATE(2026,12,4),T_Demandes[Au],"&gt;="&amp;DATE(2026,12,4),T_Demandes[Type],"ABS")&gt;0,"ABS",IF(COUNTIFS(T_Demandes[Collaborateur],$A14,T_Demandes[Statut],"Validé",T_Demandes[Du],"&lt;="&amp;DATE(2026,12,4),T_Demandes[Au],"&gt;="&amp;DATE(2026,12,4),T_Demandes[Type],"MAT")&gt;0,"MAT","")))))</f>
        <v/>
      </c>
      <c r="H14" s="8">
        <f>IF(COUNTIFS(T_Demandes[Collaborateur],$A14,T_Demandes[Statut],"Validé",T_Demandes[Du],"&lt;="&amp;DATE(2026,12,5),T_Demandes[Au],"&gt;="&amp;DATE(2026,12,5),T_Demandes[Type],"CP")&gt;0,"CP",IF(COUNTIFS(T_Demandes[Collaborateur],$A14,T_Demandes[Statut],"Validé",T_Demandes[Du],"&lt;="&amp;DATE(2026,12,5),T_Demandes[Au],"&gt;="&amp;DATE(2026,12,5),T_Demandes[Type],"RTT")&gt;0,"RTT",IF(COUNTIFS(T_Demandes[Collaborateur],$A14,T_Demandes[Statut],"Validé",T_Demandes[Du],"&lt;="&amp;DATE(2026,12,5),T_Demandes[Au],"&gt;="&amp;DATE(2026,12,5),T_Demandes[Type],"MAL")&gt;0,"MAL",IF(COUNTIFS(T_Demandes[Collaborateur],$A14,T_Demandes[Statut],"Validé",T_Demandes[Du],"&lt;="&amp;DATE(2026,12,5),T_Demandes[Au],"&gt;="&amp;DATE(2026,12,5),T_Demandes[Type],"ABS")&gt;0,"ABS",IF(COUNTIFS(T_Demandes[Collaborateur],$A14,T_Demandes[Statut],"Validé",T_Demandes[Du],"&lt;="&amp;DATE(2026,12,5),T_Demandes[Au],"&gt;="&amp;DATE(2026,12,5),T_Demandes[Type],"MAT")&gt;0,"MAT","")))))</f>
        <v/>
      </c>
      <c r="I14" s="8">
        <f>IF(COUNTIFS(T_Demandes[Collaborateur],$A14,T_Demandes[Statut],"Validé",T_Demandes[Du],"&lt;="&amp;DATE(2026,12,6),T_Demandes[Au],"&gt;="&amp;DATE(2026,12,6),T_Demandes[Type],"CP")&gt;0,"CP",IF(COUNTIFS(T_Demandes[Collaborateur],$A14,T_Demandes[Statut],"Validé",T_Demandes[Du],"&lt;="&amp;DATE(2026,12,6),T_Demandes[Au],"&gt;="&amp;DATE(2026,12,6),T_Demandes[Type],"RTT")&gt;0,"RTT",IF(COUNTIFS(T_Demandes[Collaborateur],$A14,T_Demandes[Statut],"Validé",T_Demandes[Du],"&lt;="&amp;DATE(2026,12,6),T_Demandes[Au],"&gt;="&amp;DATE(2026,12,6),T_Demandes[Type],"MAL")&gt;0,"MAL",IF(COUNTIFS(T_Demandes[Collaborateur],$A14,T_Demandes[Statut],"Validé",T_Demandes[Du],"&lt;="&amp;DATE(2026,12,6),T_Demandes[Au],"&gt;="&amp;DATE(2026,12,6),T_Demandes[Type],"ABS")&gt;0,"ABS",IF(COUNTIFS(T_Demandes[Collaborateur],$A14,T_Demandes[Statut],"Validé",T_Demandes[Du],"&lt;="&amp;DATE(2026,12,6),T_Demandes[Au],"&gt;="&amp;DATE(2026,12,6),T_Demandes[Type],"MAT")&gt;0,"MAT","")))))</f>
        <v/>
      </c>
      <c r="J14" s="8">
        <f>IF(COUNTIFS(T_Demandes[Collaborateur],$A14,T_Demandes[Statut],"Validé",T_Demandes[Du],"&lt;="&amp;DATE(2026,12,7),T_Demandes[Au],"&gt;="&amp;DATE(2026,12,7),T_Demandes[Type],"CP")&gt;0,"CP",IF(COUNTIFS(T_Demandes[Collaborateur],$A14,T_Demandes[Statut],"Validé",T_Demandes[Du],"&lt;="&amp;DATE(2026,12,7),T_Demandes[Au],"&gt;="&amp;DATE(2026,12,7),T_Demandes[Type],"RTT")&gt;0,"RTT",IF(COUNTIFS(T_Demandes[Collaborateur],$A14,T_Demandes[Statut],"Validé",T_Demandes[Du],"&lt;="&amp;DATE(2026,12,7),T_Demandes[Au],"&gt;="&amp;DATE(2026,12,7),T_Demandes[Type],"MAL")&gt;0,"MAL",IF(COUNTIFS(T_Demandes[Collaborateur],$A14,T_Demandes[Statut],"Validé",T_Demandes[Du],"&lt;="&amp;DATE(2026,12,7),T_Demandes[Au],"&gt;="&amp;DATE(2026,12,7),T_Demandes[Type],"ABS")&gt;0,"ABS",IF(COUNTIFS(T_Demandes[Collaborateur],$A14,T_Demandes[Statut],"Validé",T_Demandes[Du],"&lt;="&amp;DATE(2026,12,7),T_Demandes[Au],"&gt;="&amp;DATE(2026,12,7),T_Demandes[Type],"MAT")&gt;0,"MAT","")))))</f>
        <v/>
      </c>
      <c r="K14" s="8">
        <f>IF(COUNTIFS(T_Demandes[Collaborateur],$A14,T_Demandes[Statut],"Validé",T_Demandes[Du],"&lt;="&amp;DATE(2026,12,8),T_Demandes[Au],"&gt;="&amp;DATE(2026,12,8),T_Demandes[Type],"CP")&gt;0,"CP",IF(COUNTIFS(T_Demandes[Collaborateur],$A14,T_Demandes[Statut],"Validé",T_Demandes[Du],"&lt;="&amp;DATE(2026,12,8),T_Demandes[Au],"&gt;="&amp;DATE(2026,12,8),T_Demandes[Type],"RTT")&gt;0,"RTT",IF(COUNTIFS(T_Demandes[Collaborateur],$A14,T_Demandes[Statut],"Validé",T_Demandes[Du],"&lt;="&amp;DATE(2026,12,8),T_Demandes[Au],"&gt;="&amp;DATE(2026,12,8),T_Demandes[Type],"MAL")&gt;0,"MAL",IF(COUNTIFS(T_Demandes[Collaborateur],$A14,T_Demandes[Statut],"Validé",T_Demandes[Du],"&lt;="&amp;DATE(2026,12,8),T_Demandes[Au],"&gt;="&amp;DATE(2026,12,8),T_Demandes[Type],"ABS")&gt;0,"ABS",IF(COUNTIFS(T_Demandes[Collaborateur],$A14,T_Demandes[Statut],"Validé",T_Demandes[Du],"&lt;="&amp;DATE(2026,12,8),T_Demandes[Au],"&gt;="&amp;DATE(2026,12,8),T_Demandes[Type],"MAT")&gt;0,"MAT","")))))</f>
        <v/>
      </c>
      <c r="L14" s="8">
        <f>IF(COUNTIFS(T_Demandes[Collaborateur],$A14,T_Demandes[Statut],"Validé",T_Demandes[Du],"&lt;="&amp;DATE(2026,12,9),T_Demandes[Au],"&gt;="&amp;DATE(2026,12,9),T_Demandes[Type],"CP")&gt;0,"CP",IF(COUNTIFS(T_Demandes[Collaborateur],$A14,T_Demandes[Statut],"Validé",T_Demandes[Du],"&lt;="&amp;DATE(2026,12,9),T_Demandes[Au],"&gt;="&amp;DATE(2026,12,9),T_Demandes[Type],"RTT")&gt;0,"RTT",IF(COUNTIFS(T_Demandes[Collaborateur],$A14,T_Demandes[Statut],"Validé",T_Demandes[Du],"&lt;="&amp;DATE(2026,12,9),T_Demandes[Au],"&gt;="&amp;DATE(2026,12,9),T_Demandes[Type],"MAL")&gt;0,"MAL",IF(COUNTIFS(T_Demandes[Collaborateur],$A14,T_Demandes[Statut],"Validé",T_Demandes[Du],"&lt;="&amp;DATE(2026,12,9),T_Demandes[Au],"&gt;="&amp;DATE(2026,12,9),T_Demandes[Type],"ABS")&gt;0,"ABS",IF(COUNTIFS(T_Demandes[Collaborateur],$A14,T_Demandes[Statut],"Validé",T_Demandes[Du],"&lt;="&amp;DATE(2026,12,9),T_Demandes[Au],"&gt;="&amp;DATE(2026,12,9),T_Demandes[Type],"MAT")&gt;0,"MAT","")))))</f>
        <v/>
      </c>
      <c r="M14" s="8">
        <f>IF(COUNTIFS(T_Demandes[Collaborateur],$A14,T_Demandes[Statut],"Validé",T_Demandes[Du],"&lt;="&amp;DATE(2026,12,10),T_Demandes[Au],"&gt;="&amp;DATE(2026,12,10),T_Demandes[Type],"CP")&gt;0,"CP",IF(COUNTIFS(T_Demandes[Collaborateur],$A14,T_Demandes[Statut],"Validé",T_Demandes[Du],"&lt;="&amp;DATE(2026,12,10),T_Demandes[Au],"&gt;="&amp;DATE(2026,12,10),T_Demandes[Type],"RTT")&gt;0,"RTT",IF(COUNTIFS(T_Demandes[Collaborateur],$A14,T_Demandes[Statut],"Validé",T_Demandes[Du],"&lt;="&amp;DATE(2026,12,10),T_Demandes[Au],"&gt;="&amp;DATE(2026,12,10),T_Demandes[Type],"MAL")&gt;0,"MAL",IF(COUNTIFS(T_Demandes[Collaborateur],$A14,T_Demandes[Statut],"Validé",T_Demandes[Du],"&lt;="&amp;DATE(2026,12,10),T_Demandes[Au],"&gt;="&amp;DATE(2026,12,10),T_Demandes[Type],"ABS")&gt;0,"ABS",IF(COUNTIFS(T_Demandes[Collaborateur],$A14,T_Demandes[Statut],"Validé",T_Demandes[Du],"&lt;="&amp;DATE(2026,12,10),T_Demandes[Au],"&gt;="&amp;DATE(2026,12,10),T_Demandes[Type],"MAT")&gt;0,"MAT","")))))</f>
        <v/>
      </c>
      <c r="N14" s="8">
        <f>IF(COUNTIFS(T_Demandes[Collaborateur],$A14,T_Demandes[Statut],"Validé",T_Demandes[Du],"&lt;="&amp;DATE(2026,12,11),T_Demandes[Au],"&gt;="&amp;DATE(2026,12,11),T_Demandes[Type],"CP")&gt;0,"CP",IF(COUNTIFS(T_Demandes[Collaborateur],$A14,T_Demandes[Statut],"Validé",T_Demandes[Du],"&lt;="&amp;DATE(2026,12,11),T_Demandes[Au],"&gt;="&amp;DATE(2026,12,11),T_Demandes[Type],"RTT")&gt;0,"RTT",IF(COUNTIFS(T_Demandes[Collaborateur],$A14,T_Demandes[Statut],"Validé",T_Demandes[Du],"&lt;="&amp;DATE(2026,12,11),T_Demandes[Au],"&gt;="&amp;DATE(2026,12,11),T_Demandes[Type],"MAL")&gt;0,"MAL",IF(COUNTIFS(T_Demandes[Collaborateur],$A14,T_Demandes[Statut],"Validé",T_Demandes[Du],"&lt;="&amp;DATE(2026,12,11),T_Demandes[Au],"&gt;="&amp;DATE(2026,12,11),T_Demandes[Type],"ABS")&gt;0,"ABS",IF(COUNTIFS(T_Demandes[Collaborateur],$A14,T_Demandes[Statut],"Validé",T_Demandes[Du],"&lt;="&amp;DATE(2026,12,11),T_Demandes[Au],"&gt;="&amp;DATE(2026,12,11),T_Demandes[Type],"MAT")&gt;0,"MAT","")))))</f>
        <v/>
      </c>
      <c r="O14" s="8">
        <f>IF(COUNTIFS(T_Demandes[Collaborateur],$A14,T_Demandes[Statut],"Validé",T_Demandes[Du],"&lt;="&amp;DATE(2026,12,12),T_Demandes[Au],"&gt;="&amp;DATE(2026,12,12),T_Demandes[Type],"CP")&gt;0,"CP",IF(COUNTIFS(T_Demandes[Collaborateur],$A14,T_Demandes[Statut],"Validé",T_Demandes[Du],"&lt;="&amp;DATE(2026,12,12),T_Demandes[Au],"&gt;="&amp;DATE(2026,12,12),T_Demandes[Type],"RTT")&gt;0,"RTT",IF(COUNTIFS(T_Demandes[Collaborateur],$A14,T_Demandes[Statut],"Validé",T_Demandes[Du],"&lt;="&amp;DATE(2026,12,12),T_Demandes[Au],"&gt;="&amp;DATE(2026,12,12),T_Demandes[Type],"MAL")&gt;0,"MAL",IF(COUNTIFS(T_Demandes[Collaborateur],$A14,T_Demandes[Statut],"Validé",T_Demandes[Du],"&lt;="&amp;DATE(2026,12,12),T_Demandes[Au],"&gt;="&amp;DATE(2026,12,12),T_Demandes[Type],"ABS")&gt;0,"ABS",IF(COUNTIFS(T_Demandes[Collaborateur],$A14,T_Demandes[Statut],"Validé",T_Demandes[Du],"&lt;="&amp;DATE(2026,12,12),T_Demandes[Au],"&gt;="&amp;DATE(2026,12,12),T_Demandes[Type],"MAT")&gt;0,"MAT","")))))</f>
        <v/>
      </c>
      <c r="P14" s="8">
        <f>IF(COUNTIFS(T_Demandes[Collaborateur],$A14,T_Demandes[Statut],"Validé",T_Demandes[Du],"&lt;="&amp;DATE(2026,12,13),T_Demandes[Au],"&gt;="&amp;DATE(2026,12,13),T_Demandes[Type],"CP")&gt;0,"CP",IF(COUNTIFS(T_Demandes[Collaborateur],$A14,T_Demandes[Statut],"Validé",T_Demandes[Du],"&lt;="&amp;DATE(2026,12,13),T_Demandes[Au],"&gt;="&amp;DATE(2026,12,13),T_Demandes[Type],"RTT")&gt;0,"RTT",IF(COUNTIFS(T_Demandes[Collaborateur],$A14,T_Demandes[Statut],"Validé",T_Demandes[Du],"&lt;="&amp;DATE(2026,12,13),T_Demandes[Au],"&gt;="&amp;DATE(2026,12,13),T_Demandes[Type],"MAL")&gt;0,"MAL",IF(COUNTIFS(T_Demandes[Collaborateur],$A14,T_Demandes[Statut],"Validé",T_Demandes[Du],"&lt;="&amp;DATE(2026,12,13),T_Demandes[Au],"&gt;="&amp;DATE(2026,12,13),T_Demandes[Type],"ABS")&gt;0,"ABS",IF(COUNTIFS(T_Demandes[Collaborateur],$A14,T_Demandes[Statut],"Validé",T_Demandes[Du],"&lt;="&amp;DATE(2026,12,13),T_Demandes[Au],"&gt;="&amp;DATE(2026,12,13),T_Demandes[Type],"MAT")&gt;0,"MAT","")))))</f>
        <v/>
      </c>
      <c r="Q14" s="8">
        <f>IF(COUNTIFS(T_Demandes[Collaborateur],$A14,T_Demandes[Statut],"Validé",T_Demandes[Du],"&lt;="&amp;DATE(2026,12,14),T_Demandes[Au],"&gt;="&amp;DATE(2026,12,14),T_Demandes[Type],"CP")&gt;0,"CP",IF(COUNTIFS(T_Demandes[Collaborateur],$A14,T_Demandes[Statut],"Validé",T_Demandes[Du],"&lt;="&amp;DATE(2026,12,14),T_Demandes[Au],"&gt;="&amp;DATE(2026,12,14),T_Demandes[Type],"RTT")&gt;0,"RTT",IF(COUNTIFS(T_Demandes[Collaborateur],$A14,T_Demandes[Statut],"Validé",T_Demandes[Du],"&lt;="&amp;DATE(2026,12,14),T_Demandes[Au],"&gt;="&amp;DATE(2026,12,14),T_Demandes[Type],"MAL")&gt;0,"MAL",IF(COUNTIFS(T_Demandes[Collaborateur],$A14,T_Demandes[Statut],"Validé",T_Demandes[Du],"&lt;="&amp;DATE(2026,12,14),T_Demandes[Au],"&gt;="&amp;DATE(2026,12,14),T_Demandes[Type],"ABS")&gt;0,"ABS",IF(COUNTIFS(T_Demandes[Collaborateur],$A14,T_Demandes[Statut],"Validé",T_Demandes[Du],"&lt;="&amp;DATE(2026,12,14),T_Demandes[Au],"&gt;="&amp;DATE(2026,12,14),T_Demandes[Type],"MAT")&gt;0,"MAT","")))))</f>
        <v/>
      </c>
      <c r="R14" s="8">
        <f>IF(COUNTIFS(T_Demandes[Collaborateur],$A14,T_Demandes[Statut],"Validé",T_Demandes[Du],"&lt;="&amp;DATE(2026,12,15),T_Demandes[Au],"&gt;="&amp;DATE(2026,12,15),T_Demandes[Type],"CP")&gt;0,"CP",IF(COUNTIFS(T_Demandes[Collaborateur],$A14,T_Demandes[Statut],"Validé",T_Demandes[Du],"&lt;="&amp;DATE(2026,12,15),T_Demandes[Au],"&gt;="&amp;DATE(2026,12,15),T_Demandes[Type],"RTT")&gt;0,"RTT",IF(COUNTIFS(T_Demandes[Collaborateur],$A14,T_Demandes[Statut],"Validé",T_Demandes[Du],"&lt;="&amp;DATE(2026,12,15),T_Demandes[Au],"&gt;="&amp;DATE(2026,12,15),T_Demandes[Type],"MAL")&gt;0,"MAL",IF(COUNTIFS(T_Demandes[Collaborateur],$A14,T_Demandes[Statut],"Validé",T_Demandes[Du],"&lt;="&amp;DATE(2026,12,15),T_Demandes[Au],"&gt;="&amp;DATE(2026,12,15),T_Demandes[Type],"ABS")&gt;0,"ABS",IF(COUNTIFS(T_Demandes[Collaborateur],$A14,T_Demandes[Statut],"Validé",T_Demandes[Du],"&lt;="&amp;DATE(2026,12,15),T_Demandes[Au],"&gt;="&amp;DATE(2026,12,15),T_Demandes[Type],"MAT")&gt;0,"MAT","")))))</f>
        <v/>
      </c>
      <c r="S14" s="8">
        <f>IF(COUNTIFS(T_Demandes[Collaborateur],$A14,T_Demandes[Statut],"Validé",T_Demandes[Du],"&lt;="&amp;DATE(2026,12,16),T_Demandes[Au],"&gt;="&amp;DATE(2026,12,16),T_Demandes[Type],"CP")&gt;0,"CP",IF(COUNTIFS(T_Demandes[Collaborateur],$A14,T_Demandes[Statut],"Validé",T_Demandes[Du],"&lt;="&amp;DATE(2026,12,16),T_Demandes[Au],"&gt;="&amp;DATE(2026,12,16),T_Demandes[Type],"RTT")&gt;0,"RTT",IF(COUNTIFS(T_Demandes[Collaborateur],$A14,T_Demandes[Statut],"Validé",T_Demandes[Du],"&lt;="&amp;DATE(2026,12,16),T_Demandes[Au],"&gt;="&amp;DATE(2026,12,16),T_Demandes[Type],"MAL")&gt;0,"MAL",IF(COUNTIFS(T_Demandes[Collaborateur],$A14,T_Demandes[Statut],"Validé",T_Demandes[Du],"&lt;="&amp;DATE(2026,12,16),T_Demandes[Au],"&gt;="&amp;DATE(2026,12,16),T_Demandes[Type],"ABS")&gt;0,"ABS",IF(COUNTIFS(T_Demandes[Collaborateur],$A14,T_Demandes[Statut],"Validé",T_Demandes[Du],"&lt;="&amp;DATE(2026,12,16),T_Demandes[Au],"&gt;="&amp;DATE(2026,12,16),T_Demandes[Type],"MAT")&gt;0,"MAT","")))))</f>
        <v/>
      </c>
      <c r="T14" s="8">
        <f>IF(COUNTIFS(T_Demandes[Collaborateur],$A14,T_Demandes[Statut],"Validé",T_Demandes[Du],"&lt;="&amp;DATE(2026,12,17),T_Demandes[Au],"&gt;="&amp;DATE(2026,12,17),T_Demandes[Type],"CP")&gt;0,"CP",IF(COUNTIFS(T_Demandes[Collaborateur],$A14,T_Demandes[Statut],"Validé",T_Demandes[Du],"&lt;="&amp;DATE(2026,12,17),T_Demandes[Au],"&gt;="&amp;DATE(2026,12,17),T_Demandes[Type],"RTT")&gt;0,"RTT",IF(COUNTIFS(T_Demandes[Collaborateur],$A14,T_Demandes[Statut],"Validé",T_Demandes[Du],"&lt;="&amp;DATE(2026,12,17),T_Demandes[Au],"&gt;="&amp;DATE(2026,12,17),T_Demandes[Type],"MAL")&gt;0,"MAL",IF(COUNTIFS(T_Demandes[Collaborateur],$A14,T_Demandes[Statut],"Validé",T_Demandes[Du],"&lt;="&amp;DATE(2026,12,17),T_Demandes[Au],"&gt;="&amp;DATE(2026,12,17),T_Demandes[Type],"ABS")&gt;0,"ABS",IF(COUNTIFS(T_Demandes[Collaborateur],$A14,T_Demandes[Statut],"Validé",T_Demandes[Du],"&lt;="&amp;DATE(2026,12,17),T_Demandes[Au],"&gt;="&amp;DATE(2026,12,17),T_Demandes[Type],"MAT")&gt;0,"MAT","")))))</f>
        <v/>
      </c>
      <c r="U14" s="8">
        <f>IF(COUNTIFS(T_Demandes[Collaborateur],$A14,T_Demandes[Statut],"Validé",T_Demandes[Du],"&lt;="&amp;DATE(2026,12,18),T_Demandes[Au],"&gt;="&amp;DATE(2026,12,18),T_Demandes[Type],"CP")&gt;0,"CP",IF(COUNTIFS(T_Demandes[Collaborateur],$A14,T_Demandes[Statut],"Validé",T_Demandes[Du],"&lt;="&amp;DATE(2026,12,18),T_Demandes[Au],"&gt;="&amp;DATE(2026,12,18),T_Demandes[Type],"RTT")&gt;0,"RTT",IF(COUNTIFS(T_Demandes[Collaborateur],$A14,T_Demandes[Statut],"Validé",T_Demandes[Du],"&lt;="&amp;DATE(2026,12,18),T_Demandes[Au],"&gt;="&amp;DATE(2026,12,18),T_Demandes[Type],"MAL")&gt;0,"MAL",IF(COUNTIFS(T_Demandes[Collaborateur],$A14,T_Demandes[Statut],"Validé",T_Demandes[Du],"&lt;="&amp;DATE(2026,12,18),T_Demandes[Au],"&gt;="&amp;DATE(2026,12,18),T_Demandes[Type],"ABS")&gt;0,"ABS",IF(COUNTIFS(T_Demandes[Collaborateur],$A14,T_Demandes[Statut],"Validé",T_Demandes[Du],"&lt;="&amp;DATE(2026,12,18),T_Demandes[Au],"&gt;="&amp;DATE(2026,12,18),T_Demandes[Type],"MAT")&gt;0,"MAT","")))))</f>
        <v/>
      </c>
      <c r="V14" s="8">
        <f>IF(COUNTIFS(T_Demandes[Collaborateur],$A14,T_Demandes[Statut],"Validé",T_Demandes[Du],"&lt;="&amp;DATE(2026,12,19),T_Demandes[Au],"&gt;="&amp;DATE(2026,12,19),T_Demandes[Type],"CP")&gt;0,"CP",IF(COUNTIFS(T_Demandes[Collaborateur],$A14,T_Demandes[Statut],"Validé",T_Demandes[Du],"&lt;="&amp;DATE(2026,12,19),T_Demandes[Au],"&gt;="&amp;DATE(2026,12,19),T_Demandes[Type],"RTT")&gt;0,"RTT",IF(COUNTIFS(T_Demandes[Collaborateur],$A14,T_Demandes[Statut],"Validé",T_Demandes[Du],"&lt;="&amp;DATE(2026,12,19),T_Demandes[Au],"&gt;="&amp;DATE(2026,12,19),T_Demandes[Type],"MAL")&gt;0,"MAL",IF(COUNTIFS(T_Demandes[Collaborateur],$A14,T_Demandes[Statut],"Validé",T_Demandes[Du],"&lt;="&amp;DATE(2026,12,19),T_Demandes[Au],"&gt;="&amp;DATE(2026,12,19),T_Demandes[Type],"ABS")&gt;0,"ABS",IF(COUNTIFS(T_Demandes[Collaborateur],$A14,T_Demandes[Statut],"Validé",T_Demandes[Du],"&lt;="&amp;DATE(2026,12,19),T_Demandes[Au],"&gt;="&amp;DATE(2026,12,19),T_Demandes[Type],"MAT")&gt;0,"MAT","")))))</f>
        <v/>
      </c>
      <c r="W14" s="8">
        <f>IF(COUNTIFS(T_Demandes[Collaborateur],$A14,T_Demandes[Statut],"Validé",T_Demandes[Du],"&lt;="&amp;DATE(2026,12,20),T_Demandes[Au],"&gt;="&amp;DATE(2026,12,20),T_Demandes[Type],"CP")&gt;0,"CP",IF(COUNTIFS(T_Demandes[Collaborateur],$A14,T_Demandes[Statut],"Validé",T_Demandes[Du],"&lt;="&amp;DATE(2026,12,20),T_Demandes[Au],"&gt;="&amp;DATE(2026,12,20),T_Demandes[Type],"RTT")&gt;0,"RTT",IF(COUNTIFS(T_Demandes[Collaborateur],$A14,T_Demandes[Statut],"Validé",T_Demandes[Du],"&lt;="&amp;DATE(2026,12,20),T_Demandes[Au],"&gt;="&amp;DATE(2026,12,20),T_Demandes[Type],"MAL")&gt;0,"MAL",IF(COUNTIFS(T_Demandes[Collaborateur],$A14,T_Demandes[Statut],"Validé",T_Demandes[Du],"&lt;="&amp;DATE(2026,12,20),T_Demandes[Au],"&gt;="&amp;DATE(2026,12,20),T_Demandes[Type],"ABS")&gt;0,"ABS",IF(COUNTIFS(T_Demandes[Collaborateur],$A14,T_Demandes[Statut],"Validé",T_Demandes[Du],"&lt;="&amp;DATE(2026,12,20),T_Demandes[Au],"&gt;="&amp;DATE(2026,12,20),T_Demandes[Type],"MAT")&gt;0,"MAT","")))))</f>
        <v/>
      </c>
      <c r="X14" s="8">
        <f>IF(COUNTIFS(T_Demandes[Collaborateur],$A14,T_Demandes[Statut],"Validé",T_Demandes[Du],"&lt;="&amp;DATE(2026,12,21),T_Demandes[Au],"&gt;="&amp;DATE(2026,12,21),T_Demandes[Type],"CP")&gt;0,"CP",IF(COUNTIFS(T_Demandes[Collaborateur],$A14,T_Demandes[Statut],"Validé",T_Demandes[Du],"&lt;="&amp;DATE(2026,12,21),T_Demandes[Au],"&gt;="&amp;DATE(2026,12,21),T_Demandes[Type],"RTT")&gt;0,"RTT",IF(COUNTIFS(T_Demandes[Collaborateur],$A14,T_Demandes[Statut],"Validé",T_Demandes[Du],"&lt;="&amp;DATE(2026,12,21),T_Demandes[Au],"&gt;="&amp;DATE(2026,12,21),T_Demandes[Type],"MAL")&gt;0,"MAL",IF(COUNTIFS(T_Demandes[Collaborateur],$A14,T_Demandes[Statut],"Validé",T_Demandes[Du],"&lt;="&amp;DATE(2026,12,21),T_Demandes[Au],"&gt;="&amp;DATE(2026,12,21),T_Demandes[Type],"ABS")&gt;0,"ABS",IF(COUNTIFS(T_Demandes[Collaborateur],$A14,T_Demandes[Statut],"Validé",T_Demandes[Du],"&lt;="&amp;DATE(2026,12,21),T_Demandes[Au],"&gt;="&amp;DATE(2026,12,21),T_Demandes[Type],"MAT")&gt;0,"MAT","")))))</f>
        <v/>
      </c>
      <c r="Y14" s="8">
        <f>IF(COUNTIFS(T_Demandes[Collaborateur],$A14,T_Demandes[Statut],"Validé",T_Demandes[Du],"&lt;="&amp;DATE(2026,12,22),T_Demandes[Au],"&gt;="&amp;DATE(2026,12,22),T_Demandes[Type],"CP")&gt;0,"CP",IF(COUNTIFS(T_Demandes[Collaborateur],$A14,T_Demandes[Statut],"Validé",T_Demandes[Du],"&lt;="&amp;DATE(2026,12,22),T_Demandes[Au],"&gt;="&amp;DATE(2026,12,22),T_Demandes[Type],"RTT")&gt;0,"RTT",IF(COUNTIFS(T_Demandes[Collaborateur],$A14,T_Demandes[Statut],"Validé",T_Demandes[Du],"&lt;="&amp;DATE(2026,12,22),T_Demandes[Au],"&gt;="&amp;DATE(2026,12,22),T_Demandes[Type],"MAL")&gt;0,"MAL",IF(COUNTIFS(T_Demandes[Collaborateur],$A14,T_Demandes[Statut],"Validé",T_Demandes[Du],"&lt;="&amp;DATE(2026,12,22),T_Demandes[Au],"&gt;="&amp;DATE(2026,12,22),T_Demandes[Type],"ABS")&gt;0,"ABS",IF(COUNTIFS(T_Demandes[Collaborateur],$A14,T_Demandes[Statut],"Validé",T_Demandes[Du],"&lt;="&amp;DATE(2026,12,22),T_Demandes[Au],"&gt;="&amp;DATE(2026,12,22),T_Demandes[Type],"MAT")&gt;0,"MAT","")))))</f>
        <v/>
      </c>
      <c r="Z14" s="8">
        <f>IF(COUNTIFS(T_Demandes[Collaborateur],$A14,T_Demandes[Statut],"Validé",T_Demandes[Du],"&lt;="&amp;DATE(2026,12,23),T_Demandes[Au],"&gt;="&amp;DATE(2026,12,23),T_Demandes[Type],"CP")&gt;0,"CP",IF(COUNTIFS(T_Demandes[Collaborateur],$A14,T_Demandes[Statut],"Validé",T_Demandes[Du],"&lt;="&amp;DATE(2026,12,23),T_Demandes[Au],"&gt;="&amp;DATE(2026,12,23),T_Demandes[Type],"RTT")&gt;0,"RTT",IF(COUNTIFS(T_Demandes[Collaborateur],$A14,T_Demandes[Statut],"Validé",T_Demandes[Du],"&lt;="&amp;DATE(2026,12,23),T_Demandes[Au],"&gt;="&amp;DATE(2026,12,23),T_Demandes[Type],"MAL")&gt;0,"MAL",IF(COUNTIFS(T_Demandes[Collaborateur],$A14,T_Demandes[Statut],"Validé",T_Demandes[Du],"&lt;="&amp;DATE(2026,12,23),T_Demandes[Au],"&gt;="&amp;DATE(2026,12,23),T_Demandes[Type],"ABS")&gt;0,"ABS",IF(COUNTIFS(T_Demandes[Collaborateur],$A14,T_Demandes[Statut],"Validé",T_Demandes[Du],"&lt;="&amp;DATE(2026,12,23),T_Demandes[Au],"&gt;="&amp;DATE(2026,12,23),T_Demandes[Type],"MAT")&gt;0,"MAT","")))))</f>
        <v/>
      </c>
      <c r="AA14" s="8">
        <f>IF(COUNTIFS(T_Demandes[Collaborateur],$A14,T_Demandes[Statut],"Validé",T_Demandes[Du],"&lt;="&amp;DATE(2026,12,24),T_Demandes[Au],"&gt;="&amp;DATE(2026,12,24),T_Demandes[Type],"CP")&gt;0,"CP",IF(COUNTIFS(T_Demandes[Collaborateur],$A14,T_Demandes[Statut],"Validé",T_Demandes[Du],"&lt;="&amp;DATE(2026,12,24),T_Demandes[Au],"&gt;="&amp;DATE(2026,12,24),T_Demandes[Type],"RTT")&gt;0,"RTT",IF(COUNTIFS(T_Demandes[Collaborateur],$A14,T_Demandes[Statut],"Validé",T_Demandes[Du],"&lt;="&amp;DATE(2026,12,24),T_Demandes[Au],"&gt;="&amp;DATE(2026,12,24),T_Demandes[Type],"MAL")&gt;0,"MAL",IF(COUNTIFS(T_Demandes[Collaborateur],$A14,T_Demandes[Statut],"Validé",T_Demandes[Du],"&lt;="&amp;DATE(2026,12,24),T_Demandes[Au],"&gt;="&amp;DATE(2026,12,24),T_Demandes[Type],"ABS")&gt;0,"ABS",IF(COUNTIFS(T_Demandes[Collaborateur],$A14,T_Demandes[Statut],"Validé",T_Demandes[Du],"&lt;="&amp;DATE(2026,12,24),T_Demandes[Au],"&gt;="&amp;DATE(2026,12,24),T_Demandes[Type],"MAT")&gt;0,"MAT","")))))</f>
        <v/>
      </c>
      <c r="AB14" s="8">
        <f>IF(COUNTIFS(T_Demandes[Collaborateur],$A14,T_Demandes[Statut],"Validé",T_Demandes[Du],"&lt;="&amp;DATE(2026,12,25),T_Demandes[Au],"&gt;="&amp;DATE(2026,12,25),T_Demandes[Type],"CP")&gt;0,"CP",IF(COUNTIFS(T_Demandes[Collaborateur],$A14,T_Demandes[Statut],"Validé",T_Demandes[Du],"&lt;="&amp;DATE(2026,12,25),T_Demandes[Au],"&gt;="&amp;DATE(2026,12,25),T_Demandes[Type],"RTT")&gt;0,"RTT",IF(COUNTIFS(T_Demandes[Collaborateur],$A14,T_Demandes[Statut],"Validé",T_Demandes[Du],"&lt;="&amp;DATE(2026,12,25),T_Demandes[Au],"&gt;="&amp;DATE(2026,12,25),T_Demandes[Type],"MAL")&gt;0,"MAL",IF(COUNTIFS(T_Demandes[Collaborateur],$A14,T_Demandes[Statut],"Validé",T_Demandes[Du],"&lt;="&amp;DATE(2026,12,25),T_Demandes[Au],"&gt;="&amp;DATE(2026,12,25),T_Demandes[Type],"ABS")&gt;0,"ABS",IF(COUNTIFS(T_Demandes[Collaborateur],$A14,T_Demandes[Statut],"Validé",T_Demandes[Du],"&lt;="&amp;DATE(2026,12,25),T_Demandes[Au],"&gt;="&amp;DATE(2026,12,25),T_Demandes[Type],"MAT")&gt;0,"MAT","")))))</f>
        <v/>
      </c>
      <c r="AC14" s="8">
        <f>IF(COUNTIFS(T_Demandes[Collaborateur],$A14,T_Demandes[Statut],"Validé",T_Demandes[Du],"&lt;="&amp;DATE(2026,12,26),T_Demandes[Au],"&gt;="&amp;DATE(2026,12,26),T_Demandes[Type],"CP")&gt;0,"CP",IF(COUNTIFS(T_Demandes[Collaborateur],$A14,T_Demandes[Statut],"Validé",T_Demandes[Du],"&lt;="&amp;DATE(2026,12,26),T_Demandes[Au],"&gt;="&amp;DATE(2026,12,26),T_Demandes[Type],"RTT")&gt;0,"RTT",IF(COUNTIFS(T_Demandes[Collaborateur],$A14,T_Demandes[Statut],"Validé",T_Demandes[Du],"&lt;="&amp;DATE(2026,12,26),T_Demandes[Au],"&gt;="&amp;DATE(2026,12,26),T_Demandes[Type],"MAL")&gt;0,"MAL",IF(COUNTIFS(T_Demandes[Collaborateur],$A14,T_Demandes[Statut],"Validé",T_Demandes[Du],"&lt;="&amp;DATE(2026,12,26),T_Demandes[Au],"&gt;="&amp;DATE(2026,12,26),T_Demandes[Type],"ABS")&gt;0,"ABS",IF(COUNTIFS(T_Demandes[Collaborateur],$A14,T_Demandes[Statut],"Validé",T_Demandes[Du],"&lt;="&amp;DATE(2026,12,26),T_Demandes[Au],"&gt;="&amp;DATE(2026,12,26),T_Demandes[Type],"MAT")&gt;0,"MAT","")))))</f>
        <v/>
      </c>
      <c r="AD14" s="8">
        <f>IF(COUNTIFS(T_Demandes[Collaborateur],$A14,T_Demandes[Statut],"Validé",T_Demandes[Du],"&lt;="&amp;DATE(2026,12,27),T_Demandes[Au],"&gt;="&amp;DATE(2026,12,27),T_Demandes[Type],"CP")&gt;0,"CP",IF(COUNTIFS(T_Demandes[Collaborateur],$A14,T_Demandes[Statut],"Validé",T_Demandes[Du],"&lt;="&amp;DATE(2026,12,27),T_Demandes[Au],"&gt;="&amp;DATE(2026,12,27),T_Demandes[Type],"RTT")&gt;0,"RTT",IF(COUNTIFS(T_Demandes[Collaborateur],$A14,T_Demandes[Statut],"Validé",T_Demandes[Du],"&lt;="&amp;DATE(2026,12,27),T_Demandes[Au],"&gt;="&amp;DATE(2026,12,27),T_Demandes[Type],"MAL")&gt;0,"MAL",IF(COUNTIFS(T_Demandes[Collaborateur],$A14,T_Demandes[Statut],"Validé",T_Demandes[Du],"&lt;="&amp;DATE(2026,12,27),T_Demandes[Au],"&gt;="&amp;DATE(2026,12,27),T_Demandes[Type],"ABS")&gt;0,"ABS",IF(COUNTIFS(T_Demandes[Collaborateur],$A14,T_Demandes[Statut],"Validé",T_Demandes[Du],"&lt;="&amp;DATE(2026,12,27),T_Demandes[Au],"&gt;="&amp;DATE(2026,12,27),T_Demandes[Type],"MAT")&gt;0,"MAT","")))))</f>
        <v/>
      </c>
      <c r="AE14" s="8">
        <f>IF(COUNTIFS(T_Demandes[Collaborateur],$A14,T_Demandes[Statut],"Validé",T_Demandes[Du],"&lt;="&amp;DATE(2026,12,28),T_Demandes[Au],"&gt;="&amp;DATE(2026,12,28),T_Demandes[Type],"CP")&gt;0,"CP",IF(COUNTIFS(T_Demandes[Collaborateur],$A14,T_Demandes[Statut],"Validé",T_Demandes[Du],"&lt;="&amp;DATE(2026,12,28),T_Demandes[Au],"&gt;="&amp;DATE(2026,12,28),T_Demandes[Type],"RTT")&gt;0,"RTT",IF(COUNTIFS(T_Demandes[Collaborateur],$A14,T_Demandes[Statut],"Validé",T_Demandes[Du],"&lt;="&amp;DATE(2026,12,28),T_Demandes[Au],"&gt;="&amp;DATE(2026,12,28),T_Demandes[Type],"MAL")&gt;0,"MAL",IF(COUNTIFS(T_Demandes[Collaborateur],$A14,T_Demandes[Statut],"Validé",T_Demandes[Du],"&lt;="&amp;DATE(2026,12,28),T_Demandes[Au],"&gt;="&amp;DATE(2026,12,28),T_Demandes[Type],"ABS")&gt;0,"ABS",IF(COUNTIFS(T_Demandes[Collaborateur],$A14,T_Demandes[Statut],"Validé",T_Demandes[Du],"&lt;="&amp;DATE(2026,12,28),T_Demandes[Au],"&gt;="&amp;DATE(2026,12,28),T_Demandes[Type],"MAT")&gt;0,"MAT","")))))</f>
        <v/>
      </c>
      <c r="AF14" s="8">
        <f>IF(COUNTIFS(T_Demandes[Collaborateur],$A14,T_Demandes[Statut],"Validé",T_Demandes[Du],"&lt;="&amp;DATE(2026,12,29),T_Demandes[Au],"&gt;="&amp;DATE(2026,12,29),T_Demandes[Type],"CP")&gt;0,"CP",IF(COUNTIFS(T_Demandes[Collaborateur],$A14,T_Demandes[Statut],"Validé",T_Demandes[Du],"&lt;="&amp;DATE(2026,12,29),T_Demandes[Au],"&gt;="&amp;DATE(2026,12,29),T_Demandes[Type],"RTT")&gt;0,"RTT",IF(COUNTIFS(T_Demandes[Collaborateur],$A14,T_Demandes[Statut],"Validé",T_Demandes[Du],"&lt;="&amp;DATE(2026,12,29),T_Demandes[Au],"&gt;="&amp;DATE(2026,12,29),T_Demandes[Type],"MAL")&gt;0,"MAL",IF(COUNTIFS(T_Demandes[Collaborateur],$A14,T_Demandes[Statut],"Validé",T_Demandes[Du],"&lt;="&amp;DATE(2026,12,29),T_Demandes[Au],"&gt;="&amp;DATE(2026,12,29),T_Demandes[Type],"ABS")&gt;0,"ABS",IF(COUNTIFS(T_Demandes[Collaborateur],$A14,T_Demandes[Statut],"Validé",T_Demandes[Du],"&lt;="&amp;DATE(2026,12,29),T_Demandes[Au],"&gt;="&amp;DATE(2026,12,29),T_Demandes[Type],"MAT")&gt;0,"MAT","")))))</f>
        <v/>
      </c>
      <c r="AG14" s="8">
        <f>IF(COUNTIFS(T_Demandes[Collaborateur],$A14,T_Demandes[Statut],"Validé",T_Demandes[Du],"&lt;="&amp;DATE(2026,12,30),T_Demandes[Au],"&gt;="&amp;DATE(2026,12,30),T_Demandes[Type],"CP")&gt;0,"CP",IF(COUNTIFS(T_Demandes[Collaborateur],$A14,T_Demandes[Statut],"Validé",T_Demandes[Du],"&lt;="&amp;DATE(2026,12,30),T_Demandes[Au],"&gt;="&amp;DATE(2026,12,30),T_Demandes[Type],"RTT")&gt;0,"RTT",IF(COUNTIFS(T_Demandes[Collaborateur],$A14,T_Demandes[Statut],"Validé",T_Demandes[Du],"&lt;="&amp;DATE(2026,12,30),T_Demandes[Au],"&gt;="&amp;DATE(2026,12,30),T_Demandes[Type],"MAL")&gt;0,"MAL",IF(COUNTIFS(T_Demandes[Collaborateur],$A14,T_Demandes[Statut],"Validé",T_Demandes[Du],"&lt;="&amp;DATE(2026,12,30),T_Demandes[Au],"&gt;="&amp;DATE(2026,12,30),T_Demandes[Type],"ABS")&gt;0,"ABS",IF(COUNTIFS(T_Demandes[Collaborateur],$A14,T_Demandes[Statut],"Validé",T_Demandes[Du],"&lt;="&amp;DATE(2026,12,30),T_Demandes[Au],"&gt;="&amp;DATE(2026,12,30),T_Demandes[Type],"MAT")&gt;0,"MAT","")))))</f>
        <v/>
      </c>
      <c r="AH14" s="8">
        <f>IF(COUNTIFS(T_Demandes[Collaborateur],$A14,T_Demandes[Statut],"Validé",T_Demandes[Du],"&lt;="&amp;DATE(2026,12,31),T_Demandes[Au],"&gt;="&amp;DATE(2026,12,31),T_Demandes[Type],"CP")&gt;0,"CP",IF(COUNTIFS(T_Demandes[Collaborateur],$A14,T_Demandes[Statut],"Validé",T_Demandes[Du],"&lt;="&amp;DATE(2026,12,31),T_Demandes[Au],"&gt;="&amp;DATE(2026,12,31),T_Demandes[Type],"RTT")&gt;0,"RTT",IF(COUNTIFS(T_Demandes[Collaborateur],$A14,T_Demandes[Statut],"Validé",T_Demandes[Du],"&lt;="&amp;DATE(2026,12,31),T_Demandes[Au],"&gt;="&amp;DATE(2026,12,31),T_Demandes[Type],"MAL")&gt;0,"MAL",IF(COUNTIFS(T_Demandes[Collaborateur],$A14,T_Demandes[Statut],"Validé",T_Demandes[Du],"&lt;="&amp;DATE(2026,12,31),T_Demandes[Au],"&gt;="&amp;DATE(2026,12,31),T_Demandes[Type],"ABS")&gt;0,"ABS",IF(COUNTIFS(T_Demandes[Collaborateur],$A14,T_Demandes[Statut],"Validé",T_Demandes[Du],"&lt;="&amp;DATE(2026,12,31),T_Demandes[Au],"&gt;="&amp;DATE(2026,12,31),T_Demandes[Type],"MAT")&gt;0,"MAT","")))))</f>
        <v/>
      </c>
    </row>
    <row r="15">
      <c r="A15" t="inlineStr">
        <is>
          <t>Julie Béranger</t>
        </is>
      </c>
      <c r="B15" t="inlineStr">
        <is>
          <t>C</t>
        </is>
      </c>
      <c r="C15" t="inlineStr">
        <is>
          <t>Karim Lahlou</t>
        </is>
      </c>
      <c r="D15" s="8">
        <f>IF(COUNTIFS(T_Demandes[Collaborateur],$A15,T_Demandes[Statut],"Validé",T_Demandes[Du],"&lt;="&amp;DATE(2026,12,1),T_Demandes[Au],"&gt;="&amp;DATE(2026,12,1),T_Demandes[Type],"CP")&gt;0,"CP",IF(COUNTIFS(T_Demandes[Collaborateur],$A15,T_Demandes[Statut],"Validé",T_Demandes[Du],"&lt;="&amp;DATE(2026,12,1),T_Demandes[Au],"&gt;="&amp;DATE(2026,12,1),T_Demandes[Type],"RTT")&gt;0,"RTT",IF(COUNTIFS(T_Demandes[Collaborateur],$A15,T_Demandes[Statut],"Validé",T_Demandes[Du],"&lt;="&amp;DATE(2026,12,1),T_Demandes[Au],"&gt;="&amp;DATE(2026,12,1),T_Demandes[Type],"MAL")&gt;0,"MAL",IF(COUNTIFS(T_Demandes[Collaborateur],$A15,T_Demandes[Statut],"Validé",T_Demandes[Du],"&lt;="&amp;DATE(2026,12,1),T_Demandes[Au],"&gt;="&amp;DATE(2026,12,1),T_Demandes[Type],"ABS")&gt;0,"ABS",IF(COUNTIFS(T_Demandes[Collaborateur],$A15,T_Demandes[Statut],"Validé",T_Demandes[Du],"&lt;="&amp;DATE(2026,12,1),T_Demandes[Au],"&gt;="&amp;DATE(2026,12,1),T_Demandes[Type],"MAT")&gt;0,"MAT","")))))</f>
        <v/>
      </c>
      <c r="E15" s="8">
        <f>IF(COUNTIFS(T_Demandes[Collaborateur],$A15,T_Demandes[Statut],"Validé",T_Demandes[Du],"&lt;="&amp;DATE(2026,12,2),T_Demandes[Au],"&gt;="&amp;DATE(2026,12,2),T_Demandes[Type],"CP")&gt;0,"CP",IF(COUNTIFS(T_Demandes[Collaborateur],$A15,T_Demandes[Statut],"Validé",T_Demandes[Du],"&lt;="&amp;DATE(2026,12,2),T_Demandes[Au],"&gt;="&amp;DATE(2026,12,2),T_Demandes[Type],"RTT")&gt;0,"RTT",IF(COUNTIFS(T_Demandes[Collaborateur],$A15,T_Demandes[Statut],"Validé",T_Demandes[Du],"&lt;="&amp;DATE(2026,12,2),T_Demandes[Au],"&gt;="&amp;DATE(2026,12,2),T_Demandes[Type],"MAL")&gt;0,"MAL",IF(COUNTIFS(T_Demandes[Collaborateur],$A15,T_Demandes[Statut],"Validé",T_Demandes[Du],"&lt;="&amp;DATE(2026,12,2),T_Demandes[Au],"&gt;="&amp;DATE(2026,12,2),T_Demandes[Type],"ABS")&gt;0,"ABS",IF(COUNTIFS(T_Demandes[Collaborateur],$A15,T_Demandes[Statut],"Validé",T_Demandes[Du],"&lt;="&amp;DATE(2026,12,2),T_Demandes[Au],"&gt;="&amp;DATE(2026,12,2),T_Demandes[Type],"MAT")&gt;0,"MAT","")))))</f>
        <v/>
      </c>
      <c r="F15" s="8">
        <f>IF(COUNTIFS(T_Demandes[Collaborateur],$A15,T_Demandes[Statut],"Validé",T_Demandes[Du],"&lt;="&amp;DATE(2026,12,3),T_Demandes[Au],"&gt;="&amp;DATE(2026,12,3),T_Demandes[Type],"CP")&gt;0,"CP",IF(COUNTIFS(T_Demandes[Collaborateur],$A15,T_Demandes[Statut],"Validé",T_Demandes[Du],"&lt;="&amp;DATE(2026,12,3),T_Demandes[Au],"&gt;="&amp;DATE(2026,12,3),T_Demandes[Type],"RTT")&gt;0,"RTT",IF(COUNTIFS(T_Demandes[Collaborateur],$A15,T_Demandes[Statut],"Validé",T_Demandes[Du],"&lt;="&amp;DATE(2026,12,3),T_Demandes[Au],"&gt;="&amp;DATE(2026,12,3),T_Demandes[Type],"MAL")&gt;0,"MAL",IF(COUNTIFS(T_Demandes[Collaborateur],$A15,T_Demandes[Statut],"Validé",T_Demandes[Du],"&lt;="&amp;DATE(2026,12,3),T_Demandes[Au],"&gt;="&amp;DATE(2026,12,3),T_Demandes[Type],"ABS")&gt;0,"ABS",IF(COUNTIFS(T_Demandes[Collaborateur],$A15,T_Demandes[Statut],"Validé",T_Demandes[Du],"&lt;="&amp;DATE(2026,12,3),T_Demandes[Au],"&gt;="&amp;DATE(2026,12,3),T_Demandes[Type],"MAT")&gt;0,"MAT","")))))</f>
        <v/>
      </c>
      <c r="G15" s="8">
        <f>IF(COUNTIFS(T_Demandes[Collaborateur],$A15,T_Demandes[Statut],"Validé",T_Demandes[Du],"&lt;="&amp;DATE(2026,12,4),T_Demandes[Au],"&gt;="&amp;DATE(2026,12,4),T_Demandes[Type],"CP")&gt;0,"CP",IF(COUNTIFS(T_Demandes[Collaborateur],$A15,T_Demandes[Statut],"Validé",T_Demandes[Du],"&lt;="&amp;DATE(2026,12,4),T_Demandes[Au],"&gt;="&amp;DATE(2026,12,4),T_Demandes[Type],"RTT")&gt;0,"RTT",IF(COUNTIFS(T_Demandes[Collaborateur],$A15,T_Demandes[Statut],"Validé",T_Demandes[Du],"&lt;="&amp;DATE(2026,12,4),T_Demandes[Au],"&gt;="&amp;DATE(2026,12,4),T_Demandes[Type],"MAL")&gt;0,"MAL",IF(COUNTIFS(T_Demandes[Collaborateur],$A15,T_Demandes[Statut],"Validé",T_Demandes[Du],"&lt;="&amp;DATE(2026,12,4),T_Demandes[Au],"&gt;="&amp;DATE(2026,12,4),T_Demandes[Type],"ABS")&gt;0,"ABS",IF(COUNTIFS(T_Demandes[Collaborateur],$A15,T_Demandes[Statut],"Validé",T_Demandes[Du],"&lt;="&amp;DATE(2026,12,4),T_Demandes[Au],"&gt;="&amp;DATE(2026,12,4),T_Demandes[Type],"MAT")&gt;0,"MAT","")))))</f>
        <v/>
      </c>
      <c r="H15" s="8">
        <f>IF(COUNTIFS(T_Demandes[Collaborateur],$A15,T_Demandes[Statut],"Validé",T_Demandes[Du],"&lt;="&amp;DATE(2026,12,5),T_Demandes[Au],"&gt;="&amp;DATE(2026,12,5),T_Demandes[Type],"CP")&gt;0,"CP",IF(COUNTIFS(T_Demandes[Collaborateur],$A15,T_Demandes[Statut],"Validé",T_Demandes[Du],"&lt;="&amp;DATE(2026,12,5),T_Demandes[Au],"&gt;="&amp;DATE(2026,12,5),T_Demandes[Type],"RTT")&gt;0,"RTT",IF(COUNTIFS(T_Demandes[Collaborateur],$A15,T_Demandes[Statut],"Validé",T_Demandes[Du],"&lt;="&amp;DATE(2026,12,5),T_Demandes[Au],"&gt;="&amp;DATE(2026,12,5),T_Demandes[Type],"MAL")&gt;0,"MAL",IF(COUNTIFS(T_Demandes[Collaborateur],$A15,T_Demandes[Statut],"Validé",T_Demandes[Du],"&lt;="&amp;DATE(2026,12,5),T_Demandes[Au],"&gt;="&amp;DATE(2026,12,5),T_Demandes[Type],"ABS")&gt;0,"ABS",IF(COUNTIFS(T_Demandes[Collaborateur],$A15,T_Demandes[Statut],"Validé",T_Demandes[Du],"&lt;="&amp;DATE(2026,12,5),T_Demandes[Au],"&gt;="&amp;DATE(2026,12,5),T_Demandes[Type],"MAT")&gt;0,"MAT","")))))</f>
        <v/>
      </c>
      <c r="I15" s="8">
        <f>IF(COUNTIFS(T_Demandes[Collaborateur],$A15,T_Demandes[Statut],"Validé",T_Demandes[Du],"&lt;="&amp;DATE(2026,12,6),T_Demandes[Au],"&gt;="&amp;DATE(2026,12,6),T_Demandes[Type],"CP")&gt;0,"CP",IF(COUNTIFS(T_Demandes[Collaborateur],$A15,T_Demandes[Statut],"Validé",T_Demandes[Du],"&lt;="&amp;DATE(2026,12,6),T_Demandes[Au],"&gt;="&amp;DATE(2026,12,6),T_Demandes[Type],"RTT")&gt;0,"RTT",IF(COUNTIFS(T_Demandes[Collaborateur],$A15,T_Demandes[Statut],"Validé",T_Demandes[Du],"&lt;="&amp;DATE(2026,12,6),T_Demandes[Au],"&gt;="&amp;DATE(2026,12,6),T_Demandes[Type],"MAL")&gt;0,"MAL",IF(COUNTIFS(T_Demandes[Collaborateur],$A15,T_Demandes[Statut],"Validé",T_Demandes[Du],"&lt;="&amp;DATE(2026,12,6),T_Demandes[Au],"&gt;="&amp;DATE(2026,12,6),T_Demandes[Type],"ABS")&gt;0,"ABS",IF(COUNTIFS(T_Demandes[Collaborateur],$A15,T_Demandes[Statut],"Validé",T_Demandes[Du],"&lt;="&amp;DATE(2026,12,6),T_Demandes[Au],"&gt;="&amp;DATE(2026,12,6),T_Demandes[Type],"MAT")&gt;0,"MAT","")))))</f>
        <v/>
      </c>
      <c r="J15" s="8">
        <f>IF(COUNTIFS(T_Demandes[Collaborateur],$A15,T_Demandes[Statut],"Validé",T_Demandes[Du],"&lt;="&amp;DATE(2026,12,7),T_Demandes[Au],"&gt;="&amp;DATE(2026,12,7),T_Demandes[Type],"CP")&gt;0,"CP",IF(COUNTIFS(T_Demandes[Collaborateur],$A15,T_Demandes[Statut],"Validé",T_Demandes[Du],"&lt;="&amp;DATE(2026,12,7),T_Demandes[Au],"&gt;="&amp;DATE(2026,12,7),T_Demandes[Type],"RTT")&gt;0,"RTT",IF(COUNTIFS(T_Demandes[Collaborateur],$A15,T_Demandes[Statut],"Validé",T_Demandes[Du],"&lt;="&amp;DATE(2026,12,7),T_Demandes[Au],"&gt;="&amp;DATE(2026,12,7),T_Demandes[Type],"MAL")&gt;0,"MAL",IF(COUNTIFS(T_Demandes[Collaborateur],$A15,T_Demandes[Statut],"Validé",T_Demandes[Du],"&lt;="&amp;DATE(2026,12,7),T_Demandes[Au],"&gt;="&amp;DATE(2026,12,7),T_Demandes[Type],"ABS")&gt;0,"ABS",IF(COUNTIFS(T_Demandes[Collaborateur],$A15,T_Demandes[Statut],"Validé",T_Demandes[Du],"&lt;="&amp;DATE(2026,12,7),T_Demandes[Au],"&gt;="&amp;DATE(2026,12,7),T_Demandes[Type],"MAT")&gt;0,"MAT","")))))</f>
        <v/>
      </c>
      <c r="K15" s="8">
        <f>IF(COUNTIFS(T_Demandes[Collaborateur],$A15,T_Demandes[Statut],"Validé",T_Demandes[Du],"&lt;="&amp;DATE(2026,12,8),T_Demandes[Au],"&gt;="&amp;DATE(2026,12,8),T_Demandes[Type],"CP")&gt;0,"CP",IF(COUNTIFS(T_Demandes[Collaborateur],$A15,T_Demandes[Statut],"Validé",T_Demandes[Du],"&lt;="&amp;DATE(2026,12,8),T_Demandes[Au],"&gt;="&amp;DATE(2026,12,8),T_Demandes[Type],"RTT")&gt;0,"RTT",IF(COUNTIFS(T_Demandes[Collaborateur],$A15,T_Demandes[Statut],"Validé",T_Demandes[Du],"&lt;="&amp;DATE(2026,12,8),T_Demandes[Au],"&gt;="&amp;DATE(2026,12,8),T_Demandes[Type],"MAL")&gt;0,"MAL",IF(COUNTIFS(T_Demandes[Collaborateur],$A15,T_Demandes[Statut],"Validé",T_Demandes[Du],"&lt;="&amp;DATE(2026,12,8),T_Demandes[Au],"&gt;="&amp;DATE(2026,12,8),T_Demandes[Type],"ABS")&gt;0,"ABS",IF(COUNTIFS(T_Demandes[Collaborateur],$A15,T_Demandes[Statut],"Validé",T_Demandes[Du],"&lt;="&amp;DATE(2026,12,8),T_Demandes[Au],"&gt;="&amp;DATE(2026,12,8),T_Demandes[Type],"MAT")&gt;0,"MAT","")))))</f>
        <v/>
      </c>
      <c r="L15" s="8">
        <f>IF(COUNTIFS(T_Demandes[Collaborateur],$A15,T_Demandes[Statut],"Validé",T_Demandes[Du],"&lt;="&amp;DATE(2026,12,9),T_Demandes[Au],"&gt;="&amp;DATE(2026,12,9),T_Demandes[Type],"CP")&gt;0,"CP",IF(COUNTIFS(T_Demandes[Collaborateur],$A15,T_Demandes[Statut],"Validé",T_Demandes[Du],"&lt;="&amp;DATE(2026,12,9),T_Demandes[Au],"&gt;="&amp;DATE(2026,12,9),T_Demandes[Type],"RTT")&gt;0,"RTT",IF(COUNTIFS(T_Demandes[Collaborateur],$A15,T_Demandes[Statut],"Validé",T_Demandes[Du],"&lt;="&amp;DATE(2026,12,9),T_Demandes[Au],"&gt;="&amp;DATE(2026,12,9),T_Demandes[Type],"MAL")&gt;0,"MAL",IF(COUNTIFS(T_Demandes[Collaborateur],$A15,T_Demandes[Statut],"Validé",T_Demandes[Du],"&lt;="&amp;DATE(2026,12,9),T_Demandes[Au],"&gt;="&amp;DATE(2026,12,9),T_Demandes[Type],"ABS")&gt;0,"ABS",IF(COUNTIFS(T_Demandes[Collaborateur],$A15,T_Demandes[Statut],"Validé",T_Demandes[Du],"&lt;="&amp;DATE(2026,12,9),T_Demandes[Au],"&gt;="&amp;DATE(2026,12,9),T_Demandes[Type],"MAT")&gt;0,"MAT","")))))</f>
        <v/>
      </c>
      <c r="M15" s="8">
        <f>IF(COUNTIFS(T_Demandes[Collaborateur],$A15,T_Demandes[Statut],"Validé",T_Demandes[Du],"&lt;="&amp;DATE(2026,12,10),T_Demandes[Au],"&gt;="&amp;DATE(2026,12,10),T_Demandes[Type],"CP")&gt;0,"CP",IF(COUNTIFS(T_Demandes[Collaborateur],$A15,T_Demandes[Statut],"Validé",T_Demandes[Du],"&lt;="&amp;DATE(2026,12,10),T_Demandes[Au],"&gt;="&amp;DATE(2026,12,10),T_Demandes[Type],"RTT")&gt;0,"RTT",IF(COUNTIFS(T_Demandes[Collaborateur],$A15,T_Demandes[Statut],"Validé",T_Demandes[Du],"&lt;="&amp;DATE(2026,12,10),T_Demandes[Au],"&gt;="&amp;DATE(2026,12,10),T_Demandes[Type],"MAL")&gt;0,"MAL",IF(COUNTIFS(T_Demandes[Collaborateur],$A15,T_Demandes[Statut],"Validé",T_Demandes[Du],"&lt;="&amp;DATE(2026,12,10),T_Demandes[Au],"&gt;="&amp;DATE(2026,12,10),T_Demandes[Type],"ABS")&gt;0,"ABS",IF(COUNTIFS(T_Demandes[Collaborateur],$A15,T_Demandes[Statut],"Validé",T_Demandes[Du],"&lt;="&amp;DATE(2026,12,10),T_Demandes[Au],"&gt;="&amp;DATE(2026,12,10),T_Demandes[Type],"MAT")&gt;0,"MAT","")))))</f>
        <v/>
      </c>
      <c r="N15" s="8">
        <f>IF(COUNTIFS(T_Demandes[Collaborateur],$A15,T_Demandes[Statut],"Validé",T_Demandes[Du],"&lt;="&amp;DATE(2026,12,11),T_Demandes[Au],"&gt;="&amp;DATE(2026,12,11),T_Demandes[Type],"CP")&gt;0,"CP",IF(COUNTIFS(T_Demandes[Collaborateur],$A15,T_Demandes[Statut],"Validé",T_Demandes[Du],"&lt;="&amp;DATE(2026,12,11),T_Demandes[Au],"&gt;="&amp;DATE(2026,12,11),T_Demandes[Type],"RTT")&gt;0,"RTT",IF(COUNTIFS(T_Demandes[Collaborateur],$A15,T_Demandes[Statut],"Validé",T_Demandes[Du],"&lt;="&amp;DATE(2026,12,11),T_Demandes[Au],"&gt;="&amp;DATE(2026,12,11),T_Demandes[Type],"MAL")&gt;0,"MAL",IF(COUNTIFS(T_Demandes[Collaborateur],$A15,T_Demandes[Statut],"Validé",T_Demandes[Du],"&lt;="&amp;DATE(2026,12,11),T_Demandes[Au],"&gt;="&amp;DATE(2026,12,11),T_Demandes[Type],"ABS")&gt;0,"ABS",IF(COUNTIFS(T_Demandes[Collaborateur],$A15,T_Demandes[Statut],"Validé",T_Demandes[Du],"&lt;="&amp;DATE(2026,12,11),T_Demandes[Au],"&gt;="&amp;DATE(2026,12,11),T_Demandes[Type],"MAT")&gt;0,"MAT","")))))</f>
        <v/>
      </c>
      <c r="O15" s="8">
        <f>IF(COUNTIFS(T_Demandes[Collaborateur],$A15,T_Demandes[Statut],"Validé",T_Demandes[Du],"&lt;="&amp;DATE(2026,12,12),T_Demandes[Au],"&gt;="&amp;DATE(2026,12,12),T_Demandes[Type],"CP")&gt;0,"CP",IF(COUNTIFS(T_Demandes[Collaborateur],$A15,T_Demandes[Statut],"Validé",T_Demandes[Du],"&lt;="&amp;DATE(2026,12,12),T_Demandes[Au],"&gt;="&amp;DATE(2026,12,12),T_Demandes[Type],"RTT")&gt;0,"RTT",IF(COUNTIFS(T_Demandes[Collaborateur],$A15,T_Demandes[Statut],"Validé",T_Demandes[Du],"&lt;="&amp;DATE(2026,12,12),T_Demandes[Au],"&gt;="&amp;DATE(2026,12,12),T_Demandes[Type],"MAL")&gt;0,"MAL",IF(COUNTIFS(T_Demandes[Collaborateur],$A15,T_Demandes[Statut],"Validé",T_Demandes[Du],"&lt;="&amp;DATE(2026,12,12),T_Demandes[Au],"&gt;="&amp;DATE(2026,12,12),T_Demandes[Type],"ABS")&gt;0,"ABS",IF(COUNTIFS(T_Demandes[Collaborateur],$A15,T_Demandes[Statut],"Validé",T_Demandes[Du],"&lt;="&amp;DATE(2026,12,12),T_Demandes[Au],"&gt;="&amp;DATE(2026,12,12),T_Demandes[Type],"MAT")&gt;0,"MAT","")))))</f>
        <v/>
      </c>
      <c r="P15" s="8">
        <f>IF(COUNTIFS(T_Demandes[Collaborateur],$A15,T_Demandes[Statut],"Validé",T_Demandes[Du],"&lt;="&amp;DATE(2026,12,13),T_Demandes[Au],"&gt;="&amp;DATE(2026,12,13),T_Demandes[Type],"CP")&gt;0,"CP",IF(COUNTIFS(T_Demandes[Collaborateur],$A15,T_Demandes[Statut],"Validé",T_Demandes[Du],"&lt;="&amp;DATE(2026,12,13),T_Demandes[Au],"&gt;="&amp;DATE(2026,12,13),T_Demandes[Type],"RTT")&gt;0,"RTT",IF(COUNTIFS(T_Demandes[Collaborateur],$A15,T_Demandes[Statut],"Validé",T_Demandes[Du],"&lt;="&amp;DATE(2026,12,13),T_Demandes[Au],"&gt;="&amp;DATE(2026,12,13),T_Demandes[Type],"MAL")&gt;0,"MAL",IF(COUNTIFS(T_Demandes[Collaborateur],$A15,T_Demandes[Statut],"Validé",T_Demandes[Du],"&lt;="&amp;DATE(2026,12,13),T_Demandes[Au],"&gt;="&amp;DATE(2026,12,13),T_Demandes[Type],"ABS")&gt;0,"ABS",IF(COUNTIFS(T_Demandes[Collaborateur],$A15,T_Demandes[Statut],"Validé",T_Demandes[Du],"&lt;="&amp;DATE(2026,12,13),T_Demandes[Au],"&gt;="&amp;DATE(2026,12,13),T_Demandes[Type],"MAT")&gt;0,"MAT","")))))</f>
        <v/>
      </c>
      <c r="Q15" s="8">
        <f>IF(COUNTIFS(T_Demandes[Collaborateur],$A15,T_Demandes[Statut],"Validé",T_Demandes[Du],"&lt;="&amp;DATE(2026,12,14),T_Demandes[Au],"&gt;="&amp;DATE(2026,12,14),T_Demandes[Type],"CP")&gt;0,"CP",IF(COUNTIFS(T_Demandes[Collaborateur],$A15,T_Demandes[Statut],"Validé",T_Demandes[Du],"&lt;="&amp;DATE(2026,12,14),T_Demandes[Au],"&gt;="&amp;DATE(2026,12,14),T_Demandes[Type],"RTT")&gt;0,"RTT",IF(COUNTIFS(T_Demandes[Collaborateur],$A15,T_Demandes[Statut],"Validé",T_Demandes[Du],"&lt;="&amp;DATE(2026,12,14),T_Demandes[Au],"&gt;="&amp;DATE(2026,12,14),T_Demandes[Type],"MAL")&gt;0,"MAL",IF(COUNTIFS(T_Demandes[Collaborateur],$A15,T_Demandes[Statut],"Validé",T_Demandes[Du],"&lt;="&amp;DATE(2026,12,14),T_Demandes[Au],"&gt;="&amp;DATE(2026,12,14),T_Demandes[Type],"ABS")&gt;0,"ABS",IF(COUNTIFS(T_Demandes[Collaborateur],$A15,T_Demandes[Statut],"Validé",T_Demandes[Du],"&lt;="&amp;DATE(2026,12,14),T_Demandes[Au],"&gt;="&amp;DATE(2026,12,14),T_Demandes[Type],"MAT")&gt;0,"MAT","")))))</f>
        <v/>
      </c>
      <c r="R15" s="8">
        <f>IF(COUNTIFS(T_Demandes[Collaborateur],$A15,T_Demandes[Statut],"Validé",T_Demandes[Du],"&lt;="&amp;DATE(2026,12,15),T_Demandes[Au],"&gt;="&amp;DATE(2026,12,15),T_Demandes[Type],"CP")&gt;0,"CP",IF(COUNTIFS(T_Demandes[Collaborateur],$A15,T_Demandes[Statut],"Validé",T_Demandes[Du],"&lt;="&amp;DATE(2026,12,15),T_Demandes[Au],"&gt;="&amp;DATE(2026,12,15),T_Demandes[Type],"RTT")&gt;0,"RTT",IF(COUNTIFS(T_Demandes[Collaborateur],$A15,T_Demandes[Statut],"Validé",T_Demandes[Du],"&lt;="&amp;DATE(2026,12,15),T_Demandes[Au],"&gt;="&amp;DATE(2026,12,15),T_Demandes[Type],"MAL")&gt;0,"MAL",IF(COUNTIFS(T_Demandes[Collaborateur],$A15,T_Demandes[Statut],"Validé",T_Demandes[Du],"&lt;="&amp;DATE(2026,12,15),T_Demandes[Au],"&gt;="&amp;DATE(2026,12,15),T_Demandes[Type],"ABS")&gt;0,"ABS",IF(COUNTIFS(T_Demandes[Collaborateur],$A15,T_Demandes[Statut],"Validé",T_Demandes[Du],"&lt;="&amp;DATE(2026,12,15),T_Demandes[Au],"&gt;="&amp;DATE(2026,12,15),T_Demandes[Type],"MAT")&gt;0,"MAT","")))))</f>
        <v/>
      </c>
      <c r="S15" s="8">
        <f>IF(COUNTIFS(T_Demandes[Collaborateur],$A15,T_Demandes[Statut],"Validé",T_Demandes[Du],"&lt;="&amp;DATE(2026,12,16),T_Demandes[Au],"&gt;="&amp;DATE(2026,12,16),T_Demandes[Type],"CP")&gt;0,"CP",IF(COUNTIFS(T_Demandes[Collaborateur],$A15,T_Demandes[Statut],"Validé",T_Demandes[Du],"&lt;="&amp;DATE(2026,12,16),T_Demandes[Au],"&gt;="&amp;DATE(2026,12,16),T_Demandes[Type],"RTT")&gt;0,"RTT",IF(COUNTIFS(T_Demandes[Collaborateur],$A15,T_Demandes[Statut],"Validé",T_Demandes[Du],"&lt;="&amp;DATE(2026,12,16),T_Demandes[Au],"&gt;="&amp;DATE(2026,12,16),T_Demandes[Type],"MAL")&gt;0,"MAL",IF(COUNTIFS(T_Demandes[Collaborateur],$A15,T_Demandes[Statut],"Validé",T_Demandes[Du],"&lt;="&amp;DATE(2026,12,16),T_Demandes[Au],"&gt;="&amp;DATE(2026,12,16),T_Demandes[Type],"ABS")&gt;0,"ABS",IF(COUNTIFS(T_Demandes[Collaborateur],$A15,T_Demandes[Statut],"Validé",T_Demandes[Du],"&lt;="&amp;DATE(2026,12,16),T_Demandes[Au],"&gt;="&amp;DATE(2026,12,16),T_Demandes[Type],"MAT")&gt;0,"MAT","")))))</f>
        <v/>
      </c>
      <c r="T15" s="8">
        <f>IF(COUNTIFS(T_Demandes[Collaborateur],$A15,T_Demandes[Statut],"Validé",T_Demandes[Du],"&lt;="&amp;DATE(2026,12,17),T_Demandes[Au],"&gt;="&amp;DATE(2026,12,17),T_Demandes[Type],"CP")&gt;0,"CP",IF(COUNTIFS(T_Demandes[Collaborateur],$A15,T_Demandes[Statut],"Validé",T_Demandes[Du],"&lt;="&amp;DATE(2026,12,17),T_Demandes[Au],"&gt;="&amp;DATE(2026,12,17),T_Demandes[Type],"RTT")&gt;0,"RTT",IF(COUNTIFS(T_Demandes[Collaborateur],$A15,T_Demandes[Statut],"Validé",T_Demandes[Du],"&lt;="&amp;DATE(2026,12,17),T_Demandes[Au],"&gt;="&amp;DATE(2026,12,17),T_Demandes[Type],"MAL")&gt;0,"MAL",IF(COUNTIFS(T_Demandes[Collaborateur],$A15,T_Demandes[Statut],"Validé",T_Demandes[Du],"&lt;="&amp;DATE(2026,12,17),T_Demandes[Au],"&gt;="&amp;DATE(2026,12,17),T_Demandes[Type],"ABS")&gt;0,"ABS",IF(COUNTIFS(T_Demandes[Collaborateur],$A15,T_Demandes[Statut],"Validé",T_Demandes[Du],"&lt;="&amp;DATE(2026,12,17),T_Demandes[Au],"&gt;="&amp;DATE(2026,12,17),T_Demandes[Type],"MAT")&gt;0,"MAT","")))))</f>
        <v/>
      </c>
      <c r="U15" s="8">
        <f>IF(COUNTIFS(T_Demandes[Collaborateur],$A15,T_Demandes[Statut],"Validé",T_Demandes[Du],"&lt;="&amp;DATE(2026,12,18),T_Demandes[Au],"&gt;="&amp;DATE(2026,12,18),T_Demandes[Type],"CP")&gt;0,"CP",IF(COUNTIFS(T_Demandes[Collaborateur],$A15,T_Demandes[Statut],"Validé",T_Demandes[Du],"&lt;="&amp;DATE(2026,12,18),T_Demandes[Au],"&gt;="&amp;DATE(2026,12,18),T_Demandes[Type],"RTT")&gt;0,"RTT",IF(COUNTIFS(T_Demandes[Collaborateur],$A15,T_Demandes[Statut],"Validé",T_Demandes[Du],"&lt;="&amp;DATE(2026,12,18),T_Demandes[Au],"&gt;="&amp;DATE(2026,12,18),T_Demandes[Type],"MAL")&gt;0,"MAL",IF(COUNTIFS(T_Demandes[Collaborateur],$A15,T_Demandes[Statut],"Validé",T_Demandes[Du],"&lt;="&amp;DATE(2026,12,18),T_Demandes[Au],"&gt;="&amp;DATE(2026,12,18),T_Demandes[Type],"ABS")&gt;0,"ABS",IF(COUNTIFS(T_Demandes[Collaborateur],$A15,T_Demandes[Statut],"Validé",T_Demandes[Du],"&lt;="&amp;DATE(2026,12,18),T_Demandes[Au],"&gt;="&amp;DATE(2026,12,18),T_Demandes[Type],"MAT")&gt;0,"MAT","")))))</f>
        <v/>
      </c>
      <c r="V15" s="8">
        <f>IF(COUNTIFS(T_Demandes[Collaborateur],$A15,T_Demandes[Statut],"Validé",T_Demandes[Du],"&lt;="&amp;DATE(2026,12,19),T_Demandes[Au],"&gt;="&amp;DATE(2026,12,19),T_Demandes[Type],"CP")&gt;0,"CP",IF(COUNTIFS(T_Demandes[Collaborateur],$A15,T_Demandes[Statut],"Validé",T_Demandes[Du],"&lt;="&amp;DATE(2026,12,19),T_Demandes[Au],"&gt;="&amp;DATE(2026,12,19),T_Demandes[Type],"RTT")&gt;0,"RTT",IF(COUNTIFS(T_Demandes[Collaborateur],$A15,T_Demandes[Statut],"Validé",T_Demandes[Du],"&lt;="&amp;DATE(2026,12,19),T_Demandes[Au],"&gt;="&amp;DATE(2026,12,19),T_Demandes[Type],"MAL")&gt;0,"MAL",IF(COUNTIFS(T_Demandes[Collaborateur],$A15,T_Demandes[Statut],"Validé",T_Demandes[Du],"&lt;="&amp;DATE(2026,12,19),T_Demandes[Au],"&gt;="&amp;DATE(2026,12,19),T_Demandes[Type],"ABS")&gt;0,"ABS",IF(COUNTIFS(T_Demandes[Collaborateur],$A15,T_Demandes[Statut],"Validé",T_Demandes[Du],"&lt;="&amp;DATE(2026,12,19),T_Demandes[Au],"&gt;="&amp;DATE(2026,12,19),T_Demandes[Type],"MAT")&gt;0,"MAT","")))))</f>
        <v/>
      </c>
      <c r="W15" s="8">
        <f>IF(COUNTIFS(T_Demandes[Collaborateur],$A15,T_Demandes[Statut],"Validé",T_Demandes[Du],"&lt;="&amp;DATE(2026,12,20),T_Demandes[Au],"&gt;="&amp;DATE(2026,12,20),T_Demandes[Type],"CP")&gt;0,"CP",IF(COUNTIFS(T_Demandes[Collaborateur],$A15,T_Demandes[Statut],"Validé",T_Demandes[Du],"&lt;="&amp;DATE(2026,12,20),T_Demandes[Au],"&gt;="&amp;DATE(2026,12,20),T_Demandes[Type],"RTT")&gt;0,"RTT",IF(COUNTIFS(T_Demandes[Collaborateur],$A15,T_Demandes[Statut],"Validé",T_Demandes[Du],"&lt;="&amp;DATE(2026,12,20),T_Demandes[Au],"&gt;="&amp;DATE(2026,12,20),T_Demandes[Type],"MAL")&gt;0,"MAL",IF(COUNTIFS(T_Demandes[Collaborateur],$A15,T_Demandes[Statut],"Validé",T_Demandes[Du],"&lt;="&amp;DATE(2026,12,20),T_Demandes[Au],"&gt;="&amp;DATE(2026,12,20),T_Demandes[Type],"ABS")&gt;0,"ABS",IF(COUNTIFS(T_Demandes[Collaborateur],$A15,T_Demandes[Statut],"Validé",T_Demandes[Du],"&lt;="&amp;DATE(2026,12,20),T_Demandes[Au],"&gt;="&amp;DATE(2026,12,20),T_Demandes[Type],"MAT")&gt;0,"MAT","")))))</f>
        <v/>
      </c>
      <c r="X15" s="8">
        <f>IF(COUNTIFS(T_Demandes[Collaborateur],$A15,T_Demandes[Statut],"Validé",T_Demandes[Du],"&lt;="&amp;DATE(2026,12,21),T_Demandes[Au],"&gt;="&amp;DATE(2026,12,21),T_Demandes[Type],"CP")&gt;0,"CP",IF(COUNTIFS(T_Demandes[Collaborateur],$A15,T_Demandes[Statut],"Validé",T_Demandes[Du],"&lt;="&amp;DATE(2026,12,21),T_Demandes[Au],"&gt;="&amp;DATE(2026,12,21),T_Demandes[Type],"RTT")&gt;0,"RTT",IF(COUNTIFS(T_Demandes[Collaborateur],$A15,T_Demandes[Statut],"Validé",T_Demandes[Du],"&lt;="&amp;DATE(2026,12,21),T_Demandes[Au],"&gt;="&amp;DATE(2026,12,21),T_Demandes[Type],"MAL")&gt;0,"MAL",IF(COUNTIFS(T_Demandes[Collaborateur],$A15,T_Demandes[Statut],"Validé",T_Demandes[Du],"&lt;="&amp;DATE(2026,12,21),T_Demandes[Au],"&gt;="&amp;DATE(2026,12,21),T_Demandes[Type],"ABS")&gt;0,"ABS",IF(COUNTIFS(T_Demandes[Collaborateur],$A15,T_Demandes[Statut],"Validé",T_Demandes[Du],"&lt;="&amp;DATE(2026,12,21),T_Demandes[Au],"&gt;="&amp;DATE(2026,12,21),T_Demandes[Type],"MAT")&gt;0,"MAT","")))))</f>
        <v/>
      </c>
      <c r="Y15" s="8">
        <f>IF(COUNTIFS(T_Demandes[Collaborateur],$A15,T_Demandes[Statut],"Validé",T_Demandes[Du],"&lt;="&amp;DATE(2026,12,22),T_Demandes[Au],"&gt;="&amp;DATE(2026,12,22),T_Demandes[Type],"CP")&gt;0,"CP",IF(COUNTIFS(T_Demandes[Collaborateur],$A15,T_Demandes[Statut],"Validé",T_Demandes[Du],"&lt;="&amp;DATE(2026,12,22),T_Demandes[Au],"&gt;="&amp;DATE(2026,12,22),T_Demandes[Type],"RTT")&gt;0,"RTT",IF(COUNTIFS(T_Demandes[Collaborateur],$A15,T_Demandes[Statut],"Validé",T_Demandes[Du],"&lt;="&amp;DATE(2026,12,22),T_Demandes[Au],"&gt;="&amp;DATE(2026,12,22),T_Demandes[Type],"MAL")&gt;0,"MAL",IF(COUNTIFS(T_Demandes[Collaborateur],$A15,T_Demandes[Statut],"Validé",T_Demandes[Du],"&lt;="&amp;DATE(2026,12,22),T_Demandes[Au],"&gt;="&amp;DATE(2026,12,22),T_Demandes[Type],"ABS")&gt;0,"ABS",IF(COUNTIFS(T_Demandes[Collaborateur],$A15,T_Demandes[Statut],"Validé",T_Demandes[Du],"&lt;="&amp;DATE(2026,12,22),T_Demandes[Au],"&gt;="&amp;DATE(2026,12,22),T_Demandes[Type],"MAT")&gt;0,"MAT","")))))</f>
        <v/>
      </c>
      <c r="Z15" s="8">
        <f>IF(COUNTIFS(T_Demandes[Collaborateur],$A15,T_Demandes[Statut],"Validé",T_Demandes[Du],"&lt;="&amp;DATE(2026,12,23),T_Demandes[Au],"&gt;="&amp;DATE(2026,12,23),T_Demandes[Type],"CP")&gt;0,"CP",IF(COUNTIFS(T_Demandes[Collaborateur],$A15,T_Demandes[Statut],"Validé",T_Demandes[Du],"&lt;="&amp;DATE(2026,12,23),T_Demandes[Au],"&gt;="&amp;DATE(2026,12,23),T_Demandes[Type],"RTT")&gt;0,"RTT",IF(COUNTIFS(T_Demandes[Collaborateur],$A15,T_Demandes[Statut],"Validé",T_Demandes[Du],"&lt;="&amp;DATE(2026,12,23),T_Demandes[Au],"&gt;="&amp;DATE(2026,12,23),T_Demandes[Type],"MAL")&gt;0,"MAL",IF(COUNTIFS(T_Demandes[Collaborateur],$A15,T_Demandes[Statut],"Validé",T_Demandes[Du],"&lt;="&amp;DATE(2026,12,23),T_Demandes[Au],"&gt;="&amp;DATE(2026,12,23),T_Demandes[Type],"ABS")&gt;0,"ABS",IF(COUNTIFS(T_Demandes[Collaborateur],$A15,T_Demandes[Statut],"Validé",T_Demandes[Du],"&lt;="&amp;DATE(2026,12,23),T_Demandes[Au],"&gt;="&amp;DATE(2026,12,23),T_Demandes[Type],"MAT")&gt;0,"MAT","")))))</f>
        <v/>
      </c>
      <c r="AA15" s="8">
        <f>IF(COUNTIFS(T_Demandes[Collaborateur],$A15,T_Demandes[Statut],"Validé",T_Demandes[Du],"&lt;="&amp;DATE(2026,12,24),T_Demandes[Au],"&gt;="&amp;DATE(2026,12,24),T_Demandes[Type],"CP")&gt;0,"CP",IF(COUNTIFS(T_Demandes[Collaborateur],$A15,T_Demandes[Statut],"Validé",T_Demandes[Du],"&lt;="&amp;DATE(2026,12,24),T_Demandes[Au],"&gt;="&amp;DATE(2026,12,24),T_Demandes[Type],"RTT")&gt;0,"RTT",IF(COUNTIFS(T_Demandes[Collaborateur],$A15,T_Demandes[Statut],"Validé",T_Demandes[Du],"&lt;="&amp;DATE(2026,12,24),T_Demandes[Au],"&gt;="&amp;DATE(2026,12,24),T_Demandes[Type],"MAL")&gt;0,"MAL",IF(COUNTIFS(T_Demandes[Collaborateur],$A15,T_Demandes[Statut],"Validé",T_Demandes[Du],"&lt;="&amp;DATE(2026,12,24),T_Demandes[Au],"&gt;="&amp;DATE(2026,12,24),T_Demandes[Type],"ABS")&gt;0,"ABS",IF(COUNTIFS(T_Demandes[Collaborateur],$A15,T_Demandes[Statut],"Validé",T_Demandes[Du],"&lt;="&amp;DATE(2026,12,24),T_Demandes[Au],"&gt;="&amp;DATE(2026,12,24),T_Demandes[Type],"MAT")&gt;0,"MAT","")))))</f>
        <v/>
      </c>
      <c r="AB15" s="8">
        <f>IF(COUNTIFS(T_Demandes[Collaborateur],$A15,T_Demandes[Statut],"Validé",T_Demandes[Du],"&lt;="&amp;DATE(2026,12,25),T_Demandes[Au],"&gt;="&amp;DATE(2026,12,25),T_Demandes[Type],"CP")&gt;0,"CP",IF(COUNTIFS(T_Demandes[Collaborateur],$A15,T_Demandes[Statut],"Validé",T_Demandes[Du],"&lt;="&amp;DATE(2026,12,25),T_Demandes[Au],"&gt;="&amp;DATE(2026,12,25),T_Demandes[Type],"RTT")&gt;0,"RTT",IF(COUNTIFS(T_Demandes[Collaborateur],$A15,T_Demandes[Statut],"Validé",T_Demandes[Du],"&lt;="&amp;DATE(2026,12,25),T_Demandes[Au],"&gt;="&amp;DATE(2026,12,25),T_Demandes[Type],"MAL")&gt;0,"MAL",IF(COUNTIFS(T_Demandes[Collaborateur],$A15,T_Demandes[Statut],"Validé",T_Demandes[Du],"&lt;="&amp;DATE(2026,12,25),T_Demandes[Au],"&gt;="&amp;DATE(2026,12,25),T_Demandes[Type],"ABS")&gt;0,"ABS",IF(COUNTIFS(T_Demandes[Collaborateur],$A15,T_Demandes[Statut],"Validé",T_Demandes[Du],"&lt;="&amp;DATE(2026,12,25),T_Demandes[Au],"&gt;="&amp;DATE(2026,12,25),T_Demandes[Type],"MAT")&gt;0,"MAT","")))))</f>
        <v/>
      </c>
      <c r="AC15" s="8">
        <f>IF(COUNTIFS(T_Demandes[Collaborateur],$A15,T_Demandes[Statut],"Validé",T_Demandes[Du],"&lt;="&amp;DATE(2026,12,26),T_Demandes[Au],"&gt;="&amp;DATE(2026,12,26),T_Demandes[Type],"CP")&gt;0,"CP",IF(COUNTIFS(T_Demandes[Collaborateur],$A15,T_Demandes[Statut],"Validé",T_Demandes[Du],"&lt;="&amp;DATE(2026,12,26),T_Demandes[Au],"&gt;="&amp;DATE(2026,12,26),T_Demandes[Type],"RTT")&gt;0,"RTT",IF(COUNTIFS(T_Demandes[Collaborateur],$A15,T_Demandes[Statut],"Validé",T_Demandes[Du],"&lt;="&amp;DATE(2026,12,26),T_Demandes[Au],"&gt;="&amp;DATE(2026,12,26),T_Demandes[Type],"MAL")&gt;0,"MAL",IF(COUNTIFS(T_Demandes[Collaborateur],$A15,T_Demandes[Statut],"Validé",T_Demandes[Du],"&lt;="&amp;DATE(2026,12,26),T_Demandes[Au],"&gt;="&amp;DATE(2026,12,26),T_Demandes[Type],"ABS")&gt;0,"ABS",IF(COUNTIFS(T_Demandes[Collaborateur],$A15,T_Demandes[Statut],"Validé",T_Demandes[Du],"&lt;="&amp;DATE(2026,12,26),T_Demandes[Au],"&gt;="&amp;DATE(2026,12,26),T_Demandes[Type],"MAT")&gt;0,"MAT","")))))</f>
        <v/>
      </c>
      <c r="AD15" s="8">
        <f>IF(COUNTIFS(T_Demandes[Collaborateur],$A15,T_Demandes[Statut],"Validé",T_Demandes[Du],"&lt;="&amp;DATE(2026,12,27),T_Demandes[Au],"&gt;="&amp;DATE(2026,12,27),T_Demandes[Type],"CP")&gt;0,"CP",IF(COUNTIFS(T_Demandes[Collaborateur],$A15,T_Demandes[Statut],"Validé",T_Demandes[Du],"&lt;="&amp;DATE(2026,12,27),T_Demandes[Au],"&gt;="&amp;DATE(2026,12,27),T_Demandes[Type],"RTT")&gt;0,"RTT",IF(COUNTIFS(T_Demandes[Collaborateur],$A15,T_Demandes[Statut],"Validé",T_Demandes[Du],"&lt;="&amp;DATE(2026,12,27),T_Demandes[Au],"&gt;="&amp;DATE(2026,12,27),T_Demandes[Type],"MAL")&gt;0,"MAL",IF(COUNTIFS(T_Demandes[Collaborateur],$A15,T_Demandes[Statut],"Validé",T_Demandes[Du],"&lt;="&amp;DATE(2026,12,27),T_Demandes[Au],"&gt;="&amp;DATE(2026,12,27),T_Demandes[Type],"ABS")&gt;0,"ABS",IF(COUNTIFS(T_Demandes[Collaborateur],$A15,T_Demandes[Statut],"Validé",T_Demandes[Du],"&lt;="&amp;DATE(2026,12,27),T_Demandes[Au],"&gt;="&amp;DATE(2026,12,27),T_Demandes[Type],"MAT")&gt;0,"MAT","")))))</f>
        <v/>
      </c>
      <c r="AE15" s="8">
        <f>IF(COUNTIFS(T_Demandes[Collaborateur],$A15,T_Demandes[Statut],"Validé",T_Demandes[Du],"&lt;="&amp;DATE(2026,12,28),T_Demandes[Au],"&gt;="&amp;DATE(2026,12,28),T_Demandes[Type],"CP")&gt;0,"CP",IF(COUNTIFS(T_Demandes[Collaborateur],$A15,T_Demandes[Statut],"Validé",T_Demandes[Du],"&lt;="&amp;DATE(2026,12,28),T_Demandes[Au],"&gt;="&amp;DATE(2026,12,28),T_Demandes[Type],"RTT")&gt;0,"RTT",IF(COUNTIFS(T_Demandes[Collaborateur],$A15,T_Demandes[Statut],"Validé",T_Demandes[Du],"&lt;="&amp;DATE(2026,12,28),T_Demandes[Au],"&gt;="&amp;DATE(2026,12,28),T_Demandes[Type],"MAL")&gt;0,"MAL",IF(COUNTIFS(T_Demandes[Collaborateur],$A15,T_Demandes[Statut],"Validé",T_Demandes[Du],"&lt;="&amp;DATE(2026,12,28),T_Demandes[Au],"&gt;="&amp;DATE(2026,12,28),T_Demandes[Type],"ABS")&gt;0,"ABS",IF(COUNTIFS(T_Demandes[Collaborateur],$A15,T_Demandes[Statut],"Validé",T_Demandes[Du],"&lt;="&amp;DATE(2026,12,28),T_Demandes[Au],"&gt;="&amp;DATE(2026,12,28),T_Demandes[Type],"MAT")&gt;0,"MAT","")))))</f>
        <v/>
      </c>
      <c r="AF15" s="8">
        <f>IF(COUNTIFS(T_Demandes[Collaborateur],$A15,T_Demandes[Statut],"Validé",T_Demandes[Du],"&lt;="&amp;DATE(2026,12,29),T_Demandes[Au],"&gt;="&amp;DATE(2026,12,29),T_Demandes[Type],"CP")&gt;0,"CP",IF(COUNTIFS(T_Demandes[Collaborateur],$A15,T_Demandes[Statut],"Validé",T_Demandes[Du],"&lt;="&amp;DATE(2026,12,29),T_Demandes[Au],"&gt;="&amp;DATE(2026,12,29),T_Demandes[Type],"RTT")&gt;0,"RTT",IF(COUNTIFS(T_Demandes[Collaborateur],$A15,T_Demandes[Statut],"Validé",T_Demandes[Du],"&lt;="&amp;DATE(2026,12,29),T_Demandes[Au],"&gt;="&amp;DATE(2026,12,29),T_Demandes[Type],"MAL")&gt;0,"MAL",IF(COUNTIFS(T_Demandes[Collaborateur],$A15,T_Demandes[Statut],"Validé",T_Demandes[Du],"&lt;="&amp;DATE(2026,12,29),T_Demandes[Au],"&gt;="&amp;DATE(2026,12,29),T_Demandes[Type],"ABS")&gt;0,"ABS",IF(COUNTIFS(T_Demandes[Collaborateur],$A15,T_Demandes[Statut],"Validé",T_Demandes[Du],"&lt;="&amp;DATE(2026,12,29),T_Demandes[Au],"&gt;="&amp;DATE(2026,12,29),T_Demandes[Type],"MAT")&gt;0,"MAT","")))))</f>
        <v/>
      </c>
      <c r="AG15" s="8">
        <f>IF(COUNTIFS(T_Demandes[Collaborateur],$A15,T_Demandes[Statut],"Validé",T_Demandes[Du],"&lt;="&amp;DATE(2026,12,30),T_Demandes[Au],"&gt;="&amp;DATE(2026,12,30),T_Demandes[Type],"CP")&gt;0,"CP",IF(COUNTIFS(T_Demandes[Collaborateur],$A15,T_Demandes[Statut],"Validé",T_Demandes[Du],"&lt;="&amp;DATE(2026,12,30),T_Demandes[Au],"&gt;="&amp;DATE(2026,12,30),T_Demandes[Type],"RTT")&gt;0,"RTT",IF(COUNTIFS(T_Demandes[Collaborateur],$A15,T_Demandes[Statut],"Validé",T_Demandes[Du],"&lt;="&amp;DATE(2026,12,30),T_Demandes[Au],"&gt;="&amp;DATE(2026,12,30),T_Demandes[Type],"MAL")&gt;0,"MAL",IF(COUNTIFS(T_Demandes[Collaborateur],$A15,T_Demandes[Statut],"Validé",T_Demandes[Du],"&lt;="&amp;DATE(2026,12,30),T_Demandes[Au],"&gt;="&amp;DATE(2026,12,30),T_Demandes[Type],"ABS")&gt;0,"ABS",IF(COUNTIFS(T_Demandes[Collaborateur],$A15,T_Demandes[Statut],"Validé",T_Demandes[Du],"&lt;="&amp;DATE(2026,12,30),T_Demandes[Au],"&gt;="&amp;DATE(2026,12,30),T_Demandes[Type],"MAT")&gt;0,"MAT","")))))</f>
        <v/>
      </c>
      <c r="AH15" s="8">
        <f>IF(COUNTIFS(T_Demandes[Collaborateur],$A15,T_Demandes[Statut],"Validé",T_Demandes[Du],"&lt;="&amp;DATE(2026,12,31),T_Demandes[Au],"&gt;="&amp;DATE(2026,12,31),T_Demandes[Type],"CP")&gt;0,"CP",IF(COUNTIFS(T_Demandes[Collaborateur],$A15,T_Demandes[Statut],"Validé",T_Demandes[Du],"&lt;="&amp;DATE(2026,12,31),T_Demandes[Au],"&gt;="&amp;DATE(2026,12,31),T_Demandes[Type],"RTT")&gt;0,"RTT",IF(COUNTIFS(T_Demandes[Collaborateur],$A15,T_Demandes[Statut],"Validé",T_Demandes[Du],"&lt;="&amp;DATE(2026,12,31),T_Demandes[Au],"&gt;="&amp;DATE(2026,12,31),T_Demandes[Type],"MAL")&gt;0,"MAL",IF(COUNTIFS(T_Demandes[Collaborateur],$A15,T_Demandes[Statut],"Validé",T_Demandes[Du],"&lt;="&amp;DATE(2026,12,31),T_Demandes[Au],"&gt;="&amp;DATE(2026,12,31),T_Demandes[Type],"ABS")&gt;0,"ABS",IF(COUNTIFS(T_Demandes[Collaborateur],$A15,T_Demandes[Statut],"Validé",T_Demandes[Du],"&lt;="&amp;DATE(2026,12,31),T_Demandes[Au],"&gt;="&amp;DATE(2026,12,31),T_Demandes[Type],"MAT")&gt;0,"MAT","")))))</f>
        <v/>
      </c>
    </row>
    <row r="16">
      <c r="A16" t="inlineStr">
        <is>
          <t>Élodie Martin</t>
        </is>
      </c>
      <c r="B16" t="inlineStr">
        <is>
          <t>C</t>
        </is>
      </c>
      <c r="C16" t="inlineStr">
        <is>
          <t>Karim Lahlou</t>
        </is>
      </c>
      <c r="D16" s="8">
        <f>IF(COUNTIFS(T_Demandes[Collaborateur],$A16,T_Demandes[Statut],"Validé",T_Demandes[Du],"&lt;="&amp;DATE(2026,12,1),T_Demandes[Au],"&gt;="&amp;DATE(2026,12,1),T_Demandes[Type],"CP")&gt;0,"CP",IF(COUNTIFS(T_Demandes[Collaborateur],$A16,T_Demandes[Statut],"Validé",T_Demandes[Du],"&lt;="&amp;DATE(2026,12,1),T_Demandes[Au],"&gt;="&amp;DATE(2026,12,1),T_Demandes[Type],"RTT")&gt;0,"RTT",IF(COUNTIFS(T_Demandes[Collaborateur],$A16,T_Demandes[Statut],"Validé",T_Demandes[Du],"&lt;="&amp;DATE(2026,12,1),T_Demandes[Au],"&gt;="&amp;DATE(2026,12,1),T_Demandes[Type],"MAL")&gt;0,"MAL",IF(COUNTIFS(T_Demandes[Collaborateur],$A16,T_Demandes[Statut],"Validé",T_Demandes[Du],"&lt;="&amp;DATE(2026,12,1),T_Demandes[Au],"&gt;="&amp;DATE(2026,12,1),T_Demandes[Type],"ABS")&gt;0,"ABS",IF(COUNTIFS(T_Demandes[Collaborateur],$A16,T_Demandes[Statut],"Validé",T_Demandes[Du],"&lt;="&amp;DATE(2026,12,1),T_Demandes[Au],"&gt;="&amp;DATE(2026,12,1),T_Demandes[Type],"MAT")&gt;0,"MAT","")))))</f>
        <v/>
      </c>
      <c r="E16" s="8">
        <f>IF(COUNTIFS(T_Demandes[Collaborateur],$A16,T_Demandes[Statut],"Validé",T_Demandes[Du],"&lt;="&amp;DATE(2026,12,2),T_Demandes[Au],"&gt;="&amp;DATE(2026,12,2),T_Demandes[Type],"CP")&gt;0,"CP",IF(COUNTIFS(T_Demandes[Collaborateur],$A16,T_Demandes[Statut],"Validé",T_Demandes[Du],"&lt;="&amp;DATE(2026,12,2),T_Demandes[Au],"&gt;="&amp;DATE(2026,12,2),T_Demandes[Type],"RTT")&gt;0,"RTT",IF(COUNTIFS(T_Demandes[Collaborateur],$A16,T_Demandes[Statut],"Validé",T_Demandes[Du],"&lt;="&amp;DATE(2026,12,2),T_Demandes[Au],"&gt;="&amp;DATE(2026,12,2),T_Demandes[Type],"MAL")&gt;0,"MAL",IF(COUNTIFS(T_Demandes[Collaborateur],$A16,T_Demandes[Statut],"Validé",T_Demandes[Du],"&lt;="&amp;DATE(2026,12,2),T_Demandes[Au],"&gt;="&amp;DATE(2026,12,2),T_Demandes[Type],"ABS")&gt;0,"ABS",IF(COUNTIFS(T_Demandes[Collaborateur],$A16,T_Demandes[Statut],"Validé",T_Demandes[Du],"&lt;="&amp;DATE(2026,12,2),T_Demandes[Au],"&gt;="&amp;DATE(2026,12,2),T_Demandes[Type],"MAT")&gt;0,"MAT","")))))</f>
        <v/>
      </c>
      <c r="F16" s="8">
        <f>IF(COUNTIFS(T_Demandes[Collaborateur],$A16,T_Demandes[Statut],"Validé",T_Demandes[Du],"&lt;="&amp;DATE(2026,12,3),T_Demandes[Au],"&gt;="&amp;DATE(2026,12,3),T_Demandes[Type],"CP")&gt;0,"CP",IF(COUNTIFS(T_Demandes[Collaborateur],$A16,T_Demandes[Statut],"Validé",T_Demandes[Du],"&lt;="&amp;DATE(2026,12,3),T_Demandes[Au],"&gt;="&amp;DATE(2026,12,3),T_Demandes[Type],"RTT")&gt;0,"RTT",IF(COUNTIFS(T_Demandes[Collaborateur],$A16,T_Demandes[Statut],"Validé",T_Demandes[Du],"&lt;="&amp;DATE(2026,12,3),T_Demandes[Au],"&gt;="&amp;DATE(2026,12,3),T_Demandes[Type],"MAL")&gt;0,"MAL",IF(COUNTIFS(T_Demandes[Collaborateur],$A16,T_Demandes[Statut],"Validé",T_Demandes[Du],"&lt;="&amp;DATE(2026,12,3),T_Demandes[Au],"&gt;="&amp;DATE(2026,12,3),T_Demandes[Type],"ABS")&gt;0,"ABS",IF(COUNTIFS(T_Demandes[Collaborateur],$A16,T_Demandes[Statut],"Validé",T_Demandes[Du],"&lt;="&amp;DATE(2026,12,3),T_Demandes[Au],"&gt;="&amp;DATE(2026,12,3),T_Demandes[Type],"MAT")&gt;0,"MAT","")))))</f>
        <v/>
      </c>
      <c r="G16" s="8">
        <f>IF(COUNTIFS(T_Demandes[Collaborateur],$A16,T_Demandes[Statut],"Validé",T_Demandes[Du],"&lt;="&amp;DATE(2026,12,4),T_Demandes[Au],"&gt;="&amp;DATE(2026,12,4),T_Demandes[Type],"CP")&gt;0,"CP",IF(COUNTIFS(T_Demandes[Collaborateur],$A16,T_Demandes[Statut],"Validé",T_Demandes[Du],"&lt;="&amp;DATE(2026,12,4),T_Demandes[Au],"&gt;="&amp;DATE(2026,12,4),T_Demandes[Type],"RTT")&gt;0,"RTT",IF(COUNTIFS(T_Demandes[Collaborateur],$A16,T_Demandes[Statut],"Validé",T_Demandes[Du],"&lt;="&amp;DATE(2026,12,4),T_Demandes[Au],"&gt;="&amp;DATE(2026,12,4),T_Demandes[Type],"MAL")&gt;0,"MAL",IF(COUNTIFS(T_Demandes[Collaborateur],$A16,T_Demandes[Statut],"Validé",T_Demandes[Du],"&lt;="&amp;DATE(2026,12,4),T_Demandes[Au],"&gt;="&amp;DATE(2026,12,4),T_Demandes[Type],"ABS")&gt;0,"ABS",IF(COUNTIFS(T_Demandes[Collaborateur],$A16,T_Demandes[Statut],"Validé",T_Demandes[Du],"&lt;="&amp;DATE(2026,12,4),T_Demandes[Au],"&gt;="&amp;DATE(2026,12,4),T_Demandes[Type],"MAT")&gt;0,"MAT","")))))</f>
        <v/>
      </c>
      <c r="H16" s="8">
        <f>IF(COUNTIFS(T_Demandes[Collaborateur],$A16,T_Demandes[Statut],"Validé",T_Demandes[Du],"&lt;="&amp;DATE(2026,12,5),T_Demandes[Au],"&gt;="&amp;DATE(2026,12,5),T_Demandes[Type],"CP")&gt;0,"CP",IF(COUNTIFS(T_Demandes[Collaborateur],$A16,T_Demandes[Statut],"Validé",T_Demandes[Du],"&lt;="&amp;DATE(2026,12,5),T_Demandes[Au],"&gt;="&amp;DATE(2026,12,5),T_Demandes[Type],"RTT")&gt;0,"RTT",IF(COUNTIFS(T_Demandes[Collaborateur],$A16,T_Demandes[Statut],"Validé",T_Demandes[Du],"&lt;="&amp;DATE(2026,12,5),T_Demandes[Au],"&gt;="&amp;DATE(2026,12,5),T_Demandes[Type],"MAL")&gt;0,"MAL",IF(COUNTIFS(T_Demandes[Collaborateur],$A16,T_Demandes[Statut],"Validé",T_Demandes[Du],"&lt;="&amp;DATE(2026,12,5),T_Demandes[Au],"&gt;="&amp;DATE(2026,12,5),T_Demandes[Type],"ABS")&gt;0,"ABS",IF(COUNTIFS(T_Demandes[Collaborateur],$A16,T_Demandes[Statut],"Validé",T_Demandes[Du],"&lt;="&amp;DATE(2026,12,5),T_Demandes[Au],"&gt;="&amp;DATE(2026,12,5),T_Demandes[Type],"MAT")&gt;0,"MAT","")))))</f>
        <v/>
      </c>
      <c r="I16" s="8">
        <f>IF(COUNTIFS(T_Demandes[Collaborateur],$A16,T_Demandes[Statut],"Validé",T_Demandes[Du],"&lt;="&amp;DATE(2026,12,6),T_Demandes[Au],"&gt;="&amp;DATE(2026,12,6),T_Demandes[Type],"CP")&gt;0,"CP",IF(COUNTIFS(T_Demandes[Collaborateur],$A16,T_Demandes[Statut],"Validé",T_Demandes[Du],"&lt;="&amp;DATE(2026,12,6),T_Demandes[Au],"&gt;="&amp;DATE(2026,12,6),T_Demandes[Type],"RTT")&gt;0,"RTT",IF(COUNTIFS(T_Demandes[Collaborateur],$A16,T_Demandes[Statut],"Validé",T_Demandes[Du],"&lt;="&amp;DATE(2026,12,6),T_Demandes[Au],"&gt;="&amp;DATE(2026,12,6),T_Demandes[Type],"MAL")&gt;0,"MAL",IF(COUNTIFS(T_Demandes[Collaborateur],$A16,T_Demandes[Statut],"Validé",T_Demandes[Du],"&lt;="&amp;DATE(2026,12,6),T_Demandes[Au],"&gt;="&amp;DATE(2026,12,6),T_Demandes[Type],"ABS")&gt;0,"ABS",IF(COUNTIFS(T_Demandes[Collaborateur],$A16,T_Demandes[Statut],"Validé",T_Demandes[Du],"&lt;="&amp;DATE(2026,12,6),T_Demandes[Au],"&gt;="&amp;DATE(2026,12,6),T_Demandes[Type],"MAT")&gt;0,"MAT","")))))</f>
        <v/>
      </c>
      <c r="J16" s="8">
        <f>IF(COUNTIFS(T_Demandes[Collaborateur],$A16,T_Demandes[Statut],"Validé",T_Demandes[Du],"&lt;="&amp;DATE(2026,12,7),T_Demandes[Au],"&gt;="&amp;DATE(2026,12,7),T_Demandes[Type],"CP")&gt;0,"CP",IF(COUNTIFS(T_Demandes[Collaborateur],$A16,T_Demandes[Statut],"Validé",T_Demandes[Du],"&lt;="&amp;DATE(2026,12,7),T_Demandes[Au],"&gt;="&amp;DATE(2026,12,7),T_Demandes[Type],"RTT")&gt;0,"RTT",IF(COUNTIFS(T_Demandes[Collaborateur],$A16,T_Demandes[Statut],"Validé",T_Demandes[Du],"&lt;="&amp;DATE(2026,12,7),T_Demandes[Au],"&gt;="&amp;DATE(2026,12,7),T_Demandes[Type],"MAL")&gt;0,"MAL",IF(COUNTIFS(T_Demandes[Collaborateur],$A16,T_Demandes[Statut],"Validé",T_Demandes[Du],"&lt;="&amp;DATE(2026,12,7),T_Demandes[Au],"&gt;="&amp;DATE(2026,12,7),T_Demandes[Type],"ABS")&gt;0,"ABS",IF(COUNTIFS(T_Demandes[Collaborateur],$A16,T_Demandes[Statut],"Validé",T_Demandes[Du],"&lt;="&amp;DATE(2026,12,7),T_Demandes[Au],"&gt;="&amp;DATE(2026,12,7),T_Demandes[Type],"MAT")&gt;0,"MAT","")))))</f>
        <v/>
      </c>
      <c r="K16" s="8">
        <f>IF(COUNTIFS(T_Demandes[Collaborateur],$A16,T_Demandes[Statut],"Validé",T_Demandes[Du],"&lt;="&amp;DATE(2026,12,8),T_Demandes[Au],"&gt;="&amp;DATE(2026,12,8),T_Demandes[Type],"CP")&gt;0,"CP",IF(COUNTIFS(T_Demandes[Collaborateur],$A16,T_Demandes[Statut],"Validé",T_Demandes[Du],"&lt;="&amp;DATE(2026,12,8),T_Demandes[Au],"&gt;="&amp;DATE(2026,12,8),T_Demandes[Type],"RTT")&gt;0,"RTT",IF(COUNTIFS(T_Demandes[Collaborateur],$A16,T_Demandes[Statut],"Validé",T_Demandes[Du],"&lt;="&amp;DATE(2026,12,8),T_Demandes[Au],"&gt;="&amp;DATE(2026,12,8),T_Demandes[Type],"MAL")&gt;0,"MAL",IF(COUNTIFS(T_Demandes[Collaborateur],$A16,T_Demandes[Statut],"Validé",T_Demandes[Du],"&lt;="&amp;DATE(2026,12,8),T_Demandes[Au],"&gt;="&amp;DATE(2026,12,8),T_Demandes[Type],"ABS")&gt;0,"ABS",IF(COUNTIFS(T_Demandes[Collaborateur],$A16,T_Demandes[Statut],"Validé",T_Demandes[Du],"&lt;="&amp;DATE(2026,12,8),T_Demandes[Au],"&gt;="&amp;DATE(2026,12,8),T_Demandes[Type],"MAT")&gt;0,"MAT","")))))</f>
        <v/>
      </c>
      <c r="L16" s="8">
        <f>IF(COUNTIFS(T_Demandes[Collaborateur],$A16,T_Demandes[Statut],"Validé",T_Demandes[Du],"&lt;="&amp;DATE(2026,12,9),T_Demandes[Au],"&gt;="&amp;DATE(2026,12,9),T_Demandes[Type],"CP")&gt;0,"CP",IF(COUNTIFS(T_Demandes[Collaborateur],$A16,T_Demandes[Statut],"Validé",T_Demandes[Du],"&lt;="&amp;DATE(2026,12,9),T_Demandes[Au],"&gt;="&amp;DATE(2026,12,9),T_Demandes[Type],"RTT")&gt;0,"RTT",IF(COUNTIFS(T_Demandes[Collaborateur],$A16,T_Demandes[Statut],"Validé",T_Demandes[Du],"&lt;="&amp;DATE(2026,12,9),T_Demandes[Au],"&gt;="&amp;DATE(2026,12,9),T_Demandes[Type],"MAL")&gt;0,"MAL",IF(COUNTIFS(T_Demandes[Collaborateur],$A16,T_Demandes[Statut],"Validé",T_Demandes[Du],"&lt;="&amp;DATE(2026,12,9),T_Demandes[Au],"&gt;="&amp;DATE(2026,12,9),T_Demandes[Type],"ABS")&gt;0,"ABS",IF(COUNTIFS(T_Demandes[Collaborateur],$A16,T_Demandes[Statut],"Validé",T_Demandes[Du],"&lt;="&amp;DATE(2026,12,9),T_Demandes[Au],"&gt;="&amp;DATE(2026,12,9),T_Demandes[Type],"MAT")&gt;0,"MAT","")))))</f>
        <v/>
      </c>
      <c r="M16" s="8">
        <f>IF(COUNTIFS(T_Demandes[Collaborateur],$A16,T_Demandes[Statut],"Validé",T_Demandes[Du],"&lt;="&amp;DATE(2026,12,10),T_Demandes[Au],"&gt;="&amp;DATE(2026,12,10),T_Demandes[Type],"CP")&gt;0,"CP",IF(COUNTIFS(T_Demandes[Collaborateur],$A16,T_Demandes[Statut],"Validé",T_Demandes[Du],"&lt;="&amp;DATE(2026,12,10),T_Demandes[Au],"&gt;="&amp;DATE(2026,12,10),T_Demandes[Type],"RTT")&gt;0,"RTT",IF(COUNTIFS(T_Demandes[Collaborateur],$A16,T_Demandes[Statut],"Validé",T_Demandes[Du],"&lt;="&amp;DATE(2026,12,10),T_Demandes[Au],"&gt;="&amp;DATE(2026,12,10),T_Demandes[Type],"MAL")&gt;0,"MAL",IF(COUNTIFS(T_Demandes[Collaborateur],$A16,T_Demandes[Statut],"Validé",T_Demandes[Du],"&lt;="&amp;DATE(2026,12,10),T_Demandes[Au],"&gt;="&amp;DATE(2026,12,10),T_Demandes[Type],"ABS")&gt;0,"ABS",IF(COUNTIFS(T_Demandes[Collaborateur],$A16,T_Demandes[Statut],"Validé",T_Demandes[Du],"&lt;="&amp;DATE(2026,12,10),T_Demandes[Au],"&gt;="&amp;DATE(2026,12,10),T_Demandes[Type],"MAT")&gt;0,"MAT","")))))</f>
        <v/>
      </c>
      <c r="N16" s="8">
        <f>IF(COUNTIFS(T_Demandes[Collaborateur],$A16,T_Demandes[Statut],"Validé",T_Demandes[Du],"&lt;="&amp;DATE(2026,12,11),T_Demandes[Au],"&gt;="&amp;DATE(2026,12,11),T_Demandes[Type],"CP")&gt;0,"CP",IF(COUNTIFS(T_Demandes[Collaborateur],$A16,T_Demandes[Statut],"Validé",T_Demandes[Du],"&lt;="&amp;DATE(2026,12,11),T_Demandes[Au],"&gt;="&amp;DATE(2026,12,11),T_Demandes[Type],"RTT")&gt;0,"RTT",IF(COUNTIFS(T_Demandes[Collaborateur],$A16,T_Demandes[Statut],"Validé",T_Demandes[Du],"&lt;="&amp;DATE(2026,12,11),T_Demandes[Au],"&gt;="&amp;DATE(2026,12,11),T_Demandes[Type],"MAL")&gt;0,"MAL",IF(COUNTIFS(T_Demandes[Collaborateur],$A16,T_Demandes[Statut],"Validé",T_Demandes[Du],"&lt;="&amp;DATE(2026,12,11),T_Demandes[Au],"&gt;="&amp;DATE(2026,12,11),T_Demandes[Type],"ABS")&gt;0,"ABS",IF(COUNTIFS(T_Demandes[Collaborateur],$A16,T_Demandes[Statut],"Validé",T_Demandes[Du],"&lt;="&amp;DATE(2026,12,11),T_Demandes[Au],"&gt;="&amp;DATE(2026,12,11),T_Demandes[Type],"MAT")&gt;0,"MAT","")))))</f>
        <v/>
      </c>
      <c r="O16" s="8">
        <f>IF(COUNTIFS(T_Demandes[Collaborateur],$A16,T_Demandes[Statut],"Validé",T_Demandes[Du],"&lt;="&amp;DATE(2026,12,12),T_Demandes[Au],"&gt;="&amp;DATE(2026,12,12),T_Demandes[Type],"CP")&gt;0,"CP",IF(COUNTIFS(T_Demandes[Collaborateur],$A16,T_Demandes[Statut],"Validé",T_Demandes[Du],"&lt;="&amp;DATE(2026,12,12),T_Demandes[Au],"&gt;="&amp;DATE(2026,12,12),T_Demandes[Type],"RTT")&gt;0,"RTT",IF(COUNTIFS(T_Demandes[Collaborateur],$A16,T_Demandes[Statut],"Validé",T_Demandes[Du],"&lt;="&amp;DATE(2026,12,12),T_Demandes[Au],"&gt;="&amp;DATE(2026,12,12),T_Demandes[Type],"MAL")&gt;0,"MAL",IF(COUNTIFS(T_Demandes[Collaborateur],$A16,T_Demandes[Statut],"Validé",T_Demandes[Du],"&lt;="&amp;DATE(2026,12,12),T_Demandes[Au],"&gt;="&amp;DATE(2026,12,12),T_Demandes[Type],"ABS")&gt;0,"ABS",IF(COUNTIFS(T_Demandes[Collaborateur],$A16,T_Demandes[Statut],"Validé",T_Demandes[Du],"&lt;="&amp;DATE(2026,12,12),T_Demandes[Au],"&gt;="&amp;DATE(2026,12,12),T_Demandes[Type],"MAT")&gt;0,"MAT","")))))</f>
        <v/>
      </c>
      <c r="P16" s="8">
        <f>IF(COUNTIFS(T_Demandes[Collaborateur],$A16,T_Demandes[Statut],"Validé",T_Demandes[Du],"&lt;="&amp;DATE(2026,12,13),T_Demandes[Au],"&gt;="&amp;DATE(2026,12,13),T_Demandes[Type],"CP")&gt;0,"CP",IF(COUNTIFS(T_Demandes[Collaborateur],$A16,T_Demandes[Statut],"Validé",T_Demandes[Du],"&lt;="&amp;DATE(2026,12,13),T_Demandes[Au],"&gt;="&amp;DATE(2026,12,13),T_Demandes[Type],"RTT")&gt;0,"RTT",IF(COUNTIFS(T_Demandes[Collaborateur],$A16,T_Demandes[Statut],"Validé",T_Demandes[Du],"&lt;="&amp;DATE(2026,12,13),T_Demandes[Au],"&gt;="&amp;DATE(2026,12,13),T_Demandes[Type],"MAL")&gt;0,"MAL",IF(COUNTIFS(T_Demandes[Collaborateur],$A16,T_Demandes[Statut],"Validé",T_Demandes[Du],"&lt;="&amp;DATE(2026,12,13),T_Demandes[Au],"&gt;="&amp;DATE(2026,12,13),T_Demandes[Type],"ABS")&gt;0,"ABS",IF(COUNTIFS(T_Demandes[Collaborateur],$A16,T_Demandes[Statut],"Validé",T_Demandes[Du],"&lt;="&amp;DATE(2026,12,13),T_Demandes[Au],"&gt;="&amp;DATE(2026,12,13),T_Demandes[Type],"MAT")&gt;0,"MAT","")))))</f>
        <v/>
      </c>
      <c r="Q16" s="8">
        <f>IF(COUNTIFS(T_Demandes[Collaborateur],$A16,T_Demandes[Statut],"Validé",T_Demandes[Du],"&lt;="&amp;DATE(2026,12,14),T_Demandes[Au],"&gt;="&amp;DATE(2026,12,14),T_Demandes[Type],"CP")&gt;0,"CP",IF(COUNTIFS(T_Demandes[Collaborateur],$A16,T_Demandes[Statut],"Validé",T_Demandes[Du],"&lt;="&amp;DATE(2026,12,14),T_Demandes[Au],"&gt;="&amp;DATE(2026,12,14),T_Demandes[Type],"RTT")&gt;0,"RTT",IF(COUNTIFS(T_Demandes[Collaborateur],$A16,T_Demandes[Statut],"Validé",T_Demandes[Du],"&lt;="&amp;DATE(2026,12,14),T_Demandes[Au],"&gt;="&amp;DATE(2026,12,14),T_Demandes[Type],"MAL")&gt;0,"MAL",IF(COUNTIFS(T_Demandes[Collaborateur],$A16,T_Demandes[Statut],"Validé",T_Demandes[Du],"&lt;="&amp;DATE(2026,12,14),T_Demandes[Au],"&gt;="&amp;DATE(2026,12,14),T_Demandes[Type],"ABS")&gt;0,"ABS",IF(COUNTIFS(T_Demandes[Collaborateur],$A16,T_Demandes[Statut],"Validé",T_Demandes[Du],"&lt;="&amp;DATE(2026,12,14),T_Demandes[Au],"&gt;="&amp;DATE(2026,12,14),T_Demandes[Type],"MAT")&gt;0,"MAT","")))))</f>
        <v/>
      </c>
      <c r="R16" s="8">
        <f>IF(COUNTIFS(T_Demandes[Collaborateur],$A16,T_Demandes[Statut],"Validé",T_Demandes[Du],"&lt;="&amp;DATE(2026,12,15),T_Demandes[Au],"&gt;="&amp;DATE(2026,12,15),T_Demandes[Type],"CP")&gt;0,"CP",IF(COUNTIFS(T_Demandes[Collaborateur],$A16,T_Demandes[Statut],"Validé",T_Demandes[Du],"&lt;="&amp;DATE(2026,12,15),T_Demandes[Au],"&gt;="&amp;DATE(2026,12,15),T_Demandes[Type],"RTT")&gt;0,"RTT",IF(COUNTIFS(T_Demandes[Collaborateur],$A16,T_Demandes[Statut],"Validé",T_Demandes[Du],"&lt;="&amp;DATE(2026,12,15),T_Demandes[Au],"&gt;="&amp;DATE(2026,12,15),T_Demandes[Type],"MAL")&gt;0,"MAL",IF(COUNTIFS(T_Demandes[Collaborateur],$A16,T_Demandes[Statut],"Validé",T_Demandes[Du],"&lt;="&amp;DATE(2026,12,15),T_Demandes[Au],"&gt;="&amp;DATE(2026,12,15),T_Demandes[Type],"ABS")&gt;0,"ABS",IF(COUNTIFS(T_Demandes[Collaborateur],$A16,T_Demandes[Statut],"Validé",T_Demandes[Du],"&lt;="&amp;DATE(2026,12,15),T_Demandes[Au],"&gt;="&amp;DATE(2026,12,15),T_Demandes[Type],"MAT")&gt;0,"MAT","")))))</f>
        <v/>
      </c>
      <c r="S16" s="8">
        <f>IF(COUNTIFS(T_Demandes[Collaborateur],$A16,T_Demandes[Statut],"Validé",T_Demandes[Du],"&lt;="&amp;DATE(2026,12,16),T_Demandes[Au],"&gt;="&amp;DATE(2026,12,16),T_Demandes[Type],"CP")&gt;0,"CP",IF(COUNTIFS(T_Demandes[Collaborateur],$A16,T_Demandes[Statut],"Validé",T_Demandes[Du],"&lt;="&amp;DATE(2026,12,16),T_Demandes[Au],"&gt;="&amp;DATE(2026,12,16),T_Demandes[Type],"RTT")&gt;0,"RTT",IF(COUNTIFS(T_Demandes[Collaborateur],$A16,T_Demandes[Statut],"Validé",T_Demandes[Du],"&lt;="&amp;DATE(2026,12,16),T_Demandes[Au],"&gt;="&amp;DATE(2026,12,16),T_Demandes[Type],"MAL")&gt;0,"MAL",IF(COUNTIFS(T_Demandes[Collaborateur],$A16,T_Demandes[Statut],"Validé",T_Demandes[Du],"&lt;="&amp;DATE(2026,12,16),T_Demandes[Au],"&gt;="&amp;DATE(2026,12,16),T_Demandes[Type],"ABS")&gt;0,"ABS",IF(COUNTIFS(T_Demandes[Collaborateur],$A16,T_Demandes[Statut],"Validé",T_Demandes[Du],"&lt;="&amp;DATE(2026,12,16),T_Demandes[Au],"&gt;="&amp;DATE(2026,12,16),T_Demandes[Type],"MAT")&gt;0,"MAT","")))))</f>
        <v/>
      </c>
      <c r="T16" s="8">
        <f>IF(COUNTIFS(T_Demandes[Collaborateur],$A16,T_Demandes[Statut],"Validé",T_Demandes[Du],"&lt;="&amp;DATE(2026,12,17),T_Demandes[Au],"&gt;="&amp;DATE(2026,12,17),T_Demandes[Type],"CP")&gt;0,"CP",IF(COUNTIFS(T_Demandes[Collaborateur],$A16,T_Demandes[Statut],"Validé",T_Demandes[Du],"&lt;="&amp;DATE(2026,12,17),T_Demandes[Au],"&gt;="&amp;DATE(2026,12,17),T_Demandes[Type],"RTT")&gt;0,"RTT",IF(COUNTIFS(T_Demandes[Collaborateur],$A16,T_Demandes[Statut],"Validé",T_Demandes[Du],"&lt;="&amp;DATE(2026,12,17),T_Demandes[Au],"&gt;="&amp;DATE(2026,12,17),T_Demandes[Type],"MAL")&gt;0,"MAL",IF(COUNTIFS(T_Demandes[Collaborateur],$A16,T_Demandes[Statut],"Validé",T_Demandes[Du],"&lt;="&amp;DATE(2026,12,17),T_Demandes[Au],"&gt;="&amp;DATE(2026,12,17),T_Demandes[Type],"ABS")&gt;0,"ABS",IF(COUNTIFS(T_Demandes[Collaborateur],$A16,T_Demandes[Statut],"Validé",T_Demandes[Du],"&lt;="&amp;DATE(2026,12,17),T_Demandes[Au],"&gt;="&amp;DATE(2026,12,17),T_Demandes[Type],"MAT")&gt;0,"MAT","")))))</f>
        <v/>
      </c>
      <c r="U16" s="8">
        <f>IF(COUNTIFS(T_Demandes[Collaborateur],$A16,T_Demandes[Statut],"Validé",T_Demandes[Du],"&lt;="&amp;DATE(2026,12,18),T_Demandes[Au],"&gt;="&amp;DATE(2026,12,18),T_Demandes[Type],"CP")&gt;0,"CP",IF(COUNTIFS(T_Demandes[Collaborateur],$A16,T_Demandes[Statut],"Validé",T_Demandes[Du],"&lt;="&amp;DATE(2026,12,18),T_Demandes[Au],"&gt;="&amp;DATE(2026,12,18),T_Demandes[Type],"RTT")&gt;0,"RTT",IF(COUNTIFS(T_Demandes[Collaborateur],$A16,T_Demandes[Statut],"Validé",T_Demandes[Du],"&lt;="&amp;DATE(2026,12,18),T_Demandes[Au],"&gt;="&amp;DATE(2026,12,18),T_Demandes[Type],"MAL")&gt;0,"MAL",IF(COUNTIFS(T_Demandes[Collaborateur],$A16,T_Demandes[Statut],"Validé",T_Demandes[Du],"&lt;="&amp;DATE(2026,12,18),T_Demandes[Au],"&gt;="&amp;DATE(2026,12,18),T_Demandes[Type],"ABS")&gt;0,"ABS",IF(COUNTIFS(T_Demandes[Collaborateur],$A16,T_Demandes[Statut],"Validé",T_Demandes[Du],"&lt;="&amp;DATE(2026,12,18),T_Demandes[Au],"&gt;="&amp;DATE(2026,12,18),T_Demandes[Type],"MAT")&gt;0,"MAT","")))))</f>
        <v/>
      </c>
      <c r="V16" s="8">
        <f>IF(COUNTIFS(T_Demandes[Collaborateur],$A16,T_Demandes[Statut],"Validé",T_Demandes[Du],"&lt;="&amp;DATE(2026,12,19),T_Demandes[Au],"&gt;="&amp;DATE(2026,12,19),T_Demandes[Type],"CP")&gt;0,"CP",IF(COUNTIFS(T_Demandes[Collaborateur],$A16,T_Demandes[Statut],"Validé",T_Demandes[Du],"&lt;="&amp;DATE(2026,12,19),T_Demandes[Au],"&gt;="&amp;DATE(2026,12,19),T_Demandes[Type],"RTT")&gt;0,"RTT",IF(COUNTIFS(T_Demandes[Collaborateur],$A16,T_Demandes[Statut],"Validé",T_Demandes[Du],"&lt;="&amp;DATE(2026,12,19),T_Demandes[Au],"&gt;="&amp;DATE(2026,12,19),T_Demandes[Type],"MAL")&gt;0,"MAL",IF(COUNTIFS(T_Demandes[Collaborateur],$A16,T_Demandes[Statut],"Validé",T_Demandes[Du],"&lt;="&amp;DATE(2026,12,19),T_Demandes[Au],"&gt;="&amp;DATE(2026,12,19),T_Demandes[Type],"ABS")&gt;0,"ABS",IF(COUNTIFS(T_Demandes[Collaborateur],$A16,T_Demandes[Statut],"Validé",T_Demandes[Du],"&lt;="&amp;DATE(2026,12,19),T_Demandes[Au],"&gt;="&amp;DATE(2026,12,19),T_Demandes[Type],"MAT")&gt;0,"MAT","")))))</f>
        <v/>
      </c>
      <c r="W16" s="8">
        <f>IF(COUNTIFS(T_Demandes[Collaborateur],$A16,T_Demandes[Statut],"Validé",T_Demandes[Du],"&lt;="&amp;DATE(2026,12,20),T_Demandes[Au],"&gt;="&amp;DATE(2026,12,20),T_Demandes[Type],"CP")&gt;0,"CP",IF(COUNTIFS(T_Demandes[Collaborateur],$A16,T_Demandes[Statut],"Validé",T_Demandes[Du],"&lt;="&amp;DATE(2026,12,20),T_Demandes[Au],"&gt;="&amp;DATE(2026,12,20),T_Demandes[Type],"RTT")&gt;0,"RTT",IF(COUNTIFS(T_Demandes[Collaborateur],$A16,T_Demandes[Statut],"Validé",T_Demandes[Du],"&lt;="&amp;DATE(2026,12,20),T_Demandes[Au],"&gt;="&amp;DATE(2026,12,20),T_Demandes[Type],"MAL")&gt;0,"MAL",IF(COUNTIFS(T_Demandes[Collaborateur],$A16,T_Demandes[Statut],"Validé",T_Demandes[Du],"&lt;="&amp;DATE(2026,12,20),T_Demandes[Au],"&gt;="&amp;DATE(2026,12,20),T_Demandes[Type],"ABS")&gt;0,"ABS",IF(COUNTIFS(T_Demandes[Collaborateur],$A16,T_Demandes[Statut],"Validé",T_Demandes[Du],"&lt;="&amp;DATE(2026,12,20),T_Demandes[Au],"&gt;="&amp;DATE(2026,12,20),T_Demandes[Type],"MAT")&gt;0,"MAT","")))))</f>
        <v/>
      </c>
      <c r="X16" s="8">
        <f>IF(COUNTIFS(T_Demandes[Collaborateur],$A16,T_Demandes[Statut],"Validé",T_Demandes[Du],"&lt;="&amp;DATE(2026,12,21),T_Demandes[Au],"&gt;="&amp;DATE(2026,12,21),T_Demandes[Type],"CP")&gt;0,"CP",IF(COUNTIFS(T_Demandes[Collaborateur],$A16,T_Demandes[Statut],"Validé",T_Demandes[Du],"&lt;="&amp;DATE(2026,12,21),T_Demandes[Au],"&gt;="&amp;DATE(2026,12,21),T_Demandes[Type],"RTT")&gt;0,"RTT",IF(COUNTIFS(T_Demandes[Collaborateur],$A16,T_Demandes[Statut],"Validé",T_Demandes[Du],"&lt;="&amp;DATE(2026,12,21),T_Demandes[Au],"&gt;="&amp;DATE(2026,12,21),T_Demandes[Type],"MAL")&gt;0,"MAL",IF(COUNTIFS(T_Demandes[Collaborateur],$A16,T_Demandes[Statut],"Validé",T_Demandes[Du],"&lt;="&amp;DATE(2026,12,21),T_Demandes[Au],"&gt;="&amp;DATE(2026,12,21),T_Demandes[Type],"ABS")&gt;0,"ABS",IF(COUNTIFS(T_Demandes[Collaborateur],$A16,T_Demandes[Statut],"Validé",T_Demandes[Du],"&lt;="&amp;DATE(2026,12,21),T_Demandes[Au],"&gt;="&amp;DATE(2026,12,21),T_Demandes[Type],"MAT")&gt;0,"MAT","")))))</f>
        <v/>
      </c>
      <c r="Y16" s="8">
        <f>IF(COUNTIFS(T_Demandes[Collaborateur],$A16,T_Demandes[Statut],"Validé",T_Demandes[Du],"&lt;="&amp;DATE(2026,12,22),T_Demandes[Au],"&gt;="&amp;DATE(2026,12,22),T_Demandes[Type],"CP")&gt;0,"CP",IF(COUNTIFS(T_Demandes[Collaborateur],$A16,T_Demandes[Statut],"Validé",T_Demandes[Du],"&lt;="&amp;DATE(2026,12,22),T_Demandes[Au],"&gt;="&amp;DATE(2026,12,22),T_Demandes[Type],"RTT")&gt;0,"RTT",IF(COUNTIFS(T_Demandes[Collaborateur],$A16,T_Demandes[Statut],"Validé",T_Demandes[Du],"&lt;="&amp;DATE(2026,12,22),T_Demandes[Au],"&gt;="&amp;DATE(2026,12,22),T_Demandes[Type],"MAL")&gt;0,"MAL",IF(COUNTIFS(T_Demandes[Collaborateur],$A16,T_Demandes[Statut],"Validé",T_Demandes[Du],"&lt;="&amp;DATE(2026,12,22),T_Demandes[Au],"&gt;="&amp;DATE(2026,12,22),T_Demandes[Type],"ABS")&gt;0,"ABS",IF(COUNTIFS(T_Demandes[Collaborateur],$A16,T_Demandes[Statut],"Validé",T_Demandes[Du],"&lt;="&amp;DATE(2026,12,22),T_Demandes[Au],"&gt;="&amp;DATE(2026,12,22),T_Demandes[Type],"MAT")&gt;0,"MAT","")))))</f>
        <v/>
      </c>
      <c r="Z16" s="8">
        <f>IF(COUNTIFS(T_Demandes[Collaborateur],$A16,T_Demandes[Statut],"Validé",T_Demandes[Du],"&lt;="&amp;DATE(2026,12,23),T_Demandes[Au],"&gt;="&amp;DATE(2026,12,23),T_Demandes[Type],"CP")&gt;0,"CP",IF(COUNTIFS(T_Demandes[Collaborateur],$A16,T_Demandes[Statut],"Validé",T_Demandes[Du],"&lt;="&amp;DATE(2026,12,23),T_Demandes[Au],"&gt;="&amp;DATE(2026,12,23),T_Demandes[Type],"RTT")&gt;0,"RTT",IF(COUNTIFS(T_Demandes[Collaborateur],$A16,T_Demandes[Statut],"Validé",T_Demandes[Du],"&lt;="&amp;DATE(2026,12,23),T_Demandes[Au],"&gt;="&amp;DATE(2026,12,23),T_Demandes[Type],"MAL")&gt;0,"MAL",IF(COUNTIFS(T_Demandes[Collaborateur],$A16,T_Demandes[Statut],"Validé",T_Demandes[Du],"&lt;="&amp;DATE(2026,12,23),T_Demandes[Au],"&gt;="&amp;DATE(2026,12,23),T_Demandes[Type],"ABS")&gt;0,"ABS",IF(COUNTIFS(T_Demandes[Collaborateur],$A16,T_Demandes[Statut],"Validé",T_Demandes[Du],"&lt;="&amp;DATE(2026,12,23),T_Demandes[Au],"&gt;="&amp;DATE(2026,12,23),T_Demandes[Type],"MAT")&gt;0,"MAT","")))))</f>
        <v/>
      </c>
      <c r="AA16" s="8">
        <f>IF(COUNTIFS(T_Demandes[Collaborateur],$A16,T_Demandes[Statut],"Validé",T_Demandes[Du],"&lt;="&amp;DATE(2026,12,24),T_Demandes[Au],"&gt;="&amp;DATE(2026,12,24),T_Demandes[Type],"CP")&gt;0,"CP",IF(COUNTIFS(T_Demandes[Collaborateur],$A16,T_Demandes[Statut],"Validé",T_Demandes[Du],"&lt;="&amp;DATE(2026,12,24),T_Demandes[Au],"&gt;="&amp;DATE(2026,12,24),T_Demandes[Type],"RTT")&gt;0,"RTT",IF(COUNTIFS(T_Demandes[Collaborateur],$A16,T_Demandes[Statut],"Validé",T_Demandes[Du],"&lt;="&amp;DATE(2026,12,24),T_Demandes[Au],"&gt;="&amp;DATE(2026,12,24),T_Demandes[Type],"MAL")&gt;0,"MAL",IF(COUNTIFS(T_Demandes[Collaborateur],$A16,T_Demandes[Statut],"Validé",T_Demandes[Du],"&lt;="&amp;DATE(2026,12,24),T_Demandes[Au],"&gt;="&amp;DATE(2026,12,24),T_Demandes[Type],"ABS")&gt;0,"ABS",IF(COUNTIFS(T_Demandes[Collaborateur],$A16,T_Demandes[Statut],"Validé",T_Demandes[Du],"&lt;="&amp;DATE(2026,12,24),T_Demandes[Au],"&gt;="&amp;DATE(2026,12,24),T_Demandes[Type],"MAT")&gt;0,"MAT","")))))</f>
        <v/>
      </c>
      <c r="AB16" s="8">
        <f>IF(COUNTIFS(T_Demandes[Collaborateur],$A16,T_Demandes[Statut],"Validé",T_Demandes[Du],"&lt;="&amp;DATE(2026,12,25),T_Demandes[Au],"&gt;="&amp;DATE(2026,12,25),T_Demandes[Type],"CP")&gt;0,"CP",IF(COUNTIFS(T_Demandes[Collaborateur],$A16,T_Demandes[Statut],"Validé",T_Demandes[Du],"&lt;="&amp;DATE(2026,12,25),T_Demandes[Au],"&gt;="&amp;DATE(2026,12,25),T_Demandes[Type],"RTT")&gt;0,"RTT",IF(COUNTIFS(T_Demandes[Collaborateur],$A16,T_Demandes[Statut],"Validé",T_Demandes[Du],"&lt;="&amp;DATE(2026,12,25),T_Demandes[Au],"&gt;="&amp;DATE(2026,12,25),T_Demandes[Type],"MAL")&gt;0,"MAL",IF(COUNTIFS(T_Demandes[Collaborateur],$A16,T_Demandes[Statut],"Validé",T_Demandes[Du],"&lt;="&amp;DATE(2026,12,25),T_Demandes[Au],"&gt;="&amp;DATE(2026,12,25),T_Demandes[Type],"ABS")&gt;0,"ABS",IF(COUNTIFS(T_Demandes[Collaborateur],$A16,T_Demandes[Statut],"Validé",T_Demandes[Du],"&lt;="&amp;DATE(2026,12,25),T_Demandes[Au],"&gt;="&amp;DATE(2026,12,25),T_Demandes[Type],"MAT")&gt;0,"MAT","")))))</f>
        <v/>
      </c>
      <c r="AC16" s="8">
        <f>IF(COUNTIFS(T_Demandes[Collaborateur],$A16,T_Demandes[Statut],"Validé",T_Demandes[Du],"&lt;="&amp;DATE(2026,12,26),T_Demandes[Au],"&gt;="&amp;DATE(2026,12,26),T_Demandes[Type],"CP")&gt;0,"CP",IF(COUNTIFS(T_Demandes[Collaborateur],$A16,T_Demandes[Statut],"Validé",T_Demandes[Du],"&lt;="&amp;DATE(2026,12,26),T_Demandes[Au],"&gt;="&amp;DATE(2026,12,26),T_Demandes[Type],"RTT")&gt;0,"RTT",IF(COUNTIFS(T_Demandes[Collaborateur],$A16,T_Demandes[Statut],"Validé",T_Demandes[Du],"&lt;="&amp;DATE(2026,12,26),T_Demandes[Au],"&gt;="&amp;DATE(2026,12,26),T_Demandes[Type],"MAL")&gt;0,"MAL",IF(COUNTIFS(T_Demandes[Collaborateur],$A16,T_Demandes[Statut],"Validé",T_Demandes[Du],"&lt;="&amp;DATE(2026,12,26),T_Demandes[Au],"&gt;="&amp;DATE(2026,12,26),T_Demandes[Type],"ABS")&gt;0,"ABS",IF(COUNTIFS(T_Demandes[Collaborateur],$A16,T_Demandes[Statut],"Validé",T_Demandes[Du],"&lt;="&amp;DATE(2026,12,26),T_Demandes[Au],"&gt;="&amp;DATE(2026,12,26),T_Demandes[Type],"MAT")&gt;0,"MAT","")))))</f>
        <v/>
      </c>
      <c r="AD16" s="8">
        <f>IF(COUNTIFS(T_Demandes[Collaborateur],$A16,T_Demandes[Statut],"Validé",T_Demandes[Du],"&lt;="&amp;DATE(2026,12,27),T_Demandes[Au],"&gt;="&amp;DATE(2026,12,27),T_Demandes[Type],"CP")&gt;0,"CP",IF(COUNTIFS(T_Demandes[Collaborateur],$A16,T_Demandes[Statut],"Validé",T_Demandes[Du],"&lt;="&amp;DATE(2026,12,27),T_Demandes[Au],"&gt;="&amp;DATE(2026,12,27),T_Demandes[Type],"RTT")&gt;0,"RTT",IF(COUNTIFS(T_Demandes[Collaborateur],$A16,T_Demandes[Statut],"Validé",T_Demandes[Du],"&lt;="&amp;DATE(2026,12,27),T_Demandes[Au],"&gt;="&amp;DATE(2026,12,27),T_Demandes[Type],"MAL")&gt;0,"MAL",IF(COUNTIFS(T_Demandes[Collaborateur],$A16,T_Demandes[Statut],"Validé",T_Demandes[Du],"&lt;="&amp;DATE(2026,12,27),T_Demandes[Au],"&gt;="&amp;DATE(2026,12,27),T_Demandes[Type],"ABS")&gt;0,"ABS",IF(COUNTIFS(T_Demandes[Collaborateur],$A16,T_Demandes[Statut],"Validé",T_Demandes[Du],"&lt;="&amp;DATE(2026,12,27),T_Demandes[Au],"&gt;="&amp;DATE(2026,12,27),T_Demandes[Type],"MAT")&gt;0,"MAT","")))))</f>
        <v/>
      </c>
      <c r="AE16" s="8">
        <f>IF(COUNTIFS(T_Demandes[Collaborateur],$A16,T_Demandes[Statut],"Validé",T_Demandes[Du],"&lt;="&amp;DATE(2026,12,28),T_Demandes[Au],"&gt;="&amp;DATE(2026,12,28),T_Demandes[Type],"CP")&gt;0,"CP",IF(COUNTIFS(T_Demandes[Collaborateur],$A16,T_Demandes[Statut],"Validé",T_Demandes[Du],"&lt;="&amp;DATE(2026,12,28),T_Demandes[Au],"&gt;="&amp;DATE(2026,12,28),T_Demandes[Type],"RTT")&gt;0,"RTT",IF(COUNTIFS(T_Demandes[Collaborateur],$A16,T_Demandes[Statut],"Validé",T_Demandes[Du],"&lt;="&amp;DATE(2026,12,28),T_Demandes[Au],"&gt;="&amp;DATE(2026,12,28),T_Demandes[Type],"MAL")&gt;0,"MAL",IF(COUNTIFS(T_Demandes[Collaborateur],$A16,T_Demandes[Statut],"Validé",T_Demandes[Du],"&lt;="&amp;DATE(2026,12,28),T_Demandes[Au],"&gt;="&amp;DATE(2026,12,28),T_Demandes[Type],"ABS")&gt;0,"ABS",IF(COUNTIFS(T_Demandes[Collaborateur],$A16,T_Demandes[Statut],"Validé",T_Demandes[Du],"&lt;="&amp;DATE(2026,12,28),T_Demandes[Au],"&gt;="&amp;DATE(2026,12,28),T_Demandes[Type],"MAT")&gt;0,"MAT","")))))</f>
        <v/>
      </c>
      <c r="AF16" s="8">
        <f>IF(COUNTIFS(T_Demandes[Collaborateur],$A16,T_Demandes[Statut],"Validé",T_Demandes[Du],"&lt;="&amp;DATE(2026,12,29),T_Demandes[Au],"&gt;="&amp;DATE(2026,12,29),T_Demandes[Type],"CP")&gt;0,"CP",IF(COUNTIFS(T_Demandes[Collaborateur],$A16,T_Demandes[Statut],"Validé",T_Demandes[Du],"&lt;="&amp;DATE(2026,12,29),T_Demandes[Au],"&gt;="&amp;DATE(2026,12,29),T_Demandes[Type],"RTT")&gt;0,"RTT",IF(COUNTIFS(T_Demandes[Collaborateur],$A16,T_Demandes[Statut],"Validé",T_Demandes[Du],"&lt;="&amp;DATE(2026,12,29),T_Demandes[Au],"&gt;="&amp;DATE(2026,12,29),T_Demandes[Type],"MAL")&gt;0,"MAL",IF(COUNTIFS(T_Demandes[Collaborateur],$A16,T_Demandes[Statut],"Validé",T_Demandes[Du],"&lt;="&amp;DATE(2026,12,29),T_Demandes[Au],"&gt;="&amp;DATE(2026,12,29),T_Demandes[Type],"ABS")&gt;0,"ABS",IF(COUNTIFS(T_Demandes[Collaborateur],$A16,T_Demandes[Statut],"Validé",T_Demandes[Du],"&lt;="&amp;DATE(2026,12,29),T_Demandes[Au],"&gt;="&amp;DATE(2026,12,29),T_Demandes[Type],"MAT")&gt;0,"MAT","")))))</f>
        <v/>
      </c>
      <c r="AG16" s="8">
        <f>IF(COUNTIFS(T_Demandes[Collaborateur],$A16,T_Demandes[Statut],"Validé",T_Demandes[Du],"&lt;="&amp;DATE(2026,12,30),T_Demandes[Au],"&gt;="&amp;DATE(2026,12,30),T_Demandes[Type],"CP")&gt;0,"CP",IF(COUNTIFS(T_Demandes[Collaborateur],$A16,T_Demandes[Statut],"Validé",T_Demandes[Du],"&lt;="&amp;DATE(2026,12,30),T_Demandes[Au],"&gt;="&amp;DATE(2026,12,30),T_Demandes[Type],"RTT")&gt;0,"RTT",IF(COUNTIFS(T_Demandes[Collaborateur],$A16,T_Demandes[Statut],"Validé",T_Demandes[Du],"&lt;="&amp;DATE(2026,12,30),T_Demandes[Au],"&gt;="&amp;DATE(2026,12,30),T_Demandes[Type],"MAL")&gt;0,"MAL",IF(COUNTIFS(T_Demandes[Collaborateur],$A16,T_Demandes[Statut],"Validé",T_Demandes[Du],"&lt;="&amp;DATE(2026,12,30),T_Demandes[Au],"&gt;="&amp;DATE(2026,12,30),T_Demandes[Type],"ABS")&gt;0,"ABS",IF(COUNTIFS(T_Demandes[Collaborateur],$A16,T_Demandes[Statut],"Validé",T_Demandes[Du],"&lt;="&amp;DATE(2026,12,30),T_Demandes[Au],"&gt;="&amp;DATE(2026,12,30),T_Demandes[Type],"MAT")&gt;0,"MAT","")))))</f>
        <v/>
      </c>
      <c r="AH16" s="8">
        <f>IF(COUNTIFS(T_Demandes[Collaborateur],$A16,T_Demandes[Statut],"Validé",T_Demandes[Du],"&lt;="&amp;DATE(2026,12,31),T_Demandes[Au],"&gt;="&amp;DATE(2026,12,31),T_Demandes[Type],"CP")&gt;0,"CP",IF(COUNTIFS(T_Demandes[Collaborateur],$A16,T_Demandes[Statut],"Validé",T_Demandes[Du],"&lt;="&amp;DATE(2026,12,31),T_Demandes[Au],"&gt;="&amp;DATE(2026,12,31),T_Demandes[Type],"RTT")&gt;0,"RTT",IF(COUNTIFS(T_Demandes[Collaborateur],$A16,T_Demandes[Statut],"Validé",T_Demandes[Du],"&lt;="&amp;DATE(2026,12,31),T_Demandes[Au],"&gt;="&amp;DATE(2026,12,31),T_Demandes[Type],"MAL")&gt;0,"MAL",IF(COUNTIFS(T_Demandes[Collaborateur],$A16,T_Demandes[Statut],"Validé",T_Demandes[Du],"&lt;="&amp;DATE(2026,12,31),T_Demandes[Au],"&gt;="&amp;DATE(2026,12,31),T_Demandes[Type],"ABS")&gt;0,"ABS",IF(COUNTIFS(T_Demandes[Collaborateur],$A16,T_Demandes[Statut],"Validé",T_Demandes[Du],"&lt;="&amp;DATE(2026,12,31),T_Demandes[Au],"&gt;="&amp;DATE(2026,12,31),T_Demandes[Type],"MAT")&gt;0,"MAT","")))))</f>
        <v/>
      </c>
    </row>
    <row r="17">
      <c r="A17" t="inlineStr">
        <is>
          <t>Hicham El Yazidi</t>
        </is>
      </c>
      <c r="B17" t="inlineStr">
        <is>
          <t>C</t>
        </is>
      </c>
      <c r="C17" t="inlineStr">
        <is>
          <t>Karim Lahlou</t>
        </is>
      </c>
      <c r="D17" s="8">
        <f>IF(COUNTIFS(T_Demandes[Collaborateur],$A17,T_Demandes[Statut],"Validé",T_Demandes[Du],"&lt;="&amp;DATE(2026,12,1),T_Demandes[Au],"&gt;="&amp;DATE(2026,12,1),T_Demandes[Type],"CP")&gt;0,"CP",IF(COUNTIFS(T_Demandes[Collaborateur],$A17,T_Demandes[Statut],"Validé",T_Demandes[Du],"&lt;="&amp;DATE(2026,12,1),T_Demandes[Au],"&gt;="&amp;DATE(2026,12,1),T_Demandes[Type],"RTT")&gt;0,"RTT",IF(COUNTIFS(T_Demandes[Collaborateur],$A17,T_Demandes[Statut],"Validé",T_Demandes[Du],"&lt;="&amp;DATE(2026,12,1),T_Demandes[Au],"&gt;="&amp;DATE(2026,12,1),T_Demandes[Type],"MAL")&gt;0,"MAL",IF(COUNTIFS(T_Demandes[Collaborateur],$A17,T_Demandes[Statut],"Validé",T_Demandes[Du],"&lt;="&amp;DATE(2026,12,1),T_Demandes[Au],"&gt;="&amp;DATE(2026,12,1),T_Demandes[Type],"ABS")&gt;0,"ABS",IF(COUNTIFS(T_Demandes[Collaborateur],$A17,T_Demandes[Statut],"Validé",T_Demandes[Du],"&lt;="&amp;DATE(2026,12,1),T_Demandes[Au],"&gt;="&amp;DATE(2026,12,1),T_Demandes[Type],"MAT")&gt;0,"MAT","")))))</f>
        <v/>
      </c>
      <c r="E17" s="8">
        <f>IF(COUNTIFS(T_Demandes[Collaborateur],$A17,T_Demandes[Statut],"Validé",T_Demandes[Du],"&lt;="&amp;DATE(2026,12,2),T_Demandes[Au],"&gt;="&amp;DATE(2026,12,2),T_Demandes[Type],"CP")&gt;0,"CP",IF(COUNTIFS(T_Demandes[Collaborateur],$A17,T_Demandes[Statut],"Validé",T_Demandes[Du],"&lt;="&amp;DATE(2026,12,2),T_Demandes[Au],"&gt;="&amp;DATE(2026,12,2),T_Demandes[Type],"RTT")&gt;0,"RTT",IF(COUNTIFS(T_Demandes[Collaborateur],$A17,T_Demandes[Statut],"Validé",T_Demandes[Du],"&lt;="&amp;DATE(2026,12,2),T_Demandes[Au],"&gt;="&amp;DATE(2026,12,2),T_Demandes[Type],"MAL")&gt;0,"MAL",IF(COUNTIFS(T_Demandes[Collaborateur],$A17,T_Demandes[Statut],"Validé",T_Demandes[Du],"&lt;="&amp;DATE(2026,12,2),T_Demandes[Au],"&gt;="&amp;DATE(2026,12,2),T_Demandes[Type],"ABS")&gt;0,"ABS",IF(COUNTIFS(T_Demandes[Collaborateur],$A17,T_Demandes[Statut],"Validé",T_Demandes[Du],"&lt;="&amp;DATE(2026,12,2),T_Demandes[Au],"&gt;="&amp;DATE(2026,12,2),T_Demandes[Type],"MAT")&gt;0,"MAT","")))))</f>
        <v/>
      </c>
      <c r="F17" s="8">
        <f>IF(COUNTIFS(T_Demandes[Collaborateur],$A17,T_Demandes[Statut],"Validé",T_Demandes[Du],"&lt;="&amp;DATE(2026,12,3),T_Demandes[Au],"&gt;="&amp;DATE(2026,12,3),T_Demandes[Type],"CP")&gt;0,"CP",IF(COUNTIFS(T_Demandes[Collaborateur],$A17,T_Demandes[Statut],"Validé",T_Demandes[Du],"&lt;="&amp;DATE(2026,12,3),T_Demandes[Au],"&gt;="&amp;DATE(2026,12,3),T_Demandes[Type],"RTT")&gt;0,"RTT",IF(COUNTIFS(T_Demandes[Collaborateur],$A17,T_Demandes[Statut],"Validé",T_Demandes[Du],"&lt;="&amp;DATE(2026,12,3),T_Demandes[Au],"&gt;="&amp;DATE(2026,12,3),T_Demandes[Type],"MAL")&gt;0,"MAL",IF(COUNTIFS(T_Demandes[Collaborateur],$A17,T_Demandes[Statut],"Validé",T_Demandes[Du],"&lt;="&amp;DATE(2026,12,3),T_Demandes[Au],"&gt;="&amp;DATE(2026,12,3),T_Demandes[Type],"ABS")&gt;0,"ABS",IF(COUNTIFS(T_Demandes[Collaborateur],$A17,T_Demandes[Statut],"Validé",T_Demandes[Du],"&lt;="&amp;DATE(2026,12,3),T_Demandes[Au],"&gt;="&amp;DATE(2026,12,3),T_Demandes[Type],"MAT")&gt;0,"MAT","")))))</f>
        <v/>
      </c>
      <c r="G17" s="8">
        <f>IF(COUNTIFS(T_Demandes[Collaborateur],$A17,T_Demandes[Statut],"Validé",T_Demandes[Du],"&lt;="&amp;DATE(2026,12,4),T_Demandes[Au],"&gt;="&amp;DATE(2026,12,4),T_Demandes[Type],"CP")&gt;0,"CP",IF(COUNTIFS(T_Demandes[Collaborateur],$A17,T_Demandes[Statut],"Validé",T_Demandes[Du],"&lt;="&amp;DATE(2026,12,4),T_Demandes[Au],"&gt;="&amp;DATE(2026,12,4),T_Demandes[Type],"RTT")&gt;0,"RTT",IF(COUNTIFS(T_Demandes[Collaborateur],$A17,T_Demandes[Statut],"Validé",T_Demandes[Du],"&lt;="&amp;DATE(2026,12,4),T_Demandes[Au],"&gt;="&amp;DATE(2026,12,4),T_Demandes[Type],"MAL")&gt;0,"MAL",IF(COUNTIFS(T_Demandes[Collaborateur],$A17,T_Demandes[Statut],"Validé",T_Demandes[Du],"&lt;="&amp;DATE(2026,12,4),T_Demandes[Au],"&gt;="&amp;DATE(2026,12,4),T_Demandes[Type],"ABS")&gt;0,"ABS",IF(COUNTIFS(T_Demandes[Collaborateur],$A17,T_Demandes[Statut],"Validé",T_Demandes[Du],"&lt;="&amp;DATE(2026,12,4),T_Demandes[Au],"&gt;="&amp;DATE(2026,12,4),T_Demandes[Type],"MAT")&gt;0,"MAT","")))))</f>
        <v/>
      </c>
      <c r="H17" s="8">
        <f>IF(COUNTIFS(T_Demandes[Collaborateur],$A17,T_Demandes[Statut],"Validé",T_Demandes[Du],"&lt;="&amp;DATE(2026,12,5),T_Demandes[Au],"&gt;="&amp;DATE(2026,12,5),T_Demandes[Type],"CP")&gt;0,"CP",IF(COUNTIFS(T_Demandes[Collaborateur],$A17,T_Demandes[Statut],"Validé",T_Demandes[Du],"&lt;="&amp;DATE(2026,12,5),T_Demandes[Au],"&gt;="&amp;DATE(2026,12,5),T_Demandes[Type],"RTT")&gt;0,"RTT",IF(COUNTIFS(T_Demandes[Collaborateur],$A17,T_Demandes[Statut],"Validé",T_Demandes[Du],"&lt;="&amp;DATE(2026,12,5),T_Demandes[Au],"&gt;="&amp;DATE(2026,12,5),T_Demandes[Type],"MAL")&gt;0,"MAL",IF(COUNTIFS(T_Demandes[Collaborateur],$A17,T_Demandes[Statut],"Validé",T_Demandes[Du],"&lt;="&amp;DATE(2026,12,5),T_Demandes[Au],"&gt;="&amp;DATE(2026,12,5),T_Demandes[Type],"ABS")&gt;0,"ABS",IF(COUNTIFS(T_Demandes[Collaborateur],$A17,T_Demandes[Statut],"Validé",T_Demandes[Du],"&lt;="&amp;DATE(2026,12,5),T_Demandes[Au],"&gt;="&amp;DATE(2026,12,5),T_Demandes[Type],"MAT")&gt;0,"MAT","")))))</f>
        <v/>
      </c>
      <c r="I17" s="8">
        <f>IF(COUNTIFS(T_Demandes[Collaborateur],$A17,T_Demandes[Statut],"Validé",T_Demandes[Du],"&lt;="&amp;DATE(2026,12,6),T_Demandes[Au],"&gt;="&amp;DATE(2026,12,6),T_Demandes[Type],"CP")&gt;0,"CP",IF(COUNTIFS(T_Demandes[Collaborateur],$A17,T_Demandes[Statut],"Validé",T_Demandes[Du],"&lt;="&amp;DATE(2026,12,6),T_Demandes[Au],"&gt;="&amp;DATE(2026,12,6),T_Demandes[Type],"RTT")&gt;0,"RTT",IF(COUNTIFS(T_Demandes[Collaborateur],$A17,T_Demandes[Statut],"Validé",T_Demandes[Du],"&lt;="&amp;DATE(2026,12,6),T_Demandes[Au],"&gt;="&amp;DATE(2026,12,6),T_Demandes[Type],"MAL")&gt;0,"MAL",IF(COUNTIFS(T_Demandes[Collaborateur],$A17,T_Demandes[Statut],"Validé",T_Demandes[Du],"&lt;="&amp;DATE(2026,12,6),T_Demandes[Au],"&gt;="&amp;DATE(2026,12,6),T_Demandes[Type],"ABS")&gt;0,"ABS",IF(COUNTIFS(T_Demandes[Collaborateur],$A17,T_Demandes[Statut],"Validé",T_Demandes[Du],"&lt;="&amp;DATE(2026,12,6),T_Demandes[Au],"&gt;="&amp;DATE(2026,12,6),T_Demandes[Type],"MAT")&gt;0,"MAT","")))))</f>
        <v/>
      </c>
      <c r="J17" s="8">
        <f>IF(COUNTIFS(T_Demandes[Collaborateur],$A17,T_Demandes[Statut],"Validé",T_Demandes[Du],"&lt;="&amp;DATE(2026,12,7),T_Demandes[Au],"&gt;="&amp;DATE(2026,12,7),T_Demandes[Type],"CP")&gt;0,"CP",IF(COUNTIFS(T_Demandes[Collaborateur],$A17,T_Demandes[Statut],"Validé",T_Demandes[Du],"&lt;="&amp;DATE(2026,12,7),T_Demandes[Au],"&gt;="&amp;DATE(2026,12,7),T_Demandes[Type],"RTT")&gt;0,"RTT",IF(COUNTIFS(T_Demandes[Collaborateur],$A17,T_Demandes[Statut],"Validé",T_Demandes[Du],"&lt;="&amp;DATE(2026,12,7),T_Demandes[Au],"&gt;="&amp;DATE(2026,12,7),T_Demandes[Type],"MAL")&gt;0,"MAL",IF(COUNTIFS(T_Demandes[Collaborateur],$A17,T_Demandes[Statut],"Validé",T_Demandes[Du],"&lt;="&amp;DATE(2026,12,7),T_Demandes[Au],"&gt;="&amp;DATE(2026,12,7),T_Demandes[Type],"ABS")&gt;0,"ABS",IF(COUNTIFS(T_Demandes[Collaborateur],$A17,T_Demandes[Statut],"Validé",T_Demandes[Du],"&lt;="&amp;DATE(2026,12,7),T_Demandes[Au],"&gt;="&amp;DATE(2026,12,7),T_Demandes[Type],"MAT")&gt;0,"MAT","")))))</f>
        <v/>
      </c>
      <c r="K17" s="8">
        <f>IF(COUNTIFS(T_Demandes[Collaborateur],$A17,T_Demandes[Statut],"Validé",T_Demandes[Du],"&lt;="&amp;DATE(2026,12,8),T_Demandes[Au],"&gt;="&amp;DATE(2026,12,8),T_Demandes[Type],"CP")&gt;0,"CP",IF(COUNTIFS(T_Demandes[Collaborateur],$A17,T_Demandes[Statut],"Validé",T_Demandes[Du],"&lt;="&amp;DATE(2026,12,8),T_Demandes[Au],"&gt;="&amp;DATE(2026,12,8),T_Demandes[Type],"RTT")&gt;0,"RTT",IF(COUNTIFS(T_Demandes[Collaborateur],$A17,T_Demandes[Statut],"Validé",T_Demandes[Du],"&lt;="&amp;DATE(2026,12,8),T_Demandes[Au],"&gt;="&amp;DATE(2026,12,8),T_Demandes[Type],"MAL")&gt;0,"MAL",IF(COUNTIFS(T_Demandes[Collaborateur],$A17,T_Demandes[Statut],"Validé",T_Demandes[Du],"&lt;="&amp;DATE(2026,12,8),T_Demandes[Au],"&gt;="&amp;DATE(2026,12,8),T_Demandes[Type],"ABS")&gt;0,"ABS",IF(COUNTIFS(T_Demandes[Collaborateur],$A17,T_Demandes[Statut],"Validé",T_Demandes[Du],"&lt;="&amp;DATE(2026,12,8),T_Demandes[Au],"&gt;="&amp;DATE(2026,12,8),T_Demandes[Type],"MAT")&gt;0,"MAT","")))))</f>
        <v/>
      </c>
      <c r="L17" s="8">
        <f>IF(COUNTIFS(T_Demandes[Collaborateur],$A17,T_Demandes[Statut],"Validé",T_Demandes[Du],"&lt;="&amp;DATE(2026,12,9),T_Demandes[Au],"&gt;="&amp;DATE(2026,12,9),T_Demandes[Type],"CP")&gt;0,"CP",IF(COUNTIFS(T_Demandes[Collaborateur],$A17,T_Demandes[Statut],"Validé",T_Demandes[Du],"&lt;="&amp;DATE(2026,12,9),T_Demandes[Au],"&gt;="&amp;DATE(2026,12,9),T_Demandes[Type],"RTT")&gt;0,"RTT",IF(COUNTIFS(T_Demandes[Collaborateur],$A17,T_Demandes[Statut],"Validé",T_Demandes[Du],"&lt;="&amp;DATE(2026,12,9),T_Demandes[Au],"&gt;="&amp;DATE(2026,12,9),T_Demandes[Type],"MAL")&gt;0,"MAL",IF(COUNTIFS(T_Demandes[Collaborateur],$A17,T_Demandes[Statut],"Validé",T_Demandes[Du],"&lt;="&amp;DATE(2026,12,9),T_Demandes[Au],"&gt;="&amp;DATE(2026,12,9),T_Demandes[Type],"ABS")&gt;0,"ABS",IF(COUNTIFS(T_Demandes[Collaborateur],$A17,T_Demandes[Statut],"Validé",T_Demandes[Du],"&lt;="&amp;DATE(2026,12,9),T_Demandes[Au],"&gt;="&amp;DATE(2026,12,9),T_Demandes[Type],"MAT")&gt;0,"MAT","")))))</f>
        <v/>
      </c>
      <c r="M17" s="8">
        <f>IF(COUNTIFS(T_Demandes[Collaborateur],$A17,T_Demandes[Statut],"Validé",T_Demandes[Du],"&lt;="&amp;DATE(2026,12,10),T_Demandes[Au],"&gt;="&amp;DATE(2026,12,10),T_Demandes[Type],"CP")&gt;0,"CP",IF(COUNTIFS(T_Demandes[Collaborateur],$A17,T_Demandes[Statut],"Validé",T_Demandes[Du],"&lt;="&amp;DATE(2026,12,10),T_Demandes[Au],"&gt;="&amp;DATE(2026,12,10),T_Demandes[Type],"RTT")&gt;0,"RTT",IF(COUNTIFS(T_Demandes[Collaborateur],$A17,T_Demandes[Statut],"Validé",T_Demandes[Du],"&lt;="&amp;DATE(2026,12,10),T_Demandes[Au],"&gt;="&amp;DATE(2026,12,10),T_Demandes[Type],"MAL")&gt;0,"MAL",IF(COUNTIFS(T_Demandes[Collaborateur],$A17,T_Demandes[Statut],"Validé",T_Demandes[Du],"&lt;="&amp;DATE(2026,12,10),T_Demandes[Au],"&gt;="&amp;DATE(2026,12,10),T_Demandes[Type],"ABS")&gt;0,"ABS",IF(COUNTIFS(T_Demandes[Collaborateur],$A17,T_Demandes[Statut],"Validé",T_Demandes[Du],"&lt;="&amp;DATE(2026,12,10),T_Demandes[Au],"&gt;="&amp;DATE(2026,12,10),T_Demandes[Type],"MAT")&gt;0,"MAT","")))))</f>
        <v/>
      </c>
      <c r="N17" s="8">
        <f>IF(COUNTIFS(T_Demandes[Collaborateur],$A17,T_Demandes[Statut],"Validé",T_Demandes[Du],"&lt;="&amp;DATE(2026,12,11),T_Demandes[Au],"&gt;="&amp;DATE(2026,12,11),T_Demandes[Type],"CP")&gt;0,"CP",IF(COUNTIFS(T_Demandes[Collaborateur],$A17,T_Demandes[Statut],"Validé",T_Demandes[Du],"&lt;="&amp;DATE(2026,12,11),T_Demandes[Au],"&gt;="&amp;DATE(2026,12,11),T_Demandes[Type],"RTT")&gt;0,"RTT",IF(COUNTIFS(T_Demandes[Collaborateur],$A17,T_Demandes[Statut],"Validé",T_Demandes[Du],"&lt;="&amp;DATE(2026,12,11),T_Demandes[Au],"&gt;="&amp;DATE(2026,12,11),T_Demandes[Type],"MAL")&gt;0,"MAL",IF(COUNTIFS(T_Demandes[Collaborateur],$A17,T_Demandes[Statut],"Validé",T_Demandes[Du],"&lt;="&amp;DATE(2026,12,11),T_Demandes[Au],"&gt;="&amp;DATE(2026,12,11),T_Demandes[Type],"ABS")&gt;0,"ABS",IF(COUNTIFS(T_Demandes[Collaborateur],$A17,T_Demandes[Statut],"Validé",T_Demandes[Du],"&lt;="&amp;DATE(2026,12,11),T_Demandes[Au],"&gt;="&amp;DATE(2026,12,11),T_Demandes[Type],"MAT")&gt;0,"MAT","")))))</f>
        <v/>
      </c>
      <c r="O17" s="8">
        <f>IF(COUNTIFS(T_Demandes[Collaborateur],$A17,T_Demandes[Statut],"Validé",T_Demandes[Du],"&lt;="&amp;DATE(2026,12,12),T_Demandes[Au],"&gt;="&amp;DATE(2026,12,12),T_Demandes[Type],"CP")&gt;0,"CP",IF(COUNTIFS(T_Demandes[Collaborateur],$A17,T_Demandes[Statut],"Validé",T_Demandes[Du],"&lt;="&amp;DATE(2026,12,12),T_Demandes[Au],"&gt;="&amp;DATE(2026,12,12),T_Demandes[Type],"RTT")&gt;0,"RTT",IF(COUNTIFS(T_Demandes[Collaborateur],$A17,T_Demandes[Statut],"Validé",T_Demandes[Du],"&lt;="&amp;DATE(2026,12,12),T_Demandes[Au],"&gt;="&amp;DATE(2026,12,12),T_Demandes[Type],"MAL")&gt;0,"MAL",IF(COUNTIFS(T_Demandes[Collaborateur],$A17,T_Demandes[Statut],"Validé",T_Demandes[Du],"&lt;="&amp;DATE(2026,12,12),T_Demandes[Au],"&gt;="&amp;DATE(2026,12,12),T_Demandes[Type],"ABS")&gt;0,"ABS",IF(COUNTIFS(T_Demandes[Collaborateur],$A17,T_Demandes[Statut],"Validé",T_Demandes[Du],"&lt;="&amp;DATE(2026,12,12),T_Demandes[Au],"&gt;="&amp;DATE(2026,12,12),T_Demandes[Type],"MAT")&gt;0,"MAT","")))))</f>
        <v/>
      </c>
      <c r="P17" s="8">
        <f>IF(COUNTIFS(T_Demandes[Collaborateur],$A17,T_Demandes[Statut],"Validé",T_Demandes[Du],"&lt;="&amp;DATE(2026,12,13),T_Demandes[Au],"&gt;="&amp;DATE(2026,12,13),T_Demandes[Type],"CP")&gt;0,"CP",IF(COUNTIFS(T_Demandes[Collaborateur],$A17,T_Demandes[Statut],"Validé",T_Demandes[Du],"&lt;="&amp;DATE(2026,12,13),T_Demandes[Au],"&gt;="&amp;DATE(2026,12,13),T_Demandes[Type],"RTT")&gt;0,"RTT",IF(COUNTIFS(T_Demandes[Collaborateur],$A17,T_Demandes[Statut],"Validé",T_Demandes[Du],"&lt;="&amp;DATE(2026,12,13),T_Demandes[Au],"&gt;="&amp;DATE(2026,12,13),T_Demandes[Type],"MAL")&gt;0,"MAL",IF(COUNTIFS(T_Demandes[Collaborateur],$A17,T_Demandes[Statut],"Validé",T_Demandes[Du],"&lt;="&amp;DATE(2026,12,13),T_Demandes[Au],"&gt;="&amp;DATE(2026,12,13),T_Demandes[Type],"ABS")&gt;0,"ABS",IF(COUNTIFS(T_Demandes[Collaborateur],$A17,T_Demandes[Statut],"Validé",T_Demandes[Du],"&lt;="&amp;DATE(2026,12,13),T_Demandes[Au],"&gt;="&amp;DATE(2026,12,13),T_Demandes[Type],"MAT")&gt;0,"MAT","")))))</f>
        <v/>
      </c>
      <c r="Q17" s="8">
        <f>IF(COUNTIFS(T_Demandes[Collaborateur],$A17,T_Demandes[Statut],"Validé",T_Demandes[Du],"&lt;="&amp;DATE(2026,12,14),T_Demandes[Au],"&gt;="&amp;DATE(2026,12,14),T_Demandes[Type],"CP")&gt;0,"CP",IF(COUNTIFS(T_Demandes[Collaborateur],$A17,T_Demandes[Statut],"Validé",T_Demandes[Du],"&lt;="&amp;DATE(2026,12,14),T_Demandes[Au],"&gt;="&amp;DATE(2026,12,14),T_Demandes[Type],"RTT")&gt;0,"RTT",IF(COUNTIFS(T_Demandes[Collaborateur],$A17,T_Demandes[Statut],"Validé",T_Demandes[Du],"&lt;="&amp;DATE(2026,12,14),T_Demandes[Au],"&gt;="&amp;DATE(2026,12,14),T_Demandes[Type],"MAL")&gt;0,"MAL",IF(COUNTIFS(T_Demandes[Collaborateur],$A17,T_Demandes[Statut],"Validé",T_Demandes[Du],"&lt;="&amp;DATE(2026,12,14),T_Demandes[Au],"&gt;="&amp;DATE(2026,12,14),T_Demandes[Type],"ABS")&gt;0,"ABS",IF(COUNTIFS(T_Demandes[Collaborateur],$A17,T_Demandes[Statut],"Validé",T_Demandes[Du],"&lt;="&amp;DATE(2026,12,14),T_Demandes[Au],"&gt;="&amp;DATE(2026,12,14),T_Demandes[Type],"MAT")&gt;0,"MAT","")))))</f>
        <v/>
      </c>
      <c r="R17" s="8">
        <f>IF(COUNTIFS(T_Demandes[Collaborateur],$A17,T_Demandes[Statut],"Validé",T_Demandes[Du],"&lt;="&amp;DATE(2026,12,15),T_Demandes[Au],"&gt;="&amp;DATE(2026,12,15),T_Demandes[Type],"CP")&gt;0,"CP",IF(COUNTIFS(T_Demandes[Collaborateur],$A17,T_Demandes[Statut],"Validé",T_Demandes[Du],"&lt;="&amp;DATE(2026,12,15),T_Demandes[Au],"&gt;="&amp;DATE(2026,12,15),T_Demandes[Type],"RTT")&gt;0,"RTT",IF(COUNTIFS(T_Demandes[Collaborateur],$A17,T_Demandes[Statut],"Validé",T_Demandes[Du],"&lt;="&amp;DATE(2026,12,15),T_Demandes[Au],"&gt;="&amp;DATE(2026,12,15),T_Demandes[Type],"MAL")&gt;0,"MAL",IF(COUNTIFS(T_Demandes[Collaborateur],$A17,T_Demandes[Statut],"Validé",T_Demandes[Du],"&lt;="&amp;DATE(2026,12,15),T_Demandes[Au],"&gt;="&amp;DATE(2026,12,15),T_Demandes[Type],"ABS")&gt;0,"ABS",IF(COUNTIFS(T_Demandes[Collaborateur],$A17,T_Demandes[Statut],"Validé",T_Demandes[Du],"&lt;="&amp;DATE(2026,12,15),T_Demandes[Au],"&gt;="&amp;DATE(2026,12,15),T_Demandes[Type],"MAT")&gt;0,"MAT","")))))</f>
        <v/>
      </c>
      <c r="S17" s="8">
        <f>IF(COUNTIFS(T_Demandes[Collaborateur],$A17,T_Demandes[Statut],"Validé",T_Demandes[Du],"&lt;="&amp;DATE(2026,12,16),T_Demandes[Au],"&gt;="&amp;DATE(2026,12,16),T_Demandes[Type],"CP")&gt;0,"CP",IF(COUNTIFS(T_Demandes[Collaborateur],$A17,T_Demandes[Statut],"Validé",T_Demandes[Du],"&lt;="&amp;DATE(2026,12,16),T_Demandes[Au],"&gt;="&amp;DATE(2026,12,16),T_Demandes[Type],"RTT")&gt;0,"RTT",IF(COUNTIFS(T_Demandes[Collaborateur],$A17,T_Demandes[Statut],"Validé",T_Demandes[Du],"&lt;="&amp;DATE(2026,12,16),T_Demandes[Au],"&gt;="&amp;DATE(2026,12,16),T_Demandes[Type],"MAL")&gt;0,"MAL",IF(COUNTIFS(T_Demandes[Collaborateur],$A17,T_Demandes[Statut],"Validé",T_Demandes[Du],"&lt;="&amp;DATE(2026,12,16),T_Demandes[Au],"&gt;="&amp;DATE(2026,12,16),T_Demandes[Type],"ABS")&gt;0,"ABS",IF(COUNTIFS(T_Demandes[Collaborateur],$A17,T_Demandes[Statut],"Validé",T_Demandes[Du],"&lt;="&amp;DATE(2026,12,16),T_Demandes[Au],"&gt;="&amp;DATE(2026,12,16),T_Demandes[Type],"MAT")&gt;0,"MAT","")))))</f>
        <v/>
      </c>
      <c r="T17" s="8">
        <f>IF(COUNTIFS(T_Demandes[Collaborateur],$A17,T_Demandes[Statut],"Validé",T_Demandes[Du],"&lt;="&amp;DATE(2026,12,17),T_Demandes[Au],"&gt;="&amp;DATE(2026,12,17),T_Demandes[Type],"CP")&gt;0,"CP",IF(COUNTIFS(T_Demandes[Collaborateur],$A17,T_Demandes[Statut],"Validé",T_Demandes[Du],"&lt;="&amp;DATE(2026,12,17),T_Demandes[Au],"&gt;="&amp;DATE(2026,12,17),T_Demandes[Type],"RTT")&gt;0,"RTT",IF(COUNTIFS(T_Demandes[Collaborateur],$A17,T_Demandes[Statut],"Validé",T_Demandes[Du],"&lt;="&amp;DATE(2026,12,17),T_Demandes[Au],"&gt;="&amp;DATE(2026,12,17),T_Demandes[Type],"MAL")&gt;0,"MAL",IF(COUNTIFS(T_Demandes[Collaborateur],$A17,T_Demandes[Statut],"Validé",T_Demandes[Du],"&lt;="&amp;DATE(2026,12,17),T_Demandes[Au],"&gt;="&amp;DATE(2026,12,17),T_Demandes[Type],"ABS")&gt;0,"ABS",IF(COUNTIFS(T_Demandes[Collaborateur],$A17,T_Demandes[Statut],"Validé",T_Demandes[Du],"&lt;="&amp;DATE(2026,12,17),T_Demandes[Au],"&gt;="&amp;DATE(2026,12,17),T_Demandes[Type],"MAT")&gt;0,"MAT","")))))</f>
        <v/>
      </c>
      <c r="U17" s="8">
        <f>IF(COUNTIFS(T_Demandes[Collaborateur],$A17,T_Demandes[Statut],"Validé",T_Demandes[Du],"&lt;="&amp;DATE(2026,12,18),T_Demandes[Au],"&gt;="&amp;DATE(2026,12,18),T_Demandes[Type],"CP")&gt;0,"CP",IF(COUNTIFS(T_Demandes[Collaborateur],$A17,T_Demandes[Statut],"Validé",T_Demandes[Du],"&lt;="&amp;DATE(2026,12,18),T_Demandes[Au],"&gt;="&amp;DATE(2026,12,18),T_Demandes[Type],"RTT")&gt;0,"RTT",IF(COUNTIFS(T_Demandes[Collaborateur],$A17,T_Demandes[Statut],"Validé",T_Demandes[Du],"&lt;="&amp;DATE(2026,12,18),T_Demandes[Au],"&gt;="&amp;DATE(2026,12,18),T_Demandes[Type],"MAL")&gt;0,"MAL",IF(COUNTIFS(T_Demandes[Collaborateur],$A17,T_Demandes[Statut],"Validé",T_Demandes[Du],"&lt;="&amp;DATE(2026,12,18),T_Demandes[Au],"&gt;="&amp;DATE(2026,12,18),T_Demandes[Type],"ABS")&gt;0,"ABS",IF(COUNTIFS(T_Demandes[Collaborateur],$A17,T_Demandes[Statut],"Validé",T_Demandes[Du],"&lt;="&amp;DATE(2026,12,18),T_Demandes[Au],"&gt;="&amp;DATE(2026,12,18),T_Demandes[Type],"MAT")&gt;0,"MAT","")))))</f>
        <v/>
      </c>
      <c r="V17" s="8">
        <f>IF(COUNTIFS(T_Demandes[Collaborateur],$A17,T_Demandes[Statut],"Validé",T_Demandes[Du],"&lt;="&amp;DATE(2026,12,19),T_Demandes[Au],"&gt;="&amp;DATE(2026,12,19),T_Demandes[Type],"CP")&gt;0,"CP",IF(COUNTIFS(T_Demandes[Collaborateur],$A17,T_Demandes[Statut],"Validé",T_Demandes[Du],"&lt;="&amp;DATE(2026,12,19),T_Demandes[Au],"&gt;="&amp;DATE(2026,12,19),T_Demandes[Type],"RTT")&gt;0,"RTT",IF(COUNTIFS(T_Demandes[Collaborateur],$A17,T_Demandes[Statut],"Validé",T_Demandes[Du],"&lt;="&amp;DATE(2026,12,19),T_Demandes[Au],"&gt;="&amp;DATE(2026,12,19),T_Demandes[Type],"MAL")&gt;0,"MAL",IF(COUNTIFS(T_Demandes[Collaborateur],$A17,T_Demandes[Statut],"Validé",T_Demandes[Du],"&lt;="&amp;DATE(2026,12,19),T_Demandes[Au],"&gt;="&amp;DATE(2026,12,19),T_Demandes[Type],"ABS")&gt;0,"ABS",IF(COUNTIFS(T_Demandes[Collaborateur],$A17,T_Demandes[Statut],"Validé",T_Demandes[Du],"&lt;="&amp;DATE(2026,12,19),T_Demandes[Au],"&gt;="&amp;DATE(2026,12,19),T_Demandes[Type],"MAT")&gt;0,"MAT","")))))</f>
        <v/>
      </c>
      <c r="W17" s="8">
        <f>IF(COUNTIFS(T_Demandes[Collaborateur],$A17,T_Demandes[Statut],"Validé",T_Demandes[Du],"&lt;="&amp;DATE(2026,12,20),T_Demandes[Au],"&gt;="&amp;DATE(2026,12,20),T_Demandes[Type],"CP")&gt;0,"CP",IF(COUNTIFS(T_Demandes[Collaborateur],$A17,T_Demandes[Statut],"Validé",T_Demandes[Du],"&lt;="&amp;DATE(2026,12,20),T_Demandes[Au],"&gt;="&amp;DATE(2026,12,20),T_Demandes[Type],"RTT")&gt;0,"RTT",IF(COUNTIFS(T_Demandes[Collaborateur],$A17,T_Demandes[Statut],"Validé",T_Demandes[Du],"&lt;="&amp;DATE(2026,12,20),T_Demandes[Au],"&gt;="&amp;DATE(2026,12,20),T_Demandes[Type],"MAL")&gt;0,"MAL",IF(COUNTIFS(T_Demandes[Collaborateur],$A17,T_Demandes[Statut],"Validé",T_Demandes[Du],"&lt;="&amp;DATE(2026,12,20),T_Demandes[Au],"&gt;="&amp;DATE(2026,12,20),T_Demandes[Type],"ABS")&gt;0,"ABS",IF(COUNTIFS(T_Demandes[Collaborateur],$A17,T_Demandes[Statut],"Validé",T_Demandes[Du],"&lt;="&amp;DATE(2026,12,20),T_Demandes[Au],"&gt;="&amp;DATE(2026,12,20),T_Demandes[Type],"MAT")&gt;0,"MAT","")))))</f>
        <v/>
      </c>
      <c r="X17" s="8">
        <f>IF(COUNTIFS(T_Demandes[Collaborateur],$A17,T_Demandes[Statut],"Validé",T_Demandes[Du],"&lt;="&amp;DATE(2026,12,21),T_Demandes[Au],"&gt;="&amp;DATE(2026,12,21),T_Demandes[Type],"CP")&gt;0,"CP",IF(COUNTIFS(T_Demandes[Collaborateur],$A17,T_Demandes[Statut],"Validé",T_Demandes[Du],"&lt;="&amp;DATE(2026,12,21),T_Demandes[Au],"&gt;="&amp;DATE(2026,12,21),T_Demandes[Type],"RTT")&gt;0,"RTT",IF(COUNTIFS(T_Demandes[Collaborateur],$A17,T_Demandes[Statut],"Validé",T_Demandes[Du],"&lt;="&amp;DATE(2026,12,21),T_Demandes[Au],"&gt;="&amp;DATE(2026,12,21),T_Demandes[Type],"MAL")&gt;0,"MAL",IF(COUNTIFS(T_Demandes[Collaborateur],$A17,T_Demandes[Statut],"Validé",T_Demandes[Du],"&lt;="&amp;DATE(2026,12,21),T_Demandes[Au],"&gt;="&amp;DATE(2026,12,21),T_Demandes[Type],"ABS")&gt;0,"ABS",IF(COUNTIFS(T_Demandes[Collaborateur],$A17,T_Demandes[Statut],"Validé",T_Demandes[Du],"&lt;="&amp;DATE(2026,12,21),T_Demandes[Au],"&gt;="&amp;DATE(2026,12,21),T_Demandes[Type],"MAT")&gt;0,"MAT","")))))</f>
        <v/>
      </c>
      <c r="Y17" s="8">
        <f>IF(COUNTIFS(T_Demandes[Collaborateur],$A17,T_Demandes[Statut],"Validé",T_Demandes[Du],"&lt;="&amp;DATE(2026,12,22),T_Demandes[Au],"&gt;="&amp;DATE(2026,12,22),T_Demandes[Type],"CP")&gt;0,"CP",IF(COUNTIFS(T_Demandes[Collaborateur],$A17,T_Demandes[Statut],"Validé",T_Demandes[Du],"&lt;="&amp;DATE(2026,12,22),T_Demandes[Au],"&gt;="&amp;DATE(2026,12,22),T_Demandes[Type],"RTT")&gt;0,"RTT",IF(COUNTIFS(T_Demandes[Collaborateur],$A17,T_Demandes[Statut],"Validé",T_Demandes[Du],"&lt;="&amp;DATE(2026,12,22),T_Demandes[Au],"&gt;="&amp;DATE(2026,12,22),T_Demandes[Type],"MAL")&gt;0,"MAL",IF(COUNTIFS(T_Demandes[Collaborateur],$A17,T_Demandes[Statut],"Validé",T_Demandes[Du],"&lt;="&amp;DATE(2026,12,22),T_Demandes[Au],"&gt;="&amp;DATE(2026,12,22),T_Demandes[Type],"ABS")&gt;0,"ABS",IF(COUNTIFS(T_Demandes[Collaborateur],$A17,T_Demandes[Statut],"Validé",T_Demandes[Du],"&lt;="&amp;DATE(2026,12,22),T_Demandes[Au],"&gt;="&amp;DATE(2026,12,22),T_Demandes[Type],"MAT")&gt;0,"MAT","")))))</f>
        <v/>
      </c>
      <c r="Z17" s="8">
        <f>IF(COUNTIFS(T_Demandes[Collaborateur],$A17,T_Demandes[Statut],"Validé",T_Demandes[Du],"&lt;="&amp;DATE(2026,12,23),T_Demandes[Au],"&gt;="&amp;DATE(2026,12,23),T_Demandes[Type],"CP")&gt;0,"CP",IF(COUNTIFS(T_Demandes[Collaborateur],$A17,T_Demandes[Statut],"Validé",T_Demandes[Du],"&lt;="&amp;DATE(2026,12,23),T_Demandes[Au],"&gt;="&amp;DATE(2026,12,23),T_Demandes[Type],"RTT")&gt;0,"RTT",IF(COUNTIFS(T_Demandes[Collaborateur],$A17,T_Demandes[Statut],"Validé",T_Demandes[Du],"&lt;="&amp;DATE(2026,12,23),T_Demandes[Au],"&gt;="&amp;DATE(2026,12,23),T_Demandes[Type],"MAL")&gt;0,"MAL",IF(COUNTIFS(T_Demandes[Collaborateur],$A17,T_Demandes[Statut],"Validé",T_Demandes[Du],"&lt;="&amp;DATE(2026,12,23),T_Demandes[Au],"&gt;="&amp;DATE(2026,12,23),T_Demandes[Type],"ABS")&gt;0,"ABS",IF(COUNTIFS(T_Demandes[Collaborateur],$A17,T_Demandes[Statut],"Validé",T_Demandes[Du],"&lt;="&amp;DATE(2026,12,23),T_Demandes[Au],"&gt;="&amp;DATE(2026,12,23),T_Demandes[Type],"MAT")&gt;0,"MAT","")))))</f>
        <v/>
      </c>
      <c r="AA17" s="8">
        <f>IF(COUNTIFS(T_Demandes[Collaborateur],$A17,T_Demandes[Statut],"Validé",T_Demandes[Du],"&lt;="&amp;DATE(2026,12,24),T_Demandes[Au],"&gt;="&amp;DATE(2026,12,24),T_Demandes[Type],"CP")&gt;0,"CP",IF(COUNTIFS(T_Demandes[Collaborateur],$A17,T_Demandes[Statut],"Validé",T_Demandes[Du],"&lt;="&amp;DATE(2026,12,24),T_Demandes[Au],"&gt;="&amp;DATE(2026,12,24),T_Demandes[Type],"RTT")&gt;0,"RTT",IF(COUNTIFS(T_Demandes[Collaborateur],$A17,T_Demandes[Statut],"Validé",T_Demandes[Du],"&lt;="&amp;DATE(2026,12,24),T_Demandes[Au],"&gt;="&amp;DATE(2026,12,24),T_Demandes[Type],"MAL")&gt;0,"MAL",IF(COUNTIFS(T_Demandes[Collaborateur],$A17,T_Demandes[Statut],"Validé",T_Demandes[Du],"&lt;="&amp;DATE(2026,12,24),T_Demandes[Au],"&gt;="&amp;DATE(2026,12,24),T_Demandes[Type],"ABS")&gt;0,"ABS",IF(COUNTIFS(T_Demandes[Collaborateur],$A17,T_Demandes[Statut],"Validé",T_Demandes[Du],"&lt;="&amp;DATE(2026,12,24),T_Demandes[Au],"&gt;="&amp;DATE(2026,12,24),T_Demandes[Type],"MAT")&gt;0,"MAT","")))))</f>
        <v/>
      </c>
      <c r="AB17" s="8">
        <f>IF(COUNTIFS(T_Demandes[Collaborateur],$A17,T_Demandes[Statut],"Validé",T_Demandes[Du],"&lt;="&amp;DATE(2026,12,25),T_Demandes[Au],"&gt;="&amp;DATE(2026,12,25),T_Demandes[Type],"CP")&gt;0,"CP",IF(COUNTIFS(T_Demandes[Collaborateur],$A17,T_Demandes[Statut],"Validé",T_Demandes[Du],"&lt;="&amp;DATE(2026,12,25),T_Demandes[Au],"&gt;="&amp;DATE(2026,12,25),T_Demandes[Type],"RTT")&gt;0,"RTT",IF(COUNTIFS(T_Demandes[Collaborateur],$A17,T_Demandes[Statut],"Validé",T_Demandes[Du],"&lt;="&amp;DATE(2026,12,25),T_Demandes[Au],"&gt;="&amp;DATE(2026,12,25),T_Demandes[Type],"MAL")&gt;0,"MAL",IF(COUNTIFS(T_Demandes[Collaborateur],$A17,T_Demandes[Statut],"Validé",T_Demandes[Du],"&lt;="&amp;DATE(2026,12,25),T_Demandes[Au],"&gt;="&amp;DATE(2026,12,25),T_Demandes[Type],"ABS")&gt;0,"ABS",IF(COUNTIFS(T_Demandes[Collaborateur],$A17,T_Demandes[Statut],"Validé",T_Demandes[Du],"&lt;="&amp;DATE(2026,12,25),T_Demandes[Au],"&gt;="&amp;DATE(2026,12,25),T_Demandes[Type],"MAT")&gt;0,"MAT","")))))</f>
        <v/>
      </c>
      <c r="AC17" s="8">
        <f>IF(COUNTIFS(T_Demandes[Collaborateur],$A17,T_Demandes[Statut],"Validé",T_Demandes[Du],"&lt;="&amp;DATE(2026,12,26),T_Demandes[Au],"&gt;="&amp;DATE(2026,12,26),T_Demandes[Type],"CP")&gt;0,"CP",IF(COUNTIFS(T_Demandes[Collaborateur],$A17,T_Demandes[Statut],"Validé",T_Demandes[Du],"&lt;="&amp;DATE(2026,12,26),T_Demandes[Au],"&gt;="&amp;DATE(2026,12,26),T_Demandes[Type],"RTT")&gt;0,"RTT",IF(COUNTIFS(T_Demandes[Collaborateur],$A17,T_Demandes[Statut],"Validé",T_Demandes[Du],"&lt;="&amp;DATE(2026,12,26),T_Demandes[Au],"&gt;="&amp;DATE(2026,12,26),T_Demandes[Type],"MAL")&gt;0,"MAL",IF(COUNTIFS(T_Demandes[Collaborateur],$A17,T_Demandes[Statut],"Validé",T_Demandes[Du],"&lt;="&amp;DATE(2026,12,26),T_Demandes[Au],"&gt;="&amp;DATE(2026,12,26),T_Demandes[Type],"ABS")&gt;0,"ABS",IF(COUNTIFS(T_Demandes[Collaborateur],$A17,T_Demandes[Statut],"Validé",T_Demandes[Du],"&lt;="&amp;DATE(2026,12,26),T_Demandes[Au],"&gt;="&amp;DATE(2026,12,26),T_Demandes[Type],"MAT")&gt;0,"MAT","")))))</f>
        <v/>
      </c>
      <c r="AD17" s="8">
        <f>IF(COUNTIFS(T_Demandes[Collaborateur],$A17,T_Demandes[Statut],"Validé",T_Demandes[Du],"&lt;="&amp;DATE(2026,12,27),T_Demandes[Au],"&gt;="&amp;DATE(2026,12,27),T_Demandes[Type],"CP")&gt;0,"CP",IF(COUNTIFS(T_Demandes[Collaborateur],$A17,T_Demandes[Statut],"Validé",T_Demandes[Du],"&lt;="&amp;DATE(2026,12,27),T_Demandes[Au],"&gt;="&amp;DATE(2026,12,27),T_Demandes[Type],"RTT")&gt;0,"RTT",IF(COUNTIFS(T_Demandes[Collaborateur],$A17,T_Demandes[Statut],"Validé",T_Demandes[Du],"&lt;="&amp;DATE(2026,12,27),T_Demandes[Au],"&gt;="&amp;DATE(2026,12,27),T_Demandes[Type],"MAL")&gt;0,"MAL",IF(COUNTIFS(T_Demandes[Collaborateur],$A17,T_Demandes[Statut],"Validé",T_Demandes[Du],"&lt;="&amp;DATE(2026,12,27),T_Demandes[Au],"&gt;="&amp;DATE(2026,12,27),T_Demandes[Type],"ABS")&gt;0,"ABS",IF(COUNTIFS(T_Demandes[Collaborateur],$A17,T_Demandes[Statut],"Validé",T_Demandes[Du],"&lt;="&amp;DATE(2026,12,27),T_Demandes[Au],"&gt;="&amp;DATE(2026,12,27),T_Demandes[Type],"MAT")&gt;0,"MAT","")))))</f>
        <v/>
      </c>
      <c r="AE17" s="8">
        <f>IF(COUNTIFS(T_Demandes[Collaborateur],$A17,T_Demandes[Statut],"Validé",T_Demandes[Du],"&lt;="&amp;DATE(2026,12,28),T_Demandes[Au],"&gt;="&amp;DATE(2026,12,28),T_Demandes[Type],"CP")&gt;0,"CP",IF(COUNTIFS(T_Demandes[Collaborateur],$A17,T_Demandes[Statut],"Validé",T_Demandes[Du],"&lt;="&amp;DATE(2026,12,28),T_Demandes[Au],"&gt;="&amp;DATE(2026,12,28),T_Demandes[Type],"RTT")&gt;0,"RTT",IF(COUNTIFS(T_Demandes[Collaborateur],$A17,T_Demandes[Statut],"Validé",T_Demandes[Du],"&lt;="&amp;DATE(2026,12,28),T_Demandes[Au],"&gt;="&amp;DATE(2026,12,28),T_Demandes[Type],"MAL")&gt;0,"MAL",IF(COUNTIFS(T_Demandes[Collaborateur],$A17,T_Demandes[Statut],"Validé",T_Demandes[Du],"&lt;="&amp;DATE(2026,12,28),T_Demandes[Au],"&gt;="&amp;DATE(2026,12,28),T_Demandes[Type],"ABS")&gt;0,"ABS",IF(COUNTIFS(T_Demandes[Collaborateur],$A17,T_Demandes[Statut],"Validé",T_Demandes[Du],"&lt;="&amp;DATE(2026,12,28),T_Demandes[Au],"&gt;="&amp;DATE(2026,12,28),T_Demandes[Type],"MAT")&gt;0,"MAT","")))))</f>
        <v/>
      </c>
      <c r="AF17" s="8">
        <f>IF(COUNTIFS(T_Demandes[Collaborateur],$A17,T_Demandes[Statut],"Validé",T_Demandes[Du],"&lt;="&amp;DATE(2026,12,29),T_Demandes[Au],"&gt;="&amp;DATE(2026,12,29),T_Demandes[Type],"CP")&gt;0,"CP",IF(COUNTIFS(T_Demandes[Collaborateur],$A17,T_Demandes[Statut],"Validé",T_Demandes[Du],"&lt;="&amp;DATE(2026,12,29),T_Demandes[Au],"&gt;="&amp;DATE(2026,12,29),T_Demandes[Type],"RTT")&gt;0,"RTT",IF(COUNTIFS(T_Demandes[Collaborateur],$A17,T_Demandes[Statut],"Validé",T_Demandes[Du],"&lt;="&amp;DATE(2026,12,29),T_Demandes[Au],"&gt;="&amp;DATE(2026,12,29),T_Demandes[Type],"MAL")&gt;0,"MAL",IF(COUNTIFS(T_Demandes[Collaborateur],$A17,T_Demandes[Statut],"Validé",T_Demandes[Du],"&lt;="&amp;DATE(2026,12,29),T_Demandes[Au],"&gt;="&amp;DATE(2026,12,29),T_Demandes[Type],"ABS")&gt;0,"ABS",IF(COUNTIFS(T_Demandes[Collaborateur],$A17,T_Demandes[Statut],"Validé",T_Demandes[Du],"&lt;="&amp;DATE(2026,12,29),T_Demandes[Au],"&gt;="&amp;DATE(2026,12,29),T_Demandes[Type],"MAT")&gt;0,"MAT","")))))</f>
        <v/>
      </c>
      <c r="AG17" s="8">
        <f>IF(COUNTIFS(T_Demandes[Collaborateur],$A17,T_Demandes[Statut],"Validé",T_Demandes[Du],"&lt;="&amp;DATE(2026,12,30),T_Demandes[Au],"&gt;="&amp;DATE(2026,12,30),T_Demandes[Type],"CP")&gt;0,"CP",IF(COUNTIFS(T_Demandes[Collaborateur],$A17,T_Demandes[Statut],"Validé",T_Demandes[Du],"&lt;="&amp;DATE(2026,12,30),T_Demandes[Au],"&gt;="&amp;DATE(2026,12,30),T_Demandes[Type],"RTT")&gt;0,"RTT",IF(COUNTIFS(T_Demandes[Collaborateur],$A17,T_Demandes[Statut],"Validé",T_Demandes[Du],"&lt;="&amp;DATE(2026,12,30),T_Demandes[Au],"&gt;="&amp;DATE(2026,12,30),T_Demandes[Type],"MAL")&gt;0,"MAL",IF(COUNTIFS(T_Demandes[Collaborateur],$A17,T_Demandes[Statut],"Validé",T_Demandes[Du],"&lt;="&amp;DATE(2026,12,30),T_Demandes[Au],"&gt;="&amp;DATE(2026,12,30),T_Demandes[Type],"ABS")&gt;0,"ABS",IF(COUNTIFS(T_Demandes[Collaborateur],$A17,T_Demandes[Statut],"Validé",T_Demandes[Du],"&lt;="&amp;DATE(2026,12,30),T_Demandes[Au],"&gt;="&amp;DATE(2026,12,30),T_Demandes[Type],"MAT")&gt;0,"MAT","")))))</f>
        <v/>
      </c>
      <c r="AH17" s="8">
        <f>IF(COUNTIFS(T_Demandes[Collaborateur],$A17,T_Demandes[Statut],"Validé",T_Demandes[Du],"&lt;="&amp;DATE(2026,12,31),T_Demandes[Au],"&gt;="&amp;DATE(2026,12,31),T_Demandes[Type],"CP")&gt;0,"CP",IF(COUNTIFS(T_Demandes[Collaborateur],$A17,T_Demandes[Statut],"Validé",T_Demandes[Du],"&lt;="&amp;DATE(2026,12,31),T_Demandes[Au],"&gt;="&amp;DATE(2026,12,31),T_Demandes[Type],"RTT")&gt;0,"RTT",IF(COUNTIFS(T_Demandes[Collaborateur],$A17,T_Demandes[Statut],"Validé",T_Demandes[Du],"&lt;="&amp;DATE(2026,12,31),T_Demandes[Au],"&gt;="&amp;DATE(2026,12,31),T_Demandes[Type],"MAL")&gt;0,"MAL",IF(COUNTIFS(T_Demandes[Collaborateur],$A17,T_Demandes[Statut],"Validé",T_Demandes[Du],"&lt;="&amp;DATE(2026,12,31),T_Demandes[Au],"&gt;="&amp;DATE(2026,12,31),T_Demandes[Type],"ABS")&gt;0,"ABS",IF(COUNTIFS(T_Demandes[Collaborateur],$A17,T_Demandes[Statut],"Validé",T_Demandes[Du],"&lt;="&amp;DATE(2026,12,31),T_Demandes[Au],"&gt;="&amp;DATE(2026,12,31),T_Demandes[Type],"MAT")&gt;0,"MAT","")))))</f>
        <v/>
      </c>
    </row>
    <row r="18">
      <c r="A18" t="inlineStr">
        <is>
          <t>Sofia Benyahia</t>
        </is>
      </c>
      <c r="B18" t="inlineStr">
        <is>
          <t>C</t>
        </is>
      </c>
      <c r="C18" t="inlineStr">
        <is>
          <t>Karim Lahlou</t>
        </is>
      </c>
      <c r="D18" s="8">
        <f>IF(COUNTIFS(T_Demandes[Collaborateur],$A18,T_Demandes[Statut],"Validé",T_Demandes[Du],"&lt;="&amp;DATE(2026,12,1),T_Demandes[Au],"&gt;="&amp;DATE(2026,12,1),T_Demandes[Type],"CP")&gt;0,"CP",IF(COUNTIFS(T_Demandes[Collaborateur],$A18,T_Demandes[Statut],"Validé",T_Demandes[Du],"&lt;="&amp;DATE(2026,12,1),T_Demandes[Au],"&gt;="&amp;DATE(2026,12,1),T_Demandes[Type],"RTT")&gt;0,"RTT",IF(COUNTIFS(T_Demandes[Collaborateur],$A18,T_Demandes[Statut],"Validé",T_Demandes[Du],"&lt;="&amp;DATE(2026,12,1),T_Demandes[Au],"&gt;="&amp;DATE(2026,12,1),T_Demandes[Type],"MAL")&gt;0,"MAL",IF(COUNTIFS(T_Demandes[Collaborateur],$A18,T_Demandes[Statut],"Validé",T_Demandes[Du],"&lt;="&amp;DATE(2026,12,1),T_Demandes[Au],"&gt;="&amp;DATE(2026,12,1),T_Demandes[Type],"ABS")&gt;0,"ABS",IF(COUNTIFS(T_Demandes[Collaborateur],$A18,T_Demandes[Statut],"Validé",T_Demandes[Du],"&lt;="&amp;DATE(2026,12,1),T_Demandes[Au],"&gt;="&amp;DATE(2026,12,1),T_Demandes[Type],"MAT")&gt;0,"MAT","")))))</f>
        <v/>
      </c>
      <c r="E18" s="8">
        <f>IF(COUNTIFS(T_Demandes[Collaborateur],$A18,T_Demandes[Statut],"Validé",T_Demandes[Du],"&lt;="&amp;DATE(2026,12,2),T_Demandes[Au],"&gt;="&amp;DATE(2026,12,2),T_Demandes[Type],"CP")&gt;0,"CP",IF(COUNTIFS(T_Demandes[Collaborateur],$A18,T_Demandes[Statut],"Validé",T_Demandes[Du],"&lt;="&amp;DATE(2026,12,2),T_Demandes[Au],"&gt;="&amp;DATE(2026,12,2),T_Demandes[Type],"RTT")&gt;0,"RTT",IF(COUNTIFS(T_Demandes[Collaborateur],$A18,T_Demandes[Statut],"Validé",T_Demandes[Du],"&lt;="&amp;DATE(2026,12,2),T_Demandes[Au],"&gt;="&amp;DATE(2026,12,2),T_Demandes[Type],"MAL")&gt;0,"MAL",IF(COUNTIFS(T_Demandes[Collaborateur],$A18,T_Demandes[Statut],"Validé",T_Demandes[Du],"&lt;="&amp;DATE(2026,12,2),T_Demandes[Au],"&gt;="&amp;DATE(2026,12,2),T_Demandes[Type],"ABS")&gt;0,"ABS",IF(COUNTIFS(T_Demandes[Collaborateur],$A18,T_Demandes[Statut],"Validé",T_Demandes[Du],"&lt;="&amp;DATE(2026,12,2),T_Demandes[Au],"&gt;="&amp;DATE(2026,12,2),T_Demandes[Type],"MAT")&gt;0,"MAT","")))))</f>
        <v/>
      </c>
      <c r="F18" s="8">
        <f>IF(COUNTIFS(T_Demandes[Collaborateur],$A18,T_Demandes[Statut],"Validé",T_Demandes[Du],"&lt;="&amp;DATE(2026,12,3),T_Demandes[Au],"&gt;="&amp;DATE(2026,12,3),T_Demandes[Type],"CP")&gt;0,"CP",IF(COUNTIFS(T_Demandes[Collaborateur],$A18,T_Demandes[Statut],"Validé",T_Demandes[Du],"&lt;="&amp;DATE(2026,12,3),T_Demandes[Au],"&gt;="&amp;DATE(2026,12,3),T_Demandes[Type],"RTT")&gt;0,"RTT",IF(COUNTIFS(T_Demandes[Collaborateur],$A18,T_Demandes[Statut],"Validé",T_Demandes[Du],"&lt;="&amp;DATE(2026,12,3),T_Demandes[Au],"&gt;="&amp;DATE(2026,12,3),T_Demandes[Type],"MAL")&gt;0,"MAL",IF(COUNTIFS(T_Demandes[Collaborateur],$A18,T_Demandes[Statut],"Validé",T_Demandes[Du],"&lt;="&amp;DATE(2026,12,3),T_Demandes[Au],"&gt;="&amp;DATE(2026,12,3),T_Demandes[Type],"ABS")&gt;0,"ABS",IF(COUNTIFS(T_Demandes[Collaborateur],$A18,T_Demandes[Statut],"Validé",T_Demandes[Du],"&lt;="&amp;DATE(2026,12,3),T_Demandes[Au],"&gt;="&amp;DATE(2026,12,3),T_Demandes[Type],"MAT")&gt;0,"MAT","")))))</f>
        <v/>
      </c>
      <c r="G18" s="8">
        <f>IF(COUNTIFS(T_Demandes[Collaborateur],$A18,T_Demandes[Statut],"Validé",T_Demandes[Du],"&lt;="&amp;DATE(2026,12,4),T_Demandes[Au],"&gt;="&amp;DATE(2026,12,4),T_Demandes[Type],"CP")&gt;0,"CP",IF(COUNTIFS(T_Demandes[Collaborateur],$A18,T_Demandes[Statut],"Validé",T_Demandes[Du],"&lt;="&amp;DATE(2026,12,4),T_Demandes[Au],"&gt;="&amp;DATE(2026,12,4),T_Demandes[Type],"RTT")&gt;0,"RTT",IF(COUNTIFS(T_Demandes[Collaborateur],$A18,T_Demandes[Statut],"Validé",T_Demandes[Du],"&lt;="&amp;DATE(2026,12,4),T_Demandes[Au],"&gt;="&amp;DATE(2026,12,4),T_Demandes[Type],"MAL")&gt;0,"MAL",IF(COUNTIFS(T_Demandes[Collaborateur],$A18,T_Demandes[Statut],"Validé",T_Demandes[Du],"&lt;="&amp;DATE(2026,12,4),T_Demandes[Au],"&gt;="&amp;DATE(2026,12,4),T_Demandes[Type],"ABS")&gt;0,"ABS",IF(COUNTIFS(T_Demandes[Collaborateur],$A18,T_Demandes[Statut],"Validé",T_Demandes[Du],"&lt;="&amp;DATE(2026,12,4),T_Demandes[Au],"&gt;="&amp;DATE(2026,12,4),T_Demandes[Type],"MAT")&gt;0,"MAT","")))))</f>
        <v/>
      </c>
      <c r="H18" s="8">
        <f>IF(COUNTIFS(T_Demandes[Collaborateur],$A18,T_Demandes[Statut],"Validé",T_Demandes[Du],"&lt;="&amp;DATE(2026,12,5),T_Demandes[Au],"&gt;="&amp;DATE(2026,12,5),T_Demandes[Type],"CP")&gt;0,"CP",IF(COUNTIFS(T_Demandes[Collaborateur],$A18,T_Demandes[Statut],"Validé",T_Demandes[Du],"&lt;="&amp;DATE(2026,12,5),T_Demandes[Au],"&gt;="&amp;DATE(2026,12,5),T_Demandes[Type],"RTT")&gt;0,"RTT",IF(COUNTIFS(T_Demandes[Collaborateur],$A18,T_Demandes[Statut],"Validé",T_Demandes[Du],"&lt;="&amp;DATE(2026,12,5),T_Demandes[Au],"&gt;="&amp;DATE(2026,12,5),T_Demandes[Type],"MAL")&gt;0,"MAL",IF(COUNTIFS(T_Demandes[Collaborateur],$A18,T_Demandes[Statut],"Validé",T_Demandes[Du],"&lt;="&amp;DATE(2026,12,5),T_Demandes[Au],"&gt;="&amp;DATE(2026,12,5),T_Demandes[Type],"ABS")&gt;0,"ABS",IF(COUNTIFS(T_Demandes[Collaborateur],$A18,T_Demandes[Statut],"Validé",T_Demandes[Du],"&lt;="&amp;DATE(2026,12,5),T_Demandes[Au],"&gt;="&amp;DATE(2026,12,5),T_Demandes[Type],"MAT")&gt;0,"MAT","")))))</f>
        <v/>
      </c>
      <c r="I18" s="8">
        <f>IF(COUNTIFS(T_Demandes[Collaborateur],$A18,T_Demandes[Statut],"Validé",T_Demandes[Du],"&lt;="&amp;DATE(2026,12,6),T_Demandes[Au],"&gt;="&amp;DATE(2026,12,6),T_Demandes[Type],"CP")&gt;0,"CP",IF(COUNTIFS(T_Demandes[Collaborateur],$A18,T_Demandes[Statut],"Validé",T_Demandes[Du],"&lt;="&amp;DATE(2026,12,6),T_Demandes[Au],"&gt;="&amp;DATE(2026,12,6),T_Demandes[Type],"RTT")&gt;0,"RTT",IF(COUNTIFS(T_Demandes[Collaborateur],$A18,T_Demandes[Statut],"Validé",T_Demandes[Du],"&lt;="&amp;DATE(2026,12,6),T_Demandes[Au],"&gt;="&amp;DATE(2026,12,6),T_Demandes[Type],"MAL")&gt;0,"MAL",IF(COUNTIFS(T_Demandes[Collaborateur],$A18,T_Demandes[Statut],"Validé",T_Demandes[Du],"&lt;="&amp;DATE(2026,12,6),T_Demandes[Au],"&gt;="&amp;DATE(2026,12,6),T_Demandes[Type],"ABS")&gt;0,"ABS",IF(COUNTIFS(T_Demandes[Collaborateur],$A18,T_Demandes[Statut],"Validé",T_Demandes[Du],"&lt;="&amp;DATE(2026,12,6),T_Demandes[Au],"&gt;="&amp;DATE(2026,12,6),T_Demandes[Type],"MAT")&gt;0,"MAT","")))))</f>
        <v/>
      </c>
      <c r="J18" s="8">
        <f>IF(COUNTIFS(T_Demandes[Collaborateur],$A18,T_Demandes[Statut],"Validé",T_Demandes[Du],"&lt;="&amp;DATE(2026,12,7),T_Demandes[Au],"&gt;="&amp;DATE(2026,12,7),T_Demandes[Type],"CP")&gt;0,"CP",IF(COUNTIFS(T_Demandes[Collaborateur],$A18,T_Demandes[Statut],"Validé",T_Demandes[Du],"&lt;="&amp;DATE(2026,12,7),T_Demandes[Au],"&gt;="&amp;DATE(2026,12,7),T_Demandes[Type],"RTT")&gt;0,"RTT",IF(COUNTIFS(T_Demandes[Collaborateur],$A18,T_Demandes[Statut],"Validé",T_Demandes[Du],"&lt;="&amp;DATE(2026,12,7),T_Demandes[Au],"&gt;="&amp;DATE(2026,12,7),T_Demandes[Type],"MAL")&gt;0,"MAL",IF(COUNTIFS(T_Demandes[Collaborateur],$A18,T_Demandes[Statut],"Validé",T_Demandes[Du],"&lt;="&amp;DATE(2026,12,7),T_Demandes[Au],"&gt;="&amp;DATE(2026,12,7),T_Demandes[Type],"ABS")&gt;0,"ABS",IF(COUNTIFS(T_Demandes[Collaborateur],$A18,T_Demandes[Statut],"Validé",T_Demandes[Du],"&lt;="&amp;DATE(2026,12,7),T_Demandes[Au],"&gt;="&amp;DATE(2026,12,7),T_Demandes[Type],"MAT")&gt;0,"MAT","")))))</f>
        <v/>
      </c>
      <c r="K18" s="8">
        <f>IF(COUNTIFS(T_Demandes[Collaborateur],$A18,T_Demandes[Statut],"Validé",T_Demandes[Du],"&lt;="&amp;DATE(2026,12,8),T_Demandes[Au],"&gt;="&amp;DATE(2026,12,8),T_Demandes[Type],"CP")&gt;0,"CP",IF(COUNTIFS(T_Demandes[Collaborateur],$A18,T_Demandes[Statut],"Validé",T_Demandes[Du],"&lt;="&amp;DATE(2026,12,8),T_Demandes[Au],"&gt;="&amp;DATE(2026,12,8),T_Demandes[Type],"RTT")&gt;0,"RTT",IF(COUNTIFS(T_Demandes[Collaborateur],$A18,T_Demandes[Statut],"Validé",T_Demandes[Du],"&lt;="&amp;DATE(2026,12,8),T_Demandes[Au],"&gt;="&amp;DATE(2026,12,8),T_Demandes[Type],"MAL")&gt;0,"MAL",IF(COUNTIFS(T_Demandes[Collaborateur],$A18,T_Demandes[Statut],"Validé",T_Demandes[Du],"&lt;="&amp;DATE(2026,12,8),T_Demandes[Au],"&gt;="&amp;DATE(2026,12,8),T_Demandes[Type],"ABS")&gt;0,"ABS",IF(COUNTIFS(T_Demandes[Collaborateur],$A18,T_Demandes[Statut],"Validé",T_Demandes[Du],"&lt;="&amp;DATE(2026,12,8),T_Demandes[Au],"&gt;="&amp;DATE(2026,12,8),T_Demandes[Type],"MAT")&gt;0,"MAT","")))))</f>
        <v/>
      </c>
      <c r="L18" s="8">
        <f>IF(COUNTIFS(T_Demandes[Collaborateur],$A18,T_Demandes[Statut],"Validé",T_Demandes[Du],"&lt;="&amp;DATE(2026,12,9),T_Demandes[Au],"&gt;="&amp;DATE(2026,12,9),T_Demandes[Type],"CP")&gt;0,"CP",IF(COUNTIFS(T_Demandes[Collaborateur],$A18,T_Demandes[Statut],"Validé",T_Demandes[Du],"&lt;="&amp;DATE(2026,12,9),T_Demandes[Au],"&gt;="&amp;DATE(2026,12,9),T_Demandes[Type],"RTT")&gt;0,"RTT",IF(COUNTIFS(T_Demandes[Collaborateur],$A18,T_Demandes[Statut],"Validé",T_Demandes[Du],"&lt;="&amp;DATE(2026,12,9),T_Demandes[Au],"&gt;="&amp;DATE(2026,12,9),T_Demandes[Type],"MAL")&gt;0,"MAL",IF(COUNTIFS(T_Demandes[Collaborateur],$A18,T_Demandes[Statut],"Validé",T_Demandes[Du],"&lt;="&amp;DATE(2026,12,9),T_Demandes[Au],"&gt;="&amp;DATE(2026,12,9),T_Demandes[Type],"ABS")&gt;0,"ABS",IF(COUNTIFS(T_Demandes[Collaborateur],$A18,T_Demandes[Statut],"Validé",T_Demandes[Du],"&lt;="&amp;DATE(2026,12,9),T_Demandes[Au],"&gt;="&amp;DATE(2026,12,9),T_Demandes[Type],"MAT")&gt;0,"MAT","")))))</f>
        <v/>
      </c>
      <c r="M18" s="8">
        <f>IF(COUNTIFS(T_Demandes[Collaborateur],$A18,T_Demandes[Statut],"Validé",T_Demandes[Du],"&lt;="&amp;DATE(2026,12,10),T_Demandes[Au],"&gt;="&amp;DATE(2026,12,10),T_Demandes[Type],"CP")&gt;0,"CP",IF(COUNTIFS(T_Demandes[Collaborateur],$A18,T_Demandes[Statut],"Validé",T_Demandes[Du],"&lt;="&amp;DATE(2026,12,10),T_Demandes[Au],"&gt;="&amp;DATE(2026,12,10),T_Demandes[Type],"RTT")&gt;0,"RTT",IF(COUNTIFS(T_Demandes[Collaborateur],$A18,T_Demandes[Statut],"Validé",T_Demandes[Du],"&lt;="&amp;DATE(2026,12,10),T_Demandes[Au],"&gt;="&amp;DATE(2026,12,10),T_Demandes[Type],"MAL")&gt;0,"MAL",IF(COUNTIFS(T_Demandes[Collaborateur],$A18,T_Demandes[Statut],"Validé",T_Demandes[Du],"&lt;="&amp;DATE(2026,12,10),T_Demandes[Au],"&gt;="&amp;DATE(2026,12,10),T_Demandes[Type],"ABS")&gt;0,"ABS",IF(COUNTIFS(T_Demandes[Collaborateur],$A18,T_Demandes[Statut],"Validé",T_Demandes[Du],"&lt;="&amp;DATE(2026,12,10),T_Demandes[Au],"&gt;="&amp;DATE(2026,12,10),T_Demandes[Type],"MAT")&gt;0,"MAT","")))))</f>
        <v/>
      </c>
      <c r="N18" s="8">
        <f>IF(COUNTIFS(T_Demandes[Collaborateur],$A18,T_Demandes[Statut],"Validé",T_Demandes[Du],"&lt;="&amp;DATE(2026,12,11),T_Demandes[Au],"&gt;="&amp;DATE(2026,12,11),T_Demandes[Type],"CP")&gt;0,"CP",IF(COUNTIFS(T_Demandes[Collaborateur],$A18,T_Demandes[Statut],"Validé",T_Demandes[Du],"&lt;="&amp;DATE(2026,12,11),T_Demandes[Au],"&gt;="&amp;DATE(2026,12,11),T_Demandes[Type],"RTT")&gt;0,"RTT",IF(COUNTIFS(T_Demandes[Collaborateur],$A18,T_Demandes[Statut],"Validé",T_Demandes[Du],"&lt;="&amp;DATE(2026,12,11),T_Demandes[Au],"&gt;="&amp;DATE(2026,12,11),T_Demandes[Type],"MAL")&gt;0,"MAL",IF(COUNTIFS(T_Demandes[Collaborateur],$A18,T_Demandes[Statut],"Validé",T_Demandes[Du],"&lt;="&amp;DATE(2026,12,11),T_Demandes[Au],"&gt;="&amp;DATE(2026,12,11),T_Demandes[Type],"ABS")&gt;0,"ABS",IF(COUNTIFS(T_Demandes[Collaborateur],$A18,T_Demandes[Statut],"Validé",T_Demandes[Du],"&lt;="&amp;DATE(2026,12,11),T_Demandes[Au],"&gt;="&amp;DATE(2026,12,11),T_Demandes[Type],"MAT")&gt;0,"MAT","")))))</f>
        <v/>
      </c>
      <c r="O18" s="8">
        <f>IF(COUNTIFS(T_Demandes[Collaborateur],$A18,T_Demandes[Statut],"Validé",T_Demandes[Du],"&lt;="&amp;DATE(2026,12,12),T_Demandes[Au],"&gt;="&amp;DATE(2026,12,12),T_Demandes[Type],"CP")&gt;0,"CP",IF(COUNTIFS(T_Demandes[Collaborateur],$A18,T_Demandes[Statut],"Validé",T_Demandes[Du],"&lt;="&amp;DATE(2026,12,12),T_Demandes[Au],"&gt;="&amp;DATE(2026,12,12),T_Demandes[Type],"RTT")&gt;0,"RTT",IF(COUNTIFS(T_Demandes[Collaborateur],$A18,T_Demandes[Statut],"Validé",T_Demandes[Du],"&lt;="&amp;DATE(2026,12,12),T_Demandes[Au],"&gt;="&amp;DATE(2026,12,12),T_Demandes[Type],"MAL")&gt;0,"MAL",IF(COUNTIFS(T_Demandes[Collaborateur],$A18,T_Demandes[Statut],"Validé",T_Demandes[Du],"&lt;="&amp;DATE(2026,12,12),T_Demandes[Au],"&gt;="&amp;DATE(2026,12,12),T_Demandes[Type],"ABS")&gt;0,"ABS",IF(COUNTIFS(T_Demandes[Collaborateur],$A18,T_Demandes[Statut],"Validé",T_Demandes[Du],"&lt;="&amp;DATE(2026,12,12),T_Demandes[Au],"&gt;="&amp;DATE(2026,12,12),T_Demandes[Type],"MAT")&gt;0,"MAT","")))))</f>
        <v/>
      </c>
      <c r="P18" s="8">
        <f>IF(COUNTIFS(T_Demandes[Collaborateur],$A18,T_Demandes[Statut],"Validé",T_Demandes[Du],"&lt;="&amp;DATE(2026,12,13),T_Demandes[Au],"&gt;="&amp;DATE(2026,12,13),T_Demandes[Type],"CP")&gt;0,"CP",IF(COUNTIFS(T_Demandes[Collaborateur],$A18,T_Demandes[Statut],"Validé",T_Demandes[Du],"&lt;="&amp;DATE(2026,12,13),T_Demandes[Au],"&gt;="&amp;DATE(2026,12,13),T_Demandes[Type],"RTT")&gt;0,"RTT",IF(COUNTIFS(T_Demandes[Collaborateur],$A18,T_Demandes[Statut],"Validé",T_Demandes[Du],"&lt;="&amp;DATE(2026,12,13),T_Demandes[Au],"&gt;="&amp;DATE(2026,12,13),T_Demandes[Type],"MAL")&gt;0,"MAL",IF(COUNTIFS(T_Demandes[Collaborateur],$A18,T_Demandes[Statut],"Validé",T_Demandes[Du],"&lt;="&amp;DATE(2026,12,13),T_Demandes[Au],"&gt;="&amp;DATE(2026,12,13),T_Demandes[Type],"ABS")&gt;0,"ABS",IF(COUNTIFS(T_Demandes[Collaborateur],$A18,T_Demandes[Statut],"Validé",T_Demandes[Du],"&lt;="&amp;DATE(2026,12,13),T_Demandes[Au],"&gt;="&amp;DATE(2026,12,13),T_Demandes[Type],"MAT")&gt;0,"MAT","")))))</f>
        <v/>
      </c>
      <c r="Q18" s="8">
        <f>IF(COUNTIFS(T_Demandes[Collaborateur],$A18,T_Demandes[Statut],"Validé",T_Demandes[Du],"&lt;="&amp;DATE(2026,12,14),T_Demandes[Au],"&gt;="&amp;DATE(2026,12,14),T_Demandes[Type],"CP")&gt;0,"CP",IF(COUNTIFS(T_Demandes[Collaborateur],$A18,T_Demandes[Statut],"Validé",T_Demandes[Du],"&lt;="&amp;DATE(2026,12,14),T_Demandes[Au],"&gt;="&amp;DATE(2026,12,14),T_Demandes[Type],"RTT")&gt;0,"RTT",IF(COUNTIFS(T_Demandes[Collaborateur],$A18,T_Demandes[Statut],"Validé",T_Demandes[Du],"&lt;="&amp;DATE(2026,12,14),T_Demandes[Au],"&gt;="&amp;DATE(2026,12,14),T_Demandes[Type],"MAL")&gt;0,"MAL",IF(COUNTIFS(T_Demandes[Collaborateur],$A18,T_Demandes[Statut],"Validé",T_Demandes[Du],"&lt;="&amp;DATE(2026,12,14),T_Demandes[Au],"&gt;="&amp;DATE(2026,12,14),T_Demandes[Type],"ABS")&gt;0,"ABS",IF(COUNTIFS(T_Demandes[Collaborateur],$A18,T_Demandes[Statut],"Validé",T_Demandes[Du],"&lt;="&amp;DATE(2026,12,14),T_Demandes[Au],"&gt;="&amp;DATE(2026,12,14),T_Demandes[Type],"MAT")&gt;0,"MAT","")))))</f>
        <v/>
      </c>
      <c r="R18" s="8">
        <f>IF(COUNTIFS(T_Demandes[Collaborateur],$A18,T_Demandes[Statut],"Validé",T_Demandes[Du],"&lt;="&amp;DATE(2026,12,15),T_Demandes[Au],"&gt;="&amp;DATE(2026,12,15),T_Demandes[Type],"CP")&gt;0,"CP",IF(COUNTIFS(T_Demandes[Collaborateur],$A18,T_Demandes[Statut],"Validé",T_Demandes[Du],"&lt;="&amp;DATE(2026,12,15),T_Demandes[Au],"&gt;="&amp;DATE(2026,12,15),T_Demandes[Type],"RTT")&gt;0,"RTT",IF(COUNTIFS(T_Demandes[Collaborateur],$A18,T_Demandes[Statut],"Validé",T_Demandes[Du],"&lt;="&amp;DATE(2026,12,15),T_Demandes[Au],"&gt;="&amp;DATE(2026,12,15),T_Demandes[Type],"MAL")&gt;0,"MAL",IF(COUNTIFS(T_Demandes[Collaborateur],$A18,T_Demandes[Statut],"Validé",T_Demandes[Du],"&lt;="&amp;DATE(2026,12,15),T_Demandes[Au],"&gt;="&amp;DATE(2026,12,15),T_Demandes[Type],"ABS")&gt;0,"ABS",IF(COUNTIFS(T_Demandes[Collaborateur],$A18,T_Demandes[Statut],"Validé",T_Demandes[Du],"&lt;="&amp;DATE(2026,12,15),T_Demandes[Au],"&gt;="&amp;DATE(2026,12,15),T_Demandes[Type],"MAT")&gt;0,"MAT","")))))</f>
        <v/>
      </c>
      <c r="S18" s="8">
        <f>IF(COUNTIFS(T_Demandes[Collaborateur],$A18,T_Demandes[Statut],"Validé",T_Demandes[Du],"&lt;="&amp;DATE(2026,12,16),T_Demandes[Au],"&gt;="&amp;DATE(2026,12,16),T_Demandes[Type],"CP")&gt;0,"CP",IF(COUNTIFS(T_Demandes[Collaborateur],$A18,T_Demandes[Statut],"Validé",T_Demandes[Du],"&lt;="&amp;DATE(2026,12,16),T_Demandes[Au],"&gt;="&amp;DATE(2026,12,16),T_Demandes[Type],"RTT")&gt;0,"RTT",IF(COUNTIFS(T_Demandes[Collaborateur],$A18,T_Demandes[Statut],"Validé",T_Demandes[Du],"&lt;="&amp;DATE(2026,12,16),T_Demandes[Au],"&gt;="&amp;DATE(2026,12,16),T_Demandes[Type],"MAL")&gt;0,"MAL",IF(COUNTIFS(T_Demandes[Collaborateur],$A18,T_Demandes[Statut],"Validé",T_Demandes[Du],"&lt;="&amp;DATE(2026,12,16),T_Demandes[Au],"&gt;="&amp;DATE(2026,12,16),T_Demandes[Type],"ABS")&gt;0,"ABS",IF(COUNTIFS(T_Demandes[Collaborateur],$A18,T_Demandes[Statut],"Validé",T_Demandes[Du],"&lt;="&amp;DATE(2026,12,16),T_Demandes[Au],"&gt;="&amp;DATE(2026,12,16),T_Demandes[Type],"MAT")&gt;0,"MAT","")))))</f>
        <v/>
      </c>
      <c r="T18" s="8">
        <f>IF(COUNTIFS(T_Demandes[Collaborateur],$A18,T_Demandes[Statut],"Validé",T_Demandes[Du],"&lt;="&amp;DATE(2026,12,17),T_Demandes[Au],"&gt;="&amp;DATE(2026,12,17),T_Demandes[Type],"CP")&gt;0,"CP",IF(COUNTIFS(T_Demandes[Collaborateur],$A18,T_Demandes[Statut],"Validé",T_Demandes[Du],"&lt;="&amp;DATE(2026,12,17),T_Demandes[Au],"&gt;="&amp;DATE(2026,12,17),T_Demandes[Type],"RTT")&gt;0,"RTT",IF(COUNTIFS(T_Demandes[Collaborateur],$A18,T_Demandes[Statut],"Validé",T_Demandes[Du],"&lt;="&amp;DATE(2026,12,17),T_Demandes[Au],"&gt;="&amp;DATE(2026,12,17),T_Demandes[Type],"MAL")&gt;0,"MAL",IF(COUNTIFS(T_Demandes[Collaborateur],$A18,T_Demandes[Statut],"Validé",T_Demandes[Du],"&lt;="&amp;DATE(2026,12,17),T_Demandes[Au],"&gt;="&amp;DATE(2026,12,17),T_Demandes[Type],"ABS")&gt;0,"ABS",IF(COUNTIFS(T_Demandes[Collaborateur],$A18,T_Demandes[Statut],"Validé",T_Demandes[Du],"&lt;="&amp;DATE(2026,12,17),T_Demandes[Au],"&gt;="&amp;DATE(2026,12,17),T_Demandes[Type],"MAT")&gt;0,"MAT","")))))</f>
        <v/>
      </c>
      <c r="U18" s="8">
        <f>IF(COUNTIFS(T_Demandes[Collaborateur],$A18,T_Demandes[Statut],"Validé",T_Demandes[Du],"&lt;="&amp;DATE(2026,12,18),T_Demandes[Au],"&gt;="&amp;DATE(2026,12,18),T_Demandes[Type],"CP")&gt;0,"CP",IF(COUNTIFS(T_Demandes[Collaborateur],$A18,T_Demandes[Statut],"Validé",T_Demandes[Du],"&lt;="&amp;DATE(2026,12,18),T_Demandes[Au],"&gt;="&amp;DATE(2026,12,18),T_Demandes[Type],"RTT")&gt;0,"RTT",IF(COUNTIFS(T_Demandes[Collaborateur],$A18,T_Demandes[Statut],"Validé",T_Demandes[Du],"&lt;="&amp;DATE(2026,12,18),T_Demandes[Au],"&gt;="&amp;DATE(2026,12,18),T_Demandes[Type],"MAL")&gt;0,"MAL",IF(COUNTIFS(T_Demandes[Collaborateur],$A18,T_Demandes[Statut],"Validé",T_Demandes[Du],"&lt;="&amp;DATE(2026,12,18),T_Demandes[Au],"&gt;="&amp;DATE(2026,12,18),T_Demandes[Type],"ABS")&gt;0,"ABS",IF(COUNTIFS(T_Demandes[Collaborateur],$A18,T_Demandes[Statut],"Validé",T_Demandes[Du],"&lt;="&amp;DATE(2026,12,18),T_Demandes[Au],"&gt;="&amp;DATE(2026,12,18),T_Demandes[Type],"MAT")&gt;0,"MAT","")))))</f>
        <v/>
      </c>
      <c r="V18" s="8">
        <f>IF(COUNTIFS(T_Demandes[Collaborateur],$A18,T_Demandes[Statut],"Validé",T_Demandes[Du],"&lt;="&amp;DATE(2026,12,19),T_Demandes[Au],"&gt;="&amp;DATE(2026,12,19),T_Demandes[Type],"CP")&gt;0,"CP",IF(COUNTIFS(T_Demandes[Collaborateur],$A18,T_Demandes[Statut],"Validé",T_Demandes[Du],"&lt;="&amp;DATE(2026,12,19),T_Demandes[Au],"&gt;="&amp;DATE(2026,12,19),T_Demandes[Type],"RTT")&gt;0,"RTT",IF(COUNTIFS(T_Demandes[Collaborateur],$A18,T_Demandes[Statut],"Validé",T_Demandes[Du],"&lt;="&amp;DATE(2026,12,19),T_Demandes[Au],"&gt;="&amp;DATE(2026,12,19),T_Demandes[Type],"MAL")&gt;0,"MAL",IF(COUNTIFS(T_Demandes[Collaborateur],$A18,T_Demandes[Statut],"Validé",T_Demandes[Du],"&lt;="&amp;DATE(2026,12,19),T_Demandes[Au],"&gt;="&amp;DATE(2026,12,19),T_Demandes[Type],"ABS")&gt;0,"ABS",IF(COUNTIFS(T_Demandes[Collaborateur],$A18,T_Demandes[Statut],"Validé",T_Demandes[Du],"&lt;="&amp;DATE(2026,12,19),T_Demandes[Au],"&gt;="&amp;DATE(2026,12,19),T_Demandes[Type],"MAT")&gt;0,"MAT","")))))</f>
        <v/>
      </c>
      <c r="W18" s="8">
        <f>IF(COUNTIFS(T_Demandes[Collaborateur],$A18,T_Demandes[Statut],"Validé",T_Demandes[Du],"&lt;="&amp;DATE(2026,12,20),T_Demandes[Au],"&gt;="&amp;DATE(2026,12,20),T_Demandes[Type],"CP")&gt;0,"CP",IF(COUNTIFS(T_Demandes[Collaborateur],$A18,T_Demandes[Statut],"Validé",T_Demandes[Du],"&lt;="&amp;DATE(2026,12,20),T_Demandes[Au],"&gt;="&amp;DATE(2026,12,20),T_Demandes[Type],"RTT")&gt;0,"RTT",IF(COUNTIFS(T_Demandes[Collaborateur],$A18,T_Demandes[Statut],"Validé",T_Demandes[Du],"&lt;="&amp;DATE(2026,12,20),T_Demandes[Au],"&gt;="&amp;DATE(2026,12,20),T_Demandes[Type],"MAL")&gt;0,"MAL",IF(COUNTIFS(T_Demandes[Collaborateur],$A18,T_Demandes[Statut],"Validé",T_Demandes[Du],"&lt;="&amp;DATE(2026,12,20),T_Demandes[Au],"&gt;="&amp;DATE(2026,12,20),T_Demandes[Type],"ABS")&gt;0,"ABS",IF(COUNTIFS(T_Demandes[Collaborateur],$A18,T_Demandes[Statut],"Validé",T_Demandes[Du],"&lt;="&amp;DATE(2026,12,20),T_Demandes[Au],"&gt;="&amp;DATE(2026,12,20),T_Demandes[Type],"MAT")&gt;0,"MAT","")))))</f>
        <v/>
      </c>
      <c r="X18" s="8">
        <f>IF(COUNTIFS(T_Demandes[Collaborateur],$A18,T_Demandes[Statut],"Validé",T_Demandes[Du],"&lt;="&amp;DATE(2026,12,21),T_Demandes[Au],"&gt;="&amp;DATE(2026,12,21),T_Demandes[Type],"CP")&gt;0,"CP",IF(COUNTIFS(T_Demandes[Collaborateur],$A18,T_Demandes[Statut],"Validé",T_Demandes[Du],"&lt;="&amp;DATE(2026,12,21),T_Demandes[Au],"&gt;="&amp;DATE(2026,12,21),T_Demandes[Type],"RTT")&gt;0,"RTT",IF(COUNTIFS(T_Demandes[Collaborateur],$A18,T_Demandes[Statut],"Validé",T_Demandes[Du],"&lt;="&amp;DATE(2026,12,21),T_Demandes[Au],"&gt;="&amp;DATE(2026,12,21),T_Demandes[Type],"MAL")&gt;0,"MAL",IF(COUNTIFS(T_Demandes[Collaborateur],$A18,T_Demandes[Statut],"Validé",T_Demandes[Du],"&lt;="&amp;DATE(2026,12,21),T_Demandes[Au],"&gt;="&amp;DATE(2026,12,21),T_Demandes[Type],"ABS")&gt;0,"ABS",IF(COUNTIFS(T_Demandes[Collaborateur],$A18,T_Demandes[Statut],"Validé",T_Demandes[Du],"&lt;="&amp;DATE(2026,12,21),T_Demandes[Au],"&gt;="&amp;DATE(2026,12,21),T_Demandes[Type],"MAT")&gt;0,"MAT","")))))</f>
        <v/>
      </c>
      <c r="Y18" s="8">
        <f>IF(COUNTIFS(T_Demandes[Collaborateur],$A18,T_Demandes[Statut],"Validé",T_Demandes[Du],"&lt;="&amp;DATE(2026,12,22),T_Demandes[Au],"&gt;="&amp;DATE(2026,12,22),T_Demandes[Type],"CP")&gt;0,"CP",IF(COUNTIFS(T_Demandes[Collaborateur],$A18,T_Demandes[Statut],"Validé",T_Demandes[Du],"&lt;="&amp;DATE(2026,12,22),T_Demandes[Au],"&gt;="&amp;DATE(2026,12,22),T_Demandes[Type],"RTT")&gt;0,"RTT",IF(COUNTIFS(T_Demandes[Collaborateur],$A18,T_Demandes[Statut],"Validé",T_Demandes[Du],"&lt;="&amp;DATE(2026,12,22),T_Demandes[Au],"&gt;="&amp;DATE(2026,12,22),T_Demandes[Type],"MAL")&gt;0,"MAL",IF(COUNTIFS(T_Demandes[Collaborateur],$A18,T_Demandes[Statut],"Validé",T_Demandes[Du],"&lt;="&amp;DATE(2026,12,22),T_Demandes[Au],"&gt;="&amp;DATE(2026,12,22),T_Demandes[Type],"ABS")&gt;0,"ABS",IF(COUNTIFS(T_Demandes[Collaborateur],$A18,T_Demandes[Statut],"Validé",T_Demandes[Du],"&lt;="&amp;DATE(2026,12,22),T_Demandes[Au],"&gt;="&amp;DATE(2026,12,22),T_Demandes[Type],"MAT")&gt;0,"MAT","")))))</f>
        <v/>
      </c>
      <c r="Z18" s="8">
        <f>IF(COUNTIFS(T_Demandes[Collaborateur],$A18,T_Demandes[Statut],"Validé",T_Demandes[Du],"&lt;="&amp;DATE(2026,12,23),T_Demandes[Au],"&gt;="&amp;DATE(2026,12,23),T_Demandes[Type],"CP")&gt;0,"CP",IF(COUNTIFS(T_Demandes[Collaborateur],$A18,T_Demandes[Statut],"Validé",T_Demandes[Du],"&lt;="&amp;DATE(2026,12,23),T_Demandes[Au],"&gt;="&amp;DATE(2026,12,23),T_Demandes[Type],"RTT")&gt;0,"RTT",IF(COUNTIFS(T_Demandes[Collaborateur],$A18,T_Demandes[Statut],"Validé",T_Demandes[Du],"&lt;="&amp;DATE(2026,12,23),T_Demandes[Au],"&gt;="&amp;DATE(2026,12,23),T_Demandes[Type],"MAL")&gt;0,"MAL",IF(COUNTIFS(T_Demandes[Collaborateur],$A18,T_Demandes[Statut],"Validé",T_Demandes[Du],"&lt;="&amp;DATE(2026,12,23),T_Demandes[Au],"&gt;="&amp;DATE(2026,12,23),T_Demandes[Type],"ABS")&gt;0,"ABS",IF(COUNTIFS(T_Demandes[Collaborateur],$A18,T_Demandes[Statut],"Validé",T_Demandes[Du],"&lt;="&amp;DATE(2026,12,23),T_Demandes[Au],"&gt;="&amp;DATE(2026,12,23),T_Demandes[Type],"MAT")&gt;0,"MAT","")))))</f>
        <v/>
      </c>
      <c r="AA18" s="8">
        <f>IF(COUNTIFS(T_Demandes[Collaborateur],$A18,T_Demandes[Statut],"Validé",T_Demandes[Du],"&lt;="&amp;DATE(2026,12,24),T_Demandes[Au],"&gt;="&amp;DATE(2026,12,24),T_Demandes[Type],"CP")&gt;0,"CP",IF(COUNTIFS(T_Demandes[Collaborateur],$A18,T_Demandes[Statut],"Validé",T_Demandes[Du],"&lt;="&amp;DATE(2026,12,24),T_Demandes[Au],"&gt;="&amp;DATE(2026,12,24),T_Demandes[Type],"RTT")&gt;0,"RTT",IF(COUNTIFS(T_Demandes[Collaborateur],$A18,T_Demandes[Statut],"Validé",T_Demandes[Du],"&lt;="&amp;DATE(2026,12,24),T_Demandes[Au],"&gt;="&amp;DATE(2026,12,24),T_Demandes[Type],"MAL")&gt;0,"MAL",IF(COUNTIFS(T_Demandes[Collaborateur],$A18,T_Demandes[Statut],"Validé",T_Demandes[Du],"&lt;="&amp;DATE(2026,12,24),T_Demandes[Au],"&gt;="&amp;DATE(2026,12,24),T_Demandes[Type],"ABS")&gt;0,"ABS",IF(COUNTIFS(T_Demandes[Collaborateur],$A18,T_Demandes[Statut],"Validé",T_Demandes[Du],"&lt;="&amp;DATE(2026,12,24),T_Demandes[Au],"&gt;="&amp;DATE(2026,12,24),T_Demandes[Type],"MAT")&gt;0,"MAT","")))))</f>
        <v/>
      </c>
      <c r="AB18" s="8">
        <f>IF(COUNTIFS(T_Demandes[Collaborateur],$A18,T_Demandes[Statut],"Validé",T_Demandes[Du],"&lt;="&amp;DATE(2026,12,25),T_Demandes[Au],"&gt;="&amp;DATE(2026,12,25),T_Demandes[Type],"CP")&gt;0,"CP",IF(COUNTIFS(T_Demandes[Collaborateur],$A18,T_Demandes[Statut],"Validé",T_Demandes[Du],"&lt;="&amp;DATE(2026,12,25),T_Demandes[Au],"&gt;="&amp;DATE(2026,12,25),T_Demandes[Type],"RTT")&gt;0,"RTT",IF(COUNTIFS(T_Demandes[Collaborateur],$A18,T_Demandes[Statut],"Validé",T_Demandes[Du],"&lt;="&amp;DATE(2026,12,25),T_Demandes[Au],"&gt;="&amp;DATE(2026,12,25),T_Demandes[Type],"MAL")&gt;0,"MAL",IF(COUNTIFS(T_Demandes[Collaborateur],$A18,T_Demandes[Statut],"Validé",T_Demandes[Du],"&lt;="&amp;DATE(2026,12,25),T_Demandes[Au],"&gt;="&amp;DATE(2026,12,25),T_Demandes[Type],"ABS")&gt;0,"ABS",IF(COUNTIFS(T_Demandes[Collaborateur],$A18,T_Demandes[Statut],"Validé",T_Demandes[Du],"&lt;="&amp;DATE(2026,12,25),T_Demandes[Au],"&gt;="&amp;DATE(2026,12,25),T_Demandes[Type],"MAT")&gt;0,"MAT","")))))</f>
        <v/>
      </c>
      <c r="AC18" s="8">
        <f>IF(COUNTIFS(T_Demandes[Collaborateur],$A18,T_Demandes[Statut],"Validé",T_Demandes[Du],"&lt;="&amp;DATE(2026,12,26),T_Demandes[Au],"&gt;="&amp;DATE(2026,12,26),T_Demandes[Type],"CP")&gt;0,"CP",IF(COUNTIFS(T_Demandes[Collaborateur],$A18,T_Demandes[Statut],"Validé",T_Demandes[Du],"&lt;="&amp;DATE(2026,12,26),T_Demandes[Au],"&gt;="&amp;DATE(2026,12,26),T_Demandes[Type],"RTT")&gt;0,"RTT",IF(COUNTIFS(T_Demandes[Collaborateur],$A18,T_Demandes[Statut],"Validé",T_Demandes[Du],"&lt;="&amp;DATE(2026,12,26),T_Demandes[Au],"&gt;="&amp;DATE(2026,12,26),T_Demandes[Type],"MAL")&gt;0,"MAL",IF(COUNTIFS(T_Demandes[Collaborateur],$A18,T_Demandes[Statut],"Validé",T_Demandes[Du],"&lt;="&amp;DATE(2026,12,26),T_Demandes[Au],"&gt;="&amp;DATE(2026,12,26),T_Demandes[Type],"ABS")&gt;0,"ABS",IF(COUNTIFS(T_Demandes[Collaborateur],$A18,T_Demandes[Statut],"Validé",T_Demandes[Du],"&lt;="&amp;DATE(2026,12,26),T_Demandes[Au],"&gt;="&amp;DATE(2026,12,26),T_Demandes[Type],"MAT")&gt;0,"MAT","")))))</f>
        <v/>
      </c>
      <c r="AD18" s="8">
        <f>IF(COUNTIFS(T_Demandes[Collaborateur],$A18,T_Demandes[Statut],"Validé",T_Demandes[Du],"&lt;="&amp;DATE(2026,12,27),T_Demandes[Au],"&gt;="&amp;DATE(2026,12,27),T_Demandes[Type],"CP")&gt;0,"CP",IF(COUNTIFS(T_Demandes[Collaborateur],$A18,T_Demandes[Statut],"Validé",T_Demandes[Du],"&lt;="&amp;DATE(2026,12,27),T_Demandes[Au],"&gt;="&amp;DATE(2026,12,27),T_Demandes[Type],"RTT")&gt;0,"RTT",IF(COUNTIFS(T_Demandes[Collaborateur],$A18,T_Demandes[Statut],"Validé",T_Demandes[Du],"&lt;="&amp;DATE(2026,12,27),T_Demandes[Au],"&gt;="&amp;DATE(2026,12,27),T_Demandes[Type],"MAL")&gt;0,"MAL",IF(COUNTIFS(T_Demandes[Collaborateur],$A18,T_Demandes[Statut],"Validé",T_Demandes[Du],"&lt;="&amp;DATE(2026,12,27),T_Demandes[Au],"&gt;="&amp;DATE(2026,12,27),T_Demandes[Type],"ABS")&gt;0,"ABS",IF(COUNTIFS(T_Demandes[Collaborateur],$A18,T_Demandes[Statut],"Validé",T_Demandes[Du],"&lt;="&amp;DATE(2026,12,27),T_Demandes[Au],"&gt;="&amp;DATE(2026,12,27),T_Demandes[Type],"MAT")&gt;0,"MAT","")))))</f>
        <v/>
      </c>
      <c r="AE18" s="8">
        <f>IF(COUNTIFS(T_Demandes[Collaborateur],$A18,T_Demandes[Statut],"Validé",T_Demandes[Du],"&lt;="&amp;DATE(2026,12,28),T_Demandes[Au],"&gt;="&amp;DATE(2026,12,28),T_Demandes[Type],"CP")&gt;0,"CP",IF(COUNTIFS(T_Demandes[Collaborateur],$A18,T_Demandes[Statut],"Validé",T_Demandes[Du],"&lt;="&amp;DATE(2026,12,28),T_Demandes[Au],"&gt;="&amp;DATE(2026,12,28),T_Demandes[Type],"RTT")&gt;0,"RTT",IF(COUNTIFS(T_Demandes[Collaborateur],$A18,T_Demandes[Statut],"Validé",T_Demandes[Du],"&lt;="&amp;DATE(2026,12,28),T_Demandes[Au],"&gt;="&amp;DATE(2026,12,28),T_Demandes[Type],"MAL")&gt;0,"MAL",IF(COUNTIFS(T_Demandes[Collaborateur],$A18,T_Demandes[Statut],"Validé",T_Demandes[Du],"&lt;="&amp;DATE(2026,12,28),T_Demandes[Au],"&gt;="&amp;DATE(2026,12,28),T_Demandes[Type],"ABS")&gt;0,"ABS",IF(COUNTIFS(T_Demandes[Collaborateur],$A18,T_Demandes[Statut],"Validé",T_Demandes[Du],"&lt;="&amp;DATE(2026,12,28),T_Demandes[Au],"&gt;="&amp;DATE(2026,12,28),T_Demandes[Type],"MAT")&gt;0,"MAT","")))))</f>
        <v/>
      </c>
      <c r="AF18" s="8">
        <f>IF(COUNTIFS(T_Demandes[Collaborateur],$A18,T_Demandes[Statut],"Validé",T_Demandes[Du],"&lt;="&amp;DATE(2026,12,29),T_Demandes[Au],"&gt;="&amp;DATE(2026,12,29),T_Demandes[Type],"CP")&gt;0,"CP",IF(COUNTIFS(T_Demandes[Collaborateur],$A18,T_Demandes[Statut],"Validé",T_Demandes[Du],"&lt;="&amp;DATE(2026,12,29),T_Demandes[Au],"&gt;="&amp;DATE(2026,12,29),T_Demandes[Type],"RTT")&gt;0,"RTT",IF(COUNTIFS(T_Demandes[Collaborateur],$A18,T_Demandes[Statut],"Validé",T_Demandes[Du],"&lt;="&amp;DATE(2026,12,29),T_Demandes[Au],"&gt;="&amp;DATE(2026,12,29),T_Demandes[Type],"MAL")&gt;0,"MAL",IF(COUNTIFS(T_Demandes[Collaborateur],$A18,T_Demandes[Statut],"Validé",T_Demandes[Du],"&lt;="&amp;DATE(2026,12,29),T_Demandes[Au],"&gt;="&amp;DATE(2026,12,29),T_Demandes[Type],"ABS")&gt;0,"ABS",IF(COUNTIFS(T_Demandes[Collaborateur],$A18,T_Demandes[Statut],"Validé",T_Demandes[Du],"&lt;="&amp;DATE(2026,12,29),T_Demandes[Au],"&gt;="&amp;DATE(2026,12,29),T_Demandes[Type],"MAT")&gt;0,"MAT","")))))</f>
        <v/>
      </c>
      <c r="AG18" s="8">
        <f>IF(COUNTIFS(T_Demandes[Collaborateur],$A18,T_Demandes[Statut],"Validé",T_Demandes[Du],"&lt;="&amp;DATE(2026,12,30),T_Demandes[Au],"&gt;="&amp;DATE(2026,12,30),T_Demandes[Type],"CP")&gt;0,"CP",IF(COUNTIFS(T_Demandes[Collaborateur],$A18,T_Demandes[Statut],"Validé",T_Demandes[Du],"&lt;="&amp;DATE(2026,12,30),T_Demandes[Au],"&gt;="&amp;DATE(2026,12,30),T_Demandes[Type],"RTT")&gt;0,"RTT",IF(COUNTIFS(T_Demandes[Collaborateur],$A18,T_Demandes[Statut],"Validé",T_Demandes[Du],"&lt;="&amp;DATE(2026,12,30),T_Demandes[Au],"&gt;="&amp;DATE(2026,12,30),T_Demandes[Type],"MAL")&gt;0,"MAL",IF(COUNTIFS(T_Demandes[Collaborateur],$A18,T_Demandes[Statut],"Validé",T_Demandes[Du],"&lt;="&amp;DATE(2026,12,30),T_Demandes[Au],"&gt;="&amp;DATE(2026,12,30),T_Demandes[Type],"ABS")&gt;0,"ABS",IF(COUNTIFS(T_Demandes[Collaborateur],$A18,T_Demandes[Statut],"Validé",T_Demandes[Du],"&lt;="&amp;DATE(2026,12,30),T_Demandes[Au],"&gt;="&amp;DATE(2026,12,30),T_Demandes[Type],"MAT")&gt;0,"MAT","")))))</f>
        <v/>
      </c>
      <c r="AH18" s="8">
        <f>IF(COUNTIFS(T_Demandes[Collaborateur],$A18,T_Demandes[Statut],"Validé",T_Demandes[Du],"&lt;="&amp;DATE(2026,12,31),T_Demandes[Au],"&gt;="&amp;DATE(2026,12,31),T_Demandes[Type],"CP")&gt;0,"CP",IF(COUNTIFS(T_Demandes[Collaborateur],$A18,T_Demandes[Statut],"Validé",T_Demandes[Du],"&lt;="&amp;DATE(2026,12,31),T_Demandes[Au],"&gt;="&amp;DATE(2026,12,31),T_Demandes[Type],"RTT")&gt;0,"RTT",IF(COUNTIFS(T_Demandes[Collaborateur],$A18,T_Demandes[Statut],"Validé",T_Demandes[Du],"&lt;="&amp;DATE(2026,12,31),T_Demandes[Au],"&gt;="&amp;DATE(2026,12,31),T_Demandes[Type],"MAL")&gt;0,"MAL",IF(COUNTIFS(T_Demandes[Collaborateur],$A18,T_Demandes[Statut],"Validé",T_Demandes[Du],"&lt;="&amp;DATE(2026,12,31),T_Demandes[Au],"&gt;="&amp;DATE(2026,12,31),T_Demandes[Type],"ABS")&gt;0,"ABS",IF(COUNTIFS(T_Demandes[Collaborateur],$A18,T_Demandes[Statut],"Validé",T_Demandes[Du],"&lt;="&amp;DATE(2026,12,31),T_Demandes[Au],"&gt;="&amp;DATE(2026,12,31),T_Demandes[Type],"MAT")&gt;0,"MAT","")))))</f>
        <v/>
      </c>
    </row>
    <row r="19">
      <c r="A19" t="inlineStr">
        <is>
          <t>Léa Fontaine</t>
        </is>
      </c>
      <c r="B19" t="inlineStr">
        <is>
          <t>C</t>
        </is>
      </c>
      <c r="C19" t="inlineStr">
        <is>
          <t>Karim Lahlou</t>
        </is>
      </c>
      <c r="D19" s="8">
        <f>IF(COUNTIFS(T_Demandes[Collaborateur],$A19,T_Demandes[Statut],"Validé",T_Demandes[Du],"&lt;="&amp;DATE(2026,12,1),T_Demandes[Au],"&gt;="&amp;DATE(2026,12,1),T_Demandes[Type],"CP")&gt;0,"CP",IF(COUNTIFS(T_Demandes[Collaborateur],$A19,T_Demandes[Statut],"Validé",T_Demandes[Du],"&lt;="&amp;DATE(2026,12,1),T_Demandes[Au],"&gt;="&amp;DATE(2026,12,1),T_Demandes[Type],"RTT")&gt;0,"RTT",IF(COUNTIFS(T_Demandes[Collaborateur],$A19,T_Demandes[Statut],"Validé",T_Demandes[Du],"&lt;="&amp;DATE(2026,12,1),T_Demandes[Au],"&gt;="&amp;DATE(2026,12,1),T_Demandes[Type],"MAL")&gt;0,"MAL",IF(COUNTIFS(T_Demandes[Collaborateur],$A19,T_Demandes[Statut],"Validé",T_Demandes[Du],"&lt;="&amp;DATE(2026,12,1),T_Demandes[Au],"&gt;="&amp;DATE(2026,12,1),T_Demandes[Type],"ABS")&gt;0,"ABS",IF(COUNTIFS(T_Demandes[Collaborateur],$A19,T_Demandes[Statut],"Validé",T_Demandes[Du],"&lt;="&amp;DATE(2026,12,1),T_Demandes[Au],"&gt;="&amp;DATE(2026,12,1),T_Demandes[Type],"MAT")&gt;0,"MAT","")))))</f>
        <v/>
      </c>
      <c r="E19" s="8">
        <f>IF(COUNTIFS(T_Demandes[Collaborateur],$A19,T_Demandes[Statut],"Validé",T_Demandes[Du],"&lt;="&amp;DATE(2026,12,2),T_Demandes[Au],"&gt;="&amp;DATE(2026,12,2),T_Demandes[Type],"CP")&gt;0,"CP",IF(COUNTIFS(T_Demandes[Collaborateur],$A19,T_Demandes[Statut],"Validé",T_Demandes[Du],"&lt;="&amp;DATE(2026,12,2),T_Demandes[Au],"&gt;="&amp;DATE(2026,12,2),T_Demandes[Type],"RTT")&gt;0,"RTT",IF(COUNTIFS(T_Demandes[Collaborateur],$A19,T_Demandes[Statut],"Validé",T_Demandes[Du],"&lt;="&amp;DATE(2026,12,2),T_Demandes[Au],"&gt;="&amp;DATE(2026,12,2),T_Demandes[Type],"MAL")&gt;0,"MAL",IF(COUNTIFS(T_Demandes[Collaborateur],$A19,T_Demandes[Statut],"Validé",T_Demandes[Du],"&lt;="&amp;DATE(2026,12,2),T_Demandes[Au],"&gt;="&amp;DATE(2026,12,2),T_Demandes[Type],"ABS")&gt;0,"ABS",IF(COUNTIFS(T_Demandes[Collaborateur],$A19,T_Demandes[Statut],"Validé",T_Demandes[Du],"&lt;="&amp;DATE(2026,12,2),T_Demandes[Au],"&gt;="&amp;DATE(2026,12,2),T_Demandes[Type],"MAT")&gt;0,"MAT","")))))</f>
        <v/>
      </c>
      <c r="F19" s="8">
        <f>IF(COUNTIFS(T_Demandes[Collaborateur],$A19,T_Demandes[Statut],"Validé",T_Demandes[Du],"&lt;="&amp;DATE(2026,12,3),T_Demandes[Au],"&gt;="&amp;DATE(2026,12,3),T_Demandes[Type],"CP")&gt;0,"CP",IF(COUNTIFS(T_Demandes[Collaborateur],$A19,T_Demandes[Statut],"Validé",T_Demandes[Du],"&lt;="&amp;DATE(2026,12,3),T_Demandes[Au],"&gt;="&amp;DATE(2026,12,3),T_Demandes[Type],"RTT")&gt;0,"RTT",IF(COUNTIFS(T_Demandes[Collaborateur],$A19,T_Demandes[Statut],"Validé",T_Demandes[Du],"&lt;="&amp;DATE(2026,12,3),T_Demandes[Au],"&gt;="&amp;DATE(2026,12,3),T_Demandes[Type],"MAL")&gt;0,"MAL",IF(COUNTIFS(T_Demandes[Collaborateur],$A19,T_Demandes[Statut],"Validé",T_Demandes[Du],"&lt;="&amp;DATE(2026,12,3),T_Demandes[Au],"&gt;="&amp;DATE(2026,12,3),T_Demandes[Type],"ABS")&gt;0,"ABS",IF(COUNTIFS(T_Demandes[Collaborateur],$A19,T_Demandes[Statut],"Validé",T_Demandes[Du],"&lt;="&amp;DATE(2026,12,3),T_Demandes[Au],"&gt;="&amp;DATE(2026,12,3),T_Demandes[Type],"MAT")&gt;0,"MAT","")))))</f>
        <v/>
      </c>
      <c r="G19" s="8">
        <f>IF(COUNTIFS(T_Demandes[Collaborateur],$A19,T_Demandes[Statut],"Validé",T_Demandes[Du],"&lt;="&amp;DATE(2026,12,4),T_Demandes[Au],"&gt;="&amp;DATE(2026,12,4),T_Demandes[Type],"CP")&gt;0,"CP",IF(COUNTIFS(T_Demandes[Collaborateur],$A19,T_Demandes[Statut],"Validé",T_Demandes[Du],"&lt;="&amp;DATE(2026,12,4),T_Demandes[Au],"&gt;="&amp;DATE(2026,12,4),T_Demandes[Type],"RTT")&gt;0,"RTT",IF(COUNTIFS(T_Demandes[Collaborateur],$A19,T_Demandes[Statut],"Validé",T_Demandes[Du],"&lt;="&amp;DATE(2026,12,4),T_Demandes[Au],"&gt;="&amp;DATE(2026,12,4),T_Demandes[Type],"MAL")&gt;0,"MAL",IF(COUNTIFS(T_Demandes[Collaborateur],$A19,T_Demandes[Statut],"Validé",T_Demandes[Du],"&lt;="&amp;DATE(2026,12,4),T_Demandes[Au],"&gt;="&amp;DATE(2026,12,4),T_Demandes[Type],"ABS")&gt;0,"ABS",IF(COUNTIFS(T_Demandes[Collaborateur],$A19,T_Demandes[Statut],"Validé",T_Demandes[Du],"&lt;="&amp;DATE(2026,12,4),T_Demandes[Au],"&gt;="&amp;DATE(2026,12,4),T_Demandes[Type],"MAT")&gt;0,"MAT","")))))</f>
        <v/>
      </c>
      <c r="H19" s="8">
        <f>IF(COUNTIFS(T_Demandes[Collaborateur],$A19,T_Demandes[Statut],"Validé",T_Demandes[Du],"&lt;="&amp;DATE(2026,12,5),T_Demandes[Au],"&gt;="&amp;DATE(2026,12,5),T_Demandes[Type],"CP")&gt;0,"CP",IF(COUNTIFS(T_Demandes[Collaborateur],$A19,T_Demandes[Statut],"Validé",T_Demandes[Du],"&lt;="&amp;DATE(2026,12,5),T_Demandes[Au],"&gt;="&amp;DATE(2026,12,5),T_Demandes[Type],"RTT")&gt;0,"RTT",IF(COUNTIFS(T_Demandes[Collaborateur],$A19,T_Demandes[Statut],"Validé",T_Demandes[Du],"&lt;="&amp;DATE(2026,12,5),T_Demandes[Au],"&gt;="&amp;DATE(2026,12,5),T_Demandes[Type],"MAL")&gt;0,"MAL",IF(COUNTIFS(T_Demandes[Collaborateur],$A19,T_Demandes[Statut],"Validé",T_Demandes[Du],"&lt;="&amp;DATE(2026,12,5),T_Demandes[Au],"&gt;="&amp;DATE(2026,12,5),T_Demandes[Type],"ABS")&gt;0,"ABS",IF(COUNTIFS(T_Demandes[Collaborateur],$A19,T_Demandes[Statut],"Validé",T_Demandes[Du],"&lt;="&amp;DATE(2026,12,5),T_Demandes[Au],"&gt;="&amp;DATE(2026,12,5),T_Demandes[Type],"MAT")&gt;0,"MAT","")))))</f>
        <v/>
      </c>
      <c r="I19" s="8">
        <f>IF(COUNTIFS(T_Demandes[Collaborateur],$A19,T_Demandes[Statut],"Validé",T_Demandes[Du],"&lt;="&amp;DATE(2026,12,6),T_Demandes[Au],"&gt;="&amp;DATE(2026,12,6),T_Demandes[Type],"CP")&gt;0,"CP",IF(COUNTIFS(T_Demandes[Collaborateur],$A19,T_Demandes[Statut],"Validé",T_Demandes[Du],"&lt;="&amp;DATE(2026,12,6),T_Demandes[Au],"&gt;="&amp;DATE(2026,12,6),T_Demandes[Type],"RTT")&gt;0,"RTT",IF(COUNTIFS(T_Demandes[Collaborateur],$A19,T_Demandes[Statut],"Validé",T_Demandes[Du],"&lt;="&amp;DATE(2026,12,6),T_Demandes[Au],"&gt;="&amp;DATE(2026,12,6),T_Demandes[Type],"MAL")&gt;0,"MAL",IF(COUNTIFS(T_Demandes[Collaborateur],$A19,T_Demandes[Statut],"Validé",T_Demandes[Du],"&lt;="&amp;DATE(2026,12,6),T_Demandes[Au],"&gt;="&amp;DATE(2026,12,6),T_Demandes[Type],"ABS")&gt;0,"ABS",IF(COUNTIFS(T_Demandes[Collaborateur],$A19,T_Demandes[Statut],"Validé",T_Demandes[Du],"&lt;="&amp;DATE(2026,12,6),T_Demandes[Au],"&gt;="&amp;DATE(2026,12,6),T_Demandes[Type],"MAT")&gt;0,"MAT","")))))</f>
        <v/>
      </c>
      <c r="J19" s="8">
        <f>IF(COUNTIFS(T_Demandes[Collaborateur],$A19,T_Demandes[Statut],"Validé",T_Demandes[Du],"&lt;="&amp;DATE(2026,12,7),T_Demandes[Au],"&gt;="&amp;DATE(2026,12,7),T_Demandes[Type],"CP")&gt;0,"CP",IF(COUNTIFS(T_Demandes[Collaborateur],$A19,T_Demandes[Statut],"Validé",T_Demandes[Du],"&lt;="&amp;DATE(2026,12,7),T_Demandes[Au],"&gt;="&amp;DATE(2026,12,7),T_Demandes[Type],"RTT")&gt;0,"RTT",IF(COUNTIFS(T_Demandes[Collaborateur],$A19,T_Demandes[Statut],"Validé",T_Demandes[Du],"&lt;="&amp;DATE(2026,12,7),T_Demandes[Au],"&gt;="&amp;DATE(2026,12,7),T_Demandes[Type],"MAL")&gt;0,"MAL",IF(COUNTIFS(T_Demandes[Collaborateur],$A19,T_Demandes[Statut],"Validé",T_Demandes[Du],"&lt;="&amp;DATE(2026,12,7),T_Demandes[Au],"&gt;="&amp;DATE(2026,12,7),T_Demandes[Type],"ABS")&gt;0,"ABS",IF(COUNTIFS(T_Demandes[Collaborateur],$A19,T_Demandes[Statut],"Validé",T_Demandes[Du],"&lt;="&amp;DATE(2026,12,7),T_Demandes[Au],"&gt;="&amp;DATE(2026,12,7),T_Demandes[Type],"MAT")&gt;0,"MAT","")))))</f>
        <v/>
      </c>
      <c r="K19" s="8">
        <f>IF(COUNTIFS(T_Demandes[Collaborateur],$A19,T_Demandes[Statut],"Validé",T_Demandes[Du],"&lt;="&amp;DATE(2026,12,8),T_Demandes[Au],"&gt;="&amp;DATE(2026,12,8),T_Demandes[Type],"CP")&gt;0,"CP",IF(COUNTIFS(T_Demandes[Collaborateur],$A19,T_Demandes[Statut],"Validé",T_Demandes[Du],"&lt;="&amp;DATE(2026,12,8),T_Demandes[Au],"&gt;="&amp;DATE(2026,12,8),T_Demandes[Type],"RTT")&gt;0,"RTT",IF(COUNTIFS(T_Demandes[Collaborateur],$A19,T_Demandes[Statut],"Validé",T_Demandes[Du],"&lt;="&amp;DATE(2026,12,8),T_Demandes[Au],"&gt;="&amp;DATE(2026,12,8),T_Demandes[Type],"MAL")&gt;0,"MAL",IF(COUNTIFS(T_Demandes[Collaborateur],$A19,T_Demandes[Statut],"Validé",T_Demandes[Du],"&lt;="&amp;DATE(2026,12,8),T_Demandes[Au],"&gt;="&amp;DATE(2026,12,8),T_Demandes[Type],"ABS")&gt;0,"ABS",IF(COUNTIFS(T_Demandes[Collaborateur],$A19,T_Demandes[Statut],"Validé",T_Demandes[Du],"&lt;="&amp;DATE(2026,12,8),T_Demandes[Au],"&gt;="&amp;DATE(2026,12,8),T_Demandes[Type],"MAT")&gt;0,"MAT","")))))</f>
        <v/>
      </c>
      <c r="L19" s="8">
        <f>IF(COUNTIFS(T_Demandes[Collaborateur],$A19,T_Demandes[Statut],"Validé",T_Demandes[Du],"&lt;="&amp;DATE(2026,12,9),T_Demandes[Au],"&gt;="&amp;DATE(2026,12,9),T_Demandes[Type],"CP")&gt;0,"CP",IF(COUNTIFS(T_Demandes[Collaborateur],$A19,T_Demandes[Statut],"Validé",T_Demandes[Du],"&lt;="&amp;DATE(2026,12,9),T_Demandes[Au],"&gt;="&amp;DATE(2026,12,9),T_Demandes[Type],"RTT")&gt;0,"RTT",IF(COUNTIFS(T_Demandes[Collaborateur],$A19,T_Demandes[Statut],"Validé",T_Demandes[Du],"&lt;="&amp;DATE(2026,12,9),T_Demandes[Au],"&gt;="&amp;DATE(2026,12,9),T_Demandes[Type],"MAL")&gt;0,"MAL",IF(COUNTIFS(T_Demandes[Collaborateur],$A19,T_Demandes[Statut],"Validé",T_Demandes[Du],"&lt;="&amp;DATE(2026,12,9),T_Demandes[Au],"&gt;="&amp;DATE(2026,12,9),T_Demandes[Type],"ABS")&gt;0,"ABS",IF(COUNTIFS(T_Demandes[Collaborateur],$A19,T_Demandes[Statut],"Validé",T_Demandes[Du],"&lt;="&amp;DATE(2026,12,9),T_Demandes[Au],"&gt;="&amp;DATE(2026,12,9),T_Demandes[Type],"MAT")&gt;0,"MAT","")))))</f>
        <v/>
      </c>
      <c r="M19" s="8">
        <f>IF(COUNTIFS(T_Demandes[Collaborateur],$A19,T_Demandes[Statut],"Validé",T_Demandes[Du],"&lt;="&amp;DATE(2026,12,10),T_Demandes[Au],"&gt;="&amp;DATE(2026,12,10),T_Demandes[Type],"CP")&gt;0,"CP",IF(COUNTIFS(T_Demandes[Collaborateur],$A19,T_Demandes[Statut],"Validé",T_Demandes[Du],"&lt;="&amp;DATE(2026,12,10),T_Demandes[Au],"&gt;="&amp;DATE(2026,12,10),T_Demandes[Type],"RTT")&gt;0,"RTT",IF(COUNTIFS(T_Demandes[Collaborateur],$A19,T_Demandes[Statut],"Validé",T_Demandes[Du],"&lt;="&amp;DATE(2026,12,10),T_Demandes[Au],"&gt;="&amp;DATE(2026,12,10),T_Demandes[Type],"MAL")&gt;0,"MAL",IF(COUNTIFS(T_Demandes[Collaborateur],$A19,T_Demandes[Statut],"Validé",T_Demandes[Du],"&lt;="&amp;DATE(2026,12,10),T_Demandes[Au],"&gt;="&amp;DATE(2026,12,10),T_Demandes[Type],"ABS")&gt;0,"ABS",IF(COUNTIFS(T_Demandes[Collaborateur],$A19,T_Demandes[Statut],"Validé",T_Demandes[Du],"&lt;="&amp;DATE(2026,12,10),T_Demandes[Au],"&gt;="&amp;DATE(2026,12,10),T_Demandes[Type],"MAT")&gt;0,"MAT","")))))</f>
        <v/>
      </c>
      <c r="N19" s="8">
        <f>IF(COUNTIFS(T_Demandes[Collaborateur],$A19,T_Demandes[Statut],"Validé",T_Demandes[Du],"&lt;="&amp;DATE(2026,12,11),T_Demandes[Au],"&gt;="&amp;DATE(2026,12,11),T_Demandes[Type],"CP")&gt;0,"CP",IF(COUNTIFS(T_Demandes[Collaborateur],$A19,T_Demandes[Statut],"Validé",T_Demandes[Du],"&lt;="&amp;DATE(2026,12,11),T_Demandes[Au],"&gt;="&amp;DATE(2026,12,11),T_Demandes[Type],"RTT")&gt;0,"RTT",IF(COUNTIFS(T_Demandes[Collaborateur],$A19,T_Demandes[Statut],"Validé",T_Demandes[Du],"&lt;="&amp;DATE(2026,12,11),T_Demandes[Au],"&gt;="&amp;DATE(2026,12,11),T_Demandes[Type],"MAL")&gt;0,"MAL",IF(COUNTIFS(T_Demandes[Collaborateur],$A19,T_Demandes[Statut],"Validé",T_Demandes[Du],"&lt;="&amp;DATE(2026,12,11),T_Demandes[Au],"&gt;="&amp;DATE(2026,12,11),T_Demandes[Type],"ABS")&gt;0,"ABS",IF(COUNTIFS(T_Demandes[Collaborateur],$A19,T_Demandes[Statut],"Validé",T_Demandes[Du],"&lt;="&amp;DATE(2026,12,11),T_Demandes[Au],"&gt;="&amp;DATE(2026,12,11),T_Demandes[Type],"MAT")&gt;0,"MAT","")))))</f>
        <v/>
      </c>
      <c r="O19" s="8">
        <f>IF(COUNTIFS(T_Demandes[Collaborateur],$A19,T_Demandes[Statut],"Validé",T_Demandes[Du],"&lt;="&amp;DATE(2026,12,12),T_Demandes[Au],"&gt;="&amp;DATE(2026,12,12),T_Demandes[Type],"CP")&gt;0,"CP",IF(COUNTIFS(T_Demandes[Collaborateur],$A19,T_Demandes[Statut],"Validé",T_Demandes[Du],"&lt;="&amp;DATE(2026,12,12),T_Demandes[Au],"&gt;="&amp;DATE(2026,12,12),T_Demandes[Type],"RTT")&gt;0,"RTT",IF(COUNTIFS(T_Demandes[Collaborateur],$A19,T_Demandes[Statut],"Validé",T_Demandes[Du],"&lt;="&amp;DATE(2026,12,12),T_Demandes[Au],"&gt;="&amp;DATE(2026,12,12),T_Demandes[Type],"MAL")&gt;0,"MAL",IF(COUNTIFS(T_Demandes[Collaborateur],$A19,T_Demandes[Statut],"Validé",T_Demandes[Du],"&lt;="&amp;DATE(2026,12,12),T_Demandes[Au],"&gt;="&amp;DATE(2026,12,12),T_Demandes[Type],"ABS")&gt;0,"ABS",IF(COUNTIFS(T_Demandes[Collaborateur],$A19,T_Demandes[Statut],"Validé",T_Demandes[Du],"&lt;="&amp;DATE(2026,12,12),T_Demandes[Au],"&gt;="&amp;DATE(2026,12,12),T_Demandes[Type],"MAT")&gt;0,"MAT","")))))</f>
        <v/>
      </c>
      <c r="P19" s="8">
        <f>IF(COUNTIFS(T_Demandes[Collaborateur],$A19,T_Demandes[Statut],"Validé",T_Demandes[Du],"&lt;="&amp;DATE(2026,12,13),T_Demandes[Au],"&gt;="&amp;DATE(2026,12,13),T_Demandes[Type],"CP")&gt;0,"CP",IF(COUNTIFS(T_Demandes[Collaborateur],$A19,T_Demandes[Statut],"Validé",T_Demandes[Du],"&lt;="&amp;DATE(2026,12,13),T_Demandes[Au],"&gt;="&amp;DATE(2026,12,13),T_Demandes[Type],"RTT")&gt;0,"RTT",IF(COUNTIFS(T_Demandes[Collaborateur],$A19,T_Demandes[Statut],"Validé",T_Demandes[Du],"&lt;="&amp;DATE(2026,12,13),T_Demandes[Au],"&gt;="&amp;DATE(2026,12,13),T_Demandes[Type],"MAL")&gt;0,"MAL",IF(COUNTIFS(T_Demandes[Collaborateur],$A19,T_Demandes[Statut],"Validé",T_Demandes[Du],"&lt;="&amp;DATE(2026,12,13),T_Demandes[Au],"&gt;="&amp;DATE(2026,12,13),T_Demandes[Type],"ABS")&gt;0,"ABS",IF(COUNTIFS(T_Demandes[Collaborateur],$A19,T_Demandes[Statut],"Validé",T_Demandes[Du],"&lt;="&amp;DATE(2026,12,13),T_Demandes[Au],"&gt;="&amp;DATE(2026,12,13),T_Demandes[Type],"MAT")&gt;0,"MAT","")))))</f>
        <v/>
      </c>
      <c r="Q19" s="8">
        <f>IF(COUNTIFS(T_Demandes[Collaborateur],$A19,T_Demandes[Statut],"Validé",T_Demandes[Du],"&lt;="&amp;DATE(2026,12,14),T_Demandes[Au],"&gt;="&amp;DATE(2026,12,14),T_Demandes[Type],"CP")&gt;0,"CP",IF(COUNTIFS(T_Demandes[Collaborateur],$A19,T_Demandes[Statut],"Validé",T_Demandes[Du],"&lt;="&amp;DATE(2026,12,14),T_Demandes[Au],"&gt;="&amp;DATE(2026,12,14),T_Demandes[Type],"RTT")&gt;0,"RTT",IF(COUNTIFS(T_Demandes[Collaborateur],$A19,T_Demandes[Statut],"Validé",T_Demandes[Du],"&lt;="&amp;DATE(2026,12,14),T_Demandes[Au],"&gt;="&amp;DATE(2026,12,14),T_Demandes[Type],"MAL")&gt;0,"MAL",IF(COUNTIFS(T_Demandes[Collaborateur],$A19,T_Demandes[Statut],"Validé",T_Demandes[Du],"&lt;="&amp;DATE(2026,12,14),T_Demandes[Au],"&gt;="&amp;DATE(2026,12,14),T_Demandes[Type],"ABS")&gt;0,"ABS",IF(COUNTIFS(T_Demandes[Collaborateur],$A19,T_Demandes[Statut],"Validé",T_Demandes[Du],"&lt;="&amp;DATE(2026,12,14),T_Demandes[Au],"&gt;="&amp;DATE(2026,12,14),T_Demandes[Type],"MAT")&gt;0,"MAT","")))))</f>
        <v/>
      </c>
      <c r="R19" s="8">
        <f>IF(COUNTIFS(T_Demandes[Collaborateur],$A19,T_Demandes[Statut],"Validé",T_Demandes[Du],"&lt;="&amp;DATE(2026,12,15),T_Demandes[Au],"&gt;="&amp;DATE(2026,12,15),T_Demandes[Type],"CP")&gt;0,"CP",IF(COUNTIFS(T_Demandes[Collaborateur],$A19,T_Demandes[Statut],"Validé",T_Demandes[Du],"&lt;="&amp;DATE(2026,12,15),T_Demandes[Au],"&gt;="&amp;DATE(2026,12,15),T_Demandes[Type],"RTT")&gt;0,"RTT",IF(COUNTIFS(T_Demandes[Collaborateur],$A19,T_Demandes[Statut],"Validé",T_Demandes[Du],"&lt;="&amp;DATE(2026,12,15),T_Demandes[Au],"&gt;="&amp;DATE(2026,12,15),T_Demandes[Type],"MAL")&gt;0,"MAL",IF(COUNTIFS(T_Demandes[Collaborateur],$A19,T_Demandes[Statut],"Validé",T_Demandes[Du],"&lt;="&amp;DATE(2026,12,15),T_Demandes[Au],"&gt;="&amp;DATE(2026,12,15),T_Demandes[Type],"ABS")&gt;0,"ABS",IF(COUNTIFS(T_Demandes[Collaborateur],$A19,T_Demandes[Statut],"Validé",T_Demandes[Du],"&lt;="&amp;DATE(2026,12,15),T_Demandes[Au],"&gt;="&amp;DATE(2026,12,15),T_Demandes[Type],"MAT")&gt;0,"MAT","")))))</f>
        <v/>
      </c>
      <c r="S19" s="8">
        <f>IF(COUNTIFS(T_Demandes[Collaborateur],$A19,T_Demandes[Statut],"Validé",T_Demandes[Du],"&lt;="&amp;DATE(2026,12,16),T_Demandes[Au],"&gt;="&amp;DATE(2026,12,16),T_Demandes[Type],"CP")&gt;0,"CP",IF(COUNTIFS(T_Demandes[Collaborateur],$A19,T_Demandes[Statut],"Validé",T_Demandes[Du],"&lt;="&amp;DATE(2026,12,16),T_Demandes[Au],"&gt;="&amp;DATE(2026,12,16),T_Demandes[Type],"RTT")&gt;0,"RTT",IF(COUNTIFS(T_Demandes[Collaborateur],$A19,T_Demandes[Statut],"Validé",T_Demandes[Du],"&lt;="&amp;DATE(2026,12,16),T_Demandes[Au],"&gt;="&amp;DATE(2026,12,16),T_Demandes[Type],"MAL")&gt;0,"MAL",IF(COUNTIFS(T_Demandes[Collaborateur],$A19,T_Demandes[Statut],"Validé",T_Demandes[Du],"&lt;="&amp;DATE(2026,12,16),T_Demandes[Au],"&gt;="&amp;DATE(2026,12,16),T_Demandes[Type],"ABS")&gt;0,"ABS",IF(COUNTIFS(T_Demandes[Collaborateur],$A19,T_Demandes[Statut],"Validé",T_Demandes[Du],"&lt;="&amp;DATE(2026,12,16),T_Demandes[Au],"&gt;="&amp;DATE(2026,12,16),T_Demandes[Type],"MAT")&gt;0,"MAT","")))))</f>
        <v/>
      </c>
      <c r="T19" s="8">
        <f>IF(COUNTIFS(T_Demandes[Collaborateur],$A19,T_Demandes[Statut],"Validé",T_Demandes[Du],"&lt;="&amp;DATE(2026,12,17),T_Demandes[Au],"&gt;="&amp;DATE(2026,12,17),T_Demandes[Type],"CP")&gt;0,"CP",IF(COUNTIFS(T_Demandes[Collaborateur],$A19,T_Demandes[Statut],"Validé",T_Demandes[Du],"&lt;="&amp;DATE(2026,12,17),T_Demandes[Au],"&gt;="&amp;DATE(2026,12,17),T_Demandes[Type],"RTT")&gt;0,"RTT",IF(COUNTIFS(T_Demandes[Collaborateur],$A19,T_Demandes[Statut],"Validé",T_Demandes[Du],"&lt;="&amp;DATE(2026,12,17),T_Demandes[Au],"&gt;="&amp;DATE(2026,12,17),T_Demandes[Type],"MAL")&gt;0,"MAL",IF(COUNTIFS(T_Demandes[Collaborateur],$A19,T_Demandes[Statut],"Validé",T_Demandes[Du],"&lt;="&amp;DATE(2026,12,17),T_Demandes[Au],"&gt;="&amp;DATE(2026,12,17),T_Demandes[Type],"ABS")&gt;0,"ABS",IF(COUNTIFS(T_Demandes[Collaborateur],$A19,T_Demandes[Statut],"Validé",T_Demandes[Du],"&lt;="&amp;DATE(2026,12,17),T_Demandes[Au],"&gt;="&amp;DATE(2026,12,17),T_Demandes[Type],"MAT")&gt;0,"MAT","")))))</f>
        <v/>
      </c>
      <c r="U19" s="8">
        <f>IF(COUNTIFS(T_Demandes[Collaborateur],$A19,T_Demandes[Statut],"Validé",T_Demandes[Du],"&lt;="&amp;DATE(2026,12,18),T_Demandes[Au],"&gt;="&amp;DATE(2026,12,18),T_Demandes[Type],"CP")&gt;0,"CP",IF(COUNTIFS(T_Demandes[Collaborateur],$A19,T_Demandes[Statut],"Validé",T_Demandes[Du],"&lt;="&amp;DATE(2026,12,18),T_Demandes[Au],"&gt;="&amp;DATE(2026,12,18),T_Demandes[Type],"RTT")&gt;0,"RTT",IF(COUNTIFS(T_Demandes[Collaborateur],$A19,T_Demandes[Statut],"Validé",T_Demandes[Du],"&lt;="&amp;DATE(2026,12,18),T_Demandes[Au],"&gt;="&amp;DATE(2026,12,18),T_Demandes[Type],"MAL")&gt;0,"MAL",IF(COUNTIFS(T_Demandes[Collaborateur],$A19,T_Demandes[Statut],"Validé",T_Demandes[Du],"&lt;="&amp;DATE(2026,12,18),T_Demandes[Au],"&gt;="&amp;DATE(2026,12,18),T_Demandes[Type],"ABS")&gt;0,"ABS",IF(COUNTIFS(T_Demandes[Collaborateur],$A19,T_Demandes[Statut],"Validé",T_Demandes[Du],"&lt;="&amp;DATE(2026,12,18),T_Demandes[Au],"&gt;="&amp;DATE(2026,12,18),T_Demandes[Type],"MAT")&gt;0,"MAT","")))))</f>
        <v/>
      </c>
      <c r="V19" s="8">
        <f>IF(COUNTIFS(T_Demandes[Collaborateur],$A19,T_Demandes[Statut],"Validé",T_Demandes[Du],"&lt;="&amp;DATE(2026,12,19),T_Demandes[Au],"&gt;="&amp;DATE(2026,12,19),T_Demandes[Type],"CP")&gt;0,"CP",IF(COUNTIFS(T_Demandes[Collaborateur],$A19,T_Demandes[Statut],"Validé",T_Demandes[Du],"&lt;="&amp;DATE(2026,12,19),T_Demandes[Au],"&gt;="&amp;DATE(2026,12,19),T_Demandes[Type],"RTT")&gt;0,"RTT",IF(COUNTIFS(T_Demandes[Collaborateur],$A19,T_Demandes[Statut],"Validé",T_Demandes[Du],"&lt;="&amp;DATE(2026,12,19),T_Demandes[Au],"&gt;="&amp;DATE(2026,12,19),T_Demandes[Type],"MAL")&gt;0,"MAL",IF(COUNTIFS(T_Demandes[Collaborateur],$A19,T_Demandes[Statut],"Validé",T_Demandes[Du],"&lt;="&amp;DATE(2026,12,19),T_Demandes[Au],"&gt;="&amp;DATE(2026,12,19),T_Demandes[Type],"ABS")&gt;0,"ABS",IF(COUNTIFS(T_Demandes[Collaborateur],$A19,T_Demandes[Statut],"Validé",T_Demandes[Du],"&lt;="&amp;DATE(2026,12,19),T_Demandes[Au],"&gt;="&amp;DATE(2026,12,19),T_Demandes[Type],"MAT")&gt;0,"MAT","")))))</f>
        <v/>
      </c>
      <c r="W19" s="8">
        <f>IF(COUNTIFS(T_Demandes[Collaborateur],$A19,T_Demandes[Statut],"Validé",T_Demandes[Du],"&lt;="&amp;DATE(2026,12,20),T_Demandes[Au],"&gt;="&amp;DATE(2026,12,20),T_Demandes[Type],"CP")&gt;0,"CP",IF(COUNTIFS(T_Demandes[Collaborateur],$A19,T_Demandes[Statut],"Validé",T_Demandes[Du],"&lt;="&amp;DATE(2026,12,20),T_Demandes[Au],"&gt;="&amp;DATE(2026,12,20),T_Demandes[Type],"RTT")&gt;0,"RTT",IF(COUNTIFS(T_Demandes[Collaborateur],$A19,T_Demandes[Statut],"Validé",T_Demandes[Du],"&lt;="&amp;DATE(2026,12,20),T_Demandes[Au],"&gt;="&amp;DATE(2026,12,20),T_Demandes[Type],"MAL")&gt;0,"MAL",IF(COUNTIFS(T_Demandes[Collaborateur],$A19,T_Demandes[Statut],"Validé",T_Demandes[Du],"&lt;="&amp;DATE(2026,12,20),T_Demandes[Au],"&gt;="&amp;DATE(2026,12,20),T_Demandes[Type],"ABS")&gt;0,"ABS",IF(COUNTIFS(T_Demandes[Collaborateur],$A19,T_Demandes[Statut],"Validé",T_Demandes[Du],"&lt;="&amp;DATE(2026,12,20),T_Demandes[Au],"&gt;="&amp;DATE(2026,12,20),T_Demandes[Type],"MAT")&gt;0,"MAT","")))))</f>
        <v/>
      </c>
      <c r="X19" s="8">
        <f>IF(COUNTIFS(T_Demandes[Collaborateur],$A19,T_Demandes[Statut],"Validé",T_Demandes[Du],"&lt;="&amp;DATE(2026,12,21),T_Demandes[Au],"&gt;="&amp;DATE(2026,12,21),T_Demandes[Type],"CP")&gt;0,"CP",IF(COUNTIFS(T_Demandes[Collaborateur],$A19,T_Demandes[Statut],"Validé",T_Demandes[Du],"&lt;="&amp;DATE(2026,12,21),T_Demandes[Au],"&gt;="&amp;DATE(2026,12,21),T_Demandes[Type],"RTT")&gt;0,"RTT",IF(COUNTIFS(T_Demandes[Collaborateur],$A19,T_Demandes[Statut],"Validé",T_Demandes[Du],"&lt;="&amp;DATE(2026,12,21),T_Demandes[Au],"&gt;="&amp;DATE(2026,12,21),T_Demandes[Type],"MAL")&gt;0,"MAL",IF(COUNTIFS(T_Demandes[Collaborateur],$A19,T_Demandes[Statut],"Validé",T_Demandes[Du],"&lt;="&amp;DATE(2026,12,21),T_Demandes[Au],"&gt;="&amp;DATE(2026,12,21),T_Demandes[Type],"ABS")&gt;0,"ABS",IF(COUNTIFS(T_Demandes[Collaborateur],$A19,T_Demandes[Statut],"Validé",T_Demandes[Du],"&lt;="&amp;DATE(2026,12,21),T_Demandes[Au],"&gt;="&amp;DATE(2026,12,21),T_Demandes[Type],"MAT")&gt;0,"MAT","")))))</f>
        <v/>
      </c>
      <c r="Y19" s="8">
        <f>IF(COUNTIFS(T_Demandes[Collaborateur],$A19,T_Demandes[Statut],"Validé",T_Demandes[Du],"&lt;="&amp;DATE(2026,12,22),T_Demandes[Au],"&gt;="&amp;DATE(2026,12,22),T_Demandes[Type],"CP")&gt;0,"CP",IF(COUNTIFS(T_Demandes[Collaborateur],$A19,T_Demandes[Statut],"Validé",T_Demandes[Du],"&lt;="&amp;DATE(2026,12,22),T_Demandes[Au],"&gt;="&amp;DATE(2026,12,22),T_Demandes[Type],"RTT")&gt;0,"RTT",IF(COUNTIFS(T_Demandes[Collaborateur],$A19,T_Demandes[Statut],"Validé",T_Demandes[Du],"&lt;="&amp;DATE(2026,12,22),T_Demandes[Au],"&gt;="&amp;DATE(2026,12,22),T_Demandes[Type],"MAL")&gt;0,"MAL",IF(COUNTIFS(T_Demandes[Collaborateur],$A19,T_Demandes[Statut],"Validé",T_Demandes[Du],"&lt;="&amp;DATE(2026,12,22),T_Demandes[Au],"&gt;="&amp;DATE(2026,12,22),T_Demandes[Type],"ABS")&gt;0,"ABS",IF(COUNTIFS(T_Demandes[Collaborateur],$A19,T_Demandes[Statut],"Validé",T_Demandes[Du],"&lt;="&amp;DATE(2026,12,22),T_Demandes[Au],"&gt;="&amp;DATE(2026,12,22),T_Demandes[Type],"MAT")&gt;0,"MAT","")))))</f>
        <v/>
      </c>
      <c r="Z19" s="8">
        <f>IF(COUNTIFS(T_Demandes[Collaborateur],$A19,T_Demandes[Statut],"Validé",T_Demandes[Du],"&lt;="&amp;DATE(2026,12,23),T_Demandes[Au],"&gt;="&amp;DATE(2026,12,23),T_Demandes[Type],"CP")&gt;0,"CP",IF(COUNTIFS(T_Demandes[Collaborateur],$A19,T_Demandes[Statut],"Validé",T_Demandes[Du],"&lt;="&amp;DATE(2026,12,23),T_Demandes[Au],"&gt;="&amp;DATE(2026,12,23),T_Demandes[Type],"RTT")&gt;0,"RTT",IF(COUNTIFS(T_Demandes[Collaborateur],$A19,T_Demandes[Statut],"Validé",T_Demandes[Du],"&lt;="&amp;DATE(2026,12,23),T_Demandes[Au],"&gt;="&amp;DATE(2026,12,23),T_Demandes[Type],"MAL")&gt;0,"MAL",IF(COUNTIFS(T_Demandes[Collaborateur],$A19,T_Demandes[Statut],"Validé",T_Demandes[Du],"&lt;="&amp;DATE(2026,12,23),T_Demandes[Au],"&gt;="&amp;DATE(2026,12,23),T_Demandes[Type],"ABS")&gt;0,"ABS",IF(COUNTIFS(T_Demandes[Collaborateur],$A19,T_Demandes[Statut],"Validé",T_Demandes[Du],"&lt;="&amp;DATE(2026,12,23),T_Demandes[Au],"&gt;="&amp;DATE(2026,12,23),T_Demandes[Type],"MAT")&gt;0,"MAT","")))))</f>
        <v/>
      </c>
      <c r="AA19" s="8">
        <f>IF(COUNTIFS(T_Demandes[Collaborateur],$A19,T_Demandes[Statut],"Validé",T_Demandes[Du],"&lt;="&amp;DATE(2026,12,24),T_Demandes[Au],"&gt;="&amp;DATE(2026,12,24),T_Demandes[Type],"CP")&gt;0,"CP",IF(COUNTIFS(T_Demandes[Collaborateur],$A19,T_Demandes[Statut],"Validé",T_Demandes[Du],"&lt;="&amp;DATE(2026,12,24),T_Demandes[Au],"&gt;="&amp;DATE(2026,12,24),T_Demandes[Type],"RTT")&gt;0,"RTT",IF(COUNTIFS(T_Demandes[Collaborateur],$A19,T_Demandes[Statut],"Validé",T_Demandes[Du],"&lt;="&amp;DATE(2026,12,24),T_Demandes[Au],"&gt;="&amp;DATE(2026,12,24),T_Demandes[Type],"MAL")&gt;0,"MAL",IF(COUNTIFS(T_Demandes[Collaborateur],$A19,T_Demandes[Statut],"Validé",T_Demandes[Du],"&lt;="&amp;DATE(2026,12,24),T_Demandes[Au],"&gt;="&amp;DATE(2026,12,24),T_Demandes[Type],"ABS")&gt;0,"ABS",IF(COUNTIFS(T_Demandes[Collaborateur],$A19,T_Demandes[Statut],"Validé",T_Demandes[Du],"&lt;="&amp;DATE(2026,12,24),T_Demandes[Au],"&gt;="&amp;DATE(2026,12,24),T_Demandes[Type],"MAT")&gt;0,"MAT","")))))</f>
        <v/>
      </c>
      <c r="AB19" s="8">
        <f>IF(COUNTIFS(T_Demandes[Collaborateur],$A19,T_Demandes[Statut],"Validé",T_Demandes[Du],"&lt;="&amp;DATE(2026,12,25),T_Demandes[Au],"&gt;="&amp;DATE(2026,12,25),T_Demandes[Type],"CP")&gt;0,"CP",IF(COUNTIFS(T_Demandes[Collaborateur],$A19,T_Demandes[Statut],"Validé",T_Demandes[Du],"&lt;="&amp;DATE(2026,12,25),T_Demandes[Au],"&gt;="&amp;DATE(2026,12,25),T_Demandes[Type],"RTT")&gt;0,"RTT",IF(COUNTIFS(T_Demandes[Collaborateur],$A19,T_Demandes[Statut],"Validé",T_Demandes[Du],"&lt;="&amp;DATE(2026,12,25),T_Demandes[Au],"&gt;="&amp;DATE(2026,12,25),T_Demandes[Type],"MAL")&gt;0,"MAL",IF(COUNTIFS(T_Demandes[Collaborateur],$A19,T_Demandes[Statut],"Validé",T_Demandes[Du],"&lt;="&amp;DATE(2026,12,25),T_Demandes[Au],"&gt;="&amp;DATE(2026,12,25),T_Demandes[Type],"ABS")&gt;0,"ABS",IF(COUNTIFS(T_Demandes[Collaborateur],$A19,T_Demandes[Statut],"Validé",T_Demandes[Du],"&lt;="&amp;DATE(2026,12,25),T_Demandes[Au],"&gt;="&amp;DATE(2026,12,25),T_Demandes[Type],"MAT")&gt;0,"MAT","")))))</f>
        <v/>
      </c>
      <c r="AC19" s="8">
        <f>IF(COUNTIFS(T_Demandes[Collaborateur],$A19,T_Demandes[Statut],"Validé",T_Demandes[Du],"&lt;="&amp;DATE(2026,12,26),T_Demandes[Au],"&gt;="&amp;DATE(2026,12,26),T_Demandes[Type],"CP")&gt;0,"CP",IF(COUNTIFS(T_Demandes[Collaborateur],$A19,T_Demandes[Statut],"Validé",T_Demandes[Du],"&lt;="&amp;DATE(2026,12,26),T_Demandes[Au],"&gt;="&amp;DATE(2026,12,26),T_Demandes[Type],"RTT")&gt;0,"RTT",IF(COUNTIFS(T_Demandes[Collaborateur],$A19,T_Demandes[Statut],"Validé",T_Demandes[Du],"&lt;="&amp;DATE(2026,12,26),T_Demandes[Au],"&gt;="&amp;DATE(2026,12,26),T_Demandes[Type],"MAL")&gt;0,"MAL",IF(COUNTIFS(T_Demandes[Collaborateur],$A19,T_Demandes[Statut],"Validé",T_Demandes[Du],"&lt;="&amp;DATE(2026,12,26),T_Demandes[Au],"&gt;="&amp;DATE(2026,12,26),T_Demandes[Type],"ABS")&gt;0,"ABS",IF(COUNTIFS(T_Demandes[Collaborateur],$A19,T_Demandes[Statut],"Validé",T_Demandes[Du],"&lt;="&amp;DATE(2026,12,26),T_Demandes[Au],"&gt;="&amp;DATE(2026,12,26),T_Demandes[Type],"MAT")&gt;0,"MAT","")))))</f>
        <v/>
      </c>
      <c r="AD19" s="8">
        <f>IF(COUNTIFS(T_Demandes[Collaborateur],$A19,T_Demandes[Statut],"Validé",T_Demandes[Du],"&lt;="&amp;DATE(2026,12,27),T_Demandes[Au],"&gt;="&amp;DATE(2026,12,27),T_Demandes[Type],"CP")&gt;0,"CP",IF(COUNTIFS(T_Demandes[Collaborateur],$A19,T_Demandes[Statut],"Validé",T_Demandes[Du],"&lt;="&amp;DATE(2026,12,27),T_Demandes[Au],"&gt;="&amp;DATE(2026,12,27),T_Demandes[Type],"RTT")&gt;0,"RTT",IF(COUNTIFS(T_Demandes[Collaborateur],$A19,T_Demandes[Statut],"Validé",T_Demandes[Du],"&lt;="&amp;DATE(2026,12,27),T_Demandes[Au],"&gt;="&amp;DATE(2026,12,27),T_Demandes[Type],"MAL")&gt;0,"MAL",IF(COUNTIFS(T_Demandes[Collaborateur],$A19,T_Demandes[Statut],"Validé",T_Demandes[Du],"&lt;="&amp;DATE(2026,12,27),T_Demandes[Au],"&gt;="&amp;DATE(2026,12,27),T_Demandes[Type],"ABS")&gt;0,"ABS",IF(COUNTIFS(T_Demandes[Collaborateur],$A19,T_Demandes[Statut],"Validé",T_Demandes[Du],"&lt;="&amp;DATE(2026,12,27),T_Demandes[Au],"&gt;="&amp;DATE(2026,12,27),T_Demandes[Type],"MAT")&gt;0,"MAT","")))))</f>
        <v/>
      </c>
      <c r="AE19" s="8">
        <f>IF(COUNTIFS(T_Demandes[Collaborateur],$A19,T_Demandes[Statut],"Validé",T_Demandes[Du],"&lt;="&amp;DATE(2026,12,28),T_Demandes[Au],"&gt;="&amp;DATE(2026,12,28),T_Demandes[Type],"CP")&gt;0,"CP",IF(COUNTIFS(T_Demandes[Collaborateur],$A19,T_Demandes[Statut],"Validé",T_Demandes[Du],"&lt;="&amp;DATE(2026,12,28),T_Demandes[Au],"&gt;="&amp;DATE(2026,12,28),T_Demandes[Type],"RTT")&gt;0,"RTT",IF(COUNTIFS(T_Demandes[Collaborateur],$A19,T_Demandes[Statut],"Validé",T_Demandes[Du],"&lt;="&amp;DATE(2026,12,28),T_Demandes[Au],"&gt;="&amp;DATE(2026,12,28),T_Demandes[Type],"MAL")&gt;0,"MAL",IF(COUNTIFS(T_Demandes[Collaborateur],$A19,T_Demandes[Statut],"Validé",T_Demandes[Du],"&lt;="&amp;DATE(2026,12,28),T_Demandes[Au],"&gt;="&amp;DATE(2026,12,28),T_Demandes[Type],"ABS")&gt;0,"ABS",IF(COUNTIFS(T_Demandes[Collaborateur],$A19,T_Demandes[Statut],"Validé",T_Demandes[Du],"&lt;="&amp;DATE(2026,12,28),T_Demandes[Au],"&gt;="&amp;DATE(2026,12,28),T_Demandes[Type],"MAT")&gt;0,"MAT","")))))</f>
        <v/>
      </c>
      <c r="AF19" s="8">
        <f>IF(COUNTIFS(T_Demandes[Collaborateur],$A19,T_Demandes[Statut],"Validé",T_Demandes[Du],"&lt;="&amp;DATE(2026,12,29),T_Demandes[Au],"&gt;="&amp;DATE(2026,12,29),T_Demandes[Type],"CP")&gt;0,"CP",IF(COUNTIFS(T_Demandes[Collaborateur],$A19,T_Demandes[Statut],"Validé",T_Demandes[Du],"&lt;="&amp;DATE(2026,12,29),T_Demandes[Au],"&gt;="&amp;DATE(2026,12,29),T_Demandes[Type],"RTT")&gt;0,"RTT",IF(COUNTIFS(T_Demandes[Collaborateur],$A19,T_Demandes[Statut],"Validé",T_Demandes[Du],"&lt;="&amp;DATE(2026,12,29),T_Demandes[Au],"&gt;="&amp;DATE(2026,12,29),T_Demandes[Type],"MAL")&gt;0,"MAL",IF(COUNTIFS(T_Demandes[Collaborateur],$A19,T_Demandes[Statut],"Validé",T_Demandes[Du],"&lt;="&amp;DATE(2026,12,29),T_Demandes[Au],"&gt;="&amp;DATE(2026,12,29),T_Demandes[Type],"ABS")&gt;0,"ABS",IF(COUNTIFS(T_Demandes[Collaborateur],$A19,T_Demandes[Statut],"Validé",T_Demandes[Du],"&lt;="&amp;DATE(2026,12,29),T_Demandes[Au],"&gt;="&amp;DATE(2026,12,29),T_Demandes[Type],"MAT")&gt;0,"MAT","")))))</f>
        <v/>
      </c>
      <c r="AG19" s="8">
        <f>IF(COUNTIFS(T_Demandes[Collaborateur],$A19,T_Demandes[Statut],"Validé",T_Demandes[Du],"&lt;="&amp;DATE(2026,12,30),T_Demandes[Au],"&gt;="&amp;DATE(2026,12,30),T_Demandes[Type],"CP")&gt;0,"CP",IF(COUNTIFS(T_Demandes[Collaborateur],$A19,T_Demandes[Statut],"Validé",T_Demandes[Du],"&lt;="&amp;DATE(2026,12,30),T_Demandes[Au],"&gt;="&amp;DATE(2026,12,30),T_Demandes[Type],"RTT")&gt;0,"RTT",IF(COUNTIFS(T_Demandes[Collaborateur],$A19,T_Demandes[Statut],"Validé",T_Demandes[Du],"&lt;="&amp;DATE(2026,12,30),T_Demandes[Au],"&gt;="&amp;DATE(2026,12,30),T_Demandes[Type],"MAL")&gt;0,"MAL",IF(COUNTIFS(T_Demandes[Collaborateur],$A19,T_Demandes[Statut],"Validé",T_Demandes[Du],"&lt;="&amp;DATE(2026,12,30),T_Demandes[Au],"&gt;="&amp;DATE(2026,12,30),T_Demandes[Type],"ABS")&gt;0,"ABS",IF(COUNTIFS(T_Demandes[Collaborateur],$A19,T_Demandes[Statut],"Validé",T_Demandes[Du],"&lt;="&amp;DATE(2026,12,30),T_Demandes[Au],"&gt;="&amp;DATE(2026,12,30),T_Demandes[Type],"MAT")&gt;0,"MAT","")))))</f>
        <v/>
      </c>
      <c r="AH19" s="8">
        <f>IF(COUNTIFS(T_Demandes[Collaborateur],$A19,T_Demandes[Statut],"Validé",T_Demandes[Du],"&lt;="&amp;DATE(2026,12,31),T_Demandes[Au],"&gt;="&amp;DATE(2026,12,31),T_Demandes[Type],"CP")&gt;0,"CP",IF(COUNTIFS(T_Demandes[Collaborateur],$A19,T_Demandes[Statut],"Validé",T_Demandes[Du],"&lt;="&amp;DATE(2026,12,31),T_Demandes[Au],"&gt;="&amp;DATE(2026,12,31),T_Demandes[Type],"RTT")&gt;0,"RTT",IF(COUNTIFS(T_Demandes[Collaborateur],$A19,T_Demandes[Statut],"Validé",T_Demandes[Du],"&lt;="&amp;DATE(2026,12,31),T_Demandes[Au],"&gt;="&amp;DATE(2026,12,31),T_Demandes[Type],"MAL")&gt;0,"MAL",IF(COUNTIFS(T_Demandes[Collaborateur],$A19,T_Demandes[Statut],"Validé",T_Demandes[Du],"&lt;="&amp;DATE(2026,12,31),T_Demandes[Au],"&gt;="&amp;DATE(2026,12,31),T_Demandes[Type],"ABS")&gt;0,"ABS",IF(COUNTIFS(T_Demandes[Collaborateur],$A19,T_Demandes[Statut],"Validé",T_Demandes[Du],"&lt;="&amp;DATE(2026,12,31),T_Demandes[Au],"&gt;="&amp;DATE(2026,12,31),T_Demandes[Type],"MAT")&gt;0,"MAT","")))))</f>
        <v/>
      </c>
    </row>
    <row r="20">
      <c r="A20" t="inlineStr">
        <is>
          <t>Thomas Garnier</t>
        </is>
      </c>
      <c r="B20" t="inlineStr">
        <is>
          <t>C</t>
        </is>
      </c>
      <c r="C20" t="inlineStr">
        <is>
          <t>Karim Lahlou</t>
        </is>
      </c>
      <c r="D20" s="8">
        <f>IF(COUNTIFS(T_Demandes[Collaborateur],$A20,T_Demandes[Statut],"Validé",T_Demandes[Du],"&lt;="&amp;DATE(2026,12,1),T_Demandes[Au],"&gt;="&amp;DATE(2026,12,1),T_Demandes[Type],"CP")&gt;0,"CP",IF(COUNTIFS(T_Demandes[Collaborateur],$A20,T_Demandes[Statut],"Validé",T_Demandes[Du],"&lt;="&amp;DATE(2026,12,1),T_Demandes[Au],"&gt;="&amp;DATE(2026,12,1),T_Demandes[Type],"RTT")&gt;0,"RTT",IF(COUNTIFS(T_Demandes[Collaborateur],$A20,T_Demandes[Statut],"Validé",T_Demandes[Du],"&lt;="&amp;DATE(2026,12,1),T_Demandes[Au],"&gt;="&amp;DATE(2026,12,1),T_Demandes[Type],"MAL")&gt;0,"MAL",IF(COUNTIFS(T_Demandes[Collaborateur],$A20,T_Demandes[Statut],"Validé",T_Demandes[Du],"&lt;="&amp;DATE(2026,12,1),T_Demandes[Au],"&gt;="&amp;DATE(2026,12,1),T_Demandes[Type],"ABS")&gt;0,"ABS",IF(COUNTIFS(T_Demandes[Collaborateur],$A20,T_Demandes[Statut],"Validé",T_Demandes[Du],"&lt;="&amp;DATE(2026,12,1),T_Demandes[Au],"&gt;="&amp;DATE(2026,12,1),T_Demandes[Type],"MAT")&gt;0,"MAT","")))))</f>
        <v/>
      </c>
      <c r="E20" s="8">
        <f>IF(COUNTIFS(T_Demandes[Collaborateur],$A20,T_Demandes[Statut],"Validé",T_Demandes[Du],"&lt;="&amp;DATE(2026,12,2),T_Demandes[Au],"&gt;="&amp;DATE(2026,12,2),T_Demandes[Type],"CP")&gt;0,"CP",IF(COUNTIFS(T_Demandes[Collaborateur],$A20,T_Demandes[Statut],"Validé",T_Demandes[Du],"&lt;="&amp;DATE(2026,12,2),T_Demandes[Au],"&gt;="&amp;DATE(2026,12,2),T_Demandes[Type],"RTT")&gt;0,"RTT",IF(COUNTIFS(T_Demandes[Collaborateur],$A20,T_Demandes[Statut],"Validé",T_Demandes[Du],"&lt;="&amp;DATE(2026,12,2),T_Demandes[Au],"&gt;="&amp;DATE(2026,12,2),T_Demandes[Type],"MAL")&gt;0,"MAL",IF(COUNTIFS(T_Demandes[Collaborateur],$A20,T_Demandes[Statut],"Validé",T_Demandes[Du],"&lt;="&amp;DATE(2026,12,2),T_Demandes[Au],"&gt;="&amp;DATE(2026,12,2),T_Demandes[Type],"ABS")&gt;0,"ABS",IF(COUNTIFS(T_Demandes[Collaborateur],$A20,T_Demandes[Statut],"Validé",T_Demandes[Du],"&lt;="&amp;DATE(2026,12,2),T_Demandes[Au],"&gt;="&amp;DATE(2026,12,2),T_Demandes[Type],"MAT")&gt;0,"MAT","")))))</f>
        <v/>
      </c>
      <c r="F20" s="8">
        <f>IF(COUNTIFS(T_Demandes[Collaborateur],$A20,T_Demandes[Statut],"Validé",T_Demandes[Du],"&lt;="&amp;DATE(2026,12,3),T_Demandes[Au],"&gt;="&amp;DATE(2026,12,3),T_Demandes[Type],"CP")&gt;0,"CP",IF(COUNTIFS(T_Demandes[Collaborateur],$A20,T_Demandes[Statut],"Validé",T_Demandes[Du],"&lt;="&amp;DATE(2026,12,3),T_Demandes[Au],"&gt;="&amp;DATE(2026,12,3),T_Demandes[Type],"RTT")&gt;0,"RTT",IF(COUNTIFS(T_Demandes[Collaborateur],$A20,T_Demandes[Statut],"Validé",T_Demandes[Du],"&lt;="&amp;DATE(2026,12,3),T_Demandes[Au],"&gt;="&amp;DATE(2026,12,3),T_Demandes[Type],"MAL")&gt;0,"MAL",IF(COUNTIFS(T_Demandes[Collaborateur],$A20,T_Demandes[Statut],"Validé",T_Demandes[Du],"&lt;="&amp;DATE(2026,12,3),T_Demandes[Au],"&gt;="&amp;DATE(2026,12,3),T_Demandes[Type],"ABS")&gt;0,"ABS",IF(COUNTIFS(T_Demandes[Collaborateur],$A20,T_Demandes[Statut],"Validé",T_Demandes[Du],"&lt;="&amp;DATE(2026,12,3),T_Demandes[Au],"&gt;="&amp;DATE(2026,12,3),T_Demandes[Type],"MAT")&gt;0,"MAT","")))))</f>
        <v/>
      </c>
      <c r="G20" s="8">
        <f>IF(COUNTIFS(T_Demandes[Collaborateur],$A20,T_Demandes[Statut],"Validé",T_Demandes[Du],"&lt;="&amp;DATE(2026,12,4),T_Demandes[Au],"&gt;="&amp;DATE(2026,12,4),T_Demandes[Type],"CP")&gt;0,"CP",IF(COUNTIFS(T_Demandes[Collaborateur],$A20,T_Demandes[Statut],"Validé",T_Demandes[Du],"&lt;="&amp;DATE(2026,12,4),T_Demandes[Au],"&gt;="&amp;DATE(2026,12,4),T_Demandes[Type],"RTT")&gt;0,"RTT",IF(COUNTIFS(T_Demandes[Collaborateur],$A20,T_Demandes[Statut],"Validé",T_Demandes[Du],"&lt;="&amp;DATE(2026,12,4),T_Demandes[Au],"&gt;="&amp;DATE(2026,12,4),T_Demandes[Type],"MAL")&gt;0,"MAL",IF(COUNTIFS(T_Demandes[Collaborateur],$A20,T_Demandes[Statut],"Validé",T_Demandes[Du],"&lt;="&amp;DATE(2026,12,4),T_Demandes[Au],"&gt;="&amp;DATE(2026,12,4),T_Demandes[Type],"ABS")&gt;0,"ABS",IF(COUNTIFS(T_Demandes[Collaborateur],$A20,T_Demandes[Statut],"Validé",T_Demandes[Du],"&lt;="&amp;DATE(2026,12,4),T_Demandes[Au],"&gt;="&amp;DATE(2026,12,4),T_Demandes[Type],"MAT")&gt;0,"MAT","")))))</f>
        <v/>
      </c>
      <c r="H20" s="8">
        <f>IF(COUNTIFS(T_Demandes[Collaborateur],$A20,T_Demandes[Statut],"Validé",T_Demandes[Du],"&lt;="&amp;DATE(2026,12,5),T_Demandes[Au],"&gt;="&amp;DATE(2026,12,5),T_Demandes[Type],"CP")&gt;0,"CP",IF(COUNTIFS(T_Demandes[Collaborateur],$A20,T_Demandes[Statut],"Validé",T_Demandes[Du],"&lt;="&amp;DATE(2026,12,5),T_Demandes[Au],"&gt;="&amp;DATE(2026,12,5),T_Demandes[Type],"RTT")&gt;0,"RTT",IF(COUNTIFS(T_Demandes[Collaborateur],$A20,T_Demandes[Statut],"Validé",T_Demandes[Du],"&lt;="&amp;DATE(2026,12,5),T_Demandes[Au],"&gt;="&amp;DATE(2026,12,5),T_Demandes[Type],"MAL")&gt;0,"MAL",IF(COUNTIFS(T_Demandes[Collaborateur],$A20,T_Demandes[Statut],"Validé",T_Demandes[Du],"&lt;="&amp;DATE(2026,12,5),T_Demandes[Au],"&gt;="&amp;DATE(2026,12,5),T_Demandes[Type],"ABS")&gt;0,"ABS",IF(COUNTIFS(T_Demandes[Collaborateur],$A20,T_Demandes[Statut],"Validé",T_Demandes[Du],"&lt;="&amp;DATE(2026,12,5),T_Demandes[Au],"&gt;="&amp;DATE(2026,12,5),T_Demandes[Type],"MAT")&gt;0,"MAT","")))))</f>
        <v/>
      </c>
      <c r="I20" s="8">
        <f>IF(COUNTIFS(T_Demandes[Collaborateur],$A20,T_Demandes[Statut],"Validé",T_Demandes[Du],"&lt;="&amp;DATE(2026,12,6),T_Demandes[Au],"&gt;="&amp;DATE(2026,12,6),T_Demandes[Type],"CP")&gt;0,"CP",IF(COUNTIFS(T_Demandes[Collaborateur],$A20,T_Demandes[Statut],"Validé",T_Demandes[Du],"&lt;="&amp;DATE(2026,12,6),T_Demandes[Au],"&gt;="&amp;DATE(2026,12,6),T_Demandes[Type],"RTT")&gt;0,"RTT",IF(COUNTIFS(T_Demandes[Collaborateur],$A20,T_Demandes[Statut],"Validé",T_Demandes[Du],"&lt;="&amp;DATE(2026,12,6),T_Demandes[Au],"&gt;="&amp;DATE(2026,12,6),T_Demandes[Type],"MAL")&gt;0,"MAL",IF(COUNTIFS(T_Demandes[Collaborateur],$A20,T_Demandes[Statut],"Validé",T_Demandes[Du],"&lt;="&amp;DATE(2026,12,6),T_Demandes[Au],"&gt;="&amp;DATE(2026,12,6),T_Demandes[Type],"ABS")&gt;0,"ABS",IF(COUNTIFS(T_Demandes[Collaborateur],$A20,T_Demandes[Statut],"Validé",T_Demandes[Du],"&lt;="&amp;DATE(2026,12,6),T_Demandes[Au],"&gt;="&amp;DATE(2026,12,6),T_Demandes[Type],"MAT")&gt;0,"MAT","")))))</f>
        <v/>
      </c>
      <c r="J20" s="8">
        <f>IF(COUNTIFS(T_Demandes[Collaborateur],$A20,T_Demandes[Statut],"Validé",T_Demandes[Du],"&lt;="&amp;DATE(2026,12,7),T_Demandes[Au],"&gt;="&amp;DATE(2026,12,7),T_Demandes[Type],"CP")&gt;0,"CP",IF(COUNTIFS(T_Demandes[Collaborateur],$A20,T_Demandes[Statut],"Validé",T_Demandes[Du],"&lt;="&amp;DATE(2026,12,7),T_Demandes[Au],"&gt;="&amp;DATE(2026,12,7),T_Demandes[Type],"RTT")&gt;0,"RTT",IF(COUNTIFS(T_Demandes[Collaborateur],$A20,T_Demandes[Statut],"Validé",T_Demandes[Du],"&lt;="&amp;DATE(2026,12,7),T_Demandes[Au],"&gt;="&amp;DATE(2026,12,7),T_Demandes[Type],"MAL")&gt;0,"MAL",IF(COUNTIFS(T_Demandes[Collaborateur],$A20,T_Demandes[Statut],"Validé",T_Demandes[Du],"&lt;="&amp;DATE(2026,12,7),T_Demandes[Au],"&gt;="&amp;DATE(2026,12,7),T_Demandes[Type],"ABS")&gt;0,"ABS",IF(COUNTIFS(T_Demandes[Collaborateur],$A20,T_Demandes[Statut],"Validé",T_Demandes[Du],"&lt;="&amp;DATE(2026,12,7),T_Demandes[Au],"&gt;="&amp;DATE(2026,12,7),T_Demandes[Type],"MAT")&gt;0,"MAT","")))))</f>
        <v/>
      </c>
      <c r="K20" s="8">
        <f>IF(COUNTIFS(T_Demandes[Collaborateur],$A20,T_Demandes[Statut],"Validé",T_Demandes[Du],"&lt;="&amp;DATE(2026,12,8),T_Demandes[Au],"&gt;="&amp;DATE(2026,12,8),T_Demandes[Type],"CP")&gt;0,"CP",IF(COUNTIFS(T_Demandes[Collaborateur],$A20,T_Demandes[Statut],"Validé",T_Demandes[Du],"&lt;="&amp;DATE(2026,12,8),T_Demandes[Au],"&gt;="&amp;DATE(2026,12,8),T_Demandes[Type],"RTT")&gt;0,"RTT",IF(COUNTIFS(T_Demandes[Collaborateur],$A20,T_Demandes[Statut],"Validé",T_Demandes[Du],"&lt;="&amp;DATE(2026,12,8),T_Demandes[Au],"&gt;="&amp;DATE(2026,12,8),T_Demandes[Type],"MAL")&gt;0,"MAL",IF(COUNTIFS(T_Demandes[Collaborateur],$A20,T_Demandes[Statut],"Validé",T_Demandes[Du],"&lt;="&amp;DATE(2026,12,8),T_Demandes[Au],"&gt;="&amp;DATE(2026,12,8),T_Demandes[Type],"ABS")&gt;0,"ABS",IF(COUNTIFS(T_Demandes[Collaborateur],$A20,T_Demandes[Statut],"Validé",T_Demandes[Du],"&lt;="&amp;DATE(2026,12,8),T_Demandes[Au],"&gt;="&amp;DATE(2026,12,8),T_Demandes[Type],"MAT")&gt;0,"MAT","")))))</f>
        <v/>
      </c>
      <c r="L20" s="8">
        <f>IF(COUNTIFS(T_Demandes[Collaborateur],$A20,T_Demandes[Statut],"Validé",T_Demandes[Du],"&lt;="&amp;DATE(2026,12,9),T_Demandes[Au],"&gt;="&amp;DATE(2026,12,9),T_Demandes[Type],"CP")&gt;0,"CP",IF(COUNTIFS(T_Demandes[Collaborateur],$A20,T_Demandes[Statut],"Validé",T_Demandes[Du],"&lt;="&amp;DATE(2026,12,9),T_Demandes[Au],"&gt;="&amp;DATE(2026,12,9),T_Demandes[Type],"RTT")&gt;0,"RTT",IF(COUNTIFS(T_Demandes[Collaborateur],$A20,T_Demandes[Statut],"Validé",T_Demandes[Du],"&lt;="&amp;DATE(2026,12,9),T_Demandes[Au],"&gt;="&amp;DATE(2026,12,9),T_Demandes[Type],"MAL")&gt;0,"MAL",IF(COUNTIFS(T_Demandes[Collaborateur],$A20,T_Demandes[Statut],"Validé",T_Demandes[Du],"&lt;="&amp;DATE(2026,12,9),T_Demandes[Au],"&gt;="&amp;DATE(2026,12,9),T_Demandes[Type],"ABS")&gt;0,"ABS",IF(COUNTIFS(T_Demandes[Collaborateur],$A20,T_Demandes[Statut],"Validé",T_Demandes[Du],"&lt;="&amp;DATE(2026,12,9),T_Demandes[Au],"&gt;="&amp;DATE(2026,12,9),T_Demandes[Type],"MAT")&gt;0,"MAT","")))))</f>
        <v/>
      </c>
      <c r="M20" s="8">
        <f>IF(COUNTIFS(T_Demandes[Collaborateur],$A20,T_Demandes[Statut],"Validé",T_Demandes[Du],"&lt;="&amp;DATE(2026,12,10),T_Demandes[Au],"&gt;="&amp;DATE(2026,12,10),T_Demandes[Type],"CP")&gt;0,"CP",IF(COUNTIFS(T_Demandes[Collaborateur],$A20,T_Demandes[Statut],"Validé",T_Demandes[Du],"&lt;="&amp;DATE(2026,12,10),T_Demandes[Au],"&gt;="&amp;DATE(2026,12,10),T_Demandes[Type],"RTT")&gt;0,"RTT",IF(COUNTIFS(T_Demandes[Collaborateur],$A20,T_Demandes[Statut],"Validé",T_Demandes[Du],"&lt;="&amp;DATE(2026,12,10),T_Demandes[Au],"&gt;="&amp;DATE(2026,12,10),T_Demandes[Type],"MAL")&gt;0,"MAL",IF(COUNTIFS(T_Demandes[Collaborateur],$A20,T_Demandes[Statut],"Validé",T_Demandes[Du],"&lt;="&amp;DATE(2026,12,10),T_Demandes[Au],"&gt;="&amp;DATE(2026,12,10),T_Demandes[Type],"ABS")&gt;0,"ABS",IF(COUNTIFS(T_Demandes[Collaborateur],$A20,T_Demandes[Statut],"Validé",T_Demandes[Du],"&lt;="&amp;DATE(2026,12,10),T_Demandes[Au],"&gt;="&amp;DATE(2026,12,10),T_Demandes[Type],"MAT")&gt;0,"MAT","")))))</f>
        <v/>
      </c>
      <c r="N20" s="8">
        <f>IF(COUNTIFS(T_Demandes[Collaborateur],$A20,T_Demandes[Statut],"Validé",T_Demandes[Du],"&lt;="&amp;DATE(2026,12,11),T_Demandes[Au],"&gt;="&amp;DATE(2026,12,11),T_Demandes[Type],"CP")&gt;0,"CP",IF(COUNTIFS(T_Demandes[Collaborateur],$A20,T_Demandes[Statut],"Validé",T_Demandes[Du],"&lt;="&amp;DATE(2026,12,11),T_Demandes[Au],"&gt;="&amp;DATE(2026,12,11),T_Demandes[Type],"RTT")&gt;0,"RTT",IF(COUNTIFS(T_Demandes[Collaborateur],$A20,T_Demandes[Statut],"Validé",T_Demandes[Du],"&lt;="&amp;DATE(2026,12,11),T_Demandes[Au],"&gt;="&amp;DATE(2026,12,11),T_Demandes[Type],"MAL")&gt;0,"MAL",IF(COUNTIFS(T_Demandes[Collaborateur],$A20,T_Demandes[Statut],"Validé",T_Demandes[Du],"&lt;="&amp;DATE(2026,12,11),T_Demandes[Au],"&gt;="&amp;DATE(2026,12,11),T_Demandes[Type],"ABS")&gt;0,"ABS",IF(COUNTIFS(T_Demandes[Collaborateur],$A20,T_Demandes[Statut],"Validé",T_Demandes[Du],"&lt;="&amp;DATE(2026,12,11),T_Demandes[Au],"&gt;="&amp;DATE(2026,12,11),T_Demandes[Type],"MAT")&gt;0,"MAT","")))))</f>
        <v/>
      </c>
      <c r="O20" s="8">
        <f>IF(COUNTIFS(T_Demandes[Collaborateur],$A20,T_Demandes[Statut],"Validé",T_Demandes[Du],"&lt;="&amp;DATE(2026,12,12),T_Demandes[Au],"&gt;="&amp;DATE(2026,12,12),T_Demandes[Type],"CP")&gt;0,"CP",IF(COUNTIFS(T_Demandes[Collaborateur],$A20,T_Demandes[Statut],"Validé",T_Demandes[Du],"&lt;="&amp;DATE(2026,12,12),T_Demandes[Au],"&gt;="&amp;DATE(2026,12,12),T_Demandes[Type],"RTT")&gt;0,"RTT",IF(COUNTIFS(T_Demandes[Collaborateur],$A20,T_Demandes[Statut],"Validé",T_Demandes[Du],"&lt;="&amp;DATE(2026,12,12),T_Demandes[Au],"&gt;="&amp;DATE(2026,12,12),T_Demandes[Type],"MAL")&gt;0,"MAL",IF(COUNTIFS(T_Demandes[Collaborateur],$A20,T_Demandes[Statut],"Validé",T_Demandes[Du],"&lt;="&amp;DATE(2026,12,12),T_Demandes[Au],"&gt;="&amp;DATE(2026,12,12),T_Demandes[Type],"ABS")&gt;0,"ABS",IF(COUNTIFS(T_Demandes[Collaborateur],$A20,T_Demandes[Statut],"Validé",T_Demandes[Du],"&lt;="&amp;DATE(2026,12,12),T_Demandes[Au],"&gt;="&amp;DATE(2026,12,12),T_Demandes[Type],"MAT")&gt;0,"MAT","")))))</f>
        <v/>
      </c>
      <c r="P20" s="8">
        <f>IF(COUNTIFS(T_Demandes[Collaborateur],$A20,T_Demandes[Statut],"Validé",T_Demandes[Du],"&lt;="&amp;DATE(2026,12,13),T_Demandes[Au],"&gt;="&amp;DATE(2026,12,13),T_Demandes[Type],"CP")&gt;0,"CP",IF(COUNTIFS(T_Demandes[Collaborateur],$A20,T_Demandes[Statut],"Validé",T_Demandes[Du],"&lt;="&amp;DATE(2026,12,13),T_Demandes[Au],"&gt;="&amp;DATE(2026,12,13),T_Demandes[Type],"RTT")&gt;0,"RTT",IF(COUNTIFS(T_Demandes[Collaborateur],$A20,T_Demandes[Statut],"Validé",T_Demandes[Du],"&lt;="&amp;DATE(2026,12,13),T_Demandes[Au],"&gt;="&amp;DATE(2026,12,13),T_Demandes[Type],"MAL")&gt;0,"MAL",IF(COUNTIFS(T_Demandes[Collaborateur],$A20,T_Demandes[Statut],"Validé",T_Demandes[Du],"&lt;="&amp;DATE(2026,12,13),T_Demandes[Au],"&gt;="&amp;DATE(2026,12,13),T_Demandes[Type],"ABS")&gt;0,"ABS",IF(COUNTIFS(T_Demandes[Collaborateur],$A20,T_Demandes[Statut],"Validé",T_Demandes[Du],"&lt;="&amp;DATE(2026,12,13),T_Demandes[Au],"&gt;="&amp;DATE(2026,12,13),T_Demandes[Type],"MAT")&gt;0,"MAT","")))))</f>
        <v/>
      </c>
      <c r="Q20" s="8">
        <f>IF(COUNTIFS(T_Demandes[Collaborateur],$A20,T_Demandes[Statut],"Validé",T_Demandes[Du],"&lt;="&amp;DATE(2026,12,14),T_Demandes[Au],"&gt;="&amp;DATE(2026,12,14),T_Demandes[Type],"CP")&gt;0,"CP",IF(COUNTIFS(T_Demandes[Collaborateur],$A20,T_Demandes[Statut],"Validé",T_Demandes[Du],"&lt;="&amp;DATE(2026,12,14),T_Demandes[Au],"&gt;="&amp;DATE(2026,12,14),T_Demandes[Type],"RTT")&gt;0,"RTT",IF(COUNTIFS(T_Demandes[Collaborateur],$A20,T_Demandes[Statut],"Validé",T_Demandes[Du],"&lt;="&amp;DATE(2026,12,14),T_Demandes[Au],"&gt;="&amp;DATE(2026,12,14),T_Demandes[Type],"MAL")&gt;0,"MAL",IF(COUNTIFS(T_Demandes[Collaborateur],$A20,T_Demandes[Statut],"Validé",T_Demandes[Du],"&lt;="&amp;DATE(2026,12,14),T_Demandes[Au],"&gt;="&amp;DATE(2026,12,14),T_Demandes[Type],"ABS")&gt;0,"ABS",IF(COUNTIFS(T_Demandes[Collaborateur],$A20,T_Demandes[Statut],"Validé",T_Demandes[Du],"&lt;="&amp;DATE(2026,12,14),T_Demandes[Au],"&gt;="&amp;DATE(2026,12,14),T_Demandes[Type],"MAT")&gt;0,"MAT","")))))</f>
        <v/>
      </c>
      <c r="R20" s="8">
        <f>IF(COUNTIFS(T_Demandes[Collaborateur],$A20,T_Demandes[Statut],"Validé",T_Demandes[Du],"&lt;="&amp;DATE(2026,12,15),T_Demandes[Au],"&gt;="&amp;DATE(2026,12,15),T_Demandes[Type],"CP")&gt;0,"CP",IF(COUNTIFS(T_Demandes[Collaborateur],$A20,T_Demandes[Statut],"Validé",T_Demandes[Du],"&lt;="&amp;DATE(2026,12,15),T_Demandes[Au],"&gt;="&amp;DATE(2026,12,15),T_Demandes[Type],"RTT")&gt;0,"RTT",IF(COUNTIFS(T_Demandes[Collaborateur],$A20,T_Demandes[Statut],"Validé",T_Demandes[Du],"&lt;="&amp;DATE(2026,12,15),T_Demandes[Au],"&gt;="&amp;DATE(2026,12,15),T_Demandes[Type],"MAL")&gt;0,"MAL",IF(COUNTIFS(T_Demandes[Collaborateur],$A20,T_Demandes[Statut],"Validé",T_Demandes[Du],"&lt;="&amp;DATE(2026,12,15),T_Demandes[Au],"&gt;="&amp;DATE(2026,12,15),T_Demandes[Type],"ABS")&gt;0,"ABS",IF(COUNTIFS(T_Demandes[Collaborateur],$A20,T_Demandes[Statut],"Validé",T_Demandes[Du],"&lt;="&amp;DATE(2026,12,15),T_Demandes[Au],"&gt;="&amp;DATE(2026,12,15),T_Demandes[Type],"MAT")&gt;0,"MAT","")))))</f>
        <v/>
      </c>
      <c r="S20" s="8">
        <f>IF(COUNTIFS(T_Demandes[Collaborateur],$A20,T_Demandes[Statut],"Validé",T_Demandes[Du],"&lt;="&amp;DATE(2026,12,16),T_Demandes[Au],"&gt;="&amp;DATE(2026,12,16),T_Demandes[Type],"CP")&gt;0,"CP",IF(COUNTIFS(T_Demandes[Collaborateur],$A20,T_Demandes[Statut],"Validé",T_Demandes[Du],"&lt;="&amp;DATE(2026,12,16),T_Demandes[Au],"&gt;="&amp;DATE(2026,12,16),T_Demandes[Type],"RTT")&gt;0,"RTT",IF(COUNTIFS(T_Demandes[Collaborateur],$A20,T_Demandes[Statut],"Validé",T_Demandes[Du],"&lt;="&amp;DATE(2026,12,16),T_Demandes[Au],"&gt;="&amp;DATE(2026,12,16),T_Demandes[Type],"MAL")&gt;0,"MAL",IF(COUNTIFS(T_Demandes[Collaborateur],$A20,T_Demandes[Statut],"Validé",T_Demandes[Du],"&lt;="&amp;DATE(2026,12,16),T_Demandes[Au],"&gt;="&amp;DATE(2026,12,16),T_Demandes[Type],"ABS")&gt;0,"ABS",IF(COUNTIFS(T_Demandes[Collaborateur],$A20,T_Demandes[Statut],"Validé",T_Demandes[Du],"&lt;="&amp;DATE(2026,12,16),T_Demandes[Au],"&gt;="&amp;DATE(2026,12,16),T_Demandes[Type],"MAT")&gt;0,"MAT","")))))</f>
        <v/>
      </c>
      <c r="T20" s="8">
        <f>IF(COUNTIFS(T_Demandes[Collaborateur],$A20,T_Demandes[Statut],"Validé",T_Demandes[Du],"&lt;="&amp;DATE(2026,12,17),T_Demandes[Au],"&gt;="&amp;DATE(2026,12,17),T_Demandes[Type],"CP")&gt;0,"CP",IF(COUNTIFS(T_Demandes[Collaborateur],$A20,T_Demandes[Statut],"Validé",T_Demandes[Du],"&lt;="&amp;DATE(2026,12,17),T_Demandes[Au],"&gt;="&amp;DATE(2026,12,17),T_Demandes[Type],"RTT")&gt;0,"RTT",IF(COUNTIFS(T_Demandes[Collaborateur],$A20,T_Demandes[Statut],"Validé",T_Demandes[Du],"&lt;="&amp;DATE(2026,12,17),T_Demandes[Au],"&gt;="&amp;DATE(2026,12,17),T_Demandes[Type],"MAL")&gt;0,"MAL",IF(COUNTIFS(T_Demandes[Collaborateur],$A20,T_Demandes[Statut],"Validé",T_Demandes[Du],"&lt;="&amp;DATE(2026,12,17),T_Demandes[Au],"&gt;="&amp;DATE(2026,12,17),T_Demandes[Type],"ABS")&gt;0,"ABS",IF(COUNTIFS(T_Demandes[Collaborateur],$A20,T_Demandes[Statut],"Validé",T_Demandes[Du],"&lt;="&amp;DATE(2026,12,17),T_Demandes[Au],"&gt;="&amp;DATE(2026,12,17),T_Demandes[Type],"MAT")&gt;0,"MAT","")))))</f>
        <v/>
      </c>
      <c r="U20" s="8">
        <f>IF(COUNTIFS(T_Demandes[Collaborateur],$A20,T_Demandes[Statut],"Validé",T_Demandes[Du],"&lt;="&amp;DATE(2026,12,18),T_Demandes[Au],"&gt;="&amp;DATE(2026,12,18),T_Demandes[Type],"CP")&gt;0,"CP",IF(COUNTIFS(T_Demandes[Collaborateur],$A20,T_Demandes[Statut],"Validé",T_Demandes[Du],"&lt;="&amp;DATE(2026,12,18),T_Demandes[Au],"&gt;="&amp;DATE(2026,12,18),T_Demandes[Type],"RTT")&gt;0,"RTT",IF(COUNTIFS(T_Demandes[Collaborateur],$A20,T_Demandes[Statut],"Validé",T_Demandes[Du],"&lt;="&amp;DATE(2026,12,18),T_Demandes[Au],"&gt;="&amp;DATE(2026,12,18),T_Demandes[Type],"MAL")&gt;0,"MAL",IF(COUNTIFS(T_Demandes[Collaborateur],$A20,T_Demandes[Statut],"Validé",T_Demandes[Du],"&lt;="&amp;DATE(2026,12,18),T_Demandes[Au],"&gt;="&amp;DATE(2026,12,18),T_Demandes[Type],"ABS")&gt;0,"ABS",IF(COUNTIFS(T_Demandes[Collaborateur],$A20,T_Demandes[Statut],"Validé",T_Demandes[Du],"&lt;="&amp;DATE(2026,12,18),T_Demandes[Au],"&gt;="&amp;DATE(2026,12,18),T_Demandes[Type],"MAT")&gt;0,"MAT","")))))</f>
        <v/>
      </c>
      <c r="V20" s="8">
        <f>IF(COUNTIFS(T_Demandes[Collaborateur],$A20,T_Demandes[Statut],"Validé",T_Demandes[Du],"&lt;="&amp;DATE(2026,12,19),T_Demandes[Au],"&gt;="&amp;DATE(2026,12,19),T_Demandes[Type],"CP")&gt;0,"CP",IF(COUNTIFS(T_Demandes[Collaborateur],$A20,T_Demandes[Statut],"Validé",T_Demandes[Du],"&lt;="&amp;DATE(2026,12,19),T_Demandes[Au],"&gt;="&amp;DATE(2026,12,19),T_Demandes[Type],"RTT")&gt;0,"RTT",IF(COUNTIFS(T_Demandes[Collaborateur],$A20,T_Demandes[Statut],"Validé",T_Demandes[Du],"&lt;="&amp;DATE(2026,12,19),T_Demandes[Au],"&gt;="&amp;DATE(2026,12,19),T_Demandes[Type],"MAL")&gt;0,"MAL",IF(COUNTIFS(T_Demandes[Collaborateur],$A20,T_Demandes[Statut],"Validé",T_Demandes[Du],"&lt;="&amp;DATE(2026,12,19),T_Demandes[Au],"&gt;="&amp;DATE(2026,12,19),T_Demandes[Type],"ABS")&gt;0,"ABS",IF(COUNTIFS(T_Demandes[Collaborateur],$A20,T_Demandes[Statut],"Validé",T_Demandes[Du],"&lt;="&amp;DATE(2026,12,19),T_Demandes[Au],"&gt;="&amp;DATE(2026,12,19),T_Demandes[Type],"MAT")&gt;0,"MAT","")))))</f>
        <v/>
      </c>
      <c r="W20" s="8">
        <f>IF(COUNTIFS(T_Demandes[Collaborateur],$A20,T_Demandes[Statut],"Validé",T_Demandes[Du],"&lt;="&amp;DATE(2026,12,20),T_Demandes[Au],"&gt;="&amp;DATE(2026,12,20),T_Demandes[Type],"CP")&gt;0,"CP",IF(COUNTIFS(T_Demandes[Collaborateur],$A20,T_Demandes[Statut],"Validé",T_Demandes[Du],"&lt;="&amp;DATE(2026,12,20),T_Demandes[Au],"&gt;="&amp;DATE(2026,12,20),T_Demandes[Type],"RTT")&gt;0,"RTT",IF(COUNTIFS(T_Demandes[Collaborateur],$A20,T_Demandes[Statut],"Validé",T_Demandes[Du],"&lt;="&amp;DATE(2026,12,20),T_Demandes[Au],"&gt;="&amp;DATE(2026,12,20),T_Demandes[Type],"MAL")&gt;0,"MAL",IF(COUNTIFS(T_Demandes[Collaborateur],$A20,T_Demandes[Statut],"Validé",T_Demandes[Du],"&lt;="&amp;DATE(2026,12,20),T_Demandes[Au],"&gt;="&amp;DATE(2026,12,20),T_Demandes[Type],"ABS")&gt;0,"ABS",IF(COUNTIFS(T_Demandes[Collaborateur],$A20,T_Demandes[Statut],"Validé",T_Demandes[Du],"&lt;="&amp;DATE(2026,12,20),T_Demandes[Au],"&gt;="&amp;DATE(2026,12,20),T_Demandes[Type],"MAT")&gt;0,"MAT","")))))</f>
        <v/>
      </c>
      <c r="X20" s="8">
        <f>IF(COUNTIFS(T_Demandes[Collaborateur],$A20,T_Demandes[Statut],"Validé",T_Demandes[Du],"&lt;="&amp;DATE(2026,12,21),T_Demandes[Au],"&gt;="&amp;DATE(2026,12,21),T_Demandes[Type],"CP")&gt;0,"CP",IF(COUNTIFS(T_Demandes[Collaborateur],$A20,T_Demandes[Statut],"Validé",T_Demandes[Du],"&lt;="&amp;DATE(2026,12,21),T_Demandes[Au],"&gt;="&amp;DATE(2026,12,21),T_Demandes[Type],"RTT")&gt;0,"RTT",IF(COUNTIFS(T_Demandes[Collaborateur],$A20,T_Demandes[Statut],"Validé",T_Demandes[Du],"&lt;="&amp;DATE(2026,12,21),T_Demandes[Au],"&gt;="&amp;DATE(2026,12,21),T_Demandes[Type],"MAL")&gt;0,"MAL",IF(COUNTIFS(T_Demandes[Collaborateur],$A20,T_Demandes[Statut],"Validé",T_Demandes[Du],"&lt;="&amp;DATE(2026,12,21),T_Demandes[Au],"&gt;="&amp;DATE(2026,12,21),T_Demandes[Type],"ABS")&gt;0,"ABS",IF(COUNTIFS(T_Demandes[Collaborateur],$A20,T_Demandes[Statut],"Validé",T_Demandes[Du],"&lt;="&amp;DATE(2026,12,21),T_Demandes[Au],"&gt;="&amp;DATE(2026,12,21),T_Demandes[Type],"MAT")&gt;0,"MAT","")))))</f>
        <v/>
      </c>
      <c r="Y20" s="8">
        <f>IF(COUNTIFS(T_Demandes[Collaborateur],$A20,T_Demandes[Statut],"Validé",T_Demandes[Du],"&lt;="&amp;DATE(2026,12,22),T_Demandes[Au],"&gt;="&amp;DATE(2026,12,22),T_Demandes[Type],"CP")&gt;0,"CP",IF(COUNTIFS(T_Demandes[Collaborateur],$A20,T_Demandes[Statut],"Validé",T_Demandes[Du],"&lt;="&amp;DATE(2026,12,22),T_Demandes[Au],"&gt;="&amp;DATE(2026,12,22),T_Demandes[Type],"RTT")&gt;0,"RTT",IF(COUNTIFS(T_Demandes[Collaborateur],$A20,T_Demandes[Statut],"Validé",T_Demandes[Du],"&lt;="&amp;DATE(2026,12,22),T_Demandes[Au],"&gt;="&amp;DATE(2026,12,22),T_Demandes[Type],"MAL")&gt;0,"MAL",IF(COUNTIFS(T_Demandes[Collaborateur],$A20,T_Demandes[Statut],"Validé",T_Demandes[Du],"&lt;="&amp;DATE(2026,12,22),T_Demandes[Au],"&gt;="&amp;DATE(2026,12,22),T_Demandes[Type],"ABS")&gt;0,"ABS",IF(COUNTIFS(T_Demandes[Collaborateur],$A20,T_Demandes[Statut],"Validé",T_Demandes[Du],"&lt;="&amp;DATE(2026,12,22),T_Demandes[Au],"&gt;="&amp;DATE(2026,12,22),T_Demandes[Type],"MAT")&gt;0,"MAT","")))))</f>
        <v/>
      </c>
      <c r="Z20" s="8">
        <f>IF(COUNTIFS(T_Demandes[Collaborateur],$A20,T_Demandes[Statut],"Validé",T_Demandes[Du],"&lt;="&amp;DATE(2026,12,23),T_Demandes[Au],"&gt;="&amp;DATE(2026,12,23),T_Demandes[Type],"CP")&gt;0,"CP",IF(COUNTIFS(T_Demandes[Collaborateur],$A20,T_Demandes[Statut],"Validé",T_Demandes[Du],"&lt;="&amp;DATE(2026,12,23),T_Demandes[Au],"&gt;="&amp;DATE(2026,12,23),T_Demandes[Type],"RTT")&gt;0,"RTT",IF(COUNTIFS(T_Demandes[Collaborateur],$A20,T_Demandes[Statut],"Validé",T_Demandes[Du],"&lt;="&amp;DATE(2026,12,23),T_Demandes[Au],"&gt;="&amp;DATE(2026,12,23),T_Demandes[Type],"MAL")&gt;0,"MAL",IF(COUNTIFS(T_Demandes[Collaborateur],$A20,T_Demandes[Statut],"Validé",T_Demandes[Du],"&lt;="&amp;DATE(2026,12,23),T_Demandes[Au],"&gt;="&amp;DATE(2026,12,23),T_Demandes[Type],"ABS")&gt;0,"ABS",IF(COUNTIFS(T_Demandes[Collaborateur],$A20,T_Demandes[Statut],"Validé",T_Demandes[Du],"&lt;="&amp;DATE(2026,12,23),T_Demandes[Au],"&gt;="&amp;DATE(2026,12,23),T_Demandes[Type],"MAT")&gt;0,"MAT","")))))</f>
        <v/>
      </c>
      <c r="AA20" s="8">
        <f>IF(COUNTIFS(T_Demandes[Collaborateur],$A20,T_Demandes[Statut],"Validé",T_Demandes[Du],"&lt;="&amp;DATE(2026,12,24),T_Demandes[Au],"&gt;="&amp;DATE(2026,12,24),T_Demandes[Type],"CP")&gt;0,"CP",IF(COUNTIFS(T_Demandes[Collaborateur],$A20,T_Demandes[Statut],"Validé",T_Demandes[Du],"&lt;="&amp;DATE(2026,12,24),T_Demandes[Au],"&gt;="&amp;DATE(2026,12,24),T_Demandes[Type],"RTT")&gt;0,"RTT",IF(COUNTIFS(T_Demandes[Collaborateur],$A20,T_Demandes[Statut],"Validé",T_Demandes[Du],"&lt;="&amp;DATE(2026,12,24),T_Demandes[Au],"&gt;="&amp;DATE(2026,12,24),T_Demandes[Type],"MAL")&gt;0,"MAL",IF(COUNTIFS(T_Demandes[Collaborateur],$A20,T_Demandes[Statut],"Validé",T_Demandes[Du],"&lt;="&amp;DATE(2026,12,24),T_Demandes[Au],"&gt;="&amp;DATE(2026,12,24),T_Demandes[Type],"ABS")&gt;0,"ABS",IF(COUNTIFS(T_Demandes[Collaborateur],$A20,T_Demandes[Statut],"Validé",T_Demandes[Du],"&lt;="&amp;DATE(2026,12,24),T_Demandes[Au],"&gt;="&amp;DATE(2026,12,24),T_Demandes[Type],"MAT")&gt;0,"MAT","")))))</f>
        <v/>
      </c>
      <c r="AB20" s="8">
        <f>IF(COUNTIFS(T_Demandes[Collaborateur],$A20,T_Demandes[Statut],"Validé",T_Demandes[Du],"&lt;="&amp;DATE(2026,12,25),T_Demandes[Au],"&gt;="&amp;DATE(2026,12,25),T_Demandes[Type],"CP")&gt;0,"CP",IF(COUNTIFS(T_Demandes[Collaborateur],$A20,T_Demandes[Statut],"Validé",T_Demandes[Du],"&lt;="&amp;DATE(2026,12,25),T_Demandes[Au],"&gt;="&amp;DATE(2026,12,25),T_Demandes[Type],"RTT")&gt;0,"RTT",IF(COUNTIFS(T_Demandes[Collaborateur],$A20,T_Demandes[Statut],"Validé",T_Demandes[Du],"&lt;="&amp;DATE(2026,12,25),T_Demandes[Au],"&gt;="&amp;DATE(2026,12,25),T_Demandes[Type],"MAL")&gt;0,"MAL",IF(COUNTIFS(T_Demandes[Collaborateur],$A20,T_Demandes[Statut],"Validé",T_Demandes[Du],"&lt;="&amp;DATE(2026,12,25),T_Demandes[Au],"&gt;="&amp;DATE(2026,12,25),T_Demandes[Type],"ABS")&gt;0,"ABS",IF(COUNTIFS(T_Demandes[Collaborateur],$A20,T_Demandes[Statut],"Validé",T_Demandes[Du],"&lt;="&amp;DATE(2026,12,25),T_Demandes[Au],"&gt;="&amp;DATE(2026,12,25),T_Demandes[Type],"MAT")&gt;0,"MAT","")))))</f>
        <v/>
      </c>
      <c r="AC20" s="8">
        <f>IF(COUNTIFS(T_Demandes[Collaborateur],$A20,T_Demandes[Statut],"Validé",T_Demandes[Du],"&lt;="&amp;DATE(2026,12,26),T_Demandes[Au],"&gt;="&amp;DATE(2026,12,26),T_Demandes[Type],"CP")&gt;0,"CP",IF(COUNTIFS(T_Demandes[Collaborateur],$A20,T_Demandes[Statut],"Validé",T_Demandes[Du],"&lt;="&amp;DATE(2026,12,26),T_Demandes[Au],"&gt;="&amp;DATE(2026,12,26),T_Demandes[Type],"RTT")&gt;0,"RTT",IF(COUNTIFS(T_Demandes[Collaborateur],$A20,T_Demandes[Statut],"Validé",T_Demandes[Du],"&lt;="&amp;DATE(2026,12,26),T_Demandes[Au],"&gt;="&amp;DATE(2026,12,26),T_Demandes[Type],"MAL")&gt;0,"MAL",IF(COUNTIFS(T_Demandes[Collaborateur],$A20,T_Demandes[Statut],"Validé",T_Demandes[Du],"&lt;="&amp;DATE(2026,12,26),T_Demandes[Au],"&gt;="&amp;DATE(2026,12,26),T_Demandes[Type],"ABS")&gt;0,"ABS",IF(COUNTIFS(T_Demandes[Collaborateur],$A20,T_Demandes[Statut],"Validé",T_Demandes[Du],"&lt;="&amp;DATE(2026,12,26),T_Demandes[Au],"&gt;="&amp;DATE(2026,12,26),T_Demandes[Type],"MAT")&gt;0,"MAT","")))))</f>
        <v/>
      </c>
      <c r="AD20" s="8">
        <f>IF(COUNTIFS(T_Demandes[Collaborateur],$A20,T_Demandes[Statut],"Validé",T_Demandes[Du],"&lt;="&amp;DATE(2026,12,27),T_Demandes[Au],"&gt;="&amp;DATE(2026,12,27),T_Demandes[Type],"CP")&gt;0,"CP",IF(COUNTIFS(T_Demandes[Collaborateur],$A20,T_Demandes[Statut],"Validé",T_Demandes[Du],"&lt;="&amp;DATE(2026,12,27),T_Demandes[Au],"&gt;="&amp;DATE(2026,12,27),T_Demandes[Type],"RTT")&gt;0,"RTT",IF(COUNTIFS(T_Demandes[Collaborateur],$A20,T_Demandes[Statut],"Validé",T_Demandes[Du],"&lt;="&amp;DATE(2026,12,27),T_Demandes[Au],"&gt;="&amp;DATE(2026,12,27),T_Demandes[Type],"MAL")&gt;0,"MAL",IF(COUNTIFS(T_Demandes[Collaborateur],$A20,T_Demandes[Statut],"Validé",T_Demandes[Du],"&lt;="&amp;DATE(2026,12,27),T_Demandes[Au],"&gt;="&amp;DATE(2026,12,27),T_Demandes[Type],"ABS")&gt;0,"ABS",IF(COUNTIFS(T_Demandes[Collaborateur],$A20,T_Demandes[Statut],"Validé",T_Demandes[Du],"&lt;="&amp;DATE(2026,12,27),T_Demandes[Au],"&gt;="&amp;DATE(2026,12,27),T_Demandes[Type],"MAT")&gt;0,"MAT","")))))</f>
        <v/>
      </c>
      <c r="AE20" s="8">
        <f>IF(COUNTIFS(T_Demandes[Collaborateur],$A20,T_Demandes[Statut],"Validé",T_Demandes[Du],"&lt;="&amp;DATE(2026,12,28),T_Demandes[Au],"&gt;="&amp;DATE(2026,12,28),T_Demandes[Type],"CP")&gt;0,"CP",IF(COUNTIFS(T_Demandes[Collaborateur],$A20,T_Demandes[Statut],"Validé",T_Demandes[Du],"&lt;="&amp;DATE(2026,12,28),T_Demandes[Au],"&gt;="&amp;DATE(2026,12,28),T_Demandes[Type],"RTT")&gt;0,"RTT",IF(COUNTIFS(T_Demandes[Collaborateur],$A20,T_Demandes[Statut],"Validé",T_Demandes[Du],"&lt;="&amp;DATE(2026,12,28),T_Demandes[Au],"&gt;="&amp;DATE(2026,12,28),T_Demandes[Type],"MAL")&gt;0,"MAL",IF(COUNTIFS(T_Demandes[Collaborateur],$A20,T_Demandes[Statut],"Validé",T_Demandes[Du],"&lt;="&amp;DATE(2026,12,28),T_Demandes[Au],"&gt;="&amp;DATE(2026,12,28),T_Demandes[Type],"ABS")&gt;0,"ABS",IF(COUNTIFS(T_Demandes[Collaborateur],$A20,T_Demandes[Statut],"Validé",T_Demandes[Du],"&lt;="&amp;DATE(2026,12,28),T_Demandes[Au],"&gt;="&amp;DATE(2026,12,28),T_Demandes[Type],"MAT")&gt;0,"MAT","")))))</f>
        <v/>
      </c>
      <c r="AF20" s="8">
        <f>IF(COUNTIFS(T_Demandes[Collaborateur],$A20,T_Demandes[Statut],"Validé",T_Demandes[Du],"&lt;="&amp;DATE(2026,12,29),T_Demandes[Au],"&gt;="&amp;DATE(2026,12,29),T_Demandes[Type],"CP")&gt;0,"CP",IF(COUNTIFS(T_Demandes[Collaborateur],$A20,T_Demandes[Statut],"Validé",T_Demandes[Du],"&lt;="&amp;DATE(2026,12,29),T_Demandes[Au],"&gt;="&amp;DATE(2026,12,29),T_Demandes[Type],"RTT")&gt;0,"RTT",IF(COUNTIFS(T_Demandes[Collaborateur],$A20,T_Demandes[Statut],"Validé",T_Demandes[Du],"&lt;="&amp;DATE(2026,12,29),T_Demandes[Au],"&gt;="&amp;DATE(2026,12,29),T_Demandes[Type],"MAL")&gt;0,"MAL",IF(COUNTIFS(T_Demandes[Collaborateur],$A20,T_Demandes[Statut],"Validé",T_Demandes[Du],"&lt;="&amp;DATE(2026,12,29),T_Demandes[Au],"&gt;="&amp;DATE(2026,12,29),T_Demandes[Type],"ABS")&gt;0,"ABS",IF(COUNTIFS(T_Demandes[Collaborateur],$A20,T_Demandes[Statut],"Validé",T_Demandes[Du],"&lt;="&amp;DATE(2026,12,29),T_Demandes[Au],"&gt;="&amp;DATE(2026,12,29),T_Demandes[Type],"MAT")&gt;0,"MAT","")))))</f>
        <v/>
      </c>
      <c r="AG20" s="8">
        <f>IF(COUNTIFS(T_Demandes[Collaborateur],$A20,T_Demandes[Statut],"Validé",T_Demandes[Du],"&lt;="&amp;DATE(2026,12,30),T_Demandes[Au],"&gt;="&amp;DATE(2026,12,30),T_Demandes[Type],"CP")&gt;0,"CP",IF(COUNTIFS(T_Demandes[Collaborateur],$A20,T_Demandes[Statut],"Validé",T_Demandes[Du],"&lt;="&amp;DATE(2026,12,30),T_Demandes[Au],"&gt;="&amp;DATE(2026,12,30),T_Demandes[Type],"RTT")&gt;0,"RTT",IF(COUNTIFS(T_Demandes[Collaborateur],$A20,T_Demandes[Statut],"Validé",T_Demandes[Du],"&lt;="&amp;DATE(2026,12,30),T_Demandes[Au],"&gt;="&amp;DATE(2026,12,30),T_Demandes[Type],"MAL")&gt;0,"MAL",IF(COUNTIFS(T_Demandes[Collaborateur],$A20,T_Demandes[Statut],"Validé",T_Demandes[Du],"&lt;="&amp;DATE(2026,12,30),T_Demandes[Au],"&gt;="&amp;DATE(2026,12,30),T_Demandes[Type],"ABS")&gt;0,"ABS",IF(COUNTIFS(T_Demandes[Collaborateur],$A20,T_Demandes[Statut],"Validé",T_Demandes[Du],"&lt;="&amp;DATE(2026,12,30),T_Demandes[Au],"&gt;="&amp;DATE(2026,12,30),T_Demandes[Type],"MAT")&gt;0,"MAT","")))))</f>
        <v/>
      </c>
      <c r="AH20" s="8">
        <f>IF(COUNTIFS(T_Demandes[Collaborateur],$A20,T_Demandes[Statut],"Validé",T_Demandes[Du],"&lt;="&amp;DATE(2026,12,31),T_Demandes[Au],"&gt;="&amp;DATE(2026,12,31),T_Demandes[Type],"CP")&gt;0,"CP",IF(COUNTIFS(T_Demandes[Collaborateur],$A20,T_Demandes[Statut],"Validé",T_Demandes[Du],"&lt;="&amp;DATE(2026,12,31),T_Demandes[Au],"&gt;="&amp;DATE(2026,12,31),T_Demandes[Type],"RTT")&gt;0,"RTT",IF(COUNTIFS(T_Demandes[Collaborateur],$A20,T_Demandes[Statut],"Validé",T_Demandes[Du],"&lt;="&amp;DATE(2026,12,31),T_Demandes[Au],"&gt;="&amp;DATE(2026,12,31),T_Demandes[Type],"MAL")&gt;0,"MAL",IF(COUNTIFS(T_Demandes[Collaborateur],$A20,T_Demandes[Statut],"Validé",T_Demandes[Du],"&lt;="&amp;DATE(2026,12,31),T_Demandes[Au],"&gt;="&amp;DATE(2026,12,31),T_Demandes[Type],"ABS")&gt;0,"ABS",IF(COUNTIFS(T_Demandes[Collaborateur],$A20,T_Demandes[Statut],"Validé",T_Demandes[Du],"&lt;="&amp;DATE(2026,12,31),T_Demandes[Au],"&gt;="&amp;DATE(2026,12,31),T_Demandes[Type],"MAT")&gt;0,"MAT","")))))</f>
        <v/>
      </c>
    </row>
    <row r="23">
      <c r="A23" s="1" t="inlineStr">
        <is>
          <t>Légende :</t>
        </is>
      </c>
      <c r="B23" s="9" t="inlineStr">
        <is>
          <t>CP</t>
        </is>
      </c>
      <c r="C23" s="10" t="inlineStr">
        <is>
          <t>RTT</t>
        </is>
      </c>
      <c r="D23" s="11" t="inlineStr">
        <is>
          <t>MAL</t>
        </is>
      </c>
      <c r="E23" s="12" t="inlineStr">
        <is>
          <t>ABS</t>
        </is>
      </c>
      <c r="F23" s="13" t="inlineStr">
        <is>
          <t>MAT</t>
        </is>
      </c>
    </row>
  </sheetData>
  <mergeCells count="1">
    <mergeCell ref="A1:AH1"/>
  </mergeCells>
  <conditionalFormatting sqref="D5:AH61">
    <cfRule type="cellIs" priority="1" operator="equal" dxfId="0" stopIfTrue="0">
      <formula>"CP"</formula>
    </cfRule>
    <cfRule type="cellIs" priority="2" operator="equal" dxfId="1" stopIfTrue="0">
      <formula>"RTT"</formula>
    </cfRule>
    <cfRule type="cellIs" priority="3" operator="equal" dxfId="2" stopIfTrue="0">
      <formula>"MAL"</formula>
    </cfRule>
    <cfRule type="cellIs" priority="4" operator="equal" dxfId="3" stopIfTrue="0">
      <formula>"ABS"</formula>
    </cfRule>
    <cfRule type="cellIs" priority="5" operator="equal" dxfId="4" stopIfTrue="0">
      <formula>"MAT"</formula>
    </cfRule>
  </conditionalFormatting>
  <conditionalFormatting sqref="D5:D61">
    <cfRule type="expression" priority="6" dxfId="5">
      <formula>=WEEKDAY(DATE(2026,12,1),2)&gt;=6</formula>
    </cfRule>
    <cfRule type="expression" priority="7" dxfId="6">
      <formula>=COUNTIF(Feries,DATE(2026,12,1))&gt;0</formula>
    </cfRule>
  </conditionalFormatting>
  <conditionalFormatting sqref="E5:E61">
    <cfRule type="expression" priority="8" dxfId="5">
      <formula>=WEEKDAY(DATE(2026,12,2),2)&gt;=6</formula>
    </cfRule>
    <cfRule type="expression" priority="9" dxfId="6">
      <formula>=COUNTIF(Feries,DATE(2026,12,2))&gt;0</formula>
    </cfRule>
  </conditionalFormatting>
  <conditionalFormatting sqref="F5:F61">
    <cfRule type="expression" priority="10" dxfId="5">
      <formula>=WEEKDAY(DATE(2026,12,3),2)&gt;=6</formula>
    </cfRule>
    <cfRule type="expression" priority="11" dxfId="6">
      <formula>=COUNTIF(Feries,DATE(2026,12,3))&gt;0</formula>
    </cfRule>
  </conditionalFormatting>
  <conditionalFormatting sqref="G5:G61">
    <cfRule type="expression" priority="12" dxfId="5">
      <formula>=WEEKDAY(DATE(2026,12,4),2)&gt;=6</formula>
    </cfRule>
    <cfRule type="expression" priority="13" dxfId="6">
      <formula>=COUNTIF(Feries,DATE(2026,12,4))&gt;0</formula>
    </cfRule>
  </conditionalFormatting>
  <conditionalFormatting sqref="H5:H61">
    <cfRule type="expression" priority="14" dxfId="5">
      <formula>=WEEKDAY(DATE(2026,12,5),2)&gt;=6</formula>
    </cfRule>
    <cfRule type="expression" priority="15" dxfId="6">
      <formula>=COUNTIF(Feries,DATE(2026,12,5))&gt;0</formula>
    </cfRule>
  </conditionalFormatting>
  <conditionalFormatting sqref="I5:I61">
    <cfRule type="expression" priority="16" dxfId="5">
      <formula>=WEEKDAY(DATE(2026,12,6),2)&gt;=6</formula>
    </cfRule>
    <cfRule type="expression" priority="17" dxfId="6">
      <formula>=COUNTIF(Feries,DATE(2026,12,6))&gt;0</formula>
    </cfRule>
  </conditionalFormatting>
  <conditionalFormatting sqref="J5:J61">
    <cfRule type="expression" priority="18" dxfId="5">
      <formula>=WEEKDAY(DATE(2026,12,7),2)&gt;=6</formula>
    </cfRule>
    <cfRule type="expression" priority="19" dxfId="6">
      <formula>=COUNTIF(Feries,DATE(2026,12,7))&gt;0</formula>
    </cfRule>
  </conditionalFormatting>
  <conditionalFormatting sqref="K5:K61">
    <cfRule type="expression" priority="20" dxfId="5">
      <formula>=WEEKDAY(DATE(2026,12,8),2)&gt;=6</formula>
    </cfRule>
    <cfRule type="expression" priority="21" dxfId="6">
      <formula>=COUNTIF(Feries,DATE(2026,12,8))&gt;0</formula>
    </cfRule>
  </conditionalFormatting>
  <conditionalFormatting sqref="L5:L61">
    <cfRule type="expression" priority="22" dxfId="5">
      <formula>=WEEKDAY(DATE(2026,12,9),2)&gt;=6</formula>
    </cfRule>
    <cfRule type="expression" priority="23" dxfId="6">
      <formula>=COUNTIF(Feries,DATE(2026,12,9))&gt;0</formula>
    </cfRule>
  </conditionalFormatting>
  <conditionalFormatting sqref="M5:M61">
    <cfRule type="expression" priority="24" dxfId="5">
      <formula>=WEEKDAY(DATE(2026,12,10),2)&gt;=6</formula>
    </cfRule>
    <cfRule type="expression" priority="25" dxfId="6">
      <formula>=COUNTIF(Feries,DATE(2026,12,10))&gt;0</formula>
    </cfRule>
  </conditionalFormatting>
  <conditionalFormatting sqref="N5:N61">
    <cfRule type="expression" priority="26" dxfId="5">
      <formula>=WEEKDAY(DATE(2026,12,11),2)&gt;=6</formula>
    </cfRule>
    <cfRule type="expression" priority="27" dxfId="6">
      <formula>=COUNTIF(Feries,DATE(2026,12,11))&gt;0</formula>
    </cfRule>
  </conditionalFormatting>
  <conditionalFormatting sqref="O5:O61">
    <cfRule type="expression" priority="28" dxfId="5">
      <formula>=WEEKDAY(DATE(2026,12,12),2)&gt;=6</formula>
    </cfRule>
    <cfRule type="expression" priority="29" dxfId="6">
      <formula>=COUNTIF(Feries,DATE(2026,12,12))&gt;0</formula>
    </cfRule>
  </conditionalFormatting>
  <conditionalFormatting sqref="P5:P61">
    <cfRule type="expression" priority="30" dxfId="5">
      <formula>=WEEKDAY(DATE(2026,12,13),2)&gt;=6</formula>
    </cfRule>
    <cfRule type="expression" priority="31" dxfId="6">
      <formula>=COUNTIF(Feries,DATE(2026,12,13))&gt;0</formula>
    </cfRule>
  </conditionalFormatting>
  <conditionalFormatting sqref="Q5:Q61">
    <cfRule type="expression" priority="32" dxfId="5">
      <formula>=WEEKDAY(DATE(2026,12,14),2)&gt;=6</formula>
    </cfRule>
    <cfRule type="expression" priority="33" dxfId="6">
      <formula>=COUNTIF(Feries,DATE(2026,12,14))&gt;0</formula>
    </cfRule>
  </conditionalFormatting>
  <conditionalFormatting sqref="R5:R61">
    <cfRule type="expression" priority="34" dxfId="5">
      <formula>=WEEKDAY(DATE(2026,12,15),2)&gt;=6</formula>
    </cfRule>
    <cfRule type="expression" priority="35" dxfId="6">
      <formula>=COUNTIF(Feries,DATE(2026,12,15))&gt;0</formula>
    </cfRule>
  </conditionalFormatting>
  <conditionalFormatting sqref="S5:S61">
    <cfRule type="expression" priority="36" dxfId="5">
      <formula>=WEEKDAY(DATE(2026,12,16),2)&gt;=6</formula>
    </cfRule>
    <cfRule type="expression" priority="37" dxfId="6">
      <formula>=COUNTIF(Feries,DATE(2026,12,16))&gt;0</formula>
    </cfRule>
  </conditionalFormatting>
  <conditionalFormatting sqref="T5:T61">
    <cfRule type="expression" priority="38" dxfId="5">
      <formula>=WEEKDAY(DATE(2026,12,17),2)&gt;=6</formula>
    </cfRule>
    <cfRule type="expression" priority="39" dxfId="6">
      <formula>=COUNTIF(Feries,DATE(2026,12,17))&gt;0</formula>
    </cfRule>
  </conditionalFormatting>
  <conditionalFormatting sqref="U5:U61">
    <cfRule type="expression" priority="40" dxfId="5">
      <formula>=WEEKDAY(DATE(2026,12,18),2)&gt;=6</formula>
    </cfRule>
    <cfRule type="expression" priority="41" dxfId="6">
      <formula>=COUNTIF(Feries,DATE(2026,12,18))&gt;0</formula>
    </cfRule>
  </conditionalFormatting>
  <conditionalFormatting sqref="V5:V61">
    <cfRule type="expression" priority="42" dxfId="5">
      <formula>=WEEKDAY(DATE(2026,12,19),2)&gt;=6</formula>
    </cfRule>
    <cfRule type="expression" priority="43" dxfId="6">
      <formula>=COUNTIF(Feries,DATE(2026,12,19))&gt;0</formula>
    </cfRule>
  </conditionalFormatting>
  <conditionalFormatting sqref="W5:W61">
    <cfRule type="expression" priority="44" dxfId="5">
      <formula>=WEEKDAY(DATE(2026,12,20),2)&gt;=6</formula>
    </cfRule>
    <cfRule type="expression" priority="45" dxfId="6">
      <formula>=COUNTIF(Feries,DATE(2026,12,20))&gt;0</formula>
    </cfRule>
  </conditionalFormatting>
  <conditionalFormatting sqref="X5:X61">
    <cfRule type="expression" priority="46" dxfId="5">
      <formula>=WEEKDAY(DATE(2026,12,21),2)&gt;=6</formula>
    </cfRule>
    <cfRule type="expression" priority="47" dxfId="6">
      <formula>=COUNTIF(Feries,DATE(2026,12,21))&gt;0</formula>
    </cfRule>
  </conditionalFormatting>
  <conditionalFormatting sqref="Y5:Y61">
    <cfRule type="expression" priority="48" dxfId="5">
      <formula>=WEEKDAY(DATE(2026,12,22),2)&gt;=6</formula>
    </cfRule>
    <cfRule type="expression" priority="49" dxfId="6">
      <formula>=COUNTIF(Feries,DATE(2026,12,22))&gt;0</formula>
    </cfRule>
  </conditionalFormatting>
  <conditionalFormatting sqref="Z5:Z61">
    <cfRule type="expression" priority="50" dxfId="5">
      <formula>=WEEKDAY(DATE(2026,12,23),2)&gt;=6</formula>
    </cfRule>
    <cfRule type="expression" priority="51" dxfId="6">
      <formula>=COUNTIF(Feries,DATE(2026,12,23))&gt;0</formula>
    </cfRule>
  </conditionalFormatting>
  <conditionalFormatting sqref="AA5:AA61">
    <cfRule type="expression" priority="52" dxfId="5">
      <formula>=WEEKDAY(DATE(2026,12,24),2)&gt;=6</formula>
    </cfRule>
    <cfRule type="expression" priority="53" dxfId="6">
      <formula>=COUNTIF(Feries,DATE(2026,12,24))&gt;0</formula>
    </cfRule>
  </conditionalFormatting>
  <conditionalFormatting sqref="AB5:AB61">
    <cfRule type="expression" priority="54" dxfId="5">
      <formula>=WEEKDAY(DATE(2026,12,25),2)&gt;=6</formula>
    </cfRule>
    <cfRule type="expression" priority="55" dxfId="6">
      <formula>=COUNTIF(Feries,DATE(2026,12,25))&gt;0</formula>
    </cfRule>
  </conditionalFormatting>
  <conditionalFormatting sqref="AC5:AC61">
    <cfRule type="expression" priority="56" dxfId="5">
      <formula>=WEEKDAY(DATE(2026,12,26),2)&gt;=6</formula>
    </cfRule>
    <cfRule type="expression" priority="57" dxfId="6">
      <formula>=COUNTIF(Feries,DATE(2026,12,26))&gt;0</formula>
    </cfRule>
  </conditionalFormatting>
  <conditionalFormatting sqref="AD5:AD61">
    <cfRule type="expression" priority="58" dxfId="5">
      <formula>=WEEKDAY(DATE(2026,12,27),2)&gt;=6</formula>
    </cfRule>
    <cfRule type="expression" priority="59" dxfId="6">
      <formula>=COUNTIF(Feries,DATE(2026,12,27))&gt;0</formula>
    </cfRule>
  </conditionalFormatting>
  <conditionalFormatting sqref="AE5:AE61">
    <cfRule type="expression" priority="60" dxfId="5">
      <formula>=WEEKDAY(DATE(2026,12,28),2)&gt;=6</formula>
    </cfRule>
    <cfRule type="expression" priority="61" dxfId="6">
      <formula>=COUNTIF(Feries,DATE(2026,12,28))&gt;0</formula>
    </cfRule>
  </conditionalFormatting>
  <conditionalFormatting sqref="AF5:AF61">
    <cfRule type="expression" priority="62" dxfId="5">
      <formula>=WEEKDAY(DATE(2026,12,29),2)&gt;=6</formula>
    </cfRule>
    <cfRule type="expression" priority="63" dxfId="6">
      <formula>=COUNTIF(Feries,DATE(2026,12,29))&gt;0</formula>
    </cfRule>
  </conditionalFormatting>
  <conditionalFormatting sqref="AG5:AG61">
    <cfRule type="expression" priority="64" dxfId="5">
      <formula>=WEEKDAY(DATE(2026,12,30),2)&gt;=6</formula>
    </cfRule>
    <cfRule type="expression" priority="65" dxfId="6">
      <formula>=COUNTIF(Feries,DATE(2026,12,30))&gt;0</formula>
    </cfRule>
  </conditionalFormatting>
  <conditionalFormatting sqref="AH5:AH61">
    <cfRule type="expression" priority="66" dxfId="5">
      <formula>=WEEKDAY(DATE(2026,12,31),2)&gt;=6</formula>
    </cfRule>
    <cfRule type="expression" priority="67" dxfId="6">
      <formula>=COUNTIF(Feries,DATE(2026,12,31))&gt;0</formula>
    </cfRule>
  </conditionalFormatting>
  <pageMargins left="0.3" right="0.3" top="0.5" bottom="0.5" header="0.5" footer="0.5"/>
  <pageSetup orientation="landscape" paperSize="9" fitToHeight="0" fitToWidth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G18"/>
  <sheetViews>
    <sheetView workbookViewId="0">
      <selection activeCell="A1" sqref="A1"/>
    </sheetView>
  </sheetViews>
  <sheetFormatPr baseColWidth="8" defaultRowHeight="15"/>
  <cols>
    <col width="24" customWidth="1" min="1" max="1"/>
    <col width="8" customWidth="1" min="2" max="2"/>
    <col width="8" customWidth="1" min="3" max="3"/>
    <col width="8" customWidth="1" min="4" max="4"/>
    <col width="8" customWidth="1" min="5" max="5"/>
    <col width="8" customWidth="1" min="6" max="6"/>
    <col width="12" customWidth="1" min="7" max="7"/>
  </cols>
  <sheetData>
    <row r="1">
      <c r="A1" s="1" t="inlineStr">
        <is>
          <t>SYNTHÈSE CONGÉS — 2026</t>
        </is>
      </c>
    </row>
    <row r="2">
      <c r="A2" s="1" t="inlineStr">
        <is>
          <t>Collaborateur</t>
        </is>
      </c>
      <c r="B2" s="1" t="inlineStr">
        <is>
          <t>CP</t>
        </is>
      </c>
      <c r="C2" s="1" t="inlineStr">
        <is>
          <t>RTT</t>
        </is>
      </c>
      <c r="D2" s="1" t="inlineStr">
        <is>
          <t>MAL</t>
        </is>
      </c>
      <c r="E2" s="1" t="inlineStr">
        <is>
          <t>ABS</t>
        </is>
      </c>
      <c r="F2" s="1" t="inlineStr">
        <is>
          <t>MAT</t>
        </is>
      </c>
      <c r="G2" s="1" t="inlineStr">
        <is>
          <t>Total jours</t>
        </is>
      </c>
    </row>
    <row r="3">
      <c r="A3" t="inlineStr">
        <is>
          <t>Amélie Benali</t>
        </is>
      </c>
      <c r="B3">
        <f>SUMIFS(T_Demandes[Jours_ouvrés],T_Demandes[Collaborateur],"Amélie Benali",T_Demandes[Type],"CP",T_Demandes[Statut],"Validé")</f>
        <v/>
      </c>
      <c r="C3">
        <f>SUMIFS(T_Demandes[Jours_ouvrés],T_Demandes[Collaborateur],"Amélie Benali",T_Demandes[Type],"RTT",T_Demandes[Statut],"Validé")</f>
        <v/>
      </c>
      <c r="D3">
        <f>SUMIFS(T_Demandes[Jours_ouvrés],T_Demandes[Collaborateur],"Amélie Benali",T_Demandes[Type],"MAL",T_Demandes[Statut],"Validé")</f>
        <v/>
      </c>
      <c r="E3">
        <f>SUMIFS(T_Demandes[Jours_ouvrés],T_Demandes[Collaborateur],"Amélie Benali",T_Demandes[Type],"ABS",T_Demandes[Statut],"Validé")</f>
        <v/>
      </c>
      <c r="F3">
        <f>SUMIFS(T_Demandes[Jours_ouvrés],T_Demandes[Collaborateur],"Amélie Benali",T_Demandes[Type],"MAT",T_Demandes[Statut],"Validé")</f>
        <v/>
      </c>
      <c r="G3">
        <f>SUM(B3:F3)</f>
        <v/>
      </c>
    </row>
    <row r="4">
      <c r="A4" t="inlineStr">
        <is>
          <t>Rachid Karim</t>
        </is>
      </c>
      <c r="B4">
        <f>SUMIFS(T_Demandes[Jours_ouvrés],T_Demandes[Collaborateur],"Rachid Karim",T_Demandes[Type],"CP",T_Demandes[Statut],"Validé")</f>
        <v/>
      </c>
      <c r="C4">
        <f>SUMIFS(T_Demandes[Jours_ouvrés],T_Demandes[Collaborateur],"Rachid Karim",T_Demandes[Type],"RTT",T_Demandes[Statut],"Validé")</f>
        <v/>
      </c>
      <c r="D4">
        <f>SUMIFS(T_Demandes[Jours_ouvrés],T_Demandes[Collaborateur],"Rachid Karim",T_Demandes[Type],"MAL",T_Demandes[Statut],"Validé")</f>
        <v/>
      </c>
      <c r="E4">
        <f>SUMIFS(T_Demandes[Jours_ouvrés],T_Demandes[Collaborateur],"Rachid Karim",T_Demandes[Type],"ABS",T_Demandes[Statut],"Validé")</f>
        <v/>
      </c>
      <c r="F4">
        <f>SUMIFS(T_Demandes[Jours_ouvrés],T_Demandes[Collaborateur],"Rachid Karim",T_Demandes[Type],"MAT",T_Demandes[Statut],"Validé")</f>
        <v/>
      </c>
      <c r="G4">
        <f>SUM(B4:F4)</f>
        <v/>
      </c>
    </row>
    <row r="5">
      <c r="A5" t="inlineStr">
        <is>
          <t>Salma Rifi</t>
        </is>
      </c>
      <c r="B5">
        <f>SUMIFS(T_Demandes[Jours_ouvrés],T_Demandes[Collaborateur],"Salma Rifi",T_Demandes[Type],"CP",T_Demandes[Statut],"Validé")</f>
        <v/>
      </c>
      <c r="C5">
        <f>SUMIFS(T_Demandes[Jours_ouvrés],T_Demandes[Collaborateur],"Salma Rifi",T_Demandes[Type],"RTT",T_Demandes[Statut],"Validé")</f>
        <v/>
      </c>
      <c r="D5">
        <f>SUMIFS(T_Demandes[Jours_ouvrés],T_Demandes[Collaborateur],"Salma Rifi",T_Demandes[Type],"MAL",T_Demandes[Statut],"Validé")</f>
        <v/>
      </c>
      <c r="E5">
        <f>SUMIFS(T_Demandes[Jours_ouvrés],T_Demandes[Collaborateur],"Salma Rifi",T_Demandes[Type],"ABS",T_Demandes[Statut],"Validé")</f>
        <v/>
      </c>
      <c r="F5">
        <f>SUMIFS(T_Demandes[Jours_ouvrés],T_Demandes[Collaborateur],"Salma Rifi",T_Demandes[Type],"MAT",T_Demandes[Statut],"Validé")</f>
        <v/>
      </c>
      <c r="G5">
        <f>SUM(B5:F5)</f>
        <v/>
      </c>
    </row>
    <row r="6">
      <c r="A6" t="inlineStr">
        <is>
          <t>Hugo Perret</t>
        </is>
      </c>
      <c r="B6">
        <f>SUMIFS(T_Demandes[Jours_ouvrés],T_Demandes[Collaborateur],"Hugo Perret",T_Demandes[Type],"CP",T_Demandes[Statut],"Validé")</f>
        <v/>
      </c>
      <c r="C6">
        <f>SUMIFS(T_Demandes[Jours_ouvrés],T_Demandes[Collaborateur],"Hugo Perret",T_Demandes[Type],"RTT",T_Demandes[Statut],"Validé")</f>
        <v/>
      </c>
      <c r="D6">
        <f>SUMIFS(T_Demandes[Jours_ouvrés],T_Demandes[Collaborateur],"Hugo Perret",T_Demandes[Type],"MAL",T_Demandes[Statut],"Validé")</f>
        <v/>
      </c>
      <c r="E6">
        <f>SUMIFS(T_Demandes[Jours_ouvrés],T_Demandes[Collaborateur],"Hugo Perret",T_Demandes[Type],"ABS",T_Demandes[Statut],"Validé")</f>
        <v/>
      </c>
      <c r="F6">
        <f>SUMIFS(T_Demandes[Jours_ouvrés],T_Demandes[Collaborateur],"Hugo Perret",T_Demandes[Type],"MAT",T_Demandes[Statut],"Validé")</f>
        <v/>
      </c>
      <c r="G6">
        <f>SUM(B6:F6)</f>
        <v/>
      </c>
    </row>
    <row r="7">
      <c r="A7" t="inlineStr">
        <is>
          <t>Inès Moreau</t>
        </is>
      </c>
      <c r="B7">
        <f>SUMIFS(T_Demandes[Jours_ouvrés],T_Demandes[Collaborateur],"Inès Moreau",T_Demandes[Type],"CP",T_Demandes[Statut],"Validé")</f>
        <v/>
      </c>
      <c r="C7">
        <f>SUMIFS(T_Demandes[Jours_ouvrés],T_Demandes[Collaborateur],"Inès Moreau",T_Demandes[Type],"RTT",T_Demandes[Statut],"Validé")</f>
        <v/>
      </c>
      <c r="D7">
        <f>SUMIFS(T_Demandes[Jours_ouvrés],T_Demandes[Collaborateur],"Inès Moreau",T_Demandes[Type],"MAL",T_Demandes[Statut],"Validé")</f>
        <v/>
      </c>
      <c r="E7">
        <f>SUMIFS(T_Demandes[Jours_ouvrés],T_Demandes[Collaborateur],"Inès Moreau",T_Demandes[Type],"ABS",T_Demandes[Statut],"Validé")</f>
        <v/>
      </c>
      <c r="F7">
        <f>SUMIFS(T_Demandes[Jours_ouvrés],T_Demandes[Collaborateur],"Inès Moreau",T_Demandes[Type],"MAT",T_Demandes[Statut],"Validé")</f>
        <v/>
      </c>
      <c r="G7">
        <f>SUM(B7:F7)</f>
        <v/>
      </c>
    </row>
    <row r="8">
      <c r="A8" t="inlineStr">
        <is>
          <t>Nadia Rami</t>
        </is>
      </c>
      <c r="B8">
        <f>SUMIFS(T_Demandes[Jours_ouvrés],T_Demandes[Collaborateur],"Nadia Rami",T_Demandes[Type],"CP",T_Demandes[Statut],"Validé")</f>
        <v/>
      </c>
      <c r="C8">
        <f>SUMIFS(T_Demandes[Jours_ouvrés],T_Demandes[Collaborateur],"Nadia Rami",T_Demandes[Type],"RTT",T_Demandes[Statut],"Validé")</f>
        <v/>
      </c>
      <c r="D8">
        <f>SUMIFS(T_Demandes[Jours_ouvrés],T_Demandes[Collaborateur],"Nadia Rami",T_Demandes[Type],"MAL",T_Demandes[Statut],"Validé")</f>
        <v/>
      </c>
      <c r="E8">
        <f>SUMIFS(T_Demandes[Jours_ouvrés],T_Demandes[Collaborateur],"Nadia Rami",T_Demandes[Type],"ABS",T_Demandes[Statut],"Validé")</f>
        <v/>
      </c>
      <c r="F8">
        <f>SUMIFS(T_Demandes[Jours_ouvrés],T_Demandes[Collaborateur],"Nadia Rami",T_Demandes[Type],"MAT",T_Demandes[Statut],"Validé")</f>
        <v/>
      </c>
      <c r="G8">
        <f>SUM(B8:F8)</f>
        <v/>
      </c>
    </row>
    <row r="9">
      <c r="A9" t="inlineStr">
        <is>
          <t>Othmane El Fassi</t>
        </is>
      </c>
      <c r="B9">
        <f>SUMIFS(T_Demandes[Jours_ouvrés],T_Demandes[Collaborateur],"Othmane El Fassi",T_Demandes[Type],"CP",T_Demandes[Statut],"Validé")</f>
        <v/>
      </c>
      <c r="C9">
        <f>SUMIFS(T_Demandes[Jours_ouvrés],T_Demandes[Collaborateur],"Othmane El Fassi",T_Demandes[Type],"RTT",T_Demandes[Statut],"Validé")</f>
        <v/>
      </c>
      <c r="D9">
        <f>SUMIFS(T_Demandes[Jours_ouvrés],T_Demandes[Collaborateur],"Othmane El Fassi",T_Demandes[Type],"MAL",T_Demandes[Statut],"Validé")</f>
        <v/>
      </c>
      <c r="E9">
        <f>SUMIFS(T_Demandes[Jours_ouvrés],T_Demandes[Collaborateur],"Othmane El Fassi",T_Demandes[Type],"ABS",T_Demandes[Statut],"Validé")</f>
        <v/>
      </c>
      <c r="F9">
        <f>SUMIFS(T_Demandes[Jours_ouvrés],T_Demandes[Collaborateur],"Othmane El Fassi",T_Demandes[Type],"MAT",T_Demandes[Statut],"Validé")</f>
        <v/>
      </c>
      <c r="G9">
        <f>SUM(B9:F9)</f>
        <v/>
      </c>
    </row>
    <row r="10">
      <c r="A10" t="inlineStr">
        <is>
          <t>Youssef Mana</t>
        </is>
      </c>
      <c r="B10">
        <f>SUMIFS(T_Demandes[Jours_ouvrés],T_Demandes[Collaborateur],"Youssef Mana",T_Demandes[Type],"CP",T_Demandes[Statut],"Validé")</f>
        <v/>
      </c>
      <c r="C10">
        <f>SUMIFS(T_Demandes[Jours_ouvrés],T_Demandes[Collaborateur],"Youssef Mana",T_Demandes[Type],"RTT",T_Demandes[Statut],"Validé")</f>
        <v/>
      </c>
      <c r="D10">
        <f>SUMIFS(T_Demandes[Jours_ouvrés],T_Demandes[Collaborateur],"Youssef Mana",T_Demandes[Type],"MAL",T_Demandes[Statut],"Validé")</f>
        <v/>
      </c>
      <c r="E10">
        <f>SUMIFS(T_Demandes[Jours_ouvrés],T_Demandes[Collaborateur],"Youssef Mana",T_Demandes[Type],"ABS",T_Demandes[Statut],"Validé")</f>
        <v/>
      </c>
      <c r="F10">
        <f>SUMIFS(T_Demandes[Jours_ouvrés],T_Demandes[Collaborateur],"Youssef Mana",T_Demandes[Type],"MAT",T_Demandes[Statut],"Validé")</f>
        <v/>
      </c>
      <c r="G10">
        <f>SUM(B10:F10)</f>
        <v/>
      </c>
    </row>
    <row r="11">
      <c r="A11" t="inlineStr">
        <is>
          <t>Clément Dubois</t>
        </is>
      </c>
      <c r="B11">
        <f>SUMIFS(T_Demandes[Jours_ouvrés],T_Demandes[Collaborateur],"Clément Dubois",T_Demandes[Type],"CP",T_Demandes[Statut],"Validé")</f>
        <v/>
      </c>
      <c r="C11">
        <f>SUMIFS(T_Demandes[Jours_ouvrés],T_Demandes[Collaborateur],"Clément Dubois",T_Demandes[Type],"RTT",T_Demandes[Statut],"Validé")</f>
        <v/>
      </c>
      <c r="D11">
        <f>SUMIFS(T_Demandes[Jours_ouvrés],T_Demandes[Collaborateur],"Clément Dubois",T_Demandes[Type],"MAL",T_Demandes[Statut],"Validé")</f>
        <v/>
      </c>
      <c r="E11">
        <f>SUMIFS(T_Demandes[Jours_ouvrés],T_Demandes[Collaborateur],"Clément Dubois",T_Demandes[Type],"ABS",T_Demandes[Statut],"Validé")</f>
        <v/>
      </c>
      <c r="F11">
        <f>SUMIFS(T_Demandes[Jours_ouvrés],T_Demandes[Collaborateur],"Clément Dubois",T_Demandes[Type],"MAT",T_Demandes[Statut],"Validé")</f>
        <v/>
      </c>
      <c r="G11">
        <f>SUM(B11:F11)</f>
        <v/>
      </c>
    </row>
    <row r="12">
      <c r="A12" t="inlineStr">
        <is>
          <t>Camille Rey</t>
        </is>
      </c>
      <c r="B12">
        <f>SUMIFS(T_Demandes[Jours_ouvrés],T_Demandes[Collaborateur],"Camille Rey",T_Demandes[Type],"CP",T_Demandes[Statut],"Validé")</f>
        <v/>
      </c>
      <c r="C12">
        <f>SUMIFS(T_Demandes[Jours_ouvrés],T_Demandes[Collaborateur],"Camille Rey",T_Demandes[Type],"RTT",T_Demandes[Statut],"Validé")</f>
        <v/>
      </c>
      <c r="D12">
        <f>SUMIFS(T_Demandes[Jours_ouvrés],T_Demandes[Collaborateur],"Camille Rey",T_Demandes[Type],"MAL",T_Demandes[Statut],"Validé")</f>
        <v/>
      </c>
      <c r="E12">
        <f>SUMIFS(T_Demandes[Jours_ouvrés],T_Demandes[Collaborateur],"Camille Rey",T_Demandes[Type],"ABS",T_Demandes[Statut],"Validé")</f>
        <v/>
      </c>
      <c r="F12">
        <f>SUMIFS(T_Demandes[Jours_ouvrés],T_Demandes[Collaborateur],"Camille Rey",T_Demandes[Type],"MAT",T_Demandes[Statut],"Validé")</f>
        <v/>
      </c>
      <c r="G12">
        <f>SUM(B12:F12)</f>
        <v/>
      </c>
    </row>
    <row r="13">
      <c r="A13" t="inlineStr">
        <is>
          <t>Julie Béranger</t>
        </is>
      </c>
      <c r="B13">
        <f>SUMIFS(T_Demandes[Jours_ouvrés],T_Demandes[Collaborateur],"Julie Béranger",T_Demandes[Type],"CP",T_Demandes[Statut],"Validé")</f>
        <v/>
      </c>
      <c r="C13">
        <f>SUMIFS(T_Demandes[Jours_ouvrés],T_Demandes[Collaborateur],"Julie Béranger",T_Demandes[Type],"RTT",T_Demandes[Statut],"Validé")</f>
        <v/>
      </c>
      <c r="D13">
        <f>SUMIFS(T_Demandes[Jours_ouvrés],T_Demandes[Collaborateur],"Julie Béranger",T_Demandes[Type],"MAL",T_Demandes[Statut],"Validé")</f>
        <v/>
      </c>
      <c r="E13">
        <f>SUMIFS(T_Demandes[Jours_ouvrés],T_Demandes[Collaborateur],"Julie Béranger",T_Demandes[Type],"ABS",T_Demandes[Statut],"Validé")</f>
        <v/>
      </c>
      <c r="F13">
        <f>SUMIFS(T_Demandes[Jours_ouvrés],T_Demandes[Collaborateur],"Julie Béranger",T_Demandes[Type],"MAT",T_Demandes[Statut],"Validé")</f>
        <v/>
      </c>
      <c r="G13">
        <f>SUM(B13:F13)</f>
        <v/>
      </c>
    </row>
    <row r="14">
      <c r="A14" t="inlineStr">
        <is>
          <t>Élodie Martin</t>
        </is>
      </c>
      <c r="B14">
        <f>SUMIFS(T_Demandes[Jours_ouvrés],T_Demandes[Collaborateur],"Élodie Martin",T_Demandes[Type],"CP",T_Demandes[Statut],"Validé")</f>
        <v/>
      </c>
      <c r="C14">
        <f>SUMIFS(T_Demandes[Jours_ouvrés],T_Demandes[Collaborateur],"Élodie Martin",T_Demandes[Type],"RTT",T_Demandes[Statut],"Validé")</f>
        <v/>
      </c>
      <c r="D14">
        <f>SUMIFS(T_Demandes[Jours_ouvrés],T_Demandes[Collaborateur],"Élodie Martin",T_Demandes[Type],"MAL",T_Demandes[Statut],"Validé")</f>
        <v/>
      </c>
      <c r="E14">
        <f>SUMIFS(T_Demandes[Jours_ouvrés],T_Demandes[Collaborateur],"Élodie Martin",T_Demandes[Type],"ABS",T_Demandes[Statut],"Validé")</f>
        <v/>
      </c>
      <c r="F14">
        <f>SUMIFS(T_Demandes[Jours_ouvrés],T_Demandes[Collaborateur],"Élodie Martin",T_Demandes[Type],"MAT",T_Demandes[Statut],"Validé")</f>
        <v/>
      </c>
      <c r="G14">
        <f>SUM(B14:F14)</f>
        <v/>
      </c>
    </row>
    <row r="15">
      <c r="A15" t="inlineStr">
        <is>
          <t>Hicham El Yazidi</t>
        </is>
      </c>
      <c r="B15">
        <f>SUMIFS(T_Demandes[Jours_ouvrés],T_Demandes[Collaborateur],"Hicham El Yazidi",T_Demandes[Type],"CP",T_Demandes[Statut],"Validé")</f>
        <v/>
      </c>
      <c r="C15">
        <f>SUMIFS(T_Demandes[Jours_ouvrés],T_Demandes[Collaborateur],"Hicham El Yazidi",T_Demandes[Type],"RTT",T_Demandes[Statut],"Validé")</f>
        <v/>
      </c>
      <c r="D15">
        <f>SUMIFS(T_Demandes[Jours_ouvrés],T_Demandes[Collaborateur],"Hicham El Yazidi",T_Demandes[Type],"MAL",T_Demandes[Statut],"Validé")</f>
        <v/>
      </c>
      <c r="E15">
        <f>SUMIFS(T_Demandes[Jours_ouvrés],T_Demandes[Collaborateur],"Hicham El Yazidi",T_Demandes[Type],"ABS",T_Demandes[Statut],"Validé")</f>
        <v/>
      </c>
      <c r="F15">
        <f>SUMIFS(T_Demandes[Jours_ouvrés],T_Demandes[Collaborateur],"Hicham El Yazidi",T_Demandes[Type],"MAT",T_Demandes[Statut],"Validé")</f>
        <v/>
      </c>
      <c r="G15">
        <f>SUM(B15:F15)</f>
        <v/>
      </c>
    </row>
    <row r="16">
      <c r="A16" t="inlineStr">
        <is>
          <t>Sofia Benyahia</t>
        </is>
      </c>
      <c r="B16">
        <f>SUMIFS(T_Demandes[Jours_ouvrés],T_Demandes[Collaborateur],"Sofia Benyahia",T_Demandes[Type],"CP",T_Demandes[Statut],"Validé")</f>
        <v/>
      </c>
      <c r="C16">
        <f>SUMIFS(T_Demandes[Jours_ouvrés],T_Demandes[Collaborateur],"Sofia Benyahia",T_Demandes[Type],"RTT",T_Demandes[Statut],"Validé")</f>
        <v/>
      </c>
      <c r="D16">
        <f>SUMIFS(T_Demandes[Jours_ouvrés],T_Demandes[Collaborateur],"Sofia Benyahia",T_Demandes[Type],"MAL",T_Demandes[Statut],"Validé")</f>
        <v/>
      </c>
      <c r="E16">
        <f>SUMIFS(T_Demandes[Jours_ouvrés],T_Demandes[Collaborateur],"Sofia Benyahia",T_Demandes[Type],"ABS",T_Demandes[Statut],"Validé")</f>
        <v/>
      </c>
      <c r="F16">
        <f>SUMIFS(T_Demandes[Jours_ouvrés],T_Demandes[Collaborateur],"Sofia Benyahia",T_Demandes[Type],"MAT",T_Demandes[Statut],"Validé")</f>
        <v/>
      </c>
      <c r="G16">
        <f>SUM(B16:F16)</f>
        <v/>
      </c>
    </row>
    <row r="17">
      <c r="A17" t="inlineStr">
        <is>
          <t>Léa Fontaine</t>
        </is>
      </c>
      <c r="B17">
        <f>SUMIFS(T_Demandes[Jours_ouvrés],T_Demandes[Collaborateur],"Léa Fontaine",T_Demandes[Type],"CP",T_Demandes[Statut],"Validé")</f>
        <v/>
      </c>
      <c r="C17">
        <f>SUMIFS(T_Demandes[Jours_ouvrés],T_Demandes[Collaborateur],"Léa Fontaine",T_Demandes[Type],"RTT",T_Demandes[Statut],"Validé")</f>
        <v/>
      </c>
      <c r="D17">
        <f>SUMIFS(T_Demandes[Jours_ouvrés],T_Demandes[Collaborateur],"Léa Fontaine",T_Demandes[Type],"MAL",T_Demandes[Statut],"Validé")</f>
        <v/>
      </c>
      <c r="E17">
        <f>SUMIFS(T_Demandes[Jours_ouvrés],T_Demandes[Collaborateur],"Léa Fontaine",T_Demandes[Type],"ABS",T_Demandes[Statut],"Validé")</f>
        <v/>
      </c>
      <c r="F17">
        <f>SUMIFS(T_Demandes[Jours_ouvrés],T_Demandes[Collaborateur],"Léa Fontaine",T_Demandes[Type],"MAT",T_Demandes[Statut],"Validé")</f>
        <v/>
      </c>
      <c r="G17">
        <f>SUM(B17:F17)</f>
        <v/>
      </c>
    </row>
    <row r="18">
      <c r="A18" t="inlineStr">
        <is>
          <t>Thomas Garnier</t>
        </is>
      </c>
      <c r="B18">
        <f>SUMIFS(T_Demandes[Jours_ouvrés],T_Demandes[Collaborateur],"Thomas Garnier",T_Demandes[Type],"CP",T_Demandes[Statut],"Validé")</f>
        <v/>
      </c>
      <c r="C18">
        <f>SUMIFS(T_Demandes[Jours_ouvrés],T_Demandes[Collaborateur],"Thomas Garnier",T_Demandes[Type],"RTT",T_Demandes[Statut],"Validé")</f>
        <v/>
      </c>
      <c r="D18">
        <f>SUMIFS(T_Demandes[Jours_ouvrés],T_Demandes[Collaborateur],"Thomas Garnier",T_Demandes[Type],"MAL",T_Demandes[Statut],"Validé")</f>
        <v/>
      </c>
      <c r="E18">
        <f>SUMIFS(T_Demandes[Jours_ouvrés],T_Demandes[Collaborateur],"Thomas Garnier",T_Demandes[Type],"ABS",T_Demandes[Statut],"Validé")</f>
        <v/>
      </c>
      <c r="F18">
        <f>SUMIFS(T_Demandes[Jours_ouvrés],T_Demandes[Collaborateur],"Thomas Garnier",T_Demandes[Type],"MAT",T_Demandes[Statut],"Validé")</f>
        <v/>
      </c>
      <c r="G18">
        <f>SUM(B18:F18)</f>
        <v/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3" max="3"/>
    <col width="22" customWidth="1" min="5" max="5"/>
  </cols>
  <sheetData>
    <row r="1">
      <c r="A1" s="3" t="inlineStr">
        <is>
          <t>DASHBOARD — Couverture &amp; charge</t>
        </is>
      </c>
    </row>
    <row r="3">
      <c r="A3" s="1" t="inlineStr">
        <is>
          <t>Absences validées (30 j)</t>
        </is>
      </c>
      <c r="B3" s="14">
        <f>COUNTIFS(T_Demandes[Statut],"Validé",T_Demandes[Du],"&gt;="&amp;TODAY(),T_Demandes[Du],"&lt;="&amp;TODAY()+30)</f>
        <v/>
      </c>
      <c r="D3" s="1" t="inlineStr">
        <is>
          <t>Collaborateurs actifs</t>
        </is>
      </c>
      <c r="E3" s="14">
        <f>COUNTIF(Équipe!I:I,"Oui")</f>
        <v/>
      </c>
    </row>
    <row r="5">
      <c r="A5" s="1" t="inlineStr">
        <is>
          <t>RTT validées (30 j)</t>
        </is>
      </c>
      <c r="B5" s="14">
        <f>COUNTIFS(T_Demandes[Type],"RTT",T_Demandes[Statut],"Validé",T_Demandes[Du],"&gt;="&amp;TODAY(),T_Demandes[Du],"&lt;="&amp;TODAY()+30)</f>
        <v/>
      </c>
      <c r="D5" s="1" t="inlineStr">
        <is>
          <t>Total demandes validées</t>
        </is>
      </c>
      <c r="E5" s="14">
        <f>COUNTIF(T_Demandes[Statut],"Validé")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2025-10-18T15:51:48Z</dcterms:created>
  <dcterms:modified xmlns:dcterms="http://purl.org/dc/terms/" xmlns:xsi="http://www.w3.org/2001/XMLSchema-instance" xsi:type="dcterms:W3CDTF">2025-10-18T15:51:48Z</dcterms:modified>
</cp:coreProperties>
</file>