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Codes_Arrets" sheetId="2" state="visible" r:id="rId2"/>
    <sheet xmlns:r="http://schemas.openxmlformats.org/officeDocument/2006/relationships" name="Journal_Prod" sheetId="3" state="visible" r:id="rId3"/>
    <sheet xmlns:r="http://schemas.openxmlformats.org/officeDocument/2006/relationships" name="Arrets" sheetId="4" state="visible" r:id="rId4"/>
    <sheet xmlns:r="http://schemas.openxmlformats.org/officeDocument/2006/relationships" name="Calculs" sheetId="5" state="visible" r:id="rId5"/>
    <sheet xmlns:r="http://schemas.openxmlformats.org/officeDocument/2006/relationships" name="Dashboard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yyyy-mm-dd"/>
    <numFmt numFmtId="165" formatCode="yyyy-mm"/>
    <numFmt numFmtId="166" formatCode="dd/mm/yyyy"/>
    <numFmt numFmtId="167" formatCode="0.0%"/>
  </numFmts>
  <fonts count="3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</fonts>
  <fills count="6">
    <fill>
      <patternFill/>
    </fill>
    <fill>
      <patternFill patternType="gray125"/>
    </fill>
    <fill>
      <patternFill patternType="solid">
        <fgColor rgb="00111827"/>
      </patternFill>
    </fill>
    <fill>
      <patternFill patternType="solid">
        <fgColor rgb="000B4F6C"/>
      </patternFill>
    </fill>
    <fill>
      <patternFill patternType="solid">
        <fgColor rgb="007C2D12"/>
      </patternFill>
    </fill>
    <fill>
      <patternFill patternType="solid">
        <fgColor rgb="001F2937"/>
      </patternFill>
    </fill>
  </fills>
  <borders count="2">
    <border>
      <left/>
      <right/>
      <top/>
      <bottom/>
      <diagonal/>
    </border>
    <border>
      <left style="thin">
        <color rgb="00FFFFFF"/>
      </left>
      <right style="thin">
        <color rgb="00FFFFFF"/>
      </right>
      <top style="thin">
        <color rgb="00FFFFFF"/>
      </top>
      <bottom style="thin">
        <color rgb="00FFFFFF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164" fontId="0" fillId="0" borderId="0" pivotButton="0" quotePrefix="0" xfId="0"/>
    <xf numFmtId="165" fontId="0" fillId="0" borderId="0" pivotButton="0" quotePrefix="0" xfId="0"/>
    <xf numFmtId="0" fontId="2" fillId="4" borderId="1" applyAlignment="1" pivotButton="0" quotePrefix="0" xfId="0">
      <alignment horizontal="center" vertical="center" wrapText="1"/>
    </xf>
    <xf numFmtId="0" fontId="2" fillId="5" borderId="1" applyAlignment="1" pivotButton="0" quotePrefix="0" xfId="0">
      <alignment horizontal="center" vertical="center" wrapText="1"/>
    </xf>
    <xf numFmtId="166" fontId="0" fillId="0" borderId="0" pivotButton="0" quotePrefix="0" xfId="0"/>
    <xf numFmtId="167" fontId="0" fillId="0" borderId="0" pivotButton="0" quotePrefix="0" xfId="0"/>
    <xf numFmtId="1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OEE — Composantes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'Dashboard'!$A$7:$A$9</f>
            </numRef>
          </cat>
          <val>
            <numRef>
              <f>'Dashboard'!$B$7:$B$9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5</col>
      <colOff>0</colOff>
      <row>4</row>
      <rowOff>0</rowOff>
    </from>
    <ext cx="648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_CODES" displayName="T_CODES" ref="A1:D9" headerRowCount="1">
  <autoFilter ref="A1:D9"/>
  <tableColumns count="4">
    <tableColumn id="1" name="Code"/>
    <tableColumn id="2" name="Libelle"/>
    <tableColumn id="3" name="Categorie"/>
    <tableColumn id="4" name="Planifie_O_N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_JOURNAL" displayName="T_JOURNAL" ref="A1:I85" headerRowCount="1">
  <autoFilter ref="A1:I85"/>
  <tableColumns count="9">
    <tableColumn id="1" name="Date"/>
    <tableColumn id="2" name="Mois"/>
    <tableColumn id="3" name="Shift"/>
    <tableColumn id="4" name="Ligne"/>
    <tableColumn id="5" name="Produit"/>
    <tableColumn id="6" name="Unites_totales"/>
    <tableColumn id="7" name="Unites_rejetees"/>
    <tableColumn id="8" name="Unites_OK"/>
    <tableColumn id="9" name="Remarqu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_ARRETS" displayName="T_ARRETS" ref="A1:F174" headerRowCount="1">
  <autoFilter ref="A1:F174"/>
  <tableColumns count="6">
    <tableColumn id="1" name="Date"/>
    <tableColumn id="2" name="Mois"/>
    <tableColumn id="3" name="Shift"/>
    <tableColumn id="4" name="Ligne"/>
    <tableColumn id="5" name="Code"/>
    <tableColumn id="6" name="Minutes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T_CALCS" displayName="T_CALCS" ref="A1:V85" headerRowCount="1">
  <autoFilter ref="A1:V85"/>
  <tableColumns count="22">
    <tableColumn id="1" name="Date"/>
    <tableColumn id="2" name="Mois"/>
    <tableColumn id="3" name="Shift"/>
    <tableColumn id="4" name="Ligne"/>
    <tableColumn id="5" name="Produit"/>
    <tableColumn id="6" name="Shift_min"/>
    <tableColumn id="7" name="Planned_min"/>
    <tableColumn id="8" name="Unplanned_min"/>
    <tableColumn id="9" name="PPT_min"/>
    <tableColumn id="10" name="RunTime_min"/>
    <tableColumn id="11" name="Units_total"/>
    <tableColumn id="12" name="Units_ok"/>
    <tableColumn id="13" name="Units_reject"/>
    <tableColumn id="14" name="Cycle_s"/>
    <tableColumn id="15" name="Ideal_seconds"/>
    <tableColumn id="16" name="RunTime_s"/>
    <tableColumn id="17" name="Avail"/>
    <tableColumn id="18" name="Perf"/>
    <tableColumn id="19" name="Qual"/>
    <tableColumn id="20" name="OEE"/>
    <tableColumn id="21" name="Loading"/>
    <tableColumn id="22" name="OA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6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</cols>
  <sheetData>
    <row r="1">
      <c r="A1" s="1" t="inlineStr">
        <is>
          <t>Paramètres — OEE/OAE</t>
        </is>
      </c>
    </row>
    <row r="3">
      <c r="A3" t="inlineStr">
        <is>
          <t>Listes</t>
        </is>
      </c>
    </row>
    <row r="4">
      <c r="D4" t="inlineStr">
        <is>
          <t>Duree_shift_min</t>
        </is>
      </c>
      <c r="E4" t="n">
        <v>480</v>
      </c>
    </row>
    <row r="5">
      <c r="A5" t="inlineStr">
        <is>
          <t>Lignes</t>
        </is>
      </c>
      <c r="B5" t="inlineStr">
        <is>
          <t>Shifts</t>
        </is>
      </c>
      <c r="D5" t="inlineStr">
        <is>
          <t>Pause_planifiee_min</t>
        </is>
      </c>
      <c r="E5" t="n">
        <v>30</v>
      </c>
    </row>
    <row r="6">
      <c r="A6" t="inlineStr">
        <is>
          <t>Ligne A</t>
        </is>
      </c>
      <c r="B6" t="inlineStr">
        <is>
          <t>Matin</t>
        </is>
      </c>
    </row>
    <row r="7">
      <c r="A7" t="inlineStr">
        <is>
          <t>Ligne B</t>
        </is>
      </c>
      <c r="B7" t="inlineStr">
        <is>
          <t>Après-midi</t>
        </is>
      </c>
    </row>
    <row r="8">
      <c r="B8" t="inlineStr">
        <is>
          <t>Nuit</t>
        </is>
      </c>
    </row>
    <row r="12">
      <c r="A12" t="inlineStr">
        <is>
          <t>Produit</t>
        </is>
      </c>
      <c r="B12" t="inlineStr">
        <is>
          <t>Cycle_ideal_s</t>
        </is>
      </c>
      <c r="C12" t="inlineStr">
        <is>
          <t>Taux_ideal_uph</t>
        </is>
      </c>
    </row>
    <row r="13">
      <c r="A13" t="inlineStr">
        <is>
          <t>P-100</t>
        </is>
      </c>
      <c r="B13" t="n">
        <v>2.8</v>
      </c>
      <c r="C13">
        <f>IF(B13&gt;0,3600/B13,"")</f>
        <v/>
      </c>
    </row>
    <row r="14">
      <c r="A14" t="inlineStr">
        <is>
          <t>P-200</t>
        </is>
      </c>
      <c r="B14" t="n">
        <v>3.2</v>
      </c>
      <c r="C14">
        <f>IF(B14&gt;0,3600/B14,"")</f>
        <v/>
      </c>
    </row>
    <row r="15">
      <c r="A15" t="inlineStr">
        <is>
          <t>P-300</t>
        </is>
      </c>
      <c r="B15" t="n">
        <v>1.9</v>
      </c>
      <c r="C15">
        <f>IF(B15&gt;0,3600/B15,"")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selection activeCell="A1" sqref="A1"/>
    </sheetView>
  </sheetViews>
  <sheetFormatPr baseColWidth="8" defaultRowHeight="15"/>
  <cols>
    <col width="10" customWidth="1" min="1" max="1"/>
    <col width="26" customWidth="1" min="2" max="2"/>
    <col width="18" customWidth="1" min="3" max="3"/>
    <col width="14" customWidth="1" min="4" max="4"/>
  </cols>
  <sheetData>
    <row r="1">
      <c r="A1" s="2" t="inlineStr">
        <is>
          <t>Code</t>
        </is>
      </c>
      <c r="B1" s="2" t="inlineStr">
        <is>
          <t>Libelle</t>
        </is>
      </c>
      <c r="C1" s="2" t="inlineStr">
        <is>
          <t>Categorie</t>
        </is>
      </c>
      <c r="D1" s="2" t="inlineStr">
        <is>
          <t>Planifie_O_N</t>
        </is>
      </c>
    </row>
    <row r="2">
      <c r="A2" t="inlineStr">
        <is>
          <t>BRK</t>
        </is>
      </c>
      <c r="B2" t="inlineStr">
        <is>
          <t>Pause réglementaire</t>
        </is>
      </c>
      <c r="C2" t="inlineStr">
        <is>
          <t>Pause</t>
        </is>
      </c>
      <c r="D2" t="inlineStr">
        <is>
          <t>O</t>
        </is>
      </c>
    </row>
    <row r="3">
      <c r="A3" t="inlineStr">
        <is>
          <t>CHG</t>
        </is>
      </c>
      <c r="B3" t="inlineStr">
        <is>
          <t>Changement de format</t>
        </is>
      </c>
      <c r="C3" t="inlineStr">
        <is>
          <t>Changement</t>
        </is>
      </c>
      <c r="D3" t="inlineStr">
        <is>
          <t>O</t>
        </is>
      </c>
    </row>
    <row r="4">
      <c r="A4" t="inlineStr">
        <is>
          <t>PMA</t>
        </is>
      </c>
      <c r="B4" t="inlineStr">
        <is>
          <t>Maintenance préventive planifiée</t>
        </is>
      </c>
      <c r="C4" t="inlineStr">
        <is>
          <t>Maintenance</t>
        </is>
      </c>
      <c r="D4" t="inlineStr">
        <is>
          <t>O</t>
        </is>
      </c>
    </row>
    <row r="5">
      <c r="A5" t="inlineStr">
        <is>
          <t>PAN</t>
        </is>
      </c>
      <c r="B5" t="inlineStr">
        <is>
          <t>Panne non planifiée</t>
        </is>
      </c>
      <c r="C5" t="inlineStr">
        <is>
          <t>Non planifié</t>
        </is>
      </c>
      <c r="D5" t="inlineStr">
        <is>
          <t>N</t>
        </is>
      </c>
    </row>
    <row r="6">
      <c r="A6" t="inlineStr">
        <is>
          <t>MAT</t>
        </is>
      </c>
      <c r="B6" t="inlineStr">
        <is>
          <t>Manque matière</t>
        </is>
      </c>
      <c r="C6" t="inlineStr">
        <is>
          <t>Non planifié</t>
        </is>
      </c>
      <c r="D6" t="inlineStr">
        <is>
          <t>N</t>
        </is>
      </c>
    </row>
    <row r="7">
      <c r="A7" t="inlineStr">
        <is>
          <t>BLK</t>
        </is>
      </c>
      <c r="B7" t="inlineStr">
        <is>
          <t>Blocage aval</t>
        </is>
      </c>
      <c r="C7" t="inlineStr">
        <is>
          <t>Non planifié</t>
        </is>
      </c>
      <c r="D7" t="inlineStr">
        <is>
          <t>N</t>
        </is>
      </c>
    </row>
    <row r="8">
      <c r="A8" t="inlineStr">
        <is>
          <t>STA</t>
        </is>
      </c>
      <c r="B8" t="inlineStr">
        <is>
          <t>Affamement amont</t>
        </is>
      </c>
      <c r="C8" t="inlineStr">
        <is>
          <t>Non planifié</t>
        </is>
      </c>
      <c r="D8" t="inlineStr">
        <is>
          <t>N</t>
        </is>
      </c>
    </row>
    <row r="9">
      <c r="A9" t="inlineStr">
        <is>
          <t>QLT</t>
        </is>
      </c>
      <c r="B9" t="inlineStr">
        <is>
          <t>Non-qualité (reprise)</t>
        </is>
      </c>
      <c r="C9" t="inlineStr">
        <is>
          <t>Qualité</t>
        </is>
      </c>
      <c r="D9" t="inlineStr">
        <is>
          <t>N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5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4" customWidth="1" min="3" max="3"/>
    <col width="14" customWidth="1" min="4" max="4"/>
    <col width="12" customWidth="1" min="5" max="5"/>
    <col width="16" customWidth="1" min="6" max="6"/>
    <col width="16" customWidth="1" min="7" max="7"/>
    <col width="16" customWidth="1" min="8" max="8"/>
    <col width="24" customWidth="1" min="9" max="9"/>
  </cols>
  <sheetData>
    <row r="1">
      <c r="A1" s="3" t="inlineStr">
        <is>
          <t>Date</t>
        </is>
      </c>
      <c r="B1" s="3" t="inlineStr">
        <is>
          <t>Mois</t>
        </is>
      </c>
      <c r="C1" s="3" t="inlineStr">
        <is>
          <t>Shift</t>
        </is>
      </c>
      <c r="D1" s="3" t="inlineStr">
        <is>
          <t>Ligne</t>
        </is>
      </c>
      <c r="E1" s="3" t="inlineStr">
        <is>
          <t>Produit</t>
        </is>
      </c>
      <c r="F1" s="3" t="inlineStr">
        <is>
          <t>Unites_totales</t>
        </is>
      </c>
      <c r="G1" s="3" t="inlineStr">
        <is>
          <t>Unites_rejetees</t>
        </is>
      </c>
      <c r="H1" s="3" t="inlineStr">
        <is>
          <t>Unites_OK</t>
        </is>
      </c>
      <c r="I1" s="3" t="inlineStr">
        <is>
          <t>Remarque</t>
        </is>
      </c>
    </row>
    <row r="2">
      <c r="A2" s="4" t="n">
        <v>45901</v>
      </c>
      <c r="B2" s="5">
        <f>DATE(YEAR(A2),MONTH(A2),1)</f>
        <v/>
      </c>
      <c r="C2" t="inlineStr">
        <is>
          <t>Matin</t>
        </is>
      </c>
      <c r="D2" t="inlineStr">
        <is>
          <t>Ligne A</t>
        </is>
      </c>
      <c r="E2" t="inlineStr">
        <is>
          <t>P-100</t>
        </is>
      </c>
      <c r="F2" t="n">
        <v>1270</v>
      </c>
      <c r="G2" t="n">
        <v>18</v>
      </c>
      <c r="H2">
        <f>F2-G2</f>
        <v/>
      </c>
      <c r="I2" t="inlineStr"/>
    </row>
    <row r="3">
      <c r="A3" s="4" t="n">
        <v>45901</v>
      </c>
      <c r="B3" s="5">
        <f>DATE(YEAR(A3),MONTH(A3),1)</f>
        <v/>
      </c>
      <c r="C3" t="inlineStr">
        <is>
          <t>Après-midi</t>
        </is>
      </c>
      <c r="D3" t="inlineStr">
        <is>
          <t>Ligne A</t>
        </is>
      </c>
      <c r="E3" t="inlineStr">
        <is>
          <t>P-100</t>
        </is>
      </c>
      <c r="F3" t="n">
        <v>1230</v>
      </c>
      <c r="G3" t="n">
        <v>18</v>
      </c>
      <c r="H3">
        <f>F3-G3</f>
        <v/>
      </c>
      <c r="I3" t="inlineStr"/>
    </row>
    <row r="4">
      <c r="A4" s="4" t="n">
        <v>45901</v>
      </c>
      <c r="B4" s="5">
        <f>DATE(YEAR(A4),MONTH(A4),1)</f>
        <v/>
      </c>
      <c r="C4" t="inlineStr">
        <is>
          <t>Nuit</t>
        </is>
      </c>
      <c r="D4" t="inlineStr">
        <is>
          <t>Ligne A</t>
        </is>
      </c>
      <c r="E4" t="inlineStr">
        <is>
          <t>P-100</t>
        </is>
      </c>
      <c r="F4" t="n">
        <v>1230</v>
      </c>
      <c r="G4" t="n">
        <v>24</v>
      </c>
      <c r="H4">
        <f>F4-G4</f>
        <v/>
      </c>
      <c r="I4" t="inlineStr"/>
    </row>
    <row r="5">
      <c r="A5" s="4" t="n">
        <v>45901</v>
      </c>
      <c r="B5" s="5">
        <f>DATE(YEAR(A5),MONTH(A5),1)</f>
        <v/>
      </c>
      <c r="C5" t="inlineStr">
        <is>
          <t>Matin</t>
        </is>
      </c>
      <c r="D5" t="inlineStr">
        <is>
          <t>Ligne B</t>
        </is>
      </c>
      <c r="E5" t="inlineStr">
        <is>
          <t>P-200</t>
        </is>
      </c>
      <c r="F5" t="n">
        <v>1190</v>
      </c>
      <c r="G5" t="n">
        <v>18</v>
      </c>
      <c r="H5">
        <f>F5-G5</f>
        <v/>
      </c>
      <c r="I5" t="inlineStr"/>
    </row>
    <row r="6">
      <c r="A6" s="4" t="n">
        <v>45901</v>
      </c>
      <c r="B6" s="5">
        <f>DATE(YEAR(A6),MONTH(A6),1)</f>
        <v/>
      </c>
      <c r="C6" t="inlineStr">
        <is>
          <t>Après-midi</t>
        </is>
      </c>
      <c r="D6" t="inlineStr">
        <is>
          <t>Ligne B</t>
        </is>
      </c>
      <c r="E6" t="inlineStr">
        <is>
          <t>P-200</t>
        </is>
      </c>
      <c r="F6" t="n">
        <v>1150</v>
      </c>
      <c r="G6" t="n">
        <v>18</v>
      </c>
      <c r="H6">
        <f>F6-G6</f>
        <v/>
      </c>
      <c r="I6" t="inlineStr"/>
    </row>
    <row r="7">
      <c r="A7" s="4" t="n">
        <v>45901</v>
      </c>
      <c r="B7" s="5">
        <f>DATE(YEAR(A7),MONTH(A7),1)</f>
        <v/>
      </c>
      <c r="C7" t="inlineStr">
        <is>
          <t>Nuit</t>
        </is>
      </c>
      <c r="D7" t="inlineStr">
        <is>
          <t>Ligne B</t>
        </is>
      </c>
      <c r="E7" t="inlineStr">
        <is>
          <t>P-200</t>
        </is>
      </c>
      <c r="F7" t="n">
        <v>1150</v>
      </c>
      <c r="G7" t="n">
        <v>24</v>
      </c>
      <c r="H7">
        <f>F7-G7</f>
        <v/>
      </c>
      <c r="I7" t="inlineStr"/>
    </row>
    <row r="8">
      <c r="A8" s="4" t="n">
        <v>45902</v>
      </c>
      <c r="B8" s="5">
        <f>DATE(YEAR(A8),MONTH(A8),1)</f>
        <v/>
      </c>
      <c r="C8" t="inlineStr">
        <is>
          <t>Matin</t>
        </is>
      </c>
      <c r="D8" t="inlineStr">
        <is>
          <t>Ligne A</t>
        </is>
      </c>
      <c r="E8" t="inlineStr">
        <is>
          <t>P-200</t>
        </is>
      </c>
      <c r="F8" t="n">
        <v>1295</v>
      </c>
      <c r="G8" t="n">
        <v>20</v>
      </c>
      <c r="H8">
        <f>F8-G8</f>
        <v/>
      </c>
      <c r="I8" t="inlineStr"/>
    </row>
    <row r="9">
      <c r="A9" s="4" t="n">
        <v>45902</v>
      </c>
      <c r="B9" s="5">
        <f>DATE(YEAR(A9),MONTH(A9),1)</f>
        <v/>
      </c>
      <c r="C9" t="inlineStr">
        <is>
          <t>Après-midi</t>
        </is>
      </c>
      <c r="D9" t="inlineStr">
        <is>
          <t>Ligne A</t>
        </is>
      </c>
      <c r="E9" t="inlineStr">
        <is>
          <t>P-200</t>
        </is>
      </c>
      <c r="F9" t="n">
        <v>1255</v>
      </c>
      <c r="G9" t="n">
        <v>20</v>
      </c>
      <c r="H9">
        <f>F9-G9</f>
        <v/>
      </c>
      <c r="I9" t="inlineStr"/>
    </row>
    <row r="10">
      <c r="A10" s="4" t="n">
        <v>45902</v>
      </c>
      <c r="B10" s="5">
        <f>DATE(YEAR(A10),MONTH(A10),1)</f>
        <v/>
      </c>
      <c r="C10" t="inlineStr">
        <is>
          <t>Nuit</t>
        </is>
      </c>
      <c r="D10" t="inlineStr">
        <is>
          <t>Ligne A</t>
        </is>
      </c>
      <c r="E10" t="inlineStr">
        <is>
          <t>P-200</t>
        </is>
      </c>
      <c r="F10" t="n">
        <v>1255</v>
      </c>
      <c r="G10" t="n">
        <v>26</v>
      </c>
      <c r="H10">
        <f>F10-G10</f>
        <v/>
      </c>
      <c r="I10" t="inlineStr"/>
    </row>
    <row r="11">
      <c r="A11" s="4" t="n">
        <v>45902</v>
      </c>
      <c r="B11" s="5">
        <f>DATE(YEAR(A11),MONTH(A11),1)</f>
        <v/>
      </c>
      <c r="C11" t="inlineStr">
        <is>
          <t>Matin</t>
        </is>
      </c>
      <c r="D11" t="inlineStr">
        <is>
          <t>Ligne B</t>
        </is>
      </c>
      <c r="E11" t="inlineStr">
        <is>
          <t>P-300</t>
        </is>
      </c>
      <c r="F11" t="n">
        <v>1215</v>
      </c>
      <c r="G11" t="n">
        <v>20</v>
      </c>
      <c r="H11">
        <f>F11-G11</f>
        <v/>
      </c>
      <c r="I11" t="inlineStr"/>
    </row>
    <row r="12">
      <c r="A12" s="4" t="n">
        <v>45902</v>
      </c>
      <c r="B12" s="5">
        <f>DATE(YEAR(A12),MONTH(A12),1)</f>
        <v/>
      </c>
      <c r="C12" t="inlineStr">
        <is>
          <t>Après-midi</t>
        </is>
      </c>
      <c r="D12" t="inlineStr">
        <is>
          <t>Ligne B</t>
        </is>
      </c>
      <c r="E12" t="inlineStr">
        <is>
          <t>P-300</t>
        </is>
      </c>
      <c r="F12" t="n">
        <v>1175</v>
      </c>
      <c r="G12" t="n">
        <v>20</v>
      </c>
      <c r="H12">
        <f>F12-G12</f>
        <v/>
      </c>
      <c r="I12" t="inlineStr"/>
    </row>
    <row r="13">
      <c r="A13" s="4" t="n">
        <v>45902</v>
      </c>
      <c r="B13" s="5">
        <f>DATE(YEAR(A13),MONTH(A13),1)</f>
        <v/>
      </c>
      <c r="C13" t="inlineStr">
        <is>
          <t>Nuit</t>
        </is>
      </c>
      <c r="D13" t="inlineStr">
        <is>
          <t>Ligne B</t>
        </is>
      </c>
      <c r="E13" t="inlineStr">
        <is>
          <t>P-300</t>
        </is>
      </c>
      <c r="F13" t="n">
        <v>1175</v>
      </c>
      <c r="G13" t="n">
        <v>26</v>
      </c>
      <c r="H13">
        <f>F13-G13</f>
        <v/>
      </c>
      <c r="I13" t="inlineStr"/>
    </row>
    <row r="14">
      <c r="A14" s="4" t="n">
        <v>45903</v>
      </c>
      <c r="B14" s="5">
        <f>DATE(YEAR(A14),MONTH(A14),1)</f>
        <v/>
      </c>
      <c r="C14" t="inlineStr">
        <is>
          <t>Matin</t>
        </is>
      </c>
      <c r="D14" t="inlineStr">
        <is>
          <t>Ligne A</t>
        </is>
      </c>
      <c r="E14" t="inlineStr">
        <is>
          <t>P-300</t>
        </is>
      </c>
      <c r="F14" t="n">
        <v>1320</v>
      </c>
      <c r="G14" t="n">
        <v>22</v>
      </c>
      <c r="H14">
        <f>F14-G14</f>
        <v/>
      </c>
      <c r="I14" t="inlineStr"/>
    </row>
    <row r="15">
      <c r="A15" s="4" t="n">
        <v>45903</v>
      </c>
      <c r="B15" s="5">
        <f>DATE(YEAR(A15),MONTH(A15),1)</f>
        <v/>
      </c>
      <c r="C15" t="inlineStr">
        <is>
          <t>Après-midi</t>
        </is>
      </c>
      <c r="D15" t="inlineStr">
        <is>
          <t>Ligne A</t>
        </is>
      </c>
      <c r="E15" t="inlineStr">
        <is>
          <t>P-300</t>
        </is>
      </c>
      <c r="F15" t="n">
        <v>1280</v>
      </c>
      <c r="G15" t="n">
        <v>22</v>
      </c>
      <c r="H15">
        <f>F15-G15</f>
        <v/>
      </c>
      <c r="I15" t="inlineStr"/>
    </row>
    <row r="16">
      <c r="A16" s="4" t="n">
        <v>45903</v>
      </c>
      <c r="B16" s="5">
        <f>DATE(YEAR(A16),MONTH(A16),1)</f>
        <v/>
      </c>
      <c r="C16" t="inlineStr">
        <is>
          <t>Nuit</t>
        </is>
      </c>
      <c r="D16" t="inlineStr">
        <is>
          <t>Ligne A</t>
        </is>
      </c>
      <c r="E16" t="inlineStr">
        <is>
          <t>P-300</t>
        </is>
      </c>
      <c r="F16" t="n">
        <v>1280</v>
      </c>
      <c r="G16" t="n">
        <v>28</v>
      </c>
      <c r="H16">
        <f>F16-G16</f>
        <v/>
      </c>
      <c r="I16" t="inlineStr"/>
    </row>
    <row r="17">
      <c r="A17" s="4" t="n">
        <v>45903</v>
      </c>
      <c r="B17" s="5">
        <f>DATE(YEAR(A17),MONTH(A17),1)</f>
        <v/>
      </c>
      <c r="C17" t="inlineStr">
        <is>
          <t>Matin</t>
        </is>
      </c>
      <c r="D17" t="inlineStr">
        <is>
          <t>Ligne B</t>
        </is>
      </c>
      <c r="E17" t="inlineStr">
        <is>
          <t>P-100</t>
        </is>
      </c>
      <c r="F17" t="n">
        <v>1240</v>
      </c>
      <c r="G17" t="n">
        <v>22</v>
      </c>
      <c r="H17">
        <f>F17-G17</f>
        <v/>
      </c>
      <c r="I17" t="inlineStr"/>
    </row>
    <row r="18">
      <c r="A18" s="4" t="n">
        <v>45903</v>
      </c>
      <c r="B18" s="5">
        <f>DATE(YEAR(A18),MONTH(A18),1)</f>
        <v/>
      </c>
      <c r="C18" t="inlineStr">
        <is>
          <t>Après-midi</t>
        </is>
      </c>
      <c r="D18" t="inlineStr">
        <is>
          <t>Ligne B</t>
        </is>
      </c>
      <c r="E18" t="inlineStr">
        <is>
          <t>P-100</t>
        </is>
      </c>
      <c r="F18" t="n">
        <v>1200</v>
      </c>
      <c r="G18" t="n">
        <v>22</v>
      </c>
      <c r="H18">
        <f>F18-G18</f>
        <v/>
      </c>
      <c r="I18" t="inlineStr"/>
    </row>
    <row r="19">
      <c r="A19" s="4" t="n">
        <v>45903</v>
      </c>
      <c r="B19" s="5">
        <f>DATE(YEAR(A19),MONTH(A19),1)</f>
        <v/>
      </c>
      <c r="C19" t="inlineStr">
        <is>
          <t>Nuit</t>
        </is>
      </c>
      <c r="D19" t="inlineStr">
        <is>
          <t>Ligne B</t>
        </is>
      </c>
      <c r="E19" t="inlineStr">
        <is>
          <t>P-100</t>
        </is>
      </c>
      <c r="F19" t="n">
        <v>1200</v>
      </c>
      <c r="G19" t="n">
        <v>28</v>
      </c>
      <c r="H19">
        <f>F19-G19</f>
        <v/>
      </c>
      <c r="I19" t="inlineStr"/>
    </row>
    <row r="20">
      <c r="A20" s="4" t="n">
        <v>45904</v>
      </c>
      <c r="B20" s="5">
        <f>DATE(YEAR(A20),MONTH(A20),1)</f>
        <v/>
      </c>
      <c r="C20" t="inlineStr">
        <is>
          <t>Matin</t>
        </is>
      </c>
      <c r="D20" t="inlineStr">
        <is>
          <t>Ligne A</t>
        </is>
      </c>
      <c r="E20" t="inlineStr">
        <is>
          <t>P-100</t>
        </is>
      </c>
      <c r="F20" t="n">
        <v>1345</v>
      </c>
      <c r="G20" t="n">
        <v>24</v>
      </c>
      <c r="H20">
        <f>F20-G20</f>
        <v/>
      </c>
      <c r="I20" t="inlineStr"/>
    </row>
    <row r="21">
      <c r="A21" s="4" t="n">
        <v>45904</v>
      </c>
      <c r="B21" s="5">
        <f>DATE(YEAR(A21),MONTH(A21),1)</f>
        <v/>
      </c>
      <c r="C21" t="inlineStr">
        <is>
          <t>Après-midi</t>
        </is>
      </c>
      <c r="D21" t="inlineStr">
        <is>
          <t>Ligne A</t>
        </is>
      </c>
      <c r="E21" t="inlineStr">
        <is>
          <t>P-100</t>
        </is>
      </c>
      <c r="F21" t="n">
        <v>1305</v>
      </c>
      <c r="G21" t="n">
        <v>24</v>
      </c>
      <c r="H21">
        <f>F21-G21</f>
        <v/>
      </c>
      <c r="I21" t="inlineStr"/>
    </row>
    <row r="22">
      <c r="A22" s="4" t="n">
        <v>45904</v>
      </c>
      <c r="B22" s="5">
        <f>DATE(YEAR(A22),MONTH(A22),1)</f>
        <v/>
      </c>
      <c r="C22" t="inlineStr">
        <is>
          <t>Nuit</t>
        </is>
      </c>
      <c r="D22" t="inlineStr">
        <is>
          <t>Ligne A</t>
        </is>
      </c>
      <c r="E22" t="inlineStr">
        <is>
          <t>P-100</t>
        </is>
      </c>
      <c r="F22" t="n">
        <v>1305</v>
      </c>
      <c r="G22" t="n">
        <v>30</v>
      </c>
      <c r="H22">
        <f>F22-G22</f>
        <v/>
      </c>
      <c r="I22" t="inlineStr"/>
    </row>
    <row r="23">
      <c r="A23" s="4" t="n">
        <v>45904</v>
      </c>
      <c r="B23" s="5">
        <f>DATE(YEAR(A23),MONTH(A23),1)</f>
        <v/>
      </c>
      <c r="C23" t="inlineStr">
        <is>
          <t>Matin</t>
        </is>
      </c>
      <c r="D23" t="inlineStr">
        <is>
          <t>Ligne B</t>
        </is>
      </c>
      <c r="E23" t="inlineStr">
        <is>
          <t>P-200</t>
        </is>
      </c>
      <c r="F23" t="n">
        <v>1265</v>
      </c>
      <c r="G23" t="n">
        <v>24</v>
      </c>
      <c r="H23">
        <f>F23-G23</f>
        <v/>
      </c>
      <c r="I23" t="inlineStr"/>
    </row>
    <row r="24">
      <c r="A24" s="4" t="n">
        <v>45904</v>
      </c>
      <c r="B24" s="5">
        <f>DATE(YEAR(A24),MONTH(A24),1)</f>
        <v/>
      </c>
      <c r="C24" t="inlineStr">
        <is>
          <t>Après-midi</t>
        </is>
      </c>
      <c r="D24" t="inlineStr">
        <is>
          <t>Ligne B</t>
        </is>
      </c>
      <c r="E24" t="inlineStr">
        <is>
          <t>P-200</t>
        </is>
      </c>
      <c r="F24" t="n">
        <v>1225</v>
      </c>
      <c r="G24" t="n">
        <v>24</v>
      </c>
      <c r="H24">
        <f>F24-G24</f>
        <v/>
      </c>
      <c r="I24" t="inlineStr"/>
    </row>
    <row r="25">
      <c r="A25" s="4" t="n">
        <v>45904</v>
      </c>
      <c r="B25" s="5">
        <f>DATE(YEAR(A25),MONTH(A25),1)</f>
        <v/>
      </c>
      <c r="C25" t="inlineStr">
        <is>
          <t>Nuit</t>
        </is>
      </c>
      <c r="D25" t="inlineStr">
        <is>
          <t>Ligne B</t>
        </is>
      </c>
      <c r="E25" t="inlineStr">
        <is>
          <t>P-200</t>
        </is>
      </c>
      <c r="F25" t="n">
        <v>1225</v>
      </c>
      <c r="G25" t="n">
        <v>30</v>
      </c>
      <c r="H25">
        <f>F25-G25</f>
        <v/>
      </c>
      <c r="I25" t="inlineStr"/>
    </row>
    <row r="26">
      <c r="A26" s="4" t="n">
        <v>45905</v>
      </c>
      <c r="B26" s="5">
        <f>DATE(YEAR(A26),MONTH(A26),1)</f>
        <v/>
      </c>
      <c r="C26" t="inlineStr">
        <is>
          <t>Matin</t>
        </is>
      </c>
      <c r="D26" t="inlineStr">
        <is>
          <t>Ligne A</t>
        </is>
      </c>
      <c r="E26" t="inlineStr">
        <is>
          <t>P-200</t>
        </is>
      </c>
      <c r="F26" t="n">
        <v>1370</v>
      </c>
      <c r="G26" t="n">
        <v>26</v>
      </c>
      <c r="H26">
        <f>F26-G26</f>
        <v/>
      </c>
      <c r="I26" t="inlineStr"/>
    </row>
    <row r="27">
      <c r="A27" s="4" t="n">
        <v>45905</v>
      </c>
      <c r="B27" s="5">
        <f>DATE(YEAR(A27),MONTH(A27),1)</f>
        <v/>
      </c>
      <c r="C27" t="inlineStr">
        <is>
          <t>Après-midi</t>
        </is>
      </c>
      <c r="D27" t="inlineStr">
        <is>
          <t>Ligne A</t>
        </is>
      </c>
      <c r="E27" t="inlineStr">
        <is>
          <t>P-200</t>
        </is>
      </c>
      <c r="F27" t="n">
        <v>1330</v>
      </c>
      <c r="G27" t="n">
        <v>26</v>
      </c>
      <c r="H27">
        <f>F27-G27</f>
        <v/>
      </c>
      <c r="I27" t="inlineStr"/>
    </row>
    <row r="28">
      <c r="A28" s="4" t="n">
        <v>45905</v>
      </c>
      <c r="B28" s="5">
        <f>DATE(YEAR(A28),MONTH(A28),1)</f>
        <v/>
      </c>
      <c r="C28" t="inlineStr">
        <is>
          <t>Nuit</t>
        </is>
      </c>
      <c r="D28" t="inlineStr">
        <is>
          <t>Ligne A</t>
        </is>
      </c>
      <c r="E28" t="inlineStr">
        <is>
          <t>P-200</t>
        </is>
      </c>
      <c r="F28" t="n">
        <v>1330</v>
      </c>
      <c r="G28" t="n">
        <v>32</v>
      </c>
      <c r="H28">
        <f>F28-G28</f>
        <v/>
      </c>
      <c r="I28" t="inlineStr"/>
    </row>
    <row r="29">
      <c r="A29" s="4" t="n">
        <v>45905</v>
      </c>
      <c r="B29" s="5">
        <f>DATE(YEAR(A29),MONTH(A29),1)</f>
        <v/>
      </c>
      <c r="C29" t="inlineStr">
        <is>
          <t>Matin</t>
        </is>
      </c>
      <c r="D29" t="inlineStr">
        <is>
          <t>Ligne B</t>
        </is>
      </c>
      <c r="E29" t="inlineStr">
        <is>
          <t>P-300</t>
        </is>
      </c>
      <c r="F29" t="n">
        <v>1290</v>
      </c>
      <c r="G29" t="n">
        <v>26</v>
      </c>
      <c r="H29">
        <f>F29-G29</f>
        <v/>
      </c>
      <c r="I29" t="inlineStr"/>
    </row>
    <row r="30">
      <c r="A30" s="4" t="n">
        <v>45905</v>
      </c>
      <c r="B30" s="5">
        <f>DATE(YEAR(A30),MONTH(A30),1)</f>
        <v/>
      </c>
      <c r="C30" t="inlineStr">
        <is>
          <t>Après-midi</t>
        </is>
      </c>
      <c r="D30" t="inlineStr">
        <is>
          <t>Ligne B</t>
        </is>
      </c>
      <c r="E30" t="inlineStr">
        <is>
          <t>P-300</t>
        </is>
      </c>
      <c r="F30" t="n">
        <v>1250</v>
      </c>
      <c r="G30" t="n">
        <v>26</v>
      </c>
      <c r="H30">
        <f>F30-G30</f>
        <v/>
      </c>
      <c r="I30" t="inlineStr"/>
    </row>
    <row r="31">
      <c r="A31" s="4" t="n">
        <v>45905</v>
      </c>
      <c r="B31" s="5">
        <f>DATE(YEAR(A31),MONTH(A31),1)</f>
        <v/>
      </c>
      <c r="C31" t="inlineStr">
        <is>
          <t>Nuit</t>
        </is>
      </c>
      <c r="D31" t="inlineStr">
        <is>
          <t>Ligne B</t>
        </is>
      </c>
      <c r="E31" t="inlineStr">
        <is>
          <t>P-300</t>
        </is>
      </c>
      <c r="F31" t="n">
        <v>1250</v>
      </c>
      <c r="G31" t="n">
        <v>32</v>
      </c>
      <c r="H31">
        <f>F31-G31</f>
        <v/>
      </c>
      <c r="I31" t="inlineStr"/>
    </row>
    <row r="32">
      <c r="A32" s="4" t="n">
        <v>45906</v>
      </c>
      <c r="B32" s="5">
        <f>DATE(YEAR(A32),MONTH(A32),1)</f>
        <v/>
      </c>
      <c r="C32" t="inlineStr">
        <is>
          <t>Matin</t>
        </is>
      </c>
      <c r="D32" t="inlineStr">
        <is>
          <t>Ligne A</t>
        </is>
      </c>
      <c r="E32" t="inlineStr">
        <is>
          <t>P-300</t>
        </is>
      </c>
      <c r="F32" t="n">
        <v>1395</v>
      </c>
      <c r="G32" t="n">
        <v>28</v>
      </c>
      <c r="H32">
        <f>F32-G32</f>
        <v/>
      </c>
      <c r="I32" t="inlineStr"/>
    </row>
    <row r="33">
      <c r="A33" s="4" t="n">
        <v>45906</v>
      </c>
      <c r="B33" s="5">
        <f>DATE(YEAR(A33),MONTH(A33),1)</f>
        <v/>
      </c>
      <c r="C33" t="inlineStr">
        <is>
          <t>Après-midi</t>
        </is>
      </c>
      <c r="D33" t="inlineStr">
        <is>
          <t>Ligne A</t>
        </is>
      </c>
      <c r="E33" t="inlineStr">
        <is>
          <t>P-300</t>
        </is>
      </c>
      <c r="F33" t="n">
        <v>1355</v>
      </c>
      <c r="G33" t="n">
        <v>28</v>
      </c>
      <c r="H33">
        <f>F33-G33</f>
        <v/>
      </c>
      <c r="I33" t="inlineStr"/>
    </row>
    <row r="34">
      <c r="A34" s="4" t="n">
        <v>45906</v>
      </c>
      <c r="B34" s="5">
        <f>DATE(YEAR(A34),MONTH(A34),1)</f>
        <v/>
      </c>
      <c r="C34" t="inlineStr">
        <is>
          <t>Nuit</t>
        </is>
      </c>
      <c r="D34" t="inlineStr">
        <is>
          <t>Ligne A</t>
        </is>
      </c>
      <c r="E34" t="inlineStr">
        <is>
          <t>P-300</t>
        </is>
      </c>
      <c r="F34" t="n">
        <v>1355</v>
      </c>
      <c r="G34" t="n">
        <v>34</v>
      </c>
      <c r="H34">
        <f>F34-G34</f>
        <v/>
      </c>
      <c r="I34" t="inlineStr"/>
    </row>
    <row r="35">
      <c r="A35" s="4" t="n">
        <v>45906</v>
      </c>
      <c r="B35" s="5">
        <f>DATE(YEAR(A35),MONTH(A35),1)</f>
        <v/>
      </c>
      <c r="C35" t="inlineStr">
        <is>
          <t>Matin</t>
        </is>
      </c>
      <c r="D35" t="inlineStr">
        <is>
          <t>Ligne B</t>
        </is>
      </c>
      <c r="E35" t="inlineStr">
        <is>
          <t>P-100</t>
        </is>
      </c>
      <c r="F35" t="n">
        <v>1315</v>
      </c>
      <c r="G35" t="n">
        <v>28</v>
      </c>
      <c r="H35">
        <f>F35-G35</f>
        <v/>
      </c>
      <c r="I35" t="inlineStr"/>
    </row>
    <row r="36">
      <c r="A36" s="4" t="n">
        <v>45906</v>
      </c>
      <c r="B36" s="5">
        <f>DATE(YEAR(A36),MONTH(A36),1)</f>
        <v/>
      </c>
      <c r="C36" t="inlineStr">
        <is>
          <t>Après-midi</t>
        </is>
      </c>
      <c r="D36" t="inlineStr">
        <is>
          <t>Ligne B</t>
        </is>
      </c>
      <c r="E36" t="inlineStr">
        <is>
          <t>P-100</t>
        </is>
      </c>
      <c r="F36" t="n">
        <v>1275</v>
      </c>
      <c r="G36" t="n">
        <v>28</v>
      </c>
      <c r="H36">
        <f>F36-G36</f>
        <v/>
      </c>
      <c r="I36" t="inlineStr"/>
    </row>
    <row r="37">
      <c r="A37" s="4" t="n">
        <v>45906</v>
      </c>
      <c r="B37" s="5">
        <f>DATE(YEAR(A37),MONTH(A37),1)</f>
        <v/>
      </c>
      <c r="C37" t="inlineStr">
        <is>
          <t>Nuit</t>
        </is>
      </c>
      <c r="D37" t="inlineStr">
        <is>
          <t>Ligne B</t>
        </is>
      </c>
      <c r="E37" t="inlineStr">
        <is>
          <t>P-100</t>
        </is>
      </c>
      <c r="F37" t="n">
        <v>1275</v>
      </c>
      <c r="G37" t="n">
        <v>34</v>
      </c>
      <c r="H37">
        <f>F37-G37</f>
        <v/>
      </c>
      <c r="I37" t="inlineStr"/>
    </row>
    <row r="38">
      <c r="A38" s="4" t="n">
        <v>45907</v>
      </c>
      <c r="B38" s="5">
        <f>DATE(YEAR(A38),MONTH(A38),1)</f>
        <v/>
      </c>
      <c r="C38" t="inlineStr">
        <is>
          <t>Matin</t>
        </is>
      </c>
      <c r="D38" t="inlineStr">
        <is>
          <t>Ligne A</t>
        </is>
      </c>
      <c r="E38" t="inlineStr">
        <is>
          <t>P-100</t>
        </is>
      </c>
      <c r="F38" t="n">
        <v>1420</v>
      </c>
      <c r="G38" t="n">
        <v>18</v>
      </c>
      <c r="H38">
        <f>F38-G38</f>
        <v/>
      </c>
      <c r="I38" t="inlineStr"/>
    </row>
    <row r="39">
      <c r="A39" s="4" t="n">
        <v>45907</v>
      </c>
      <c r="B39" s="5">
        <f>DATE(YEAR(A39),MONTH(A39),1)</f>
        <v/>
      </c>
      <c r="C39" t="inlineStr">
        <is>
          <t>Après-midi</t>
        </is>
      </c>
      <c r="D39" t="inlineStr">
        <is>
          <t>Ligne A</t>
        </is>
      </c>
      <c r="E39" t="inlineStr">
        <is>
          <t>P-100</t>
        </is>
      </c>
      <c r="F39" t="n">
        <v>1380</v>
      </c>
      <c r="G39" t="n">
        <v>18</v>
      </c>
      <c r="H39">
        <f>F39-G39</f>
        <v/>
      </c>
      <c r="I39" t="inlineStr"/>
    </row>
    <row r="40">
      <c r="A40" s="4" t="n">
        <v>45907</v>
      </c>
      <c r="B40" s="5">
        <f>DATE(YEAR(A40),MONTH(A40),1)</f>
        <v/>
      </c>
      <c r="C40" t="inlineStr">
        <is>
          <t>Nuit</t>
        </is>
      </c>
      <c r="D40" t="inlineStr">
        <is>
          <t>Ligne A</t>
        </is>
      </c>
      <c r="E40" t="inlineStr">
        <is>
          <t>P-100</t>
        </is>
      </c>
      <c r="F40" t="n">
        <v>1380</v>
      </c>
      <c r="G40" t="n">
        <v>24</v>
      </c>
      <c r="H40">
        <f>F40-G40</f>
        <v/>
      </c>
      <c r="I40" t="inlineStr"/>
    </row>
    <row r="41">
      <c r="A41" s="4" t="n">
        <v>45907</v>
      </c>
      <c r="B41" s="5">
        <f>DATE(YEAR(A41),MONTH(A41),1)</f>
        <v/>
      </c>
      <c r="C41" t="inlineStr">
        <is>
          <t>Matin</t>
        </is>
      </c>
      <c r="D41" t="inlineStr">
        <is>
          <t>Ligne B</t>
        </is>
      </c>
      <c r="E41" t="inlineStr">
        <is>
          <t>P-200</t>
        </is>
      </c>
      <c r="F41" t="n">
        <v>1340</v>
      </c>
      <c r="G41" t="n">
        <v>18</v>
      </c>
      <c r="H41">
        <f>F41-G41</f>
        <v/>
      </c>
      <c r="I41" t="inlineStr"/>
    </row>
    <row r="42">
      <c r="A42" s="4" t="n">
        <v>45907</v>
      </c>
      <c r="B42" s="5">
        <f>DATE(YEAR(A42),MONTH(A42),1)</f>
        <v/>
      </c>
      <c r="C42" t="inlineStr">
        <is>
          <t>Après-midi</t>
        </is>
      </c>
      <c r="D42" t="inlineStr">
        <is>
          <t>Ligne B</t>
        </is>
      </c>
      <c r="E42" t="inlineStr">
        <is>
          <t>P-200</t>
        </is>
      </c>
      <c r="F42" t="n">
        <v>1300</v>
      </c>
      <c r="G42" t="n">
        <v>18</v>
      </c>
      <c r="H42">
        <f>F42-G42</f>
        <v/>
      </c>
      <c r="I42" t="inlineStr"/>
    </row>
    <row r="43">
      <c r="A43" s="4" t="n">
        <v>45907</v>
      </c>
      <c r="B43" s="5">
        <f>DATE(YEAR(A43),MONTH(A43),1)</f>
        <v/>
      </c>
      <c r="C43" t="inlineStr">
        <is>
          <t>Nuit</t>
        </is>
      </c>
      <c r="D43" t="inlineStr">
        <is>
          <t>Ligne B</t>
        </is>
      </c>
      <c r="E43" t="inlineStr">
        <is>
          <t>P-200</t>
        </is>
      </c>
      <c r="F43" t="n">
        <v>1300</v>
      </c>
      <c r="G43" t="n">
        <v>24</v>
      </c>
      <c r="H43">
        <f>F43-G43</f>
        <v/>
      </c>
      <c r="I43" t="inlineStr"/>
    </row>
    <row r="44">
      <c r="A44" s="4" t="n">
        <v>45908</v>
      </c>
      <c r="B44" s="5">
        <f>DATE(YEAR(A44),MONTH(A44),1)</f>
        <v/>
      </c>
      <c r="C44" t="inlineStr">
        <is>
          <t>Matin</t>
        </is>
      </c>
      <c r="D44" t="inlineStr">
        <is>
          <t>Ligne A</t>
        </is>
      </c>
      <c r="E44" t="inlineStr">
        <is>
          <t>P-200</t>
        </is>
      </c>
      <c r="F44" t="n">
        <v>1445</v>
      </c>
      <c r="G44" t="n">
        <v>20</v>
      </c>
      <c r="H44">
        <f>F44-G44</f>
        <v/>
      </c>
      <c r="I44" t="inlineStr"/>
    </row>
    <row r="45">
      <c r="A45" s="4" t="n">
        <v>45908</v>
      </c>
      <c r="B45" s="5">
        <f>DATE(YEAR(A45),MONTH(A45),1)</f>
        <v/>
      </c>
      <c r="C45" t="inlineStr">
        <is>
          <t>Après-midi</t>
        </is>
      </c>
      <c r="D45" t="inlineStr">
        <is>
          <t>Ligne A</t>
        </is>
      </c>
      <c r="E45" t="inlineStr">
        <is>
          <t>P-200</t>
        </is>
      </c>
      <c r="F45" t="n">
        <v>1405</v>
      </c>
      <c r="G45" t="n">
        <v>20</v>
      </c>
      <c r="H45">
        <f>F45-G45</f>
        <v/>
      </c>
      <c r="I45" t="inlineStr"/>
    </row>
    <row r="46">
      <c r="A46" s="4" t="n">
        <v>45908</v>
      </c>
      <c r="B46" s="5">
        <f>DATE(YEAR(A46),MONTH(A46),1)</f>
        <v/>
      </c>
      <c r="C46" t="inlineStr">
        <is>
          <t>Nuit</t>
        </is>
      </c>
      <c r="D46" t="inlineStr">
        <is>
          <t>Ligne A</t>
        </is>
      </c>
      <c r="E46" t="inlineStr">
        <is>
          <t>P-200</t>
        </is>
      </c>
      <c r="F46" t="n">
        <v>1405</v>
      </c>
      <c r="G46" t="n">
        <v>26</v>
      </c>
      <c r="H46">
        <f>F46-G46</f>
        <v/>
      </c>
      <c r="I46" t="inlineStr"/>
    </row>
    <row r="47">
      <c r="A47" s="4" t="n">
        <v>45908</v>
      </c>
      <c r="B47" s="5">
        <f>DATE(YEAR(A47),MONTH(A47),1)</f>
        <v/>
      </c>
      <c r="C47" t="inlineStr">
        <is>
          <t>Matin</t>
        </is>
      </c>
      <c r="D47" t="inlineStr">
        <is>
          <t>Ligne B</t>
        </is>
      </c>
      <c r="E47" t="inlineStr">
        <is>
          <t>P-300</t>
        </is>
      </c>
      <c r="F47" t="n">
        <v>1365</v>
      </c>
      <c r="G47" t="n">
        <v>20</v>
      </c>
      <c r="H47">
        <f>F47-G47</f>
        <v/>
      </c>
      <c r="I47" t="inlineStr"/>
    </row>
    <row r="48">
      <c r="A48" s="4" t="n">
        <v>45908</v>
      </c>
      <c r="B48" s="5">
        <f>DATE(YEAR(A48),MONTH(A48),1)</f>
        <v/>
      </c>
      <c r="C48" t="inlineStr">
        <is>
          <t>Après-midi</t>
        </is>
      </c>
      <c r="D48" t="inlineStr">
        <is>
          <t>Ligne B</t>
        </is>
      </c>
      <c r="E48" t="inlineStr">
        <is>
          <t>P-300</t>
        </is>
      </c>
      <c r="F48" t="n">
        <v>1325</v>
      </c>
      <c r="G48" t="n">
        <v>20</v>
      </c>
      <c r="H48">
        <f>F48-G48</f>
        <v/>
      </c>
      <c r="I48" t="inlineStr"/>
    </row>
    <row r="49">
      <c r="A49" s="4" t="n">
        <v>45908</v>
      </c>
      <c r="B49" s="5">
        <f>DATE(YEAR(A49),MONTH(A49),1)</f>
        <v/>
      </c>
      <c r="C49" t="inlineStr">
        <is>
          <t>Nuit</t>
        </is>
      </c>
      <c r="D49" t="inlineStr">
        <is>
          <t>Ligne B</t>
        </is>
      </c>
      <c r="E49" t="inlineStr">
        <is>
          <t>P-300</t>
        </is>
      </c>
      <c r="F49" t="n">
        <v>1325</v>
      </c>
      <c r="G49" t="n">
        <v>26</v>
      </c>
      <c r="H49">
        <f>F49-G49</f>
        <v/>
      </c>
      <c r="I49" t="inlineStr"/>
    </row>
    <row r="50">
      <c r="A50" s="4" t="n">
        <v>45909</v>
      </c>
      <c r="B50" s="5">
        <f>DATE(YEAR(A50),MONTH(A50),1)</f>
        <v/>
      </c>
      <c r="C50" t="inlineStr">
        <is>
          <t>Matin</t>
        </is>
      </c>
      <c r="D50" t="inlineStr">
        <is>
          <t>Ligne A</t>
        </is>
      </c>
      <c r="E50" t="inlineStr">
        <is>
          <t>P-300</t>
        </is>
      </c>
      <c r="F50" t="n">
        <v>1470</v>
      </c>
      <c r="G50" t="n">
        <v>22</v>
      </c>
      <c r="H50">
        <f>F50-G50</f>
        <v/>
      </c>
      <c r="I50" t="inlineStr"/>
    </row>
    <row r="51">
      <c r="A51" s="4" t="n">
        <v>45909</v>
      </c>
      <c r="B51" s="5">
        <f>DATE(YEAR(A51),MONTH(A51),1)</f>
        <v/>
      </c>
      <c r="C51" t="inlineStr">
        <is>
          <t>Après-midi</t>
        </is>
      </c>
      <c r="D51" t="inlineStr">
        <is>
          <t>Ligne A</t>
        </is>
      </c>
      <c r="E51" t="inlineStr">
        <is>
          <t>P-300</t>
        </is>
      </c>
      <c r="F51" t="n">
        <v>1430</v>
      </c>
      <c r="G51" t="n">
        <v>22</v>
      </c>
      <c r="H51">
        <f>F51-G51</f>
        <v/>
      </c>
      <c r="I51" t="inlineStr"/>
    </row>
    <row r="52">
      <c r="A52" s="4" t="n">
        <v>45909</v>
      </c>
      <c r="B52" s="5">
        <f>DATE(YEAR(A52),MONTH(A52),1)</f>
        <v/>
      </c>
      <c r="C52" t="inlineStr">
        <is>
          <t>Nuit</t>
        </is>
      </c>
      <c r="D52" t="inlineStr">
        <is>
          <t>Ligne A</t>
        </is>
      </c>
      <c r="E52" t="inlineStr">
        <is>
          <t>P-300</t>
        </is>
      </c>
      <c r="F52" t="n">
        <v>1430</v>
      </c>
      <c r="G52" t="n">
        <v>28</v>
      </c>
      <c r="H52">
        <f>F52-G52</f>
        <v/>
      </c>
      <c r="I52" t="inlineStr"/>
    </row>
    <row r="53">
      <c r="A53" s="4" t="n">
        <v>45909</v>
      </c>
      <c r="B53" s="5">
        <f>DATE(YEAR(A53),MONTH(A53),1)</f>
        <v/>
      </c>
      <c r="C53" t="inlineStr">
        <is>
          <t>Matin</t>
        </is>
      </c>
      <c r="D53" t="inlineStr">
        <is>
          <t>Ligne B</t>
        </is>
      </c>
      <c r="E53" t="inlineStr">
        <is>
          <t>P-100</t>
        </is>
      </c>
      <c r="F53" t="n">
        <v>1390</v>
      </c>
      <c r="G53" t="n">
        <v>22</v>
      </c>
      <c r="H53">
        <f>F53-G53</f>
        <v/>
      </c>
      <c r="I53" t="inlineStr"/>
    </row>
    <row r="54">
      <c r="A54" s="4" t="n">
        <v>45909</v>
      </c>
      <c r="B54" s="5">
        <f>DATE(YEAR(A54),MONTH(A54),1)</f>
        <v/>
      </c>
      <c r="C54" t="inlineStr">
        <is>
          <t>Après-midi</t>
        </is>
      </c>
      <c r="D54" t="inlineStr">
        <is>
          <t>Ligne B</t>
        </is>
      </c>
      <c r="E54" t="inlineStr">
        <is>
          <t>P-100</t>
        </is>
      </c>
      <c r="F54" t="n">
        <v>1350</v>
      </c>
      <c r="G54" t="n">
        <v>22</v>
      </c>
      <c r="H54">
        <f>F54-G54</f>
        <v/>
      </c>
      <c r="I54" t="inlineStr"/>
    </row>
    <row r="55">
      <c r="A55" s="4" t="n">
        <v>45909</v>
      </c>
      <c r="B55" s="5">
        <f>DATE(YEAR(A55),MONTH(A55),1)</f>
        <v/>
      </c>
      <c r="C55" t="inlineStr">
        <is>
          <t>Nuit</t>
        </is>
      </c>
      <c r="D55" t="inlineStr">
        <is>
          <t>Ligne B</t>
        </is>
      </c>
      <c r="E55" t="inlineStr">
        <is>
          <t>P-100</t>
        </is>
      </c>
      <c r="F55" t="n">
        <v>1350</v>
      </c>
      <c r="G55" t="n">
        <v>28</v>
      </c>
      <c r="H55">
        <f>F55-G55</f>
        <v/>
      </c>
      <c r="I55" t="inlineStr"/>
    </row>
    <row r="56">
      <c r="A56" s="4" t="n">
        <v>45910</v>
      </c>
      <c r="B56" s="5">
        <f>DATE(YEAR(A56),MONTH(A56),1)</f>
        <v/>
      </c>
      <c r="C56" t="inlineStr">
        <is>
          <t>Matin</t>
        </is>
      </c>
      <c r="D56" t="inlineStr">
        <is>
          <t>Ligne A</t>
        </is>
      </c>
      <c r="E56" t="inlineStr">
        <is>
          <t>P-100</t>
        </is>
      </c>
      <c r="F56" t="n">
        <v>1495</v>
      </c>
      <c r="G56" t="n">
        <v>24</v>
      </c>
      <c r="H56">
        <f>F56-G56</f>
        <v/>
      </c>
      <c r="I56" t="inlineStr"/>
    </row>
    <row r="57">
      <c r="A57" s="4" t="n">
        <v>45910</v>
      </c>
      <c r="B57" s="5">
        <f>DATE(YEAR(A57),MONTH(A57),1)</f>
        <v/>
      </c>
      <c r="C57" t="inlineStr">
        <is>
          <t>Après-midi</t>
        </is>
      </c>
      <c r="D57" t="inlineStr">
        <is>
          <t>Ligne A</t>
        </is>
      </c>
      <c r="E57" t="inlineStr">
        <is>
          <t>P-100</t>
        </is>
      </c>
      <c r="F57" t="n">
        <v>1455</v>
      </c>
      <c r="G57" t="n">
        <v>24</v>
      </c>
      <c r="H57">
        <f>F57-G57</f>
        <v/>
      </c>
      <c r="I57" t="inlineStr"/>
    </row>
    <row r="58">
      <c r="A58" s="4" t="n">
        <v>45910</v>
      </c>
      <c r="B58" s="5">
        <f>DATE(YEAR(A58),MONTH(A58),1)</f>
        <v/>
      </c>
      <c r="C58" t="inlineStr">
        <is>
          <t>Nuit</t>
        </is>
      </c>
      <c r="D58" t="inlineStr">
        <is>
          <t>Ligne A</t>
        </is>
      </c>
      <c r="E58" t="inlineStr">
        <is>
          <t>P-100</t>
        </is>
      </c>
      <c r="F58" t="n">
        <v>1455</v>
      </c>
      <c r="G58" t="n">
        <v>30</v>
      </c>
      <c r="H58">
        <f>F58-G58</f>
        <v/>
      </c>
      <c r="I58" t="inlineStr"/>
    </row>
    <row r="59">
      <c r="A59" s="4" t="n">
        <v>45910</v>
      </c>
      <c r="B59" s="5">
        <f>DATE(YEAR(A59),MONTH(A59),1)</f>
        <v/>
      </c>
      <c r="C59" t="inlineStr">
        <is>
          <t>Matin</t>
        </is>
      </c>
      <c r="D59" t="inlineStr">
        <is>
          <t>Ligne B</t>
        </is>
      </c>
      <c r="E59" t="inlineStr">
        <is>
          <t>P-200</t>
        </is>
      </c>
      <c r="F59" t="n">
        <v>1415</v>
      </c>
      <c r="G59" t="n">
        <v>24</v>
      </c>
      <c r="H59">
        <f>F59-G59</f>
        <v/>
      </c>
      <c r="I59" t="inlineStr"/>
    </row>
    <row r="60">
      <c r="A60" s="4" t="n">
        <v>45910</v>
      </c>
      <c r="B60" s="5">
        <f>DATE(YEAR(A60),MONTH(A60),1)</f>
        <v/>
      </c>
      <c r="C60" t="inlineStr">
        <is>
          <t>Après-midi</t>
        </is>
      </c>
      <c r="D60" t="inlineStr">
        <is>
          <t>Ligne B</t>
        </is>
      </c>
      <c r="E60" t="inlineStr">
        <is>
          <t>P-200</t>
        </is>
      </c>
      <c r="F60" t="n">
        <v>1375</v>
      </c>
      <c r="G60" t="n">
        <v>24</v>
      </c>
      <c r="H60">
        <f>F60-G60</f>
        <v/>
      </c>
      <c r="I60" t="inlineStr"/>
    </row>
    <row r="61">
      <c r="A61" s="4" t="n">
        <v>45910</v>
      </c>
      <c r="B61" s="5">
        <f>DATE(YEAR(A61),MONTH(A61),1)</f>
        <v/>
      </c>
      <c r="C61" t="inlineStr">
        <is>
          <t>Nuit</t>
        </is>
      </c>
      <c r="D61" t="inlineStr">
        <is>
          <t>Ligne B</t>
        </is>
      </c>
      <c r="E61" t="inlineStr">
        <is>
          <t>P-200</t>
        </is>
      </c>
      <c r="F61" t="n">
        <v>1375</v>
      </c>
      <c r="G61" t="n">
        <v>30</v>
      </c>
      <c r="H61">
        <f>F61-G61</f>
        <v/>
      </c>
      <c r="I61" t="inlineStr"/>
    </row>
    <row r="62">
      <c r="A62" s="4" t="n">
        <v>45911</v>
      </c>
      <c r="B62" s="5">
        <f>DATE(YEAR(A62),MONTH(A62),1)</f>
        <v/>
      </c>
      <c r="C62" t="inlineStr">
        <is>
          <t>Matin</t>
        </is>
      </c>
      <c r="D62" t="inlineStr">
        <is>
          <t>Ligne A</t>
        </is>
      </c>
      <c r="E62" t="inlineStr">
        <is>
          <t>P-200</t>
        </is>
      </c>
      <c r="F62" t="n">
        <v>1520</v>
      </c>
      <c r="G62" t="n">
        <v>26</v>
      </c>
      <c r="H62">
        <f>F62-G62</f>
        <v/>
      </c>
      <c r="I62" t="inlineStr"/>
    </row>
    <row r="63">
      <c r="A63" s="4" t="n">
        <v>45911</v>
      </c>
      <c r="B63" s="5">
        <f>DATE(YEAR(A63),MONTH(A63),1)</f>
        <v/>
      </c>
      <c r="C63" t="inlineStr">
        <is>
          <t>Après-midi</t>
        </is>
      </c>
      <c r="D63" t="inlineStr">
        <is>
          <t>Ligne A</t>
        </is>
      </c>
      <c r="E63" t="inlineStr">
        <is>
          <t>P-200</t>
        </is>
      </c>
      <c r="F63" t="n">
        <v>1480</v>
      </c>
      <c r="G63" t="n">
        <v>26</v>
      </c>
      <c r="H63">
        <f>F63-G63</f>
        <v/>
      </c>
      <c r="I63" t="inlineStr"/>
    </row>
    <row r="64">
      <c r="A64" s="4" t="n">
        <v>45911</v>
      </c>
      <c r="B64" s="5">
        <f>DATE(YEAR(A64),MONTH(A64),1)</f>
        <v/>
      </c>
      <c r="C64" t="inlineStr">
        <is>
          <t>Nuit</t>
        </is>
      </c>
      <c r="D64" t="inlineStr">
        <is>
          <t>Ligne A</t>
        </is>
      </c>
      <c r="E64" t="inlineStr">
        <is>
          <t>P-200</t>
        </is>
      </c>
      <c r="F64" t="n">
        <v>1480</v>
      </c>
      <c r="G64" t="n">
        <v>32</v>
      </c>
      <c r="H64">
        <f>F64-G64</f>
        <v/>
      </c>
      <c r="I64" t="inlineStr"/>
    </row>
    <row r="65">
      <c r="A65" s="4" t="n">
        <v>45911</v>
      </c>
      <c r="B65" s="5">
        <f>DATE(YEAR(A65),MONTH(A65),1)</f>
        <v/>
      </c>
      <c r="C65" t="inlineStr">
        <is>
          <t>Matin</t>
        </is>
      </c>
      <c r="D65" t="inlineStr">
        <is>
          <t>Ligne B</t>
        </is>
      </c>
      <c r="E65" t="inlineStr">
        <is>
          <t>P-300</t>
        </is>
      </c>
      <c r="F65" t="n">
        <v>1440</v>
      </c>
      <c r="G65" t="n">
        <v>26</v>
      </c>
      <c r="H65">
        <f>F65-G65</f>
        <v/>
      </c>
      <c r="I65" t="inlineStr"/>
    </row>
    <row r="66">
      <c r="A66" s="4" t="n">
        <v>45911</v>
      </c>
      <c r="B66" s="5">
        <f>DATE(YEAR(A66),MONTH(A66),1)</f>
        <v/>
      </c>
      <c r="C66" t="inlineStr">
        <is>
          <t>Après-midi</t>
        </is>
      </c>
      <c r="D66" t="inlineStr">
        <is>
          <t>Ligne B</t>
        </is>
      </c>
      <c r="E66" t="inlineStr">
        <is>
          <t>P-300</t>
        </is>
      </c>
      <c r="F66" t="n">
        <v>1400</v>
      </c>
      <c r="G66" t="n">
        <v>26</v>
      </c>
      <c r="H66">
        <f>F66-G66</f>
        <v/>
      </c>
      <c r="I66" t="inlineStr"/>
    </row>
    <row r="67">
      <c r="A67" s="4" t="n">
        <v>45911</v>
      </c>
      <c r="B67" s="5">
        <f>DATE(YEAR(A67),MONTH(A67),1)</f>
        <v/>
      </c>
      <c r="C67" t="inlineStr">
        <is>
          <t>Nuit</t>
        </is>
      </c>
      <c r="D67" t="inlineStr">
        <is>
          <t>Ligne B</t>
        </is>
      </c>
      <c r="E67" t="inlineStr">
        <is>
          <t>P-300</t>
        </is>
      </c>
      <c r="F67" t="n">
        <v>1400</v>
      </c>
      <c r="G67" t="n">
        <v>32</v>
      </c>
      <c r="H67">
        <f>F67-G67</f>
        <v/>
      </c>
      <c r="I67" t="inlineStr"/>
    </row>
    <row r="68">
      <c r="A68" s="4" t="n">
        <v>45912</v>
      </c>
      <c r="B68" s="5">
        <f>DATE(YEAR(A68),MONTH(A68),1)</f>
        <v/>
      </c>
      <c r="C68" t="inlineStr">
        <is>
          <t>Matin</t>
        </is>
      </c>
      <c r="D68" t="inlineStr">
        <is>
          <t>Ligne A</t>
        </is>
      </c>
      <c r="E68" t="inlineStr">
        <is>
          <t>P-300</t>
        </is>
      </c>
      <c r="F68" t="n">
        <v>1545</v>
      </c>
      <c r="G68" t="n">
        <v>28</v>
      </c>
      <c r="H68">
        <f>F68-G68</f>
        <v/>
      </c>
      <c r="I68" t="inlineStr"/>
    </row>
    <row r="69">
      <c r="A69" s="4" t="n">
        <v>45912</v>
      </c>
      <c r="B69" s="5">
        <f>DATE(YEAR(A69),MONTH(A69),1)</f>
        <v/>
      </c>
      <c r="C69" t="inlineStr">
        <is>
          <t>Après-midi</t>
        </is>
      </c>
      <c r="D69" t="inlineStr">
        <is>
          <t>Ligne A</t>
        </is>
      </c>
      <c r="E69" t="inlineStr">
        <is>
          <t>P-300</t>
        </is>
      </c>
      <c r="F69" t="n">
        <v>1505</v>
      </c>
      <c r="G69" t="n">
        <v>28</v>
      </c>
      <c r="H69">
        <f>F69-G69</f>
        <v/>
      </c>
      <c r="I69" t="inlineStr"/>
    </row>
    <row r="70">
      <c r="A70" s="4" t="n">
        <v>45912</v>
      </c>
      <c r="B70" s="5">
        <f>DATE(YEAR(A70),MONTH(A70),1)</f>
        <v/>
      </c>
      <c r="C70" t="inlineStr">
        <is>
          <t>Nuit</t>
        </is>
      </c>
      <c r="D70" t="inlineStr">
        <is>
          <t>Ligne A</t>
        </is>
      </c>
      <c r="E70" t="inlineStr">
        <is>
          <t>P-300</t>
        </is>
      </c>
      <c r="F70" t="n">
        <v>1505</v>
      </c>
      <c r="G70" t="n">
        <v>34</v>
      </c>
      <c r="H70">
        <f>F70-G70</f>
        <v/>
      </c>
      <c r="I70" t="inlineStr"/>
    </row>
    <row r="71">
      <c r="A71" s="4" t="n">
        <v>45912</v>
      </c>
      <c r="B71" s="5">
        <f>DATE(YEAR(A71),MONTH(A71),1)</f>
        <v/>
      </c>
      <c r="C71" t="inlineStr">
        <is>
          <t>Matin</t>
        </is>
      </c>
      <c r="D71" t="inlineStr">
        <is>
          <t>Ligne B</t>
        </is>
      </c>
      <c r="E71" t="inlineStr">
        <is>
          <t>P-100</t>
        </is>
      </c>
      <c r="F71" t="n">
        <v>1465</v>
      </c>
      <c r="G71" t="n">
        <v>28</v>
      </c>
      <c r="H71">
        <f>F71-G71</f>
        <v/>
      </c>
      <c r="I71" t="inlineStr"/>
    </row>
    <row r="72">
      <c r="A72" s="4" t="n">
        <v>45912</v>
      </c>
      <c r="B72" s="5">
        <f>DATE(YEAR(A72),MONTH(A72),1)</f>
        <v/>
      </c>
      <c r="C72" t="inlineStr">
        <is>
          <t>Après-midi</t>
        </is>
      </c>
      <c r="D72" t="inlineStr">
        <is>
          <t>Ligne B</t>
        </is>
      </c>
      <c r="E72" t="inlineStr">
        <is>
          <t>P-100</t>
        </is>
      </c>
      <c r="F72" t="n">
        <v>1425</v>
      </c>
      <c r="G72" t="n">
        <v>28</v>
      </c>
      <c r="H72">
        <f>F72-G72</f>
        <v/>
      </c>
      <c r="I72" t="inlineStr"/>
    </row>
    <row r="73">
      <c r="A73" s="4" t="n">
        <v>45912</v>
      </c>
      <c r="B73" s="5">
        <f>DATE(YEAR(A73),MONTH(A73),1)</f>
        <v/>
      </c>
      <c r="C73" t="inlineStr">
        <is>
          <t>Nuit</t>
        </is>
      </c>
      <c r="D73" t="inlineStr">
        <is>
          <t>Ligne B</t>
        </is>
      </c>
      <c r="E73" t="inlineStr">
        <is>
          <t>P-100</t>
        </is>
      </c>
      <c r="F73" t="n">
        <v>1425</v>
      </c>
      <c r="G73" t="n">
        <v>34</v>
      </c>
      <c r="H73">
        <f>F73-G73</f>
        <v/>
      </c>
      <c r="I73" t="inlineStr"/>
    </row>
    <row r="74">
      <c r="A74" s="4" t="n">
        <v>45913</v>
      </c>
      <c r="B74" s="5">
        <f>DATE(YEAR(A74),MONTH(A74),1)</f>
        <v/>
      </c>
      <c r="C74" t="inlineStr">
        <is>
          <t>Matin</t>
        </is>
      </c>
      <c r="D74" t="inlineStr">
        <is>
          <t>Ligne A</t>
        </is>
      </c>
      <c r="E74" t="inlineStr">
        <is>
          <t>P-100</t>
        </is>
      </c>
      <c r="F74" t="n">
        <v>1570</v>
      </c>
      <c r="G74" t="n">
        <v>18</v>
      </c>
      <c r="H74">
        <f>F74-G74</f>
        <v/>
      </c>
      <c r="I74" t="inlineStr"/>
    </row>
    <row r="75">
      <c r="A75" s="4" t="n">
        <v>45913</v>
      </c>
      <c r="B75" s="5">
        <f>DATE(YEAR(A75),MONTH(A75),1)</f>
        <v/>
      </c>
      <c r="C75" t="inlineStr">
        <is>
          <t>Après-midi</t>
        </is>
      </c>
      <c r="D75" t="inlineStr">
        <is>
          <t>Ligne A</t>
        </is>
      </c>
      <c r="E75" t="inlineStr">
        <is>
          <t>P-100</t>
        </is>
      </c>
      <c r="F75" t="n">
        <v>1530</v>
      </c>
      <c r="G75" t="n">
        <v>18</v>
      </c>
      <c r="H75">
        <f>F75-G75</f>
        <v/>
      </c>
      <c r="I75" t="inlineStr"/>
    </row>
    <row r="76">
      <c r="A76" s="4" t="n">
        <v>45913</v>
      </c>
      <c r="B76" s="5">
        <f>DATE(YEAR(A76),MONTH(A76),1)</f>
        <v/>
      </c>
      <c r="C76" t="inlineStr">
        <is>
          <t>Nuit</t>
        </is>
      </c>
      <c r="D76" t="inlineStr">
        <is>
          <t>Ligne A</t>
        </is>
      </c>
      <c r="E76" t="inlineStr">
        <is>
          <t>P-100</t>
        </is>
      </c>
      <c r="F76" t="n">
        <v>1530</v>
      </c>
      <c r="G76" t="n">
        <v>24</v>
      </c>
      <c r="H76">
        <f>F76-G76</f>
        <v/>
      </c>
      <c r="I76" t="inlineStr"/>
    </row>
    <row r="77">
      <c r="A77" s="4" t="n">
        <v>45913</v>
      </c>
      <c r="B77" s="5">
        <f>DATE(YEAR(A77),MONTH(A77),1)</f>
        <v/>
      </c>
      <c r="C77" t="inlineStr">
        <is>
          <t>Matin</t>
        </is>
      </c>
      <c r="D77" t="inlineStr">
        <is>
          <t>Ligne B</t>
        </is>
      </c>
      <c r="E77" t="inlineStr">
        <is>
          <t>P-200</t>
        </is>
      </c>
      <c r="F77" t="n">
        <v>1490</v>
      </c>
      <c r="G77" t="n">
        <v>18</v>
      </c>
      <c r="H77">
        <f>F77-G77</f>
        <v/>
      </c>
      <c r="I77" t="inlineStr"/>
    </row>
    <row r="78">
      <c r="A78" s="4" t="n">
        <v>45913</v>
      </c>
      <c r="B78" s="5">
        <f>DATE(YEAR(A78),MONTH(A78),1)</f>
        <v/>
      </c>
      <c r="C78" t="inlineStr">
        <is>
          <t>Après-midi</t>
        </is>
      </c>
      <c r="D78" t="inlineStr">
        <is>
          <t>Ligne B</t>
        </is>
      </c>
      <c r="E78" t="inlineStr">
        <is>
          <t>P-200</t>
        </is>
      </c>
      <c r="F78" t="n">
        <v>1450</v>
      </c>
      <c r="G78" t="n">
        <v>18</v>
      </c>
      <c r="H78">
        <f>F78-G78</f>
        <v/>
      </c>
      <c r="I78" t="inlineStr"/>
    </row>
    <row r="79">
      <c r="A79" s="4" t="n">
        <v>45913</v>
      </c>
      <c r="B79" s="5">
        <f>DATE(YEAR(A79),MONTH(A79),1)</f>
        <v/>
      </c>
      <c r="C79" t="inlineStr">
        <is>
          <t>Nuit</t>
        </is>
      </c>
      <c r="D79" t="inlineStr">
        <is>
          <t>Ligne B</t>
        </is>
      </c>
      <c r="E79" t="inlineStr">
        <is>
          <t>P-200</t>
        </is>
      </c>
      <c r="F79" t="n">
        <v>1450</v>
      </c>
      <c r="G79" t="n">
        <v>24</v>
      </c>
      <c r="H79">
        <f>F79-G79</f>
        <v/>
      </c>
      <c r="I79" t="inlineStr"/>
    </row>
    <row r="80">
      <c r="A80" s="4" t="n">
        <v>45914</v>
      </c>
      <c r="B80" s="5">
        <f>DATE(YEAR(A80),MONTH(A80),1)</f>
        <v/>
      </c>
      <c r="C80" t="inlineStr">
        <is>
          <t>Matin</t>
        </is>
      </c>
      <c r="D80" t="inlineStr">
        <is>
          <t>Ligne A</t>
        </is>
      </c>
      <c r="E80" t="inlineStr">
        <is>
          <t>P-200</t>
        </is>
      </c>
      <c r="F80" t="n">
        <v>1595</v>
      </c>
      <c r="G80" t="n">
        <v>20</v>
      </c>
      <c r="H80">
        <f>F80-G80</f>
        <v/>
      </c>
      <c r="I80" t="inlineStr"/>
    </row>
    <row r="81">
      <c r="A81" s="4" t="n">
        <v>45914</v>
      </c>
      <c r="B81" s="5">
        <f>DATE(YEAR(A81),MONTH(A81),1)</f>
        <v/>
      </c>
      <c r="C81" t="inlineStr">
        <is>
          <t>Après-midi</t>
        </is>
      </c>
      <c r="D81" t="inlineStr">
        <is>
          <t>Ligne A</t>
        </is>
      </c>
      <c r="E81" t="inlineStr">
        <is>
          <t>P-200</t>
        </is>
      </c>
      <c r="F81" t="n">
        <v>1555</v>
      </c>
      <c r="G81" t="n">
        <v>20</v>
      </c>
      <c r="H81">
        <f>F81-G81</f>
        <v/>
      </c>
      <c r="I81" t="inlineStr"/>
    </row>
    <row r="82">
      <c r="A82" s="4" t="n">
        <v>45914</v>
      </c>
      <c r="B82" s="5">
        <f>DATE(YEAR(A82),MONTH(A82),1)</f>
        <v/>
      </c>
      <c r="C82" t="inlineStr">
        <is>
          <t>Nuit</t>
        </is>
      </c>
      <c r="D82" t="inlineStr">
        <is>
          <t>Ligne A</t>
        </is>
      </c>
      <c r="E82" t="inlineStr">
        <is>
          <t>P-200</t>
        </is>
      </c>
      <c r="F82" t="n">
        <v>1555</v>
      </c>
      <c r="G82" t="n">
        <v>26</v>
      </c>
      <c r="H82">
        <f>F82-G82</f>
        <v/>
      </c>
      <c r="I82" t="inlineStr"/>
    </row>
    <row r="83">
      <c r="A83" s="4" t="n">
        <v>45914</v>
      </c>
      <c r="B83" s="5">
        <f>DATE(YEAR(A83),MONTH(A83),1)</f>
        <v/>
      </c>
      <c r="C83" t="inlineStr">
        <is>
          <t>Matin</t>
        </is>
      </c>
      <c r="D83" t="inlineStr">
        <is>
          <t>Ligne B</t>
        </is>
      </c>
      <c r="E83" t="inlineStr">
        <is>
          <t>P-300</t>
        </is>
      </c>
      <c r="F83" t="n">
        <v>1515</v>
      </c>
      <c r="G83" t="n">
        <v>20</v>
      </c>
      <c r="H83">
        <f>F83-G83</f>
        <v/>
      </c>
      <c r="I83" t="inlineStr"/>
    </row>
    <row r="84">
      <c r="A84" s="4" t="n">
        <v>45914</v>
      </c>
      <c r="B84" s="5">
        <f>DATE(YEAR(A84),MONTH(A84),1)</f>
        <v/>
      </c>
      <c r="C84" t="inlineStr">
        <is>
          <t>Après-midi</t>
        </is>
      </c>
      <c r="D84" t="inlineStr">
        <is>
          <t>Ligne B</t>
        </is>
      </c>
      <c r="E84" t="inlineStr">
        <is>
          <t>P-300</t>
        </is>
      </c>
      <c r="F84" t="n">
        <v>1475</v>
      </c>
      <c r="G84" t="n">
        <v>20</v>
      </c>
      <c r="H84">
        <f>F84-G84</f>
        <v/>
      </c>
      <c r="I84" t="inlineStr"/>
    </row>
    <row r="85">
      <c r="A85" s="4" t="n">
        <v>45914</v>
      </c>
      <c r="B85" s="5">
        <f>DATE(YEAR(A85),MONTH(A85),1)</f>
        <v/>
      </c>
      <c r="C85" t="inlineStr">
        <is>
          <t>Nuit</t>
        </is>
      </c>
      <c r="D85" t="inlineStr">
        <is>
          <t>Ligne B</t>
        </is>
      </c>
      <c r="E85" t="inlineStr">
        <is>
          <t>P-300</t>
        </is>
      </c>
      <c r="F85" t="n">
        <v>1475</v>
      </c>
      <c r="G85" t="n">
        <v>26</v>
      </c>
      <c r="H85">
        <f>F85-G85</f>
        <v/>
      </c>
      <c r="I85" t="inlineStr"/>
    </row>
  </sheetData>
  <dataValidations count="3">
    <dataValidation sqref="C2:C85" showErrorMessage="1" showInputMessage="1" allowBlank="0" type="list">
      <formula1>=Paramètres!$B$6:$B$8</formula1>
    </dataValidation>
    <dataValidation sqref="D2:D85" showErrorMessage="1" showInputMessage="1" allowBlank="0" type="list">
      <formula1>=Paramètres!$A$6:$A$7</formula1>
    </dataValidation>
    <dataValidation sqref="E2:E85" showErrorMessage="1" showInputMessage="1" allowBlank="0" type="list">
      <formula1>=Paramètres!$A$13:$A$15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74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4" customWidth="1" min="3" max="3"/>
    <col width="14" customWidth="1" min="4" max="4"/>
    <col width="10" customWidth="1" min="5" max="5"/>
    <col width="12" customWidth="1" min="6" max="6"/>
  </cols>
  <sheetData>
    <row r="1">
      <c r="A1" s="6" t="inlineStr">
        <is>
          <t>Date</t>
        </is>
      </c>
      <c r="B1" s="6" t="inlineStr">
        <is>
          <t>Mois</t>
        </is>
      </c>
      <c r="C1" s="6" t="inlineStr">
        <is>
          <t>Shift</t>
        </is>
      </c>
      <c r="D1" s="6" t="inlineStr">
        <is>
          <t>Ligne</t>
        </is>
      </c>
      <c r="E1" s="6" t="inlineStr">
        <is>
          <t>Code</t>
        </is>
      </c>
      <c r="F1" s="6" t="inlineStr">
        <is>
          <t>Minutes</t>
        </is>
      </c>
    </row>
    <row r="2">
      <c r="A2" s="4" t="n">
        <v>45901</v>
      </c>
      <c r="B2" s="5">
        <f>DATE(YEAR(A2),MONTH(A2),1)</f>
        <v/>
      </c>
      <c r="C2" t="inlineStr">
        <is>
          <t>Matin</t>
        </is>
      </c>
      <c r="D2" t="inlineStr">
        <is>
          <t>Ligne A</t>
        </is>
      </c>
      <c r="E2" t="inlineStr">
        <is>
          <t>BRK</t>
        </is>
      </c>
      <c r="F2" t="n">
        <v>30</v>
      </c>
    </row>
    <row r="3">
      <c r="A3" s="4" t="n">
        <v>45901</v>
      </c>
      <c r="B3" s="5">
        <f>DATE(YEAR(A3),MONTH(A3),1)</f>
        <v/>
      </c>
      <c r="C3" t="inlineStr">
        <is>
          <t>Matin</t>
        </is>
      </c>
      <c r="D3" t="inlineStr">
        <is>
          <t>Ligne A</t>
        </is>
      </c>
      <c r="E3" t="inlineStr">
        <is>
          <t>PAN</t>
        </is>
      </c>
      <c r="F3" t="n">
        <v>10</v>
      </c>
    </row>
    <row r="4">
      <c r="A4" s="4" t="n">
        <v>45901</v>
      </c>
      <c r="B4" s="5">
        <f>DATE(YEAR(A4),MONTH(A4),1)</f>
        <v/>
      </c>
      <c r="C4" t="inlineStr">
        <is>
          <t>Après-midi</t>
        </is>
      </c>
      <c r="D4" t="inlineStr">
        <is>
          <t>Ligne A</t>
        </is>
      </c>
      <c r="E4" t="inlineStr">
        <is>
          <t>BRK</t>
        </is>
      </c>
      <c r="F4" t="n">
        <v>30</v>
      </c>
    </row>
    <row r="5">
      <c r="A5" s="4" t="n">
        <v>45901</v>
      </c>
      <c r="B5" s="5">
        <f>DATE(YEAR(A5),MONTH(A5),1)</f>
        <v/>
      </c>
      <c r="C5" t="inlineStr">
        <is>
          <t>Après-midi</t>
        </is>
      </c>
      <c r="D5" t="inlineStr">
        <is>
          <t>Ligne A</t>
        </is>
      </c>
      <c r="E5" t="inlineStr">
        <is>
          <t>PAN</t>
        </is>
      </c>
      <c r="F5" t="n">
        <v>10</v>
      </c>
    </row>
    <row r="6">
      <c r="A6" s="4" t="n">
        <v>45901</v>
      </c>
      <c r="B6" s="5">
        <f>DATE(YEAR(A6),MONTH(A6),1)</f>
        <v/>
      </c>
      <c r="C6" t="inlineStr">
        <is>
          <t>Nuit</t>
        </is>
      </c>
      <c r="D6" t="inlineStr">
        <is>
          <t>Ligne A</t>
        </is>
      </c>
      <c r="E6" t="inlineStr">
        <is>
          <t>BRK</t>
        </is>
      </c>
      <c r="F6" t="n">
        <v>30</v>
      </c>
    </row>
    <row r="7">
      <c r="A7" s="4" t="n">
        <v>45901</v>
      </c>
      <c r="B7" s="5">
        <f>DATE(YEAR(A7),MONTH(A7),1)</f>
        <v/>
      </c>
      <c r="C7" t="inlineStr">
        <is>
          <t>Nuit</t>
        </is>
      </c>
      <c r="D7" t="inlineStr">
        <is>
          <t>Ligne A</t>
        </is>
      </c>
      <c r="E7" t="inlineStr">
        <is>
          <t>PAN</t>
        </is>
      </c>
      <c r="F7" t="n">
        <v>10</v>
      </c>
    </row>
    <row r="8">
      <c r="A8" s="4" t="n">
        <v>45901</v>
      </c>
      <c r="B8" s="5">
        <f>DATE(YEAR(A8),MONTH(A8),1)</f>
        <v/>
      </c>
      <c r="C8" t="inlineStr">
        <is>
          <t>Matin</t>
        </is>
      </c>
      <c r="D8" t="inlineStr">
        <is>
          <t>Ligne B</t>
        </is>
      </c>
      <c r="E8" t="inlineStr">
        <is>
          <t>BRK</t>
        </is>
      </c>
      <c r="F8" t="n">
        <v>30</v>
      </c>
    </row>
    <row r="9">
      <c r="A9" s="4" t="n">
        <v>45901</v>
      </c>
      <c r="B9" s="5">
        <f>DATE(YEAR(A9),MONTH(A9),1)</f>
        <v/>
      </c>
      <c r="C9" t="inlineStr">
        <is>
          <t>Matin</t>
        </is>
      </c>
      <c r="D9" t="inlineStr">
        <is>
          <t>Ligne B</t>
        </is>
      </c>
      <c r="E9" t="inlineStr">
        <is>
          <t>PAN</t>
        </is>
      </c>
      <c r="F9" t="n">
        <v>10</v>
      </c>
    </row>
    <row r="10">
      <c r="A10" s="4" t="n">
        <v>45901</v>
      </c>
      <c r="B10" s="5">
        <f>DATE(YEAR(A10),MONTH(A10),1)</f>
        <v/>
      </c>
      <c r="C10" t="inlineStr">
        <is>
          <t>Après-midi</t>
        </is>
      </c>
      <c r="D10" t="inlineStr">
        <is>
          <t>Ligne B</t>
        </is>
      </c>
      <c r="E10" t="inlineStr">
        <is>
          <t>BRK</t>
        </is>
      </c>
      <c r="F10" t="n">
        <v>30</v>
      </c>
    </row>
    <row r="11">
      <c r="A11" s="4" t="n">
        <v>45901</v>
      </c>
      <c r="B11" s="5">
        <f>DATE(YEAR(A11),MONTH(A11),1)</f>
        <v/>
      </c>
      <c r="C11" t="inlineStr">
        <is>
          <t>Après-midi</t>
        </is>
      </c>
      <c r="D11" t="inlineStr">
        <is>
          <t>Ligne B</t>
        </is>
      </c>
      <c r="E11" t="inlineStr">
        <is>
          <t>CHG</t>
        </is>
      </c>
      <c r="F11" t="n">
        <v>20</v>
      </c>
    </row>
    <row r="12">
      <c r="A12" s="4" t="n">
        <v>45901</v>
      </c>
      <c r="B12" s="5">
        <f>DATE(YEAR(A12),MONTH(A12),1)</f>
        <v/>
      </c>
      <c r="C12" t="inlineStr">
        <is>
          <t>Après-midi</t>
        </is>
      </c>
      <c r="D12" t="inlineStr">
        <is>
          <t>Ligne B</t>
        </is>
      </c>
      <c r="E12" t="inlineStr">
        <is>
          <t>PAN</t>
        </is>
      </c>
      <c r="F12" t="n">
        <v>10</v>
      </c>
    </row>
    <row r="13">
      <c r="A13" s="4" t="n">
        <v>45901</v>
      </c>
      <c r="B13" s="5">
        <f>DATE(YEAR(A13),MONTH(A13),1)</f>
        <v/>
      </c>
      <c r="C13" t="inlineStr">
        <is>
          <t>Nuit</t>
        </is>
      </c>
      <c r="D13" t="inlineStr">
        <is>
          <t>Ligne B</t>
        </is>
      </c>
      <c r="E13" t="inlineStr">
        <is>
          <t>BRK</t>
        </is>
      </c>
      <c r="F13" t="n">
        <v>30</v>
      </c>
    </row>
    <row r="14">
      <c r="A14" s="4" t="n">
        <v>45901</v>
      </c>
      <c r="B14" s="5">
        <f>DATE(YEAR(A14),MONTH(A14),1)</f>
        <v/>
      </c>
      <c r="C14" t="inlineStr">
        <is>
          <t>Nuit</t>
        </is>
      </c>
      <c r="D14" t="inlineStr">
        <is>
          <t>Ligne B</t>
        </is>
      </c>
      <c r="E14" t="inlineStr">
        <is>
          <t>PAN</t>
        </is>
      </c>
      <c r="F14" t="n">
        <v>10</v>
      </c>
    </row>
    <row r="15">
      <c r="A15" s="4" t="n">
        <v>45902</v>
      </c>
      <c r="B15" s="5">
        <f>DATE(YEAR(A15),MONTH(A15),1)</f>
        <v/>
      </c>
      <c r="C15" t="inlineStr">
        <is>
          <t>Matin</t>
        </is>
      </c>
      <c r="D15" t="inlineStr">
        <is>
          <t>Ligne A</t>
        </is>
      </c>
      <c r="E15" t="inlineStr">
        <is>
          <t>BRK</t>
        </is>
      </c>
      <c r="F15" t="n">
        <v>30</v>
      </c>
    </row>
    <row r="16">
      <c r="A16" s="4" t="n">
        <v>45902</v>
      </c>
      <c r="B16" s="5">
        <f>DATE(YEAR(A16),MONTH(A16),1)</f>
        <v/>
      </c>
      <c r="C16" t="inlineStr">
        <is>
          <t>Matin</t>
        </is>
      </c>
      <c r="D16" t="inlineStr">
        <is>
          <t>Ligne A</t>
        </is>
      </c>
      <c r="E16" t="inlineStr">
        <is>
          <t>PAN</t>
        </is>
      </c>
      <c r="F16" t="n">
        <v>13</v>
      </c>
    </row>
    <row r="17">
      <c r="A17" s="4" t="n">
        <v>45902</v>
      </c>
      <c r="B17" s="5">
        <f>DATE(YEAR(A17),MONTH(A17),1)</f>
        <v/>
      </c>
      <c r="C17" t="inlineStr">
        <is>
          <t>Après-midi</t>
        </is>
      </c>
      <c r="D17" t="inlineStr">
        <is>
          <t>Ligne A</t>
        </is>
      </c>
      <c r="E17" t="inlineStr">
        <is>
          <t>BRK</t>
        </is>
      </c>
      <c r="F17" t="n">
        <v>30</v>
      </c>
    </row>
    <row r="18">
      <c r="A18" s="4" t="n">
        <v>45902</v>
      </c>
      <c r="B18" s="5">
        <f>DATE(YEAR(A18),MONTH(A18),1)</f>
        <v/>
      </c>
      <c r="C18" t="inlineStr">
        <is>
          <t>Après-midi</t>
        </is>
      </c>
      <c r="D18" t="inlineStr">
        <is>
          <t>Ligne A</t>
        </is>
      </c>
      <c r="E18" t="inlineStr">
        <is>
          <t>PAN</t>
        </is>
      </c>
      <c r="F18" t="n">
        <v>13</v>
      </c>
    </row>
    <row r="19">
      <c r="A19" s="4" t="n">
        <v>45902</v>
      </c>
      <c r="B19" s="5">
        <f>DATE(YEAR(A19),MONTH(A19),1)</f>
        <v/>
      </c>
      <c r="C19" t="inlineStr">
        <is>
          <t>Nuit</t>
        </is>
      </c>
      <c r="D19" t="inlineStr">
        <is>
          <t>Ligne A</t>
        </is>
      </c>
      <c r="E19" t="inlineStr">
        <is>
          <t>BRK</t>
        </is>
      </c>
      <c r="F19" t="n">
        <v>30</v>
      </c>
    </row>
    <row r="20">
      <c r="A20" s="4" t="n">
        <v>45902</v>
      </c>
      <c r="B20" s="5">
        <f>DATE(YEAR(A20),MONTH(A20),1)</f>
        <v/>
      </c>
      <c r="C20" t="inlineStr">
        <is>
          <t>Nuit</t>
        </is>
      </c>
      <c r="D20" t="inlineStr">
        <is>
          <t>Ligne A</t>
        </is>
      </c>
      <c r="E20" t="inlineStr">
        <is>
          <t>PAN</t>
        </is>
      </c>
      <c r="F20" t="n">
        <v>13</v>
      </c>
    </row>
    <row r="21">
      <c r="A21" s="4" t="n">
        <v>45902</v>
      </c>
      <c r="B21" s="5">
        <f>DATE(YEAR(A21),MONTH(A21),1)</f>
        <v/>
      </c>
      <c r="C21" t="inlineStr">
        <is>
          <t>Matin</t>
        </is>
      </c>
      <c r="D21" t="inlineStr">
        <is>
          <t>Ligne B</t>
        </is>
      </c>
      <c r="E21" t="inlineStr">
        <is>
          <t>BRK</t>
        </is>
      </c>
      <c r="F21" t="n">
        <v>30</v>
      </c>
    </row>
    <row r="22">
      <c r="A22" s="4" t="n">
        <v>45902</v>
      </c>
      <c r="B22" s="5">
        <f>DATE(YEAR(A22),MONTH(A22),1)</f>
        <v/>
      </c>
      <c r="C22" t="inlineStr">
        <is>
          <t>Matin</t>
        </is>
      </c>
      <c r="D22" t="inlineStr">
        <is>
          <t>Ligne B</t>
        </is>
      </c>
      <c r="E22" t="inlineStr">
        <is>
          <t>PAN</t>
        </is>
      </c>
      <c r="F22" t="n">
        <v>13</v>
      </c>
    </row>
    <row r="23">
      <c r="A23" s="4" t="n">
        <v>45902</v>
      </c>
      <c r="B23" s="5">
        <f>DATE(YEAR(A23),MONTH(A23),1)</f>
        <v/>
      </c>
      <c r="C23" t="inlineStr">
        <is>
          <t>Après-midi</t>
        </is>
      </c>
      <c r="D23" t="inlineStr">
        <is>
          <t>Ligne B</t>
        </is>
      </c>
      <c r="E23" t="inlineStr">
        <is>
          <t>BRK</t>
        </is>
      </c>
      <c r="F23" t="n">
        <v>30</v>
      </c>
    </row>
    <row r="24">
      <c r="A24" s="4" t="n">
        <v>45902</v>
      </c>
      <c r="B24" s="5">
        <f>DATE(YEAR(A24),MONTH(A24),1)</f>
        <v/>
      </c>
      <c r="C24" t="inlineStr">
        <is>
          <t>Après-midi</t>
        </is>
      </c>
      <c r="D24" t="inlineStr">
        <is>
          <t>Ligne B</t>
        </is>
      </c>
      <c r="E24" t="inlineStr">
        <is>
          <t>PAN</t>
        </is>
      </c>
      <c r="F24" t="n">
        <v>13</v>
      </c>
    </row>
    <row r="25">
      <c r="A25" s="4" t="n">
        <v>45902</v>
      </c>
      <c r="B25" s="5">
        <f>DATE(YEAR(A25),MONTH(A25),1)</f>
        <v/>
      </c>
      <c r="C25" t="inlineStr">
        <is>
          <t>Nuit</t>
        </is>
      </c>
      <c r="D25" t="inlineStr">
        <is>
          <t>Ligne B</t>
        </is>
      </c>
      <c r="E25" t="inlineStr">
        <is>
          <t>BRK</t>
        </is>
      </c>
      <c r="F25" t="n">
        <v>30</v>
      </c>
    </row>
    <row r="26">
      <c r="A26" s="4" t="n">
        <v>45902</v>
      </c>
      <c r="B26" s="5">
        <f>DATE(YEAR(A26),MONTH(A26),1)</f>
        <v/>
      </c>
      <c r="C26" t="inlineStr">
        <is>
          <t>Nuit</t>
        </is>
      </c>
      <c r="D26" t="inlineStr">
        <is>
          <t>Ligne B</t>
        </is>
      </c>
      <c r="E26" t="inlineStr">
        <is>
          <t>PAN</t>
        </is>
      </c>
      <c r="F26" t="n">
        <v>13</v>
      </c>
    </row>
    <row r="27">
      <c r="A27" s="4" t="n">
        <v>45903</v>
      </c>
      <c r="B27" s="5">
        <f>DATE(YEAR(A27),MONTH(A27),1)</f>
        <v/>
      </c>
      <c r="C27" t="inlineStr">
        <is>
          <t>Matin</t>
        </is>
      </c>
      <c r="D27" t="inlineStr">
        <is>
          <t>Ligne A</t>
        </is>
      </c>
      <c r="E27" t="inlineStr">
        <is>
          <t>BRK</t>
        </is>
      </c>
      <c r="F27" t="n">
        <v>30</v>
      </c>
    </row>
    <row r="28">
      <c r="A28" s="4" t="n">
        <v>45903</v>
      </c>
      <c r="B28" s="5">
        <f>DATE(YEAR(A28),MONTH(A28),1)</f>
        <v/>
      </c>
      <c r="C28" t="inlineStr">
        <is>
          <t>Matin</t>
        </is>
      </c>
      <c r="D28" t="inlineStr">
        <is>
          <t>Ligne A</t>
        </is>
      </c>
      <c r="E28" t="inlineStr">
        <is>
          <t>PAN</t>
        </is>
      </c>
      <c r="F28" t="n">
        <v>16</v>
      </c>
    </row>
    <row r="29">
      <c r="A29" s="4" t="n">
        <v>45903</v>
      </c>
      <c r="B29" s="5">
        <f>DATE(YEAR(A29),MONTH(A29),1)</f>
        <v/>
      </c>
      <c r="C29" t="inlineStr">
        <is>
          <t>Après-midi</t>
        </is>
      </c>
      <c r="D29" t="inlineStr">
        <is>
          <t>Ligne A</t>
        </is>
      </c>
      <c r="E29" t="inlineStr">
        <is>
          <t>BRK</t>
        </is>
      </c>
      <c r="F29" t="n">
        <v>30</v>
      </c>
    </row>
    <row r="30">
      <c r="A30" s="4" t="n">
        <v>45903</v>
      </c>
      <c r="B30" s="5">
        <f>DATE(YEAR(A30),MONTH(A30),1)</f>
        <v/>
      </c>
      <c r="C30" t="inlineStr">
        <is>
          <t>Après-midi</t>
        </is>
      </c>
      <c r="D30" t="inlineStr">
        <is>
          <t>Ligne A</t>
        </is>
      </c>
      <c r="E30" t="inlineStr">
        <is>
          <t>PAN</t>
        </is>
      </c>
      <c r="F30" t="n">
        <v>16</v>
      </c>
    </row>
    <row r="31">
      <c r="A31" s="4" t="n">
        <v>45903</v>
      </c>
      <c r="B31" s="5">
        <f>DATE(YEAR(A31),MONTH(A31),1)</f>
        <v/>
      </c>
      <c r="C31" t="inlineStr">
        <is>
          <t>Nuit</t>
        </is>
      </c>
      <c r="D31" t="inlineStr">
        <is>
          <t>Ligne A</t>
        </is>
      </c>
      <c r="E31" t="inlineStr">
        <is>
          <t>BRK</t>
        </is>
      </c>
      <c r="F31" t="n">
        <v>30</v>
      </c>
    </row>
    <row r="32">
      <c r="A32" s="4" t="n">
        <v>45903</v>
      </c>
      <c r="B32" s="5">
        <f>DATE(YEAR(A32),MONTH(A32),1)</f>
        <v/>
      </c>
      <c r="C32" t="inlineStr">
        <is>
          <t>Nuit</t>
        </is>
      </c>
      <c r="D32" t="inlineStr">
        <is>
          <t>Ligne A</t>
        </is>
      </c>
      <c r="E32" t="inlineStr">
        <is>
          <t>PAN</t>
        </is>
      </c>
      <c r="F32" t="n">
        <v>16</v>
      </c>
    </row>
    <row r="33">
      <c r="A33" s="4" t="n">
        <v>45903</v>
      </c>
      <c r="B33" s="5">
        <f>DATE(YEAR(A33),MONTH(A33),1)</f>
        <v/>
      </c>
      <c r="C33" t="inlineStr">
        <is>
          <t>Matin</t>
        </is>
      </c>
      <c r="D33" t="inlineStr">
        <is>
          <t>Ligne B</t>
        </is>
      </c>
      <c r="E33" t="inlineStr">
        <is>
          <t>BRK</t>
        </is>
      </c>
      <c r="F33" t="n">
        <v>30</v>
      </c>
    </row>
    <row r="34">
      <c r="A34" s="4" t="n">
        <v>45903</v>
      </c>
      <c r="B34" s="5">
        <f>DATE(YEAR(A34),MONTH(A34),1)</f>
        <v/>
      </c>
      <c r="C34" t="inlineStr">
        <is>
          <t>Matin</t>
        </is>
      </c>
      <c r="D34" t="inlineStr">
        <is>
          <t>Ligne B</t>
        </is>
      </c>
      <c r="E34" t="inlineStr">
        <is>
          <t>PAN</t>
        </is>
      </c>
      <c r="F34" t="n">
        <v>16</v>
      </c>
    </row>
    <row r="35">
      <c r="A35" s="4" t="n">
        <v>45903</v>
      </c>
      <c r="B35" s="5">
        <f>DATE(YEAR(A35),MONTH(A35),1)</f>
        <v/>
      </c>
      <c r="C35" t="inlineStr">
        <is>
          <t>Après-midi</t>
        </is>
      </c>
      <c r="D35" t="inlineStr">
        <is>
          <t>Ligne B</t>
        </is>
      </c>
      <c r="E35" t="inlineStr">
        <is>
          <t>BRK</t>
        </is>
      </c>
      <c r="F35" t="n">
        <v>30</v>
      </c>
    </row>
    <row r="36">
      <c r="A36" s="4" t="n">
        <v>45903</v>
      </c>
      <c r="B36" s="5">
        <f>DATE(YEAR(A36),MONTH(A36),1)</f>
        <v/>
      </c>
      <c r="C36" t="inlineStr">
        <is>
          <t>Après-midi</t>
        </is>
      </c>
      <c r="D36" t="inlineStr">
        <is>
          <t>Ligne B</t>
        </is>
      </c>
      <c r="E36" t="inlineStr">
        <is>
          <t>PAN</t>
        </is>
      </c>
      <c r="F36" t="n">
        <v>16</v>
      </c>
    </row>
    <row r="37">
      <c r="A37" s="4" t="n">
        <v>45903</v>
      </c>
      <c r="B37" s="5">
        <f>DATE(YEAR(A37),MONTH(A37),1)</f>
        <v/>
      </c>
      <c r="C37" t="inlineStr">
        <is>
          <t>Nuit</t>
        </is>
      </c>
      <c r="D37" t="inlineStr">
        <is>
          <t>Ligne B</t>
        </is>
      </c>
      <c r="E37" t="inlineStr">
        <is>
          <t>BRK</t>
        </is>
      </c>
      <c r="F37" t="n">
        <v>30</v>
      </c>
    </row>
    <row r="38">
      <c r="A38" s="4" t="n">
        <v>45903</v>
      </c>
      <c r="B38" s="5">
        <f>DATE(YEAR(A38),MONTH(A38),1)</f>
        <v/>
      </c>
      <c r="C38" t="inlineStr">
        <is>
          <t>Nuit</t>
        </is>
      </c>
      <c r="D38" t="inlineStr">
        <is>
          <t>Ligne B</t>
        </is>
      </c>
      <c r="E38" t="inlineStr">
        <is>
          <t>PAN</t>
        </is>
      </c>
      <c r="F38" t="n">
        <v>16</v>
      </c>
    </row>
    <row r="39">
      <c r="A39" s="4" t="n">
        <v>45904</v>
      </c>
      <c r="B39" s="5">
        <f>DATE(YEAR(A39),MONTH(A39),1)</f>
        <v/>
      </c>
      <c r="C39" t="inlineStr">
        <is>
          <t>Matin</t>
        </is>
      </c>
      <c r="D39" t="inlineStr">
        <is>
          <t>Ligne A</t>
        </is>
      </c>
      <c r="E39" t="inlineStr">
        <is>
          <t>BRK</t>
        </is>
      </c>
      <c r="F39" t="n">
        <v>30</v>
      </c>
    </row>
    <row r="40">
      <c r="A40" s="4" t="n">
        <v>45904</v>
      </c>
      <c r="B40" s="5">
        <f>DATE(YEAR(A40),MONTH(A40),1)</f>
        <v/>
      </c>
      <c r="C40" t="inlineStr">
        <is>
          <t>Matin</t>
        </is>
      </c>
      <c r="D40" t="inlineStr">
        <is>
          <t>Ligne A</t>
        </is>
      </c>
      <c r="E40" t="inlineStr">
        <is>
          <t>PAN</t>
        </is>
      </c>
      <c r="F40" t="n">
        <v>19</v>
      </c>
    </row>
    <row r="41">
      <c r="A41" s="4" t="n">
        <v>45904</v>
      </c>
      <c r="B41" s="5">
        <f>DATE(YEAR(A41),MONTH(A41),1)</f>
        <v/>
      </c>
      <c r="C41" t="inlineStr">
        <is>
          <t>Après-midi</t>
        </is>
      </c>
      <c r="D41" t="inlineStr">
        <is>
          <t>Ligne A</t>
        </is>
      </c>
      <c r="E41" t="inlineStr">
        <is>
          <t>BRK</t>
        </is>
      </c>
      <c r="F41" t="n">
        <v>30</v>
      </c>
    </row>
    <row r="42">
      <c r="A42" s="4" t="n">
        <v>45904</v>
      </c>
      <c r="B42" s="5">
        <f>DATE(YEAR(A42),MONTH(A42),1)</f>
        <v/>
      </c>
      <c r="C42" t="inlineStr">
        <is>
          <t>Après-midi</t>
        </is>
      </c>
      <c r="D42" t="inlineStr">
        <is>
          <t>Ligne A</t>
        </is>
      </c>
      <c r="E42" t="inlineStr">
        <is>
          <t>PAN</t>
        </is>
      </c>
      <c r="F42" t="n">
        <v>19</v>
      </c>
    </row>
    <row r="43">
      <c r="A43" s="4" t="n">
        <v>45904</v>
      </c>
      <c r="B43" s="5">
        <f>DATE(YEAR(A43),MONTH(A43),1)</f>
        <v/>
      </c>
      <c r="C43" t="inlineStr">
        <is>
          <t>Nuit</t>
        </is>
      </c>
      <c r="D43" t="inlineStr">
        <is>
          <t>Ligne A</t>
        </is>
      </c>
      <c r="E43" t="inlineStr">
        <is>
          <t>BRK</t>
        </is>
      </c>
      <c r="F43" t="n">
        <v>30</v>
      </c>
    </row>
    <row r="44">
      <c r="A44" s="4" t="n">
        <v>45904</v>
      </c>
      <c r="B44" s="5">
        <f>DATE(YEAR(A44),MONTH(A44),1)</f>
        <v/>
      </c>
      <c r="C44" t="inlineStr">
        <is>
          <t>Nuit</t>
        </is>
      </c>
      <c r="D44" t="inlineStr">
        <is>
          <t>Ligne A</t>
        </is>
      </c>
      <c r="E44" t="inlineStr">
        <is>
          <t>PAN</t>
        </is>
      </c>
      <c r="F44" t="n">
        <v>19</v>
      </c>
    </row>
    <row r="45">
      <c r="A45" s="4" t="n">
        <v>45904</v>
      </c>
      <c r="B45" s="5">
        <f>DATE(YEAR(A45),MONTH(A45),1)</f>
        <v/>
      </c>
      <c r="C45" t="inlineStr">
        <is>
          <t>Matin</t>
        </is>
      </c>
      <c r="D45" t="inlineStr">
        <is>
          <t>Ligne B</t>
        </is>
      </c>
      <c r="E45" t="inlineStr">
        <is>
          <t>BRK</t>
        </is>
      </c>
      <c r="F45" t="n">
        <v>30</v>
      </c>
    </row>
    <row r="46">
      <c r="A46" s="4" t="n">
        <v>45904</v>
      </c>
      <c r="B46" s="5">
        <f>DATE(YEAR(A46),MONTH(A46),1)</f>
        <v/>
      </c>
      <c r="C46" t="inlineStr">
        <is>
          <t>Matin</t>
        </is>
      </c>
      <c r="D46" t="inlineStr">
        <is>
          <t>Ligne B</t>
        </is>
      </c>
      <c r="E46" t="inlineStr">
        <is>
          <t>PAN</t>
        </is>
      </c>
      <c r="F46" t="n">
        <v>19</v>
      </c>
    </row>
    <row r="47">
      <c r="A47" s="4" t="n">
        <v>45904</v>
      </c>
      <c r="B47" s="5">
        <f>DATE(YEAR(A47),MONTH(A47),1)</f>
        <v/>
      </c>
      <c r="C47" t="inlineStr">
        <is>
          <t>Après-midi</t>
        </is>
      </c>
      <c r="D47" t="inlineStr">
        <is>
          <t>Ligne B</t>
        </is>
      </c>
      <c r="E47" t="inlineStr">
        <is>
          <t>BRK</t>
        </is>
      </c>
      <c r="F47" t="n">
        <v>30</v>
      </c>
    </row>
    <row r="48">
      <c r="A48" s="4" t="n">
        <v>45904</v>
      </c>
      <c r="B48" s="5">
        <f>DATE(YEAR(A48),MONTH(A48),1)</f>
        <v/>
      </c>
      <c r="C48" t="inlineStr">
        <is>
          <t>Après-midi</t>
        </is>
      </c>
      <c r="D48" t="inlineStr">
        <is>
          <t>Ligne B</t>
        </is>
      </c>
      <c r="E48" t="inlineStr">
        <is>
          <t>CHG</t>
        </is>
      </c>
      <c r="F48" t="n">
        <v>20</v>
      </c>
    </row>
    <row r="49">
      <c r="A49" s="4" t="n">
        <v>45904</v>
      </c>
      <c r="B49" s="5">
        <f>DATE(YEAR(A49),MONTH(A49),1)</f>
        <v/>
      </c>
      <c r="C49" t="inlineStr">
        <is>
          <t>Après-midi</t>
        </is>
      </c>
      <c r="D49" t="inlineStr">
        <is>
          <t>Ligne B</t>
        </is>
      </c>
      <c r="E49" t="inlineStr">
        <is>
          <t>PAN</t>
        </is>
      </c>
      <c r="F49" t="n">
        <v>19</v>
      </c>
    </row>
    <row r="50">
      <c r="A50" s="4" t="n">
        <v>45904</v>
      </c>
      <c r="B50" s="5">
        <f>DATE(YEAR(A50),MONTH(A50),1)</f>
        <v/>
      </c>
      <c r="C50" t="inlineStr">
        <is>
          <t>Nuit</t>
        </is>
      </c>
      <c r="D50" t="inlineStr">
        <is>
          <t>Ligne B</t>
        </is>
      </c>
      <c r="E50" t="inlineStr">
        <is>
          <t>BRK</t>
        </is>
      </c>
      <c r="F50" t="n">
        <v>30</v>
      </c>
    </row>
    <row r="51">
      <c r="A51" s="4" t="n">
        <v>45904</v>
      </c>
      <c r="B51" s="5">
        <f>DATE(YEAR(A51),MONTH(A51),1)</f>
        <v/>
      </c>
      <c r="C51" t="inlineStr">
        <is>
          <t>Nuit</t>
        </is>
      </c>
      <c r="D51" t="inlineStr">
        <is>
          <t>Ligne B</t>
        </is>
      </c>
      <c r="E51" t="inlineStr">
        <is>
          <t>PAN</t>
        </is>
      </c>
      <c r="F51" t="n">
        <v>19</v>
      </c>
    </row>
    <row r="52">
      <c r="A52" s="4" t="n">
        <v>45905</v>
      </c>
      <c r="B52" s="5">
        <f>DATE(YEAR(A52),MONTH(A52),1)</f>
        <v/>
      </c>
      <c r="C52" t="inlineStr">
        <is>
          <t>Matin</t>
        </is>
      </c>
      <c r="D52" t="inlineStr">
        <is>
          <t>Ligne A</t>
        </is>
      </c>
      <c r="E52" t="inlineStr">
        <is>
          <t>BRK</t>
        </is>
      </c>
      <c r="F52" t="n">
        <v>30</v>
      </c>
    </row>
    <row r="53">
      <c r="A53" s="4" t="n">
        <v>45905</v>
      </c>
      <c r="B53" s="5">
        <f>DATE(YEAR(A53),MONTH(A53),1)</f>
        <v/>
      </c>
      <c r="C53" t="inlineStr">
        <is>
          <t>Matin</t>
        </is>
      </c>
      <c r="D53" t="inlineStr">
        <is>
          <t>Ligne A</t>
        </is>
      </c>
      <c r="E53" t="inlineStr">
        <is>
          <t>PAN</t>
        </is>
      </c>
      <c r="F53" t="n">
        <v>22</v>
      </c>
    </row>
    <row r="54">
      <c r="A54" s="4" t="n">
        <v>45905</v>
      </c>
      <c r="B54" s="5">
        <f>DATE(YEAR(A54),MONTH(A54),1)</f>
        <v/>
      </c>
      <c r="C54" t="inlineStr">
        <is>
          <t>Après-midi</t>
        </is>
      </c>
      <c r="D54" t="inlineStr">
        <is>
          <t>Ligne A</t>
        </is>
      </c>
      <c r="E54" t="inlineStr">
        <is>
          <t>BRK</t>
        </is>
      </c>
      <c r="F54" t="n">
        <v>30</v>
      </c>
    </row>
    <row r="55">
      <c r="A55" s="4" t="n">
        <v>45905</v>
      </c>
      <c r="B55" s="5">
        <f>DATE(YEAR(A55),MONTH(A55),1)</f>
        <v/>
      </c>
      <c r="C55" t="inlineStr">
        <is>
          <t>Après-midi</t>
        </is>
      </c>
      <c r="D55" t="inlineStr">
        <is>
          <t>Ligne A</t>
        </is>
      </c>
      <c r="E55" t="inlineStr">
        <is>
          <t>PAN</t>
        </is>
      </c>
      <c r="F55" t="n">
        <v>22</v>
      </c>
    </row>
    <row r="56">
      <c r="A56" s="4" t="n">
        <v>45905</v>
      </c>
      <c r="B56" s="5">
        <f>DATE(YEAR(A56),MONTH(A56),1)</f>
        <v/>
      </c>
      <c r="C56" t="inlineStr">
        <is>
          <t>Nuit</t>
        </is>
      </c>
      <c r="D56" t="inlineStr">
        <is>
          <t>Ligne A</t>
        </is>
      </c>
      <c r="E56" t="inlineStr">
        <is>
          <t>BRK</t>
        </is>
      </c>
      <c r="F56" t="n">
        <v>30</v>
      </c>
    </row>
    <row r="57">
      <c r="A57" s="4" t="n">
        <v>45905</v>
      </c>
      <c r="B57" s="5">
        <f>DATE(YEAR(A57),MONTH(A57),1)</f>
        <v/>
      </c>
      <c r="C57" t="inlineStr">
        <is>
          <t>Nuit</t>
        </is>
      </c>
      <c r="D57" t="inlineStr">
        <is>
          <t>Ligne A</t>
        </is>
      </c>
      <c r="E57" t="inlineStr">
        <is>
          <t>PAN</t>
        </is>
      </c>
      <c r="F57" t="n">
        <v>22</v>
      </c>
    </row>
    <row r="58">
      <c r="A58" s="4" t="n">
        <v>45905</v>
      </c>
      <c r="B58" s="5">
        <f>DATE(YEAR(A58),MONTH(A58),1)</f>
        <v/>
      </c>
      <c r="C58" t="inlineStr">
        <is>
          <t>Matin</t>
        </is>
      </c>
      <c r="D58" t="inlineStr">
        <is>
          <t>Ligne B</t>
        </is>
      </c>
      <c r="E58" t="inlineStr">
        <is>
          <t>BRK</t>
        </is>
      </c>
      <c r="F58" t="n">
        <v>30</v>
      </c>
    </row>
    <row r="59">
      <c r="A59" s="4" t="n">
        <v>45905</v>
      </c>
      <c r="B59" s="5">
        <f>DATE(YEAR(A59),MONTH(A59),1)</f>
        <v/>
      </c>
      <c r="C59" t="inlineStr">
        <is>
          <t>Matin</t>
        </is>
      </c>
      <c r="D59" t="inlineStr">
        <is>
          <t>Ligne B</t>
        </is>
      </c>
      <c r="E59" t="inlineStr">
        <is>
          <t>PAN</t>
        </is>
      </c>
      <c r="F59" t="n">
        <v>22</v>
      </c>
    </row>
    <row r="60">
      <c r="A60" s="4" t="n">
        <v>45905</v>
      </c>
      <c r="B60" s="5">
        <f>DATE(YEAR(A60),MONTH(A60),1)</f>
        <v/>
      </c>
      <c r="C60" t="inlineStr">
        <is>
          <t>Après-midi</t>
        </is>
      </c>
      <c r="D60" t="inlineStr">
        <is>
          <t>Ligne B</t>
        </is>
      </c>
      <c r="E60" t="inlineStr">
        <is>
          <t>BRK</t>
        </is>
      </c>
      <c r="F60" t="n">
        <v>30</v>
      </c>
    </row>
    <row r="61">
      <c r="A61" s="4" t="n">
        <v>45905</v>
      </c>
      <c r="B61" s="5">
        <f>DATE(YEAR(A61),MONTH(A61),1)</f>
        <v/>
      </c>
      <c r="C61" t="inlineStr">
        <is>
          <t>Après-midi</t>
        </is>
      </c>
      <c r="D61" t="inlineStr">
        <is>
          <t>Ligne B</t>
        </is>
      </c>
      <c r="E61" t="inlineStr">
        <is>
          <t>PAN</t>
        </is>
      </c>
      <c r="F61" t="n">
        <v>22</v>
      </c>
    </row>
    <row r="62">
      <c r="A62" s="4" t="n">
        <v>45905</v>
      </c>
      <c r="B62" s="5">
        <f>DATE(YEAR(A62),MONTH(A62),1)</f>
        <v/>
      </c>
      <c r="C62" t="inlineStr">
        <is>
          <t>Nuit</t>
        </is>
      </c>
      <c r="D62" t="inlineStr">
        <is>
          <t>Ligne B</t>
        </is>
      </c>
      <c r="E62" t="inlineStr">
        <is>
          <t>BRK</t>
        </is>
      </c>
      <c r="F62" t="n">
        <v>30</v>
      </c>
    </row>
    <row r="63">
      <c r="A63" s="4" t="n">
        <v>45905</v>
      </c>
      <c r="B63" s="5">
        <f>DATE(YEAR(A63),MONTH(A63),1)</f>
        <v/>
      </c>
      <c r="C63" t="inlineStr">
        <is>
          <t>Nuit</t>
        </is>
      </c>
      <c r="D63" t="inlineStr">
        <is>
          <t>Ligne B</t>
        </is>
      </c>
      <c r="E63" t="inlineStr">
        <is>
          <t>PAN</t>
        </is>
      </c>
      <c r="F63" t="n">
        <v>22</v>
      </c>
    </row>
    <row r="64">
      <c r="A64" s="4" t="n">
        <v>45906</v>
      </c>
      <c r="B64" s="5">
        <f>DATE(YEAR(A64),MONTH(A64),1)</f>
        <v/>
      </c>
      <c r="C64" t="inlineStr">
        <is>
          <t>Matin</t>
        </is>
      </c>
      <c r="D64" t="inlineStr">
        <is>
          <t>Ligne A</t>
        </is>
      </c>
      <c r="E64" t="inlineStr">
        <is>
          <t>BRK</t>
        </is>
      </c>
      <c r="F64" t="n">
        <v>30</v>
      </c>
    </row>
    <row r="65">
      <c r="A65" s="4" t="n">
        <v>45906</v>
      </c>
      <c r="B65" s="5">
        <f>DATE(YEAR(A65),MONTH(A65),1)</f>
        <v/>
      </c>
      <c r="C65" t="inlineStr">
        <is>
          <t>Matin</t>
        </is>
      </c>
      <c r="D65" t="inlineStr">
        <is>
          <t>Ligne A</t>
        </is>
      </c>
      <c r="E65" t="inlineStr">
        <is>
          <t>PAN</t>
        </is>
      </c>
      <c r="F65" t="n">
        <v>25</v>
      </c>
    </row>
    <row r="66">
      <c r="A66" s="4" t="n">
        <v>45906</v>
      </c>
      <c r="B66" s="5">
        <f>DATE(YEAR(A66),MONTH(A66),1)</f>
        <v/>
      </c>
      <c r="C66" t="inlineStr">
        <is>
          <t>Après-midi</t>
        </is>
      </c>
      <c r="D66" t="inlineStr">
        <is>
          <t>Ligne A</t>
        </is>
      </c>
      <c r="E66" t="inlineStr">
        <is>
          <t>BRK</t>
        </is>
      </c>
      <c r="F66" t="n">
        <v>30</v>
      </c>
    </row>
    <row r="67">
      <c r="A67" s="4" t="n">
        <v>45906</v>
      </c>
      <c r="B67" s="5">
        <f>DATE(YEAR(A67),MONTH(A67),1)</f>
        <v/>
      </c>
      <c r="C67" t="inlineStr">
        <is>
          <t>Après-midi</t>
        </is>
      </c>
      <c r="D67" t="inlineStr">
        <is>
          <t>Ligne A</t>
        </is>
      </c>
      <c r="E67" t="inlineStr">
        <is>
          <t>PAN</t>
        </is>
      </c>
      <c r="F67" t="n">
        <v>25</v>
      </c>
    </row>
    <row r="68">
      <c r="A68" s="4" t="n">
        <v>45906</v>
      </c>
      <c r="B68" s="5">
        <f>DATE(YEAR(A68),MONTH(A68),1)</f>
        <v/>
      </c>
      <c r="C68" t="inlineStr">
        <is>
          <t>Nuit</t>
        </is>
      </c>
      <c r="D68" t="inlineStr">
        <is>
          <t>Ligne A</t>
        </is>
      </c>
      <c r="E68" t="inlineStr">
        <is>
          <t>BRK</t>
        </is>
      </c>
      <c r="F68" t="n">
        <v>30</v>
      </c>
    </row>
    <row r="69">
      <c r="A69" s="4" t="n">
        <v>45906</v>
      </c>
      <c r="B69" s="5">
        <f>DATE(YEAR(A69),MONTH(A69),1)</f>
        <v/>
      </c>
      <c r="C69" t="inlineStr">
        <is>
          <t>Nuit</t>
        </is>
      </c>
      <c r="D69" t="inlineStr">
        <is>
          <t>Ligne A</t>
        </is>
      </c>
      <c r="E69" t="inlineStr">
        <is>
          <t>PAN</t>
        </is>
      </c>
      <c r="F69" t="n">
        <v>25</v>
      </c>
    </row>
    <row r="70">
      <c r="A70" s="4" t="n">
        <v>45906</v>
      </c>
      <c r="B70" s="5">
        <f>DATE(YEAR(A70),MONTH(A70),1)</f>
        <v/>
      </c>
      <c r="C70" t="inlineStr">
        <is>
          <t>Matin</t>
        </is>
      </c>
      <c r="D70" t="inlineStr">
        <is>
          <t>Ligne B</t>
        </is>
      </c>
      <c r="E70" t="inlineStr">
        <is>
          <t>BRK</t>
        </is>
      </c>
      <c r="F70" t="n">
        <v>30</v>
      </c>
    </row>
    <row r="71">
      <c r="A71" s="4" t="n">
        <v>45906</v>
      </c>
      <c r="B71" s="5">
        <f>DATE(YEAR(A71),MONTH(A71),1)</f>
        <v/>
      </c>
      <c r="C71" t="inlineStr">
        <is>
          <t>Matin</t>
        </is>
      </c>
      <c r="D71" t="inlineStr">
        <is>
          <t>Ligne B</t>
        </is>
      </c>
      <c r="E71" t="inlineStr">
        <is>
          <t>PAN</t>
        </is>
      </c>
      <c r="F71" t="n">
        <v>25</v>
      </c>
    </row>
    <row r="72">
      <c r="A72" s="4" t="n">
        <v>45906</v>
      </c>
      <c r="B72" s="5">
        <f>DATE(YEAR(A72),MONTH(A72),1)</f>
        <v/>
      </c>
      <c r="C72" t="inlineStr">
        <is>
          <t>Après-midi</t>
        </is>
      </c>
      <c r="D72" t="inlineStr">
        <is>
          <t>Ligne B</t>
        </is>
      </c>
      <c r="E72" t="inlineStr">
        <is>
          <t>BRK</t>
        </is>
      </c>
      <c r="F72" t="n">
        <v>30</v>
      </c>
    </row>
    <row r="73">
      <c r="A73" s="4" t="n">
        <v>45906</v>
      </c>
      <c r="B73" s="5">
        <f>DATE(YEAR(A73),MONTH(A73),1)</f>
        <v/>
      </c>
      <c r="C73" t="inlineStr">
        <is>
          <t>Après-midi</t>
        </is>
      </c>
      <c r="D73" t="inlineStr">
        <is>
          <t>Ligne B</t>
        </is>
      </c>
      <c r="E73" t="inlineStr">
        <is>
          <t>PAN</t>
        </is>
      </c>
      <c r="F73" t="n">
        <v>25</v>
      </c>
    </row>
    <row r="74">
      <c r="A74" s="4" t="n">
        <v>45906</v>
      </c>
      <c r="B74" s="5">
        <f>DATE(YEAR(A74),MONTH(A74),1)</f>
        <v/>
      </c>
      <c r="C74" t="inlineStr">
        <is>
          <t>Nuit</t>
        </is>
      </c>
      <c r="D74" t="inlineStr">
        <is>
          <t>Ligne B</t>
        </is>
      </c>
      <c r="E74" t="inlineStr">
        <is>
          <t>BRK</t>
        </is>
      </c>
      <c r="F74" t="n">
        <v>30</v>
      </c>
    </row>
    <row r="75">
      <c r="A75" s="4" t="n">
        <v>45906</v>
      </c>
      <c r="B75" s="5">
        <f>DATE(YEAR(A75),MONTH(A75),1)</f>
        <v/>
      </c>
      <c r="C75" t="inlineStr">
        <is>
          <t>Nuit</t>
        </is>
      </c>
      <c r="D75" t="inlineStr">
        <is>
          <t>Ligne B</t>
        </is>
      </c>
      <c r="E75" t="inlineStr">
        <is>
          <t>PAN</t>
        </is>
      </c>
      <c r="F75" t="n">
        <v>25</v>
      </c>
    </row>
    <row r="76">
      <c r="A76" s="4" t="n">
        <v>45907</v>
      </c>
      <c r="B76" s="5">
        <f>DATE(YEAR(A76),MONTH(A76),1)</f>
        <v/>
      </c>
      <c r="C76" t="inlineStr">
        <is>
          <t>Matin</t>
        </is>
      </c>
      <c r="D76" t="inlineStr">
        <is>
          <t>Ligne A</t>
        </is>
      </c>
      <c r="E76" t="inlineStr">
        <is>
          <t>BRK</t>
        </is>
      </c>
      <c r="F76" t="n">
        <v>30</v>
      </c>
    </row>
    <row r="77">
      <c r="A77" s="4" t="n">
        <v>45907</v>
      </c>
      <c r="B77" s="5">
        <f>DATE(YEAR(A77),MONTH(A77),1)</f>
        <v/>
      </c>
      <c r="C77" t="inlineStr">
        <is>
          <t>Matin</t>
        </is>
      </c>
      <c r="D77" t="inlineStr">
        <is>
          <t>Ligne A</t>
        </is>
      </c>
      <c r="E77" t="inlineStr">
        <is>
          <t>PAN</t>
        </is>
      </c>
      <c r="F77" t="n">
        <v>12</v>
      </c>
    </row>
    <row r="78">
      <c r="A78" s="4" t="n">
        <v>45907</v>
      </c>
      <c r="B78" s="5">
        <f>DATE(YEAR(A78),MONTH(A78),1)</f>
        <v/>
      </c>
      <c r="C78" t="inlineStr">
        <is>
          <t>Après-midi</t>
        </is>
      </c>
      <c r="D78" t="inlineStr">
        <is>
          <t>Ligne A</t>
        </is>
      </c>
      <c r="E78" t="inlineStr">
        <is>
          <t>BRK</t>
        </is>
      </c>
      <c r="F78" t="n">
        <v>30</v>
      </c>
    </row>
    <row r="79">
      <c r="A79" s="4" t="n">
        <v>45907</v>
      </c>
      <c r="B79" s="5">
        <f>DATE(YEAR(A79),MONTH(A79),1)</f>
        <v/>
      </c>
      <c r="C79" t="inlineStr">
        <is>
          <t>Après-midi</t>
        </is>
      </c>
      <c r="D79" t="inlineStr">
        <is>
          <t>Ligne A</t>
        </is>
      </c>
      <c r="E79" t="inlineStr">
        <is>
          <t>PAN</t>
        </is>
      </c>
      <c r="F79" t="n">
        <v>12</v>
      </c>
    </row>
    <row r="80">
      <c r="A80" s="4" t="n">
        <v>45907</v>
      </c>
      <c r="B80" s="5">
        <f>DATE(YEAR(A80),MONTH(A80),1)</f>
        <v/>
      </c>
      <c r="C80" t="inlineStr">
        <is>
          <t>Nuit</t>
        </is>
      </c>
      <c r="D80" t="inlineStr">
        <is>
          <t>Ligne A</t>
        </is>
      </c>
      <c r="E80" t="inlineStr">
        <is>
          <t>BRK</t>
        </is>
      </c>
      <c r="F80" t="n">
        <v>30</v>
      </c>
    </row>
    <row r="81">
      <c r="A81" s="4" t="n">
        <v>45907</v>
      </c>
      <c r="B81" s="5">
        <f>DATE(YEAR(A81),MONTH(A81),1)</f>
        <v/>
      </c>
      <c r="C81" t="inlineStr">
        <is>
          <t>Nuit</t>
        </is>
      </c>
      <c r="D81" t="inlineStr">
        <is>
          <t>Ligne A</t>
        </is>
      </c>
      <c r="E81" t="inlineStr">
        <is>
          <t>PAN</t>
        </is>
      </c>
      <c r="F81" t="n">
        <v>12</v>
      </c>
    </row>
    <row r="82">
      <c r="A82" s="4" t="n">
        <v>45907</v>
      </c>
      <c r="B82" s="5">
        <f>DATE(YEAR(A82),MONTH(A82),1)</f>
        <v/>
      </c>
      <c r="C82" t="inlineStr">
        <is>
          <t>Matin</t>
        </is>
      </c>
      <c r="D82" t="inlineStr">
        <is>
          <t>Ligne B</t>
        </is>
      </c>
      <c r="E82" t="inlineStr">
        <is>
          <t>BRK</t>
        </is>
      </c>
      <c r="F82" t="n">
        <v>30</v>
      </c>
    </row>
    <row r="83">
      <c r="A83" s="4" t="n">
        <v>45907</v>
      </c>
      <c r="B83" s="5">
        <f>DATE(YEAR(A83),MONTH(A83),1)</f>
        <v/>
      </c>
      <c r="C83" t="inlineStr">
        <is>
          <t>Matin</t>
        </is>
      </c>
      <c r="D83" t="inlineStr">
        <is>
          <t>Ligne B</t>
        </is>
      </c>
      <c r="E83" t="inlineStr">
        <is>
          <t>PAN</t>
        </is>
      </c>
      <c r="F83" t="n">
        <v>12</v>
      </c>
    </row>
    <row r="84">
      <c r="A84" s="4" t="n">
        <v>45907</v>
      </c>
      <c r="B84" s="5">
        <f>DATE(YEAR(A84),MONTH(A84),1)</f>
        <v/>
      </c>
      <c r="C84" t="inlineStr">
        <is>
          <t>Après-midi</t>
        </is>
      </c>
      <c r="D84" t="inlineStr">
        <is>
          <t>Ligne B</t>
        </is>
      </c>
      <c r="E84" t="inlineStr">
        <is>
          <t>BRK</t>
        </is>
      </c>
      <c r="F84" t="n">
        <v>30</v>
      </c>
    </row>
    <row r="85">
      <c r="A85" s="4" t="n">
        <v>45907</v>
      </c>
      <c r="B85" s="5">
        <f>DATE(YEAR(A85),MONTH(A85),1)</f>
        <v/>
      </c>
      <c r="C85" t="inlineStr">
        <is>
          <t>Après-midi</t>
        </is>
      </c>
      <c r="D85" t="inlineStr">
        <is>
          <t>Ligne B</t>
        </is>
      </c>
      <c r="E85" t="inlineStr">
        <is>
          <t>CHG</t>
        </is>
      </c>
      <c r="F85" t="n">
        <v>20</v>
      </c>
    </row>
    <row r="86">
      <c r="A86" s="4" t="n">
        <v>45907</v>
      </c>
      <c r="B86" s="5">
        <f>DATE(YEAR(A86),MONTH(A86),1)</f>
        <v/>
      </c>
      <c r="C86" t="inlineStr">
        <is>
          <t>Après-midi</t>
        </is>
      </c>
      <c r="D86" t="inlineStr">
        <is>
          <t>Ligne B</t>
        </is>
      </c>
      <c r="E86" t="inlineStr">
        <is>
          <t>PAN</t>
        </is>
      </c>
      <c r="F86" t="n">
        <v>12</v>
      </c>
    </row>
    <row r="87">
      <c r="A87" s="4" t="n">
        <v>45907</v>
      </c>
      <c r="B87" s="5">
        <f>DATE(YEAR(A87),MONTH(A87),1)</f>
        <v/>
      </c>
      <c r="C87" t="inlineStr">
        <is>
          <t>Nuit</t>
        </is>
      </c>
      <c r="D87" t="inlineStr">
        <is>
          <t>Ligne B</t>
        </is>
      </c>
      <c r="E87" t="inlineStr">
        <is>
          <t>BRK</t>
        </is>
      </c>
      <c r="F87" t="n">
        <v>30</v>
      </c>
    </row>
    <row r="88">
      <c r="A88" s="4" t="n">
        <v>45907</v>
      </c>
      <c r="B88" s="5">
        <f>DATE(YEAR(A88),MONTH(A88),1)</f>
        <v/>
      </c>
      <c r="C88" t="inlineStr">
        <is>
          <t>Nuit</t>
        </is>
      </c>
      <c r="D88" t="inlineStr">
        <is>
          <t>Ligne B</t>
        </is>
      </c>
      <c r="E88" t="inlineStr">
        <is>
          <t>PAN</t>
        </is>
      </c>
      <c r="F88" t="n">
        <v>12</v>
      </c>
    </row>
    <row r="89">
      <c r="A89" s="4" t="n">
        <v>45908</v>
      </c>
      <c r="B89" s="5">
        <f>DATE(YEAR(A89),MONTH(A89),1)</f>
        <v/>
      </c>
      <c r="C89" t="inlineStr">
        <is>
          <t>Matin</t>
        </is>
      </c>
      <c r="D89" t="inlineStr">
        <is>
          <t>Ligne A</t>
        </is>
      </c>
      <c r="E89" t="inlineStr">
        <is>
          <t>BRK</t>
        </is>
      </c>
      <c r="F89" t="n">
        <v>30</v>
      </c>
    </row>
    <row r="90">
      <c r="A90" s="4" t="n">
        <v>45908</v>
      </c>
      <c r="B90" s="5">
        <f>DATE(YEAR(A90),MONTH(A90),1)</f>
        <v/>
      </c>
      <c r="C90" t="inlineStr">
        <is>
          <t>Matin</t>
        </is>
      </c>
      <c r="D90" t="inlineStr">
        <is>
          <t>Ligne A</t>
        </is>
      </c>
      <c r="E90" t="inlineStr">
        <is>
          <t>PAN</t>
        </is>
      </c>
      <c r="F90" t="n">
        <v>15</v>
      </c>
    </row>
    <row r="91">
      <c r="A91" s="4" t="n">
        <v>45908</v>
      </c>
      <c r="B91" s="5">
        <f>DATE(YEAR(A91),MONTH(A91),1)</f>
        <v/>
      </c>
      <c r="C91" t="inlineStr">
        <is>
          <t>Après-midi</t>
        </is>
      </c>
      <c r="D91" t="inlineStr">
        <is>
          <t>Ligne A</t>
        </is>
      </c>
      <c r="E91" t="inlineStr">
        <is>
          <t>BRK</t>
        </is>
      </c>
      <c r="F91" t="n">
        <v>30</v>
      </c>
    </row>
    <row r="92">
      <c r="A92" s="4" t="n">
        <v>45908</v>
      </c>
      <c r="B92" s="5">
        <f>DATE(YEAR(A92),MONTH(A92),1)</f>
        <v/>
      </c>
      <c r="C92" t="inlineStr">
        <is>
          <t>Après-midi</t>
        </is>
      </c>
      <c r="D92" t="inlineStr">
        <is>
          <t>Ligne A</t>
        </is>
      </c>
      <c r="E92" t="inlineStr">
        <is>
          <t>PAN</t>
        </is>
      </c>
      <c r="F92" t="n">
        <v>15</v>
      </c>
    </row>
    <row r="93">
      <c r="A93" s="4" t="n">
        <v>45908</v>
      </c>
      <c r="B93" s="5">
        <f>DATE(YEAR(A93),MONTH(A93),1)</f>
        <v/>
      </c>
      <c r="C93" t="inlineStr">
        <is>
          <t>Nuit</t>
        </is>
      </c>
      <c r="D93" t="inlineStr">
        <is>
          <t>Ligne A</t>
        </is>
      </c>
      <c r="E93" t="inlineStr">
        <is>
          <t>BRK</t>
        </is>
      </c>
      <c r="F93" t="n">
        <v>30</v>
      </c>
    </row>
    <row r="94">
      <c r="A94" s="4" t="n">
        <v>45908</v>
      </c>
      <c r="B94" s="5">
        <f>DATE(YEAR(A94),MONTH(A94),1)</f>
        <v/>
      </c>
      <c r="C94" t="inlineStr">
        <is>
          <t>Nuit</t>
        </is>
      </c>
      <c r="D94" t="inlineStr">
        <is>
          <t>Ligne A</t>
        </is>
      </c>
      <c r="E94" t="inlineStr">
        <is>
          <t>PAN</t>
        </is>
      </c>
      <c r="F94" t="n">
        <v>15</v>
      </c>
    </row>
    <row r="95">
      <c r="A95" s="4" t="n">
        <v>45908</v>
      </c>
      <c r="B95" s="5">
        <f>DATE(YEAR(A95),MONTH(A95),1)</f>
        <v/>
      </c>
      <c r="C95" t="inlineStr">
        <is>
          <t>Matin</t>
        </is>
      </c>
      <c r="D95" t="inlineStr">
        <is>
          <t>Ligne B</t>
        </is>
      </c>
      <c r="E95" t="inlineStr">
        <is>
          <t>BRK</t>
        </is>
      </c>
      <c r="F95" t="n">
        <v>30</v>
      </c>
    </row>
    <row r="96">
      <c r="A96" s="4" t="n">
        <v>45908</v>
      </c>
      <c r="B96" s="5">
        <f>DATE(YEAR(A96),MONTH(A96),1)</f>
        <v/>
      </c>
      <c r="C96" t="inlineStr">
        <is>
          <t>Matin</t>
        </is>
      </c>
      <c r="D96" t="inlineStr">
        <is>
          <t>Ligne B</t>
        </is>
      </c>
      <c r="E96" t="inlineStr">
        <is>
          <t>PAN</t>
        </is>
      </c>
      <c r="F96" t="n">
        <v>15</v>
      </c>
    </row>
    <row r="97">
      <c r="A97" s="4" t="n">
        <v>45908</v>
      </c>
      <c r="B97" s="5">
        <f>DATE(YEAR(A97),MONTH(A97),1)</f>
        <v/>
      </c>
      <c r="C97" t="inlineStr">
        <is>
          <t>Après-midi</t>
        </is>
      </c>
      <c r="D97" t="inlineStr">
        <is>
          <t>Ligne B</t>
        </is>
      </c>
      <c r="E97" t="inlineStr">
        <is>
          <t>BRK</t>
        </is>
      </c>
      <c r="F97" t="n">
        <v>30</v>
      </c>
    </row>
    <row r="98">
      <c r="A98" s="4" t="n">
        <v>45908</v>
      </c>
      <c r="B98" s="5">
        <f>DATE(YEAR(A98),MONTH(A98),1)</f>
        <v/>
      </c>
      <c r="C98" t="inlineStr">
        <is>
          <t>Après-midi</t>
        </is>
      </c>
      <c r="D98" t="inlineStr">
        <is>
          <t>Ligne B</t>
        </is>
      </c>
      <c r="E98" t="inlineStr">
        <is>
          <t>PAN</t>
        </is>
      </c>
      <c r="F98" t="n">
        <v>15</v>
      </c>
    </row>
    <row r="99">
      <c r="A99" s="4" t="n">
        <v>45908</v>
      </c>
      <c r="B99" s="5">
        <f>DATE(YEAR(A99),MONTH(A99),1)</f>
        <v/>
      </c>
      <c r="C99" t="inlineStr">
        <is>
          <t>Nuit</t>
        </is>
      </c>
      <c r="D99" t="inlineStr">
        <is>
          <t>Ligne B</t>
        </is>
      </c>
      <c r="E99" t="inlineStr">
        <is>
          <t>BRK</t>
        </is>
      </c>
      <c r="F99" t="n">
        <v>30</v>
      </c>
    </row>
    <row r="100">
      <c r="A100" s="4" t="n">
        <v>45908</v>
      </c>
      <c r="B100" s="5">
        <f>DATE(YEAR(A100),MONTH(A100),1)</f>
        <v/>
      </c>
      <c r="C100" t="inlineStr">
        <is>
          <t>Nuit</t>
        </is>
      </c>
      <c r="D100" t="inlineStr">
        <is>
          <t>Ligne B</t>
        </is>
      </c>
      <c r="E100" t="inlineStr">
        <is>
          <t>PAN</t>
        </is>
      </c>
      <c r="F100" t="n">
        <v>15</v>
      </c>
    </row>
    <row r="101">
      <c r="A101" s="4" t="n">
        <v>45909</v>
      </c>
      <c r="B101" s="5">
        <f>DATE(YEAR(A101),MONTH(A101),1)</f>
        <v/>
      </c>
      <c r="C101" t="inlineStr">
        <is>
          <t>Matin</t>
        </is>
      </c>
      <c r="D101" t="inlineStr">
        <is>
          <t>Ligne A</t>
        </is>
      </c>
      <c r="E101" t="inlineStr">
        <is>
          <t>BRK</t>
        </is>
      </c>
      <c r="F101" t="n">
        <v>30</v>
      </c>
    </row>
    <row r="102">
      <c r="A102" s="4" t="n">
        <v>45909</v>
      </c>
      <c r="B102" s="5">
        <f>DATE(YEAR(A102),MONTH(A102),1)</f>
        <v/>
      </c>
      <c r="C102" t="inlineStr">
        <is>
          <t>Matin</t>
        </is>
      </c>
      <c r="D102" t="inlineStr">
        <is>
          <t>Ligne A</t>
        </is>
      </c>
      <c r="E102" t="inlineStr">
        <is>
          <t>PAN</t>
        </is>
      </c>
      <c r="F102" t="n">
        <v>18</v>
      </c>
    </row>
    <row r="103">
      <c r="A103" s="4" t="n">
        <v>45909</v>
      </c>
      <c r="B103" s="5">
        <f>DATE(YEAR(A103),MONTH(A103),1)</f>
        <v/>
      </c>
      <c r="C103" t="inlineStr">
        <is>
          <t>Après-midi</t>
        </is>
      </c>
      <c r="D103" t="inlineStr">
        <is>
          <t>Ligne A</t>
        </is>
      </c>
      <c r="E103" t="inlineStr">
        <is>
          <t>BRK</t>
        </is>
      </c>
      <c r="F103" t="n">
        <v>30</v>
      </c>
    </row>
    <row r="104">
      <c r="A104" s="4" t="n">
        <v>45909</v>
      </c>
      <c r="B104" s="5">
        <f>DATE(YEAR(A104),MONTH(A104),1)</f>
        <v/>
      </c>
      <c r="C104" t="inlineStr">
        <is>
          <t>Après-midi</t>
        </is>
      </c>
      <c r="D104" t="inlineStr">
        <is>
          <t>Ligne A</t>
        </is>
      </c>
      <c r="E104" t="inlineStr">
        <is>
          <t>PAN</t>
        </is>
      </c>
      <c r="F104" t="n">
        <v>18</v>
      </c>
    </row>
    <row r="105">
      <c r="A105" s="4" t="n">
        <v>45909</v>
      </c>
      <c r="B105" s="5">
        <f>DATE(YEAR(A105),MONTH(A105),1)</f>
        <v/>
      </c>
      <c r="C105" t="inlineStr">
        <is>
          <t>Nuit</t>
        </is>
      </c>
      <c r="D105" t="inlineStr">
        <is>
          <t>Ligne A</t>
        </is>
      </c>
      <c r="E105" t="inlineStr">
        <is>
          <t>BRK</t>
        </is>
      </c>
      <c r="F105" t="n">
        <v>30</v>
      </c>
    </row>
    <row r="106">
      <c r="A106" s="4" t="n">
        <v>45909</v>
      </c>
      <c r="B106" s="5">
        <f>DATE(YEAR(A106),MONTH(A106),1)</f>
        <v/>
      </c>
      <c r="C106" t="inlineStr">
        <is>
          <t>Nuit</t>
        </is>
      </c>
      <c r="D106" t="inlineStr">
        <is>
          <t>Ligne A</t>
        </is>
      </c>
      <c r="E106" t="inlineStr">
        <is>
          <t>PAN</t>
        </is>
      </c>
      <c r="F106" t="n">
        <v>18</v>
      </c>
    </row>
    <row r="107">
      <c r="A107" s="4" t="n">
        <v>45909</v>
      </c>
      <c r="B107" s="5">
        <f>DATE(YEAR(A107),MONTH(A107),1)</f>
        <v/>
      </c>
      <c r="C107" t="inlineStr">
        <is>
          <t>Matin</t>
        </is>
      </c>
      <c r="D107" t="inlineStr">
        <is>
          <t>Ligne B</t>
        </is>
      </c>
      <c r="E107" t="inlineStr">
        <is>
          <t>BRK</t>
        </is>
      </c>
      <c r="F107" t="n">
        <v>30</v>
      </c>
    </row>
    <row r="108">
      <c r="A108" s="4" t="n">
        <v>45909</v>
      </c>
      <c r="B108" s="5">
        <f>DATE(YEAR(A108),MONTH(A108),1)</f>
        <v/>
      </c>
      <c r="C108" t="inlineStr">
        <is>
          <t>Matin</t>
        </is>
      </c>
      <c r="D108" t="inlineStr">
        <is>
          <t>Ligne B</t>
        </is>
      </c>
      <c r="E108" t="inlineStr">
        <is>
          <t>PAN</t>
        </is>
      </c>
      <c r="F108" t="n">
        <v>18</v>
      </c>
    </row>
    <row r="109">
      <c r="A109" s="4" t="n">
        <v>45909</v>
      </c>
      <c r="B109" s="5">
        <f>DATE(YEAR(A109),MONTH(A109),1)</f>
        <v/>
      </c>
      <c r="C109" t="inlineStr">
        <is>
          <t>Après-midi</t>
        </is>
      </c>
      <c r="D109" t="inlineStr">
        <is>
          <t>Ligne B</t>
        </is>
      </c>
      <c r="E109" t="inlineStr">
        <is>
          <t>BRK</t>
        </is>
      </c>
      <c r="F109" t="n">
        <v>30</v>
      </c>
    </row>
    <row r="110">
      <c r="A110" s="4" t="n">
        <v>45909</v>
      </c>
      <c r="B110" s="5">
        <f>DATE(YEAR(A110),MONTH(A110),1)</f>
        <v/>
      </c>
      <c r="C110" t="inlineStr">
        <is>
          <t>Après-midi</t>
        </is>
      </c>
      <c r="D110" t="inlineStr">
        <is>
          <t>Ligne B</t>
        </is>
      </c>
      <c r="E110" t="inlineStr">
        <is>
          <t>PAN</t>
        </is>
      </c>
      <c r="F110" t="n">
        <v>18</v>
      </c>
    </row>
    <row r="111">
      <c r="A111" s="4" t="n">
        <v>45909</v>
      </c>
      <c r="B111" s="5">
        <f>DATE(YEAR(A111),MONTH(A111),1)</f>
        <v/>
      </c>
      <c r="C111" t="inlineStr">
        <is>
          <t>Nuit</t>
        </is>
      </c>
      <c r="D111" t="inlineStr">
        <is>
          <t>Ligne B</t>
        </is>
      </c>
      <c r="E111" t="inlineStr">
        <is>
          <t>BRK</t>
        </is>
      </c>
      <c r="F111" t="n">
        <v>30</v>
      </c>
    </row>
    <row r="112">
      <c r="A112" s="4" t="n">
        <v>45909</v>
      </c>
      <c r="B112" s="5">
        <f>DATE(YEAR(A112),MONTH(A112),1)</f>
        <v/>
      </c>
      <c r="C112" t="inlineStr">
        <is>
          <t>Nuit</t>
        </is>
      </c>
      <c r="D112" t="inlineStr">
        <is>
          <t>Ligne B</t>
        </is>
      </c>
      <c r="E112" t="inlineStr">
        <is>
          <t>PAN</t>
        </is>
      </c>
      <c r="F112" t="n">
        <v>18</v>
      </c>
    </row>
    <row r="113">
      <c r="A113" s="4" t="n">
        <v>45910</v>
      </c>
      <c r="B113" s="5">
        <f>DATE(YEAR(A113),MONTH(A113),1)</f>
        <v/>
      </c>
      <c r="C113" t="inlineStr">
        <is>
          <t>Matin</t>
        </is>
      </c>
      <c r="D113" t="inlineStr">
        <is>
          <t>Ligne A</t>
        </is>
      </c>
      <c r="E113" t="inlineStr">
        <is>
          <t>BRK</t>
        </is>
      </c>
      <c r="F113" t="n">
        <v>30</v>
      </c>
    </row>
    <row r="114">
      <c r="A114" s="4" t="n">
        <v>45910</v>
      </c>
      <c r="B114" s="5">
        <f>DATE(YEAR(A114),MONTH(A114),1)</f>
        <v/>
      </c>
      <c r="C114" t="inlineStr">
        <is>
          <t>Matin</t>
        </is>
      </c>
      <c r="D114" t="inlineStr">
        <is>
          <t>Ligne A</t>
        </is>
      </c>
      <c r="E114" t="inlineStr">
        <is>
          <t>PAN</t>
        </is>
      </c>
      <c r="F114" t="n">
        <v>21</v>
      </c>
    </row>
    <row r="115">
      <c r="A115" s="4" t="n">
        <v>45910</v>
      </c>
      <c r="B115" s="5">
        <f>DATE(YEAR(A115),MONTH(A115),1)</f>
        <v/>
      </c>
      <c r="C115" t="inlineStr">
        <is>
          <t>Après-midi</t>
        </is>
      </c>
      <c r="D115" t="inlineStr">
        <is>
          <t>Ligne A</t>
        </is>
      </c>
      <c r="E115" t="inlineStr">
        <is>
          <t>BRK</t>
        </is>
      </c>
      <c r="F115" t="n">
        <v>30</v>
      </c>
    </row>
    <row r="116">
      <c r="A116" s="4" t="n">
        <v>45910</v>
      </c>
      <c r="B116" s="5">
        <f>DATE(YEAR(A116),MONTH(A116),1)</f>
        <v/>
      </c>
      <c r="C116" t="inlineStr">
        <is>
          <t>Après-midi</t>
        </is>
      </c>
      <c r="D116" t="inlineStr">
        <is>
          <t>Ligne A</t>
        </is>
      </c>
      <c r="E116" t="inlineStr">
        <is>
          <t>PAN</t>
        </is>
      </c>
      <c r="F116" t="n">
        <v>21</v>
      </c>
    </row>
    <row r="117">
      <c r="A117" s="4" t="n">
        <v>45910</v>
      </c>
      <c r="B117" s="5">
        <f>DATE(YEAR(A117),MONTH(A117),1)</f>
        <v/>
      </c>
      <c r="C117" t="inlineStr">
        <is>
          <t>Nuit</t>
        </is>
      </c>
      <c r="D117" t="inlineStr">
        <is>
          <t>Ligne A</t>
        </is>
      </c>
      <c r="E117" t="inlineStr">
        <is>
          <t>BRK</t>
        </is>
      </c>
      <c r="F117" t="n">
        <v>30</v>
      </c>
    </row>
    <row r="118">
      <c r="A118" s="4" t="n">
        <v>45910</v>
      </c>
      <c r="B118" s="5">
        <f>DATE(YEAR(A118),MONTH(A118),1)</f>
        <v/>
      </c>
      <c r="C118" t="inlineStr">
        <is>
          <t>Nuit</t>
        </is>
      </c>
      <c r="D118" t="inlineStr">
        <is>
          <t>Ligne A</t>
        </is>
      </c>
      <c r="E118" t="inlineStr">
        <is>
          <t>PAN</t>
        </is>
      </c>
      <c r="F118" t="n">
        <v>21</v>
      </c>
    </row>
    <row r="119">
      <c r="A119" s="4" t="n">
        <v>45910</v>
      </c>
      <c r="B119" s="5">
        <f>DATE(YEAR(A119),MONTH(A119),1)</f>
        <v/>
      </c>
      <c r="C119" t="inlineStr">
        <is>
          <t>Matin</t>
        </is>
      </c>
      <c r="D119" t="inlineStr">
        <is>
          <t>Ligne B</t>
        </is>
      </c>
      <c r="E119" t="inlineStr">
        <is>
          <t>BRK</t>
        </is>
      </c>
      <c r="F119" t="n">
        <v>30</v>
      </c>
    </row>
    <row r="120">
      <c r="A120" s="4" t="n">
        <v>45910</v>
      </c>
      <c r="B120" s="5">
        <f>DATE(YEAR(A120),MONTH(A120),1)</f>
        <v/>
      </c>
      <c r="C120" t="inlineStr">
        <is>
          <t>Matin</t>
        </is>
      </c>
      <c r="D120" t="inlineStr">
        <is>
          <t>Ligne B</t>
        </is>
      </c>
      <c r="E120" t="inlineStr">
        <is>
          <t>PAN</t>
        </is>
      </c>
      <c r="F120" t="n">
        <v>21</v>
      </c>
    </row>
    <row r="121">
      <c r="A121" s="4" t="n">
        <v>45910</v>
      </c>
      <c r="B121" s="5">
        <f>DATE(YEAR(A121),MONTH(A121),1)</f>
        <v/>
      </c>
      <c r="C121" t="inlineStr">
        <is>
          <t>Après-midi</t>
        </is>
      </c>
      <c r="D121" t="inlineStr">
        <is>
          <t>Ligne B</t>
        </is>
      </c>
      <c r="E121" t="inlineStr">
        <is>
          <t>BRK</t>
        </is>
      </c>
      <c r="F121" t="n">
        <v>30</v>
      </c>
    </row>
    <row r="122">
      <c r="A122" s="4" t="n">
        <v>45910</v>
      </c>
      <c r="B122" s="5">
        <f>DATE(YEAR(A122),MONTH(A122),1)</f>
        <v/>
      </c>
      <c r="C122" t="inlineStr">
        <is>
          <t>Après-midi</t>
        </is>
      </c>
      <c r="D122" t="inlineStr">
        <is>
          <t>Ligne B</t>
        </is>
      </c>
      <c r="E122" t="inlineStr">
        <is>
          <t>CHG</t>
        </is>
      </c>
      <c r="F122" t="n">
        <v>20</v>
      </c>
    </row>
    <row r="123">
      <c r="A123" s="4" t="n">
        <v>45910</v>
      </c>
      <c r="B123" s="5">
        <f>DATE(YEAR(A123),MONTH(A123),1)</f>
        <v/>
      </c>
      <c r="C123" t="inlineStr">
        <is>
          <t>Après-midi</t>
        </is>
      </c>
      <c r="D123" t="inlineStr">
        <is>
          <t>Ligne B</t>
        </is>
      </c>
      <c r="E123" t="inlineStr">
        <is>
          <t>PAN</t>
        </is>
      </c>
      <c r="F123" t="n">
        <v>21</v>
      </c>
    </row>
    <row r="124">
      <c r="A124" s="4" t="n">
        <v>45910</v>
      </c>
      <c r="B124" s="5">
        <f>DATE(YEAR(A124),MONTH(A124),1)</f>
        <v/>
      </c>
      <c r="C124" t="inlineStr">
        <is>
          <t>Nuit</t>
        </is>
      </c>
      <c r="D124" t="inlineStr">
        <is>
          <t>Ligne B</t>
        </is>
      </c>
      <c r="E124" t="inlineStr">
        <is>
          <t>BRK</t>
        </is>
      </c>
      <c r="F124" t="n">
        <v>30</v>
      </c>
    </row>
    <row r="125">
      <c r="A125" s="4" t="n">
        <v>45910</v>
      </c>
      <c r="B125" s="5">
        <f>DATE(YEAR(A125),MONTH(A125),1)</f>
        <v/>
      </c>
      <c r="C125" t="inlineStr">
        <is>
          <t>Nuit</t>
        </is>
      </c>
      <c r="D125" t="inlineStr">
        <is>
          <t>Ligne B</t>
        </is>
      </c>
      <c r="E125" t="inlineStr">
        <is>
          <t>PAN</t>
        </is>
      </c>
      <c r="F125" t="n">
        <v>21</v>
      </c>
    </row>
    <row r="126">
      <c r="A126" s="4" t="n">
        <v>45911</v>
      </c>
      <c r="B126" s="5">
        <f>DATE(YEAR(A126),MONTH(A126),1)</f>
        <v/>
      </c>
      <c r="C126" t="inlineStr">
        <is>
          <t>Matin</t>
        </is>
      </c>
      <c r="D126" t="inlineStr">
        <is>
          <t>Ligne A</t>
        </is>
      </c>
      <c r="E126" t="inlineStr">
        <is>
          <t>BRK</t>
        </is>
      </c>
      <c r="F126" t="n">
        <v>30</v>
      </c>
    </row>
    <row r="127">
      <c r="A127" s="4" t="n">
        <v>45911</v>
      </c>
      <c r="B127" s="5">
        <f>DATE(YEAR(A127),MONTH(A127),1)</f>
        <v/>
      </c>
      <c r="C127" t="inlineStr">
        <is>
          <t>Matin</t>
        </is>
      </c>
      <c r="D127" t="inlineStr">
        <is>
          <t>Ligne A</t>
        </is>
      </c>
      <c r="E127" t="inlineStr">
        <is>
          <t>PAN</t>
        </is>
      </c>
      <c r="F127" t="n">
        <v>24</v>
      </c>
    </row>
    <row r="128">
      <c r="A128" s="4" t="n">
        <v>45911</v>
      </c>
      <c r="B128" s="5">
        <f>DATE(YEAR(A128),MONTH(A128),1)</f>
        <v/>
      </c>
      <c r="C128" t="inlineStr">
        <is>
          <t>Après-midi</t>
        </is>
      </c>
      <c r="D128" t="inlineStr">
        <is>
          <t>Ligne A</t>
        </is>
      </c>
      <c r="E128" t="inlineStr">
        <is>
          <t>BRK</t>
        </is>
      </c>
      <c r="F128" t="n">
        <v>30</v>
      </c>
    </row>
    <row r="129">
      <c r="A129" s="4" t="n">
        <v>45911</v>
      </c>
      <c r="B129" s="5">
        <f>DATE(YEAR(A129),MONTH(A129),1)</f>
        <v/>
      </c>
      <c r="C129" t="inlineStr">
        <is>
          <t>Après-midi</t>
        </is>
      </c>
      <c r="D129" t="inlineStr">
        <is>
          <t>Ligne A</t>
        </is>
      </c>
      <c r="E129" t="inlineStr">
        <is>
          <t>PAN</t>
        </is>
      </c>
      <c r="F129" t="n">
        <v>24</v>
      </c>
    </row>
    <row r="130">
      <c r="A130" s="4" t="n">
        <v>45911</v>
      </c>
      <c r="B130" s="5">
        <f>DATE(YEAR(A130),MONTH(A130),1)</f>
        <v/>
      </c>
      <c r="C130" t="inlineStr">
        <is>
          <t>Nuit</t>
        </is>
      </c>
      <c r="D130" t="inlineStr">
        <is>
          <t>Ligne A</t>
        </is>
      </c>
      <c r="E130" t="inlineStr">
        <is>
          <t>BRK</t>
        </is>
      </c>
      <c r="F130" t="n">
        <v>30</v>
      </c>
    </row>
    <row r="131">
      <c r="A131" s="4" t="n">
        <v>45911</v>
      </c>
      <c r="B131" s="5">
        <f>DATE(YEAR(A131),MONTH(A131),1)</f>
        <v/>
      </c>
      <c r="C131" t="inlineStr">
        <is>
          <t>Nuit</t>
        </is>
      </c>
      <c r="D131" t="inlineStr">
        <is>
          <t>Ligne A</t>
        </is>
      </c>
      <c r="E131" t="inlineStr">
        <is>
          <t>PAN</t>
        </is>
      </c>
      <c r="F131" t="n">
        <v>24</v>
      </c>
    </row>
    <row r="132">
      <c r="A132" s="4" t="n">
        <v>45911</v>
      </c>
      <c r="B132" s="5">
        <f>DATE(YEAR(A132),MONTH(A132),1)</f>
        <v/>
      </c>
      <c r="C132" t="inlineStr">
        <is>
          <t>Matin</t>
        </is>
      </c>
      <c r="D132" t="inlineStr">
        <is>
          <t>Ligne B</t>
        </is>
      </c>
      <c r="E132" t="inlineStr">
        <is>
          <t>BRK</t>
        </is>
      </c>
      <c r="F132" t="n">
        <v>30</v>
      </c>
    </row>
    <row r="133">
      <c r="A133" s="4" t="n">
        <v>45911</v>
      </c>
      <c r="B133" s="5">
        <f>DATE(YEAR(A133),MONTH(A133),1)</f>
        <v/>
      </c>
      <c r="C133" t="inlineStr">
        <is>
          <t>Matin</t>
        </is>
      </c>
      <c r="D133" t="inlineStr">
        <is>
          <t>Ligne B</t>
        </is>
      </c>
      <c r="E133" t="inlineStr">
        <is>
          <t>PAN</t>
        </is>
      </c>
      <c r="F133" t="n">
        <v>24</v>
      </c>
    </row>
    <row r="134">
      <c r="A134" s="4" t="n">
        <v>45911</v>
      </c>
      <c r="B134" s="5">
        <f>DATE(YEAR(A134),MONTH(A134),1)</f>
        <v/>
      </c>
      <c r="C134" t="inlineStr">
        <is>
          <t>Après-midi</t>
        </is>
      </c>
      <c r="D134" t="inlineStr">
        <is>
          <t>Ligne B</t>
        </is>
      </c>
      <c r="E134" t="inlineStr">
        <is>
          <t>BRK</t>
        </is>
      </c>
      <c r="F134" t="n">
        <v>30</v>
      </c>
    </row>
    <row r="135">
      <c r="A135" s="4" t="n">
        <v>45911</v>
      </c>
      <c r="B135" s="5">
        <f>DATE(YEAR(A135),MONTH(A135),1)</f>
        <v/>
      </c>
      <c r="C135" t="inlineStr">
        <is>
          <t>Après-midi</t>
        </is>
      </c>
      <c r="D135" t="inlineStr">
        <is>
          <t>Ligne B</t>
        </is>
      </c>
      <c r="E135" t="inlineStr">
        <is>
          <t>PAN</t>
        </is>
      </c>
      <c r="F135" t="n">
        <v>24</v>
      </c>
    </row>
    <row r="136">
      <c r="A136" s="4" t="n">
        <v>45911</v>
      </c>
      <c r="B136" s="5">
        <f>DATE(YEAR(A136),MONTH(A136),1)</f>
        <v/>
      </c>
      <c r="C136" t="inlineStr">
        <is>
          <t>Nuit</t>
        </is>
      </c>
      <c r="D136" t="inlineStr">
        <is>
          <t>Ligne B</t>
        </is>
      </c>
      <c r="E136" t="inlineStr">
        <is>
          <t>BRK</t>
        </is>
      </c>
      <c r="F136" t="n">
        <v>30</v>
      </c>
    </row>
    <row r="137">
      <c r="A137" s="4" t="n">
        <v>45911</v>
      </c>
      <c r="B137" s="5">
        <f>DATE(YEAR(A137),MONTH(A137),1)</f>
        <v/>
      </c>
      <c r="C137" t="inlineStr">
        <is>
          <t>Nuit</t>
        </is>
      </c>
      <c r="D137" t="inlineStr">
        <is>
          <t>Ligne B</t>
        </is>
      </c>
      <c r="E137" t="inlineStr">
        <is>
          <t>PAN</t>
        </is>
      </c>
      <c r="F137" t="n">
        <v>24</v>
      </c>
    </row>
    <row r="138">
      <c r="A138" s="4" t="n">
        <v>45912</v>
      </c>
      <c r="B138" s="5">
        <f>DATE(YEAR(A138),MONTH(A138),1)</f>
        <v/>
      </c>
      <c r="C138" t="inlineStr">
        <is>
          <t>Matin</t>
        </is>
      </c>
      <c r="D138" t="inlineStr">
        <is>
          <t>Ligne A</t>
        </is>
      </c>
      <c r="E138" t="inlineStr">
        <is>
          <t>BRK</t>
        </is>
      </c>
      <c r="F138" t="n">
        <v>30</v>
      </c>
    </row>
    <row r="139">
      <c r="A139" s="4" t="n">
        <v>45912</v>
      </c>
      <c r="B139" s="5">
        <f>DATE(YEAR(A139),MONTH(A139),1)</f>
        <v/>
      </c>
      <c r="C139" t="inlineStr">
        <is>
          <t>Matin</t>
        </is>
      </c>
      <c r="D139" t="inlineStr">
        <is>
          <t>Ligne A</t>
        </is>
      </c>
      <c r="E139" t="inlineStr">
        <is>
          <t>PAN</t>
        </is>
      </c>
      <c r="F139" t="n">
        <v>11</v>
      </c>
    </row>
    <row r="140">
      <c r="A140" s="4" t="n">
        <v>45912</v>
      </c>
      <c r="B140" s="5">
        <f>DATE(YEAR(A140),MONTH(A140),1)</f>
        <v/>
      </c>
      <c r="C140" t="inlineStr">
        <is>
          <t>Après-midi</t>
        </is>
      </c>
      <c r="D140" t="inlineStr">
        <is>
          <t>Ligne A</t>
        </is>
      </c>
      <c r="E140" t="inlineStr">
        <is>
          <t>BRK</t>
        </is>
      </c>
      <c r="F140" t="n">
        <v>30</v>
      </c>
    </row>
    <row r="141">
      <c r="A141" s="4" t="n">
        <v>45912</v>
      </c>
      <c r="B141" s="5">
        <f>DATE(YEAR(A141),MONTH(A141),1)</f>
        <v/>
      </c>
      <c r="C141" t="inlineStr">
        <is>
          <t>Après-midi</t>
        </is>
      </c>
      <c r="D141" t="inlineStr">
        <is>
          <t>Ligne A</t>
        </is>
      </c>
      <c r="E141" t="inlineStr">
        <is>
          <t>PAN</t>
        </is>
      </c>
      <c r="F141" t="n">
        <v>11</v>
      </c>
    </row>
    <row r="142">
      <c r="A142" s="4" t="n">
        <v>45912</v>
      </c>
      <c r="B142" s="5">
        <f>DATE(YEAR(A142),MONTH(A142),1)</f>
        <v/>
      </c>
      <c r="C142" t="inlineStr">
        <is>
          <t>Nuit</t>
        </is>
      </c>
      <c r="D142" t="inlineStr">
        <is>
          <t>Ligne A</t>
        </is>
      </c>
      <c r="E142" t="inlineStr">
        <is>
          <t>BRK</t>
        </is>
      </c>
      <c r="F142" t="n">
        <v>30</v>
      </c>
    </row>
    <row r="143">
      <c r="A143" s="4" t="n">
        <v>45912</v>
      </c>
      <c r="B143" s="5">
        <f>DATE(YEAR(A143),MONTH(A143),1)</f>
        <v/>
      </c>
      <c r="C143" t="inlineStr">
        <is>
          <t>Nuit</t>
        </is>
      </c>
      <c r="D143" t="inlineStr">
        <is>
          <t>Ligne A</t>
        </is>
      </c>
      <c r="E143" t="inlineStr">
        <is>
          <t>PAN</t>
        </is>
      </c>
      <c r="F143" t="n">
        <v>11</v>
      </c>
    </row>
    <row r="144">
      <c r="A144" s="4" t="n">
        <v>45912</v>
      </c>
      <c r="B144" s="5">
        <f>DATE(YEAR(A144),MONTH(A144),1)</f>
        <v/>
      </c>
      <c r="C144" t="inlineStr">
        <is>
          <t>Matin</t>
        </is>
      </c>
      <c r="D144" t="inlineStr">
        <is>
          <t>Ligne B</t>
        </is>
      </c>
      <c r="E144" t="inlineStr">
        <is>
          <t>BRK</t>
        </is>
      </c>
      <c r="F144" t="n">
        <v>30</v>
      </c>
    </row>
    <row r="145">
      <c r="A145" s="4" t="n">
        <v>45912</v>
      </c>
      <c r="B145" s="5">
        <f>DATE(YEAR(A145),MONTH(A145),1)</f>
        <v/>
      </c>
      <c r="C145" t="inlineStr">
        <is>
          <t>Matin</t>
        </is>
      </c>
      <c r="D145" t="inlineStr">
        <is>
          <t>Ligne B</t>
        </is>
      </c>
      <c r="E145" t="inlineStr">
        <is>
          <t>PAN</t>
        </is>
      </c>
      <c r="F145" t="n">
        <v>11</v>
      </c>
    </row>
    <row r="146">
      <c r="A146" s="4" t="n">
        <v>45912</v>
      </c>
      <c r="B146" s="5">
        <f>DATE(YEAR(A146),MONTH(A146),1)</f>
        <v/>
      </c>
      <c r="C146" t="inlineStr">
        <is>
          <t>Après-midi</t>
        </is>
      </c>
      <c r="D146" t="inlineStr">
        <is>
          <t>Ligne B</t>
        </is>
      </c>
      <c r="E146" t="inlineStr">
        <is>
          <t>BRK</t>
        </is>
      </c>
      <c r="F146" t="n">
        <v>30</v>
      </c>
    </row>
    <row r="147">
      <c r="A147" s="4" t="n">
        <v>45912</v>
      </c>
      <c r="B147" s="5">
        <f>DATE(YEAR(A147),MONTH(A147),1)</f>
        <v/>
      </c>
      <c r="C147" t="inlineStr">
        <is>
          <t>Après-midi</t>
        </is>
      </c>
      <c r="D147" t="inlineStr">
        <is>
          <t>Ligne B</t>
        </is>
      </c>
      <c r="E147" t="inlineStr">
        <is>
          <t>PAN</t>
        </is>
      </c>
      <c r="F147" t="n">
        <v>11</v>
      </c>
    </row>
    <row r="148">
      <c r="A148" s="4" t="n">
        <v>45912</v>
      </c>
      <c r="B148" s="5">
        <f>DATE(YEAR(A148),MONTH(A148),1)</f>
        <v/>
      </c>
      <c r="C148" t="inlineStr">
        <is>
          <t>Nuit</t>
        </is>
      </c>
      <c r="D148" t="inlineStr">
        <is>
          <t>Ligne B</t>
        </is>
      </c>
      <c r="E148" t="inlineStr">
        <is>
          <t>BRK</t>
        </is>
      </c>
      <c r="F148" t="n">
        <v>30</v>
      </c>
    </row>
    <row r="149">
      <c r="A149" s="4" t="n">
        <v>45912</v>
      </c>
      <c r="B149" s="5">
        <f>DATE(YEAR(A149),MONTH(A149),1)</f>
        <v/>
      </c>
      <c r="C149" t="inlineStr">
        <is>
          <t>Nuit</t>
        </is>
      </c>
      <c r="D149" t="inlineStr">
        <is>
          <t>Ligne B</t>
        </is>
      </c>
      <c r="E149" t="inlineStr">
        <is>
          <t>PAN</t>
        </is>
      </c>
      <c r="F149" t="n">
        <v>11</v>
      </c>
    </row>
    <row r="150">
      <c r="A150" s="4" t="n">
        <v>45913</v>
      </c>
      <c r="B150" s="5">
        <f>DATE(YEAR(A150),MONTH(A150),1)</f>
        <v/>
      </c>
      <c r="C150" t="inlineStr">
        <is>
          <t>Matin</t>
        </is>
      </c>
      <c r="D150" t="inlineStr">
        <is>
          <t>Ligne A</t>
        </is>
      </c>
      <c r="E150" t="inlineStr">
        <is>
          <t>BRK</t>
        </is>
      </c>
      <c r="F150" t="n">
        <v>30</v>
      </c>
    </row>
    <row r="151">
      <c r="A151" s="4" t="n">
        <v>45913</v>
      </c>
      <c r="B151" s="5">
        <f>DATE(YEAR(A151),MONTH(A151),1)</f>
        <v/>
      </c>
      <c r="C151" t="inlineStr">
        <is>
          <t>Matin</t>
        </is>
      </c>
      <c r="D151" t="inlineStr">
        <is>
          <t>Ligne A</t>
        </is>
      </c>
      <c r="E151" t="inlineStr">
        <is>
          <t>PAN</t>
        </is>
      </c>
      <c r="F151" t="n">
        <v>14</v>
      </c>
    </row>
    <row r="152">
      <c r="A152" s="4" t="n">
        <v>45913</v>
      </c>
      <c r="B152" s="5">
        <f>DATE(YEAR(A152),MONTH(A152),1)</f>
        <v/>
      </c>
      <c r="C152" t="inlineStr">
        <is>
          <t>Après-midi</t>
        </is>
      </c>
      <c r="D152" t="inlineStr">
        <is>
          <t>Ligne A</t>
        </is>
      </c>
      <c r="E152" t="inlineStr">
        <is>
          <t>BRK</t>
        </is>
      </c>
      <c r="F152" t="n">
        <v>30</v>
      </c>
    </row>
    <row r="153">
      <c r="A153" s="4" t="n">
        <v>45913</v>
      </c>
      <c r="B153" s="5">
        <f>DATE(YEAR(A153),MONTH(A153),1)</f>
        <v/>
      </c>
      <c r="C153" t="inlineStr">
        <is>
          <t>Après-midi</t>
        </is>
      </c>
      <c r="D153" t="inlineStr">
        <is>
          <t>Ligne A</t>
        </is>
      </c>
      <c r="E153" t="inlineStr">
        <is>
          <t>PAN</t>
        </is>
      </c>
      <c r="F153" t="n">
        <v>14</v>
      </c>
    </row>
    <row r="154">
      <c r="A154" s="4" t="n">
        <v>45913</v>
      </c>
      <c r="B154" s="5">
        <f>DATE(YEAR(A154),MONTH(A154),1)</f>
        <v/>
      </c>
      <c r="C154" t="inlineStr">
        <is>
          <t>Nuit</t>
        </is>
      </c>
      <c r="D154" t="inlineStr">
        <is>
          <t>Ligne A</t>
        </is>
      </c>
      <c r="E154" t="inlineStr">
        <is>
          <t>BRK</t>
        </is>
      </c>
      <c r="F154" t="n">
        <v>30</v>
      </c>
    </row>
    <row r="155">
      <c r="A155" s="4" t="n">
        <v>45913</v>
      </c>
      <c r="B155" s="5">
        <f>DATE(YEAR(A155),MONTH(A155),1)</f>
        <v/>
      </c>
      <c r="C155" t="inlineStr">
        <is>
          <t>Nuit</t>
        </is>
      </c>
      <c r="D155" t="inlineStr">
        <is>
          <t>Ligne A</t>
        </is>
      </c>
      <c r="E155" t="inlineStr">
        <is>
          <t>PAN</t>
        </is>
      </c>
      <c r="F155" t="n">
        <v>14</v>
      </c>
    </row>
    <row r="156">
      <c r="A156" s="4" t="n">
        <v>45913</v>
      </c>
      <c r="B156" s="5">
        <f>DATE(YEAR(A156),MONTH(A156),1)</f>
        <v/>
      </c>
      <c r="C156" t="inlineStr">
        <is>
          <t>Matin</t>
        </is>
      </c>
      <c r="D156" t="inlineStr">
        <is>
          <t>Ligne B</t>
        </is>
      </c>
      <c r="E156" t="inlineStr">
        <is>
          <t>BRK</t>
        </is>
      </c>
      <c r="F156" t="n">
        <v>30</v>
      </c>
    </row>
    <row r="157">
      <c r="A157" s="4" t="n">
        <v>45913</v>
      </c>
      <c r="B157" s="5">
        <f>DATE(YEAR(A157),MONTH(A157),1)</f>
        <v/>
      </c>
      <c r="C157" t="inlineStr">
        <is>
          <t>Matin</t>
        </is>
      </c>
      <c r="D157" t="inlineStr">
        <is>
          <t>Ligne B</t>
        </is>
      </c>
      <c r="E157" t="inlineStr">
        <is>
          <t>PAN</t>
        </is>
      </c>
      <c r="F157" t="n">
        <v>14</v>
      </c>
    </row>
    <row r="158">
      <c r="A158" s="4" t="n">
        <v>45913</v>
      </c>
      <c r="B158" s="5">
        <f>DATE(YEAR(A158),MONTH(A158),1)</f>
        <v/>
      </c>
      <c r="C158" t="inlineStr">
        <is>
          <t>Après-midi</t>
        </is>
      </c>
      <c r="D158" t="inlineStr">
        <is>
          <t>Ligne B</t>
        </is>
      </c>
      <c r="E158" t="inlineStr">
        <is>
          <t>BRK</t>
        </is>
      </c>
      <c r="F158" t="n">
        <v>30</v>
      </c>
    </row>
    <row r="159">
      <c r="A159" s="4" t="n">
        <v>45913</v>
      </c>
      <c r="B159" s="5">
        <f>DATE(YEAR(A159),MONTH(A159),1)</f>
        <v/>
      </c>
      <c r="C159" t="inlineStr">
        <is>
          <t>Après-midi</t>
        </is>
      </c>
      <c r="D159" t="inlineStr">
        <is>
          <t>Ligne B</t>
        </is>
      </c>
      <c r="E159" t="inlineStr">
        <is>
          <t>CHG</t>
        </is>
      </c>
      <c r="F159" t="n">
        <v>20</v>
      </c>
    </row>
    <row r="160">
      <c r="A160" s="4" t="n">
        <v>45913</v>
      </c>
      <c r="B160" s="5">
        <f>DATE(YEAR(A160),MONTH(A160),1)</f>
        <v/>
      </c>
      <c r="C160" t="inlineStr">
        <is>
          <t>Après-midi</t>
        </is>
      </c>
      <c r="D160" t="inlineStr">
        <is>
          <t>Ligne B</t>
        </is>
      </c>
      <c r="E160" t="inlineStr">
        <is>
          <t>PAN</t>
        </is>
      </c>
      <c r="F160" t="n">
        <v>14</v>
      </c>
    </row>
    <row r="161">
      <c r="A161" s="4" t="n">
        <v>45913</v>
      </c>
      <c r="B161" s="5">
        <f>DATE(YEAR(A161),MONTH(A161),1)</f>
        <v/>
      </c>
      <c r="C161" t="inlineStr">
        <is>
          <t>Nuit</t>
        </is>
      </c>
      <c r="D161" t="inlineStr">
        <is>
          <t>Ligne B</t>
        </is>
      </c>
      <c r="E161" t="inlineStr">
        <is>
          <t>BRK</t>
        </is>
      </c>
      <c r="F161" t="n">
        <v>30</v>
      </c>
    </row>
    <row r="162">
      <c r="A162" s="4" t="n">
        <v>45913</v>
      </c>
      <c r="B162" s="5">
        <f>DATE(YEAR(A162),MONTH(A162),1)</f>
        <v/>
      </c>
      <c r="C162" t="inlineStr">
        <is>
          <t>Nuit</t>
        </is>
      </c>
      <c r="D162" t="inlineStr">
        <is>
          <t>Ligne B</t>
        </is>
      </c>
      <c r="E162" t="inlineStr">
        <is>
          <t>PAN</t>
        </is>
      </c>
      <c r="F162" t="n">
        <v>14</v>
      </c>
    </row>
    <row r="163">
      <c r="A163" s="4" t="n">
        <v>45914</v>
      </c>
      <c r="B163" s="5">
        <f>DATE(YEAR(A163),MONTH(A163),1)</f>
        <v/>
      </c>
      <c r="C163" t="inlineStr">
        <is>
          <t>Matin</t>
        </is>
      </c>
      <c r="D163" t="inlineStr">
        <is>
          <t>Ligne A</t>
        </is>
      </c>
      <c r="E163" t="inlineStr">
        <is>
          <t>BRK</t>
        </is>
      </c>
      <c r="F163" t="n">
        <v>30</v>
      </c>
    </row>
    <row r="164">
      <c r="A164" s="4" t="n">
        <v>45914</v>
      </c>
      <c r="B164" s="5">
        <f>DATE(YEAR(A164),MONTH(A164),1)</f>
        <v/>
      </c>
      <c r="C164" t="inlineStr">
        <is>
          <t>Matin</t>
        </is>
      </c>
      <c r="D164" t="inlineStr">
        <is>
          <t>Ligne A</t>
        </is>
      </c>
      <c r="E164" t="inlineStr">
        <is>
          <t>PAN</t>
        </is>
      </c>
      <c r="F164" t="n">
        <v>17</v>
      </c>
    </row>
    <row r="165">
      <c r="A165" s="4" t="n">
        <v>45914</v>
      </c>
      <c r="B165" s="5">
        <f>DATE(YEAR(A165),MONTH(A165),1)</f>
        <v/>
      </c>
      <c r="C165" t="inlineStr">
        <is>
          <t>Après-midi</t>
        </is>
      </c>
      <c r="D165" t="inlineStr">
        <is>
          <t>Ligne A</t>
        </is>
      </c>
      <c r="E165" t="inlineStr">
        <is>
          <t>BRK</t>
        </is>
      </c>
      <c r="F165" t="n">
        <v>30</v>
      </c>
    </row>
    <row r="166">
      <c r="A166" s="4" t="n">
        <v>45914</v>
      </c>
      <c r="B166" s="5">
        <f>DATE(YEAR(A166),MONTH(A166),1)</f>
        <v/>
      </c>
      <c r="C166" t="inlineStr">
        <is>
          <t>Après-midi</t>
        </is>
      </c>
      <c r="D166" t="inlineStr">
        <is>
          <t>Ligne A</t>
        </is>
      </c>
      <c r="E166" t="inlineStr">
        <is>
          <t>PAN</t>
        </is>
      </c>
      <c r="F166" t="n">
        <v>17</v>
      </c>
    </row>
    <row r="167">
      <c r="A167" s="4" t="n">
        <v>45914</v>
      </c>
      <c r="B167" s="5">
        <f>DATE(YEAR(A167),MONTH(A167),1)</f>
        <v/>
      </c>
      <c r="C167" t="inlineStr">
        <is>
          <t>Nuit</t>
        </is>
      </c>
      <c r="D167" t="inlineStr">
        <is>
          <t>Ligne A</t>
        </is>
      </c>
      <c r="E167" t="inlineStr">
        <is>
          <t>BRK</t>
        </is>
      </c>
      <c r="F167" t="n">
        <v>30</v>
      </c>
    </row>
    <row r="168">
      <c r="A168" s="4" t="n">
        <v>45914</v>
      </c>
      <c r="B168" s="5">
        <f>DATE(YEAR(A168),MONTH(A168),1)</f>
        <v/>
      </c>
      <c r="C168" t="inlineStr">
        <is>
          <t>Nuit</t>
        </is>
      </c>
      <c r="D168" t="inlineStr">
        <is>
          <t>Ligne A</t>
        </is>
      </c>
      <c r="E168" t="inlineStr">
        <is>
          <t>PAN</t>
        </is>
      </c>
      <c r="F168" t="n">
        <v>17</v>
      </c>
    </row>
    <row r="169">
      <c r="A169" s="4" t="n">
        <v>45914</v>
      </c>
      <c r="B169" s="5">
        <f>DATE(YEAR(A169),MONTH(A169),1)</f>
        <v/>
      </c>
      <c r="C169" t="inlineStr">
        <is>
          <t>Matin</t>
        </is>
      </c>
      <c r="D169" t="inlineStr">
        <is>
          <t>Ligne B</t>
        </is>
      </c>
      <c r="E169" t="inlineStr">
        <is>
          <t>BRK</t>
        </is>
      </c>
      <c r="F169" t="n">
        <v>30</v>
      </c>
    </row>
    <row r="170">
      <c r="A170" s="4" t="n">
        <v>45914</v>
      </c>
      <c r="B170" s="5">
        <f>DATE(YEAR(A170),MONTH(A170),1)</f>
        <v/>
      </c>
      <c r="C170" t="inlineStr">
        <is>
          <t>Matin</t>
        </is>
      </c>
      <c r="D170" t="inlineStr">
        <is>
          <t>Ligne B</t>
        </is>
      </c>
      <c r="E170" t="inlineStr">
        <is>
          <t>PAN</t>
        </is>
      </c>
      <c r="F170" t="n">
        <v>17</v>
      </c>
    </row>
    <row r="171">
      <c r="A171" s="4" t="n">
        <v>45914</v>
      </c>
      <c r="B171" s="5">
        <f>DATE(YEAR(A171),MONTH(A171),1)</f>
        <v/>
      </c>
      <c r="C171" t="inlineStr">
        <is>
          <t>Après-midi</t>
        </is>
      </c>
      <c r="D171" t="inlineStr">
        <is>
          <t>Ligne B</t>
        </is>
      </c>
      <c r="E171" t="inlineStr">
        <is>
          <t>BRK</t>
        </is>
      </c>
      <c r="F171" t="n">
        <v>30</v>
      </c>
    </row>
    <row r="172">
      <c r="A172" s="4" t="n">
        <v>45914</v>
      </c>
      <c r="B172" s="5">
        <f>DATE(YEAR(A172),MONTH(A172),1)</f>
        <v/>
      </c>
      <c r="C172" t="inlineStr">
        <is>
          <t>Après-midi</t>
        </is>
      </c>
      <c r="D172" t="inlineStr">
        <is>
          <t>Ligne B</t>
        </is>
      </c>
      <c r="E172" t="inlineStr">
        <is>
          <t>PAN</t>
        </is>
      </c>
      <c r="F172" t="n">
        <v>17</v>
      </c>
    </row>
    <row r="173">
      <c r="A173" s="4" t="n">
        <v>45914</v>
      </c>
      <c r="B173" s="5">
        <f>DATE(YEAR(A173),MONTH(A173),1)</f>
        <v/>
      </c>
      <c r="C173" t="inlineStr">
        <is>
          <t>Nuit</t>
        </is>
      </c>
      <c r="D173" t="inlineStr">
        <is>
          <t>Ligne B</t>
        </is>
      </c>
      <c r="E173" t="inlineStr">
        <is>
          <t>BRK</t>
        </is>
      </c>
      <c r="F173" t="n">
        <v>30</v>
      </c>
    </row>
    <row r="174">
      <c r="A174" s="4" t="n">
        <v>45914</v>
      </c>
      <c r="B174" s="5">
        <f>DATE(YEAR(A174),MONTH(A174),1)</f>
        <v/>
      </c>
      <c r="C174" t="inlineStr">
        <is>
          <t>Nuit</t>
        </is>
      </c>
      <c r="D174" t="inlineStr">
        <is>
          <t>Ligne B</t>
        </is>
      </c>
      <c r="E174" t="inlineStr">
        <is>
          <t>PAN</t>
        </is>
      </c>
      <c r="F174" t="n">
        <v>17</v>
      </c>
    </row>
  </sheetData>
  <dataValidations count="1">
    <dataValidation sqref="E2:E174" showErrorMessage="1" showInputMessage="1" allowBlank="0" type="list">
      <formula1>=Codes_Arrets!$A$2:$A$9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V85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2" customWidth="1" min="3" max="3"/>
    <col width="14" customWidth="1" min="4" max="4"/>
    <col width="12" customWidth="1" min="5" max="5"/>
    <col width="12" customWidth="1" min="6" max="6"/>
    <col width="14" customWidth="1" min="7" max="7"/>
    <col width="14" customWidth="1" min="8" max="8"/>
    <col width="12" customWidth="1" min="9" max="9"/>
    <col width="14" customWidth="1" min="10" max="10"/>
    <col width="12" customWidth="1" min="11" max="11"/>
    <col width="12" customWidth="1" min="12" max="12"/>
    <col width="14" customWidth="1" min="13" max="13"/>
    <col width="10" customWidth="1" min="14" max="14"/>
    <col width="16" customWidth="1" min="15" max="15"/>
    <col width="12" customWidth="1" min="16" max="16"/>
    <col width="10" customWidth="1" min="17" max="17"/>
    <col width="10" customWidth="1" min="18" max="18"/>
    <col width="10" customWidth="1" min="19" max="19"/>
    <col width="10" customWidth="1" min="20" max="20"/>
    <col width="10" customWidth="1" min="21" max="21"/>
    <col width="10" customWidth="1" min="22" max="22"/>
  </cols>
  <sheetData>
    <row r="1">
      <c r="A1" s="7" t="inlineStr">
        <is>
          <t>Date</t>
        </is>
      </c>
      <c r="B1" s="7" t="inlineStr">
        <is>
          <t>Mois</t>
        </is>
      </c>
      <c r="C1" s="7" t="inlineStr">
        <is>
          <t>Shift</t>
        </is>
      </c>
      <c r="D1" s="7" t="inlineStr">
        <is>
          <t>Ligne</t>
        </is>
      </c>
      <c r="E1" s="7" t="inlineStr">
        <is>
          <t>Produit</t>
        </is>
      </c>
      <c r="F1" s="7" t="inlineStr">
        <is>
          <t>Shift_min</t>
        </is>
      </c>
      <c r="G1" s="7" t="inlineStr">
        <is>
          <t>Planned_min</t>
        </is>
      </c>
      <c r="H1" s="7" t="inlineStr">
        <is>
          <t>Unplanned_min</t>
        </is>
      </c>
      <c r="I1" s="7" t="inlineStr">
        <is>
          <t>PPT_min</t>
        </is>
      </c>
      <c r="J1" s="7" t="inlineStr">
        <is>
          <t>RunTime_min</t>
        </is>
      </c>
      <c r="K1" s="7" t="inlineStr">
        <is>
          <t>Units_total</t>
        </is>
      </c>
      <c r="L1" s="7" t="inlineStr">
        <is>
          <t>Units_ok</t>
        </is>
      </c>
      <c r="M1" s="7" t="inlineStr">
        <is>
          <t>Units_reject</t>
        </is>
      </c>
      <c r="N1" s="7" t="inlineStr">
        <is>
          <t>Cycle_s</t>
        </is>
      </c>
      <c r="O1" s="7" t="inlineStr">
        <is>
          <t>Ideal_seconds</t>
        </is>
      </c>
      <c r="P1" s="7" t="inlineStr">
        <is>
          <t>RunTime_s</t>
        </is>
      </c>
      <c r="Q1" s="7" t="inlineStr">
        <is>
          <t>Avail</t>
        </is>
      </c>
      <c r="R1" s="7" t="inlineStr">
        <is>
          <t>Perf</t>
        </is>
      </c>
      <c r="S1" s="7" t="inlineStr">
        <is>
          <t>Qual</t>
        </is>
      </c>
      <c r="T1" s="7" t="inlineStr">
        <is>
          <t>OEE</t>
        </is>
      </c>
      <c r="U1" s="7" t="inlineStr">
        <is>
          <t>Loading</t>
        </is>
      </c>
      <c r="V1" s="7" t="inlineStr">
        <is>
          <t>OAE</t>
        </is>
      </c>
    </row>
    <row r="2">
      <c r="A2" s="8">
        <f>Journal_Prod!A2</f>
        <v/>
      </c>
      <c r="B2" s="5">
        <f>Journal_Prod!B2</f>
        <v/>
      </c>
      <c r="C2">
        <f>Journal_Prod!C2</f>
        <v/>
      </c>
      <c r="D2">
        <f>Journal_Prod!D2</f>
        <v/>
      </c>
      <c r="E2">
        <f>Journal_Prod!E2</f>
        <v/>
      </c>
      <c r="F2">
        <f>Paramètres!$E$4</f>
        <v/>
      </c>
      <c r="G2">
        <f>SUM(SUMIFS(T_ARRETS[Minutes],T_ARRETS[Date],A2,T_ARRETS[Shift],C2,T_ARRETS[Ligne],D2,T_ARRETS[Code],"BRK"),SUMIFS(T_ARRETS[Minutes],T_ARRETS[Date],A2,T_ARRETS[Shift],C2,T_ARRETS[Ligne],D2,T_ARRETS[Code],"CHG"),SUMIFS(T_ARRETS[Minutes],T_ARRETS[Date],A2,T_ARRETS[Shift],C2,T_ARRETS[Ligne],D2,T_ARRETS[Code],"PMA"))</f>
        <v/>
      </c>
      <c r="H2">
        <f>SUM(SUMIFS(T_ARRETS[Minutes],T_ARRETS[Date],A2,T_ARRETS[Shift],C2,T_ARRETS[Ligne],D2,T_ARRETS[Code],"PAN"),SUMIFS(T_ARRETS[Minutes],T_ARRETS[Date],A2,T_ARRETS[Shift],C2,T_ARRETS[Ligne],D2,T_ARRETS[Code],"MAT"),SUMIFS(T_ARRETS[Minutes],T_ARRETS[Date],A2,T_ARRETS[Shift],C2,T_ARRETS[Ligne],D2,T_ARRETS[Code],"BLK"),SUMIFS(T_ARRETS[Minutes],T_ARRETS[Date],A2,T_ARRETS[Shift],C2,T_ARRETS[Ligne],D2,T_ARRETS[Code],"STA"),SUMIFS(T_ARRETS[Minutes],T_ARRETS[Date],A2,T_ARRETS[Shift],C2,T_ARRETS[Ligne],D2,T_ARRETS[Code],"QLT"))</f>
        <v/>
      </c>
      <c r="I2">
        <f>MAX(F2-G2,0)</f>
        <v/>
      </c>
      <c r="J2">
        <f>MAX(I2-H2,0)</f>
        <v/>
      </c>
      <c r="K2">
        <f>Journal_Prod!F2</f>
        <v/>
      </c>
      <c r="L2">
        <f>Journal_Prod!H2</f>
        <v/>
      </c>
      <c r="M2">
        <f>Journal_Prod!G2</f>
        <v/>
      </c>
      <c r="N2">
        <f>IFERROR(INDEX(Paramètres!$B$13:$B$15, MATCH(E2, Paramètres!$A$13:$A$15, 0)),"")</f>
        <v/>
      </c>
      <c r="O2">
        <f>K2*N2</f>
        <v/>
      </c>
      <c r="P2">
        <f>J2*60</f>
        <v/>
      </c>
      <c r="Q2">
        <f>IF(I2&gt;0,J2/I2,"")</f>
        <v/>
      </c>
      <c r="R2">
        <f>IF(P2&gt;0,O2/P2,"")</f>
        <v/>
      </c>
      <c r="S2">
        <f>IF(K2&gt;0,L2/K2,"")</f>
        <v/>
      </c>
      <c r="T2">
        <f>IF(AND(Q2&gt;0,R2&gt;0,S2&gt;0),Q2*R2*S2,"")</f>
        <v/>
      </c>
      <c r="U2">
        <f>IF(F2&gt;0,I2/F2,"")</f>
        <v/>
      </c>
      <c r="V2">
        <f>IF(AND(T2&gt;0,U2&gt;0),T2*U2,"")</f>
        <v/>
      </c>
    </row>
    <row r="3">
      <c r="A3" s="8">
        <f>Journal_Prod!A3</f>
        <v/>
      </c>
      <c r="B3" s="5">
        <f>Journal_Prod!B3</f>
        <v/>
      </c>
      <c r="C3">
        <f>Journal_Prod!C3</f>
        <v/>
      </c>
      <c r="D3">
        <f>Journal_Prod!D3</f>
        <v/>
      </c>
      <c r="E3">
        <f>Journal_Prod!E3</f>
        <v/>
      </c>
      <c r="F3">
        <f>Paramètres!$E$4</f>
        <v/>
      </c>
      <c r="G3">
        <f>SUM(SUMIFS(T_ARRETS[Minutes],T_ARRETS[Date],A3,T_ARRETS[Shift],C3,T_ARRETS[Ligne],D3,T_ARRETS[Code],"BRK"),SUMIFS(T_ARRETS[Minutes],T_ARRETS[Date],A3,T_ARRETS[Shift],C3,T_ARRETS[Ligne],D3,T_ARRETS[Code],"CHG"),SUMIFS(T_ARRETS[Minutes],T_ARRETS[Date],A3,T_ARRETS[Shift],C3,T_ARRETS[Ligne],D3,T_ARRETS[Code],"PMA"))</f>
        <v/>
      </c>
      <c r="H3">
        <f>SUM(SUMIFS(T_ARRETS[Minutes],T_ARRETS[Date],A3,T_ARRETS[Shift],C3,T_ARRETS[Ligne],D3,T_ARRETS[Code],"PAN"),SUMIFS(T_ARRETS[Minutes],T_ARRETS[Date],A3,T_ARRETS[Shift],C3,T_ARRETS[Ligne],D3,T_ARRETS[Code],"MAT"),SUMIFS(T_ARRETS[Minutes],T_ARRETS[Date],A3,T_ARRETS[Shift],C3,T_ARRETS[Ligne],D3,T_ARRETS[Code],"BLK"),SUMIFS(T_ARRETS[Minutes],T_ARRETS[Date],A3,T_ARRETS[Shift],C3,T_ARRETS[Ligne],D3,T_ARRETS[Code],"STA"),SUMIFS(T_ARRETS[Minutes],T_ARRETS[Date],A3,T_ARRETS[Shift],C3,T_ARRETS[Ligne],D3,T_ARRETS[Code],"QLT"))</f>
        <v/>
      </c>
      <c r="I3">
        <f>MAX(F3-G3,0)</f>
        <v/>
      </c>
      <c r="J3">
        <f>MAX(I3-H3,0)</f>
        <v/>
      </c>
      <c r="K3">
        <f>Journal_Prod!F3</f>
        <v/>
      </c>
      <c r="L3">
        <f>Journal_Prod!H3</f>
        <v/>
      </c>
      <c r="M3">
        <f>Journal_Prod!G3</f>
        <v/>
      </c>
      <c r="N3">
        <f>IFERROR(INDEX(Paramètres!$B$13:$B$15, MATCH(E3, Paramètres!$A$13:$A$15, 0)),"")</f>
        <v/>
      </c>
      <c r="O3">
        <f>K3*N3</f>
        <v/>
      </c>
      <c r="P3">
        <f>J3*60</f>
        <v/>
      </c>
      <c r="Q3">
        <f>IF(I3&gt;0,J3/I3,"")</f>
        <v/>
      </c>
      <c r="R3">
        <f>IF(P3&gt;0,O3/P3,"")</f>
        <v/>
      </c>
      <c r="S3">
        <f>IF(K3&gt;0,L3/K3,"")</f>
        <v/>
      </c>
      <c r="T3">
        <f>IF(AND(Q3&gt;0,R3&gt;0,S3&gt;0),Q3*R3*S3,"")</f>
        <v/>
      </c>
      <c r="U3">
        <f>IF(F3&gt;0,I3/F3,"")</f>
        <v/>
      </c>
      <c r="V3">
        <f>IF(AND(T3&gt;0,U3&gt;0),T3*U3,"")</f>
        <v/>
      </c>
    </row>
    <row r="4">
      <c r="A4" s="8">
        <f>Journal_Prod!A4</f>
        <v/>
      </c>
      <c r="B4" s="5">
        <f>Journal_Prod!B4</f>
        <v/>
      </c>
      <c r="C4">
        <f>Journal_Prod!C4</f>
        <v/>
      </c>
      <c r="D4">
        <f>Journal_Prod!D4</f>
        <v/>
      </c>
      <c r="E4">
        <f>Journal_Prod!E4</f>
        <v/>
      </c>
      <c r="F4">
        <f>Paramètres!$E$4</f>
        <v/>
      </c>
      <c r="G4">
        <f>SUM(SUMIFS(T_ARRETS[Minutes],T_ARRETS[Date],A4,T_ARRETS[Shift],C4,T_ARRETS[Ligne],D4,T_ARRETS[Code],"BRK"),SUMIFS(T_ARRETS[Minutes],T_ARRETS[Date],A4,T_ARRETS[Shift],C4,T_ARRETS[Ligne],D4,T_ARRETS[Code],"CHG"),SUMIFS(T_ARRETS[Minutes],T_ARRETS[Date],A4,T_ARRETS[Shift],C4,T_ARRETS[Ligne],D4,T_ARRETS[Code],"PMA"))</f>
        <v/>
      </c>
      <c r="H4">
        <f>SUM(SUMIFS(T_ARRETS[Minutes],T_ARRETS[Date],A4,T_ARRETS[Shift],C4,T_ARRETS[Ligne],D4,T_ARRETS[Code],"PAN"),SUMIFS(T_ARRETS[Minutes],T_ARRETS[Date],A4,T_ARRETS[Shift],C4,T_ARRETS[Ligne],D4,T_ARRETS[Code],"MAT"),SUMIFS(T_ARRETS[Minutes],T_ARRETS[Date],A4,T_ARRETS[Shift],C4,T_ARRETS[Ligne],D4,T_ARRETS[Code],"BLK"),SUMIFS(T_ARRETS[Minutes],T_ARRETS[Date],A4,T_ARRETS[Shift],C4,T_ARRETS[Ligne],D4,T_ARRETS[Code],"STA"),SUMIFS(T_ARRETS[Minutes],T_ARRETS[Date],A4,T_ARRETS[Shift],C4,T_ARRETS[Ligne],D4,T_ARRETS[Code],"QLT"))</f>
        <v/>
      </c>
      <c r="I4">
        <f>MAX(F4-G4,0)</f>
        <v/>
      </c>
      <c r="J4">
        <f>MAX(I4-H4,0)</f>
        <v/>
      </c>
      <c r="K4">
        <f>Journal_Prod!F4</f>
        <v/>
      </c>
      <c r="L4">
        <f>Journal_Prod!H4</f>
        <v/>
      </c>
      <c r="M4">
        <f>Journal_Prod!G4</f>
        <v/>
      </c>
      <c r="N4">
        <f>IFERROR(INDEX(Paramètres!$B$13:$B$15, MATCH(E4, Paramètres!$A$13:$A$15, 0)),"")</f>
        <v/>
      </c>
      <c r="O4">
        <f>K4*N4</f>
        <v/>
      </c>
      <c r="P4">
        <f>J4*60</f>
        <v/>
      </c>
      <c r="Q4">
        <f>IF(I4&gt;0,J4/I4,"")</f>
        <v/>
      </c>
      <c r="R4">
        <f>IF(P4&gt;0,O4/P4,"")</f>
        <v/>
      </c>
      <c r="S4">
        <f>IF(K4&gt;0,L4/K4,"")</f>
        <v/>
      </c>
      <c r="T4">
        <f>IF(AND(Q4&gt;0,R4&gt;0,S4&gt;0),Q4*R4*S4,"")</f>
        <v/>
      </c>
      <c r="U4">
        <f>IF(F4&gt;0,I4/F4,"")</f>
        <v/>
      </c>
      <c r="V4">
        <f>IF(AND(T4&gt;0,U4&gt;0),T4*U4,"")</f>
        <v/>
      </c>
    </row>
    <row r="5">
      <c r="A5" s="8">
        <f>Journal_Prod!A5</f>
        <v/>
      </c>
      <c r="B5" s="5">
        <f>Journal_Prod!B5</f>
        <v/>
      </c>
      <c r="C5">
        <f>Journal_Prod!C5</f>
        <v/>
      </c>
      <c r="D5">
        <f>Journal_Prod!D5</f>
        <v/>
      </c>
      <c r="E5">
        <f>Journal_Prod!E5</f>
        <v/>
      </c>
      <c r="F5">
        <f>Paramètres!$E$4</f>
        <v/>
      </c>
      <c r="G5">
        <f>SUM(SUMIFS(T_ARRETS[Minutes],T_ARRETS[Date],A5,T_ARRETS[Shift],C5,T_ARRETS[Ligne],D5,T_ARRETS[Code],"BRK"),SUMIFS(T_ARRETS[Minutes],T_ARRETS[Date],A5,T_ARRETS[Shift],C5,T_ARRETS[Ligne],D5,T_ARRETS[Code],"CHG"),SUMIFS(T_ARRETS[Minutes],T_ARRETS[Date],A5,T_ARRETS[Shift],C5,T_ARRETS[Ligne],D5,T_ARRETS[Code],"PMA"))</f>
        <v/>
      </c>
      <c r="H5">
        <f>SUM(SUMIFS(T_ARRETS[Minutes],T_ARRETS[Date],A5,T_ARRETS[Shift],C5,T_ARRETS[Ligne],D5,T_ARRETS[Code],"PAN"),SUMIFS(T_ARRETS[Minutes],T_ARRETS[Date],A5,T_ARRETS[Shift],C5,T_ARRETS[Ligne],D5,T_ARRETS[Code],"MAT"),SUMIFS(T_ARRETS[Minutes],T_ARRETS[Date],A5,T_ARRETS[Shift],C5,T_ARRETS[Ligne],D5,T_ARRETS[Code],"BLK"),SUMIFS(T_ARRETS[Minutes],T_ARRETS[Date],A5,T_ARRETS[Shift],C5,T_ARRETS[Ligne],D5,T_ARRETS[Code],"STA"),SUMIFS(T_ARRETS[Minutes],T_ARRETS[Date],A5,T_ARRETS[Shift],C5,T_ARRETS[Ligne],D5,T_ARRETS[Code],"QLT"))</f>
        <v/>
      </c>
      <c r="I5">
        <f>MAX(F5-G5,0)</f>
        <v/>
      </c>
      <c r="J5">
        <f>MAX(I5-H5,0)</f>
        <v/>
      </c>
      <c r="K5">
        <f>Journal_Prod!F5</f>
        <v/>
      </c>
      <c r="L5">
        <f>Journal_Prod!H5</f>
        <v/>
      </c>
      <c r="M5">
        <f>Journal_Prod!G5</f>
        <v/>
      </c>
      <c r="N5">
        <f>IFERROR(INDEX(Paramètres!$B$13:$B$15, MATCH(E5, Paramètres!$A$13:$A$15, 0)),"")</f>
        <v/>
      </c>
      <c r="O5">
        <f>K5*N5</f>
        <v/>
      </c>
      <c r="P5">
        <f>J5*60</f>
        <v/>
      </c>
      <c r="Q5">
        <f>IF(I5&gt;0,J5/I5,"")</f>
        <v/>
      </c>
      <c r="R5">
        <f>IF(P5&gt;0,O5/P5,"")</f>
        <v/>
      </c>
      <c r="S5">
        <f>IF(K5&gt;0,L5/K5,"")</f>
        <v/>
      </c>
      <c r="T5">
        <f>IF(AND(Q5&gt;0,R5&gt;0,S5&gt;0),Q5*R5*S5,"")</f>
        <v/>
      </c>
      <c r="U5">
        <f>IF(F5&gt;0,I5/F5,"")</f>
        <v/>
      </c>
      <c r="V5">
        <f>IF(AND(T5&gt;0,U5&gt;0),T5*U5,"")</f>
        <v/>
      </c>
    </row>
    <row r="6">
      <c r="A6" s="8">
        <f>Journal_Prod!A6</f>
        <v/>
      </c>
      <c r="B6" s="5">
        <f>Journal_Prod!B6</f>
        <v/>
      </c>
      <c r="C6">
        <f>Journal_Prod!C6</f>
        <v/>
      </c>
      <c r="D6">
        <f>Journal_Prod!D6</f>
        <v/>
      </c>
      <c r="E6">
        <f>Journal_Prod!E6</f>
        <v/>
      </c>
      <c r="F6">
        <f>Paramètres!$E$4</f>
        <v/>
      </c>
      <c r="G6">
        <f>SUM(SUMIFS(T_ARRETS[Minutes],T_ARRETS[Date],A6,T_ARRETS[Shift],C6,T_ARRETS[Ligne],D6,T_ARRETS[Code],"BRK"),SUMIFS(T_ARRETS[Minutes],T_ARRETS[Date],A6,T_ARRETS[Shift],C6,T_ARRETS[Ligne],D6,T_ARRETS[Code],"CHG"),SUMIFS(T_ARRETS[Minutes],T_ARRETS[Date],A6,T_ARRETS[Shift],C6,T_ARRETS[Ligne],D6,T_ARRETS[Code],"PMA"))</f>
        <v/>
      </c>
      <c r="H6">
        <f>SUM(SUMIFS(T_ARRETS[Minutes],T_ARRETS[Date],A6,T_ARRETS[Shift],C6,T_ARRETS[Ligne],D6,T_ARRETS[Code],"PAN"),SUMIFS(T_ARRETS[Minutes],T_ARRETS[Date],A6,T_ARRETS[Shift],C6,T_ARRETS[Ligne],D6,T_ARRETS[Code],"MAT"),SUMIFS(T_ARRETS[Minutes],T_ARRETS[Date],A6,T_ARRETS[Shift],C6,T_ARRETS[Ligne],D6,T_ARRETS[Code],"BLK"),SUMIFS(T_ARRETS[Minutes],T_ARRETS[Date],A6,T_ARRETS[Shift],C6,T_ARRETS[Ligne],D6,T_ARRETS[Code],"STA"),SUMIFS(T_ARRETS[Minutes],T_ARRETS[Date],A6,T_ARRETS[Shift],C6,T_ARRETS[Ligne],D6,T_ARRETS[Code],"QLT"))</f>
        <v/>
      </c>
      <c r="I6">
        <f>MAX(F6-G6,0)</f>
        <v/>
      </c>
      <c r="J6">
        <f>MAX(I6-H6,0)</f>
        <v/>
      </c>
      <c r="K6">
        <f>Journal_Prod!F6</f>
        <v/>
      </c>
      <c r="L6">
        <f>Journal_Prod!H6</f>
        <v/>
      </c>
      <c r="M6">
        <f>Journal_Prod!G6</f>
        <v/>
      </c>
      <c r="N6">
        <f>IFERROR(INDEX(Paramètres!$B$13:$B$15, MATCH(E6, Paramètres!$A$13:$A$15, 0)),"")</f>
        <v/>
      </c>
      <c r="O6">
        <f>K6*N6</f>
        <v/>
      </c>
      <c r="P6">
        <f>J6*60</f>
        <v/>
      </c>
      <c r="Q6">
        <f>IF(I6&gt;0,J6/I6,"")</f>
        <v/>
      </c>
      <c r="R6">
        <f>IF(P6&gt;0,O6/P6,"")</f>
        <v/>
      </c>
      <c r="S6">
        <f>IF(K6&gt;0,L6/K6,"")</f>
        <v/>
      </c>
      <c r="T6">
        <f>IF(AND(Q6&gt;0,R6&gt;0,S6&gt;0),Q6*R6*S6,"")</f>
        <v/>
      </c>
      <c r="U6">
        <f>IF(F6&gt;0,I6/F6,"")</f>
        <v/>
      </c>
      <c r="V6">
        <f>IF(AND(T6&gt;0,U6&gt;0),T6*U6,"")</f>
        <v/>
      </c>
    </row>
    <row r="7">
      <c r="A7" s="8">
        <f>Journal_Prod!A7</f>
        <v/>
      </c>
      <c r="B7" s="5">
        <f>Journal_Prod!B7</f>
        <v/>
      </c>
      <c r="C7">
        <f>Journal_Prod!C7</f>
        <v/>
      </c>
      <c r="D7">
        <f>Journal_Prod!D7</f>
        <v/>
      </c>
      <c r="E7">
        <f>Journal_Prod!E7</f>
        <v/>
      </c>
      <c r="F7">
        <f>Paramètres!$E$4</f>
        <v/>
      </c>
      <c r="G7">
        <f>SUM(SUMIFS(T_ARRETS[Minutes],T_ARRETS[Date],A7,T_ARRETS[Shift],C7,T_ARRETS[Ligne],D7,T_ARRETS[Code],"BRK"),SUMIFS(T_ARRETS[Minutes],T_ARRETS[Date],A7,T_ARRETS[Shift],C7,T_ARRETS[Ligne],D7,T_ARRETS[Code],"CHG"),SUMIFS(T_ARRETS[Minutes],T_ARRETS[Date],A7,T_ARRETS[Shift],C7,T_ARRETS[Ligne],D7,T_ARRETS[Code],"PMA"))</f>
        <v/>
      </c>
      <c r="H7">
        <f>SUM(SUMIFS(T_ARRETS[Minutes],T_ARRETS[Date],A7,T_ARRETS[Shift],C7,T_ARRETS[Ligne],D7,T_ARRETS[Code],"PAN"),SUMIFS(T_ARRETS[Minutes],T_ARRETS[Date],A7,T_ARRETS[Shift],C7,T_ARRETS[Ligne],D7,T_ARRETS[Code],"MAT"),SUMIFS(T_ARRETS[Minutes],T_ARRETS[Date],A7,T_ARRETS[Shift],C7,T_ARRETS[Ligne],D7,T_ARRETS[Code],"BLK"),SUMIFS(T_ARRETS[Minutes],T_ARRETS[Date],A7,T_ARRETS[Shift],C7,T_ARRETS[Ligne],D7,T_ARRETS[Code],"STA"),SUMIFS(T_ARRETS[Minutes],T_ARRETS[Date],A7,T_ARRETS[Shift],C7,T_ARRETS[Ligne],D7,T_ARRETS[Code],"QLT"))</f>
        <v/>
      </c>
      <c r="I7">
        <f>MAX(F7-G7,0)</f>
        <v/>
      </c>
      <c r="J7">
        <f>MAX(I7-H7,0)</f>
        <v/>
      </c>
      <c r="K7">
        <f>Journal_Prod!F7</f>
        <v/>
      </c>
      <c r="L7">
        <f>Journal_Prod!H7</f>
        <v/>
      </c>
      <c r="M7">
        <f>Journal_Prod!G7</f>
        <v/>
      </c>
      <c r="N7">
        <f>IFERROR(INDEX(Paramètres!$B$13:$B$15, MATCH(E7, Paramètres!$A$13:$A$15, 0)),"")</f>
        <v/>
      </c>
      <c r="O7">
        <f>K7*N7</f>
        <v/>
      </c>
      <c r="P7">
        <f>J7*60</f>
        <v/>
      </c>
      <c r="Q7">
        <f>IF(I7&gt;0,J7/I7,"")</f>
        <v/>
      </c>
      <c r="R7">
        <f>IF(P7&gt;0,O7/P7,"")</f>
        <v/>
      </c>
      <c r="S7">
        <f>IF(K7&gt;0,L7/K7,"")</f>
        <v/>
      </c>
      <c r="T7">
        <f>IF(AND(Q7&gt;0,R7&gt;0,S7&gt;0),Q7*R7*S7,"")</f>
        <v/>
      </c>
      <c r="U7">
        <f>IF(F7&gt;0,I7/F7,"")</f>
        <v/>
      </c>
      <c r="V7">
        <f>IF(AND(T7&gt;0,U7&gt;0),T7*U7,"")</f>
        <v/>
      </c>
    </row>
    <row r="8">
      <c r="A8" s="8">
        <f>Journal_Prod!A8</f>
        <v/>
      </c>
      <c r="B8" s="5">
        <f>Journal_Prod!B8</f>
        <v/>
      </c>
      <c r="C8">
        <f>Journal_Prod!C8</f>
        <v/>
      </c>
      <c r="D8">
        <f>Journal_Prod!D8</f>
        <v/>
      </c>
      <c r="E8">
        <f>Journal_Prod!E8</f>
        <v/>
      </c>
      <c r="F8">
        <f>Paramètres!$E$4</f>
        <v/>
      </c>
      <c r="G8">
        <f>SUM(SUMIFS(T_ARRETS[Minutes],T_ARRETS[Date],A8,T_ARRETS[Shift],C8,T_ARRETS[Ligne],D8,T_ARRETS[Code],"BRK"),SUMIFS(T_ARRETS[Minutes],T_ARRETS[Date],A8,T_ARRETS[Shift],C8,T_ARRETS[Ligne],D8,T_ARRETS[Code],"CHG"),SUMIFS(T_ARRETS[Minutes],T_ARRETS[Date],A8,T_ARRETS[Shift],C8,T_ARRETS[Ligne],D8,T_ARRETS[Code],"PMA"))</f>
        <v/>
      </c>
      <c r="H8">
        <f>SUM(SUMIFS(T_ARRETS[Minutes],T_ARRETS[Date],A8,T_ARRETS[Shift],C8,T_ARRETS[Ligne],D8,T_ARRETS[Code],"PAN"),SUMIFS(T_ARRETS[Minutes],T_ARRETS[Date],A8,T_ARRETS[Shift],C8,T_ARRETS[Ligne],D8,T_ARRETS[Code],"MAT"),SUMIFS(T_ARRETS[Minutes],T_ARRETS[Date],A8,T_ARRETS[Shift],C8,T_ARRETS[Ligne],D8,T_ARRETS[Code],"BLK"),SUMIFS(T_ARRETS[Minutes],T_ARRETS[Date],A8,T_ARRETS[Shift],C8,T_ARRETS[Ligne],D8,T_ARRETS[Code],"STA"),SUMIFS(T_ARRETS[Minutes],T_ARRETS[Date],A8,T_ARRETS[Shift],C8,T_ARRETS[Ligne],D8,T_ARRETS[Code],"QLT"))</f>
        <v/>
      </c>
      <c r="I8">
        <f>MAX(F8-G8,0)</f>
        <v/>
      </c>
      <c r="J8">
        <f>MAX(I8-H8,0)</f>
        <v/>
      </c>
      <c r="K8">
        <f>Journal_Prod!F8</f>
        <v/>
      </c>
      <c r="L8">
        <f>Journal_Prod!H8</f>
        <v/>
      </c>
      <c r="M8">
        <f>Journal_Prod!G8</f>
        <v/>
      </c>
      <c r="N8">
        <f>IFERROR(INDEX(Paramètres!$B$13:$B$15, MATCH(E8, Paramètres!$A$13:$A$15, 0)),"")</f>
        <v/>
      </c>
      <c r="O8">
        <f>K8*N8</f>
        <v/>
      </c>
      <c r="P8">
        <f>J8*60</f>
        <v/>
      </c>
      <c r="Q8">
        <f>IF(I8&gt;0,J8/I8,"")</f>
        <v/>
      </c>
      <c r="R8">
        <f>IF(P8&gt;0,O8/P8,"")</f>
        <v/>
      </c>
      <c r="S8">
        <f>IF(K8&gt;0,L8/K8,"")</f>
        <v/>
      </c>
      <c r="T8">
        <f>IF(AND(Q8&gt;0,R8&gt;0,S8&gt;0),Q8*R8*S8,"")</f>
        <v/>
      </c>
      <c r="U8">
        <f>IF(F8&gt;0,I8/F8,"")</f>
        <v/>
      </c>
      <c r="V8">
        <f>IF(AND(T8&gt;0,U8&gt;0),T8*U8,"")</f>
        <v/>
      </c>
    </row>
    <row r="9">
      <c r="A9" s="8">
        <f>Journal_Prod!A9</f>
        <v/>
      </c>
      <c r="B9" s="5">
        <f>Journal_Prod!B9</f>
        <v/>
      </c>
      <c r="C9">
        <f>Journal_Prod!C9</f>
        <v/>
      </c>
      <c r="D9">
        <f>Journal_Prod!D9</f>
        <v/>
      </c>
      <c r="E9">
        <f>Journal_Prod!E9</f>
        <v/>
      </c>
      <c r="F9">
        <f>Paramètres!$E$4</f>
        <v/>
      </c>
      <c r="G9">
        <f>SUM(SUMIFS(T_ARRETS[Minutes],T_ARRETS[Date],A9,T_ARRETS[Shift],C9,T_ARRETS[Ligne],D9,T_ARRETS[Code],"BRK"),SUMIFS(T_ARRETS[Minutes],T_ARRETS[Date],A9,T_ARRETS[Shift],C9,T_ARRETS[Ligne],D9,T_ARRETS[Code],"CHG"),SUMIFS(T_ARRETS[Minutes],T_ARRETS[Date],A9,T_ARRETS[Shift],C9,T_ARRETS[Ligne],D9,T_ARRETS[Code],"PMA"))</f>
        <v/>
      </c>
      <c r="H9">
        <f>SUM(SUMIFS(T_ARRETS[Minutes],T_ARRETS[Date],A9,T_ARRETS[Shift],C9,T_ARRETS[Ligne],D9,T_ARRETS[Code],"PAN"),SUMIFS(T_ARRETS[Minutes],T_ARRETS[Date],A9,T_ARRETS[Shift],C9,T_ARRETS[Ligne],D9,T_ARRETS[Code],"MAT"),SUMIFS(T_ARRETS[Minutes],T_ARRETS[Date],A9,T_ARRETS[Shift],C9,T_ARRETS[Ligne],D9,T_ARRETS[Code],"BLK"),SUMIFS(T_ARRETS[Minutes],T_ARRETS[Date],A9,T_ARRETS[Shift],C9,T_ARRETS[Ligne],D9,T_ARRETS[Code],"STA"),SUMIFS(T_ARRETS[Minutes],T_ARRETS[Date],A9,T_ARRETS[Shift],C9,T_ARRETS[Ligne],D9,T_ARRETS[Code],"QLT"))</f>
        <v/>
      </c>
      <c r="I9">
        <f>MAX(F9-G9,0)</f>
        <v/>
      </c>
      <c r="J9">
        <f>MAX(I9-H9,0)</f>
        <v/>
      </c>
      <c r="K9">
        <f>Journal_Prod!F9</f>
        <v/>
      </c>
      <c r="L9">
        <f>Journal_Prod!H9</f>
        <v/>
      </c>
      <c r="M9">
        <f>Journal_Prod!G9</f>
        <v/>
      </c>
      <c r="N9">
        <f>IFERROR(INDEX(Paramètres!$B$13:$B$15, MATCH(E9, Paramètres!$A$13:$A$15, 0)),"")</f>
        <v/>
      </c>
      <c r="O9">
        <f>K9*N9</f>
        <v/>
      </c>
      <c r="P9">
        <f>J9*60</f>
        <v/>
      </c>
      <c r="Q9">
        <f>IF(I9&gt;0,J9/I9,"")</f>
        <v/>
      </c>
      <c r="R9">
        <f>IF(P9&gt;0,O9/P9,"")</f>
        <v/>
      </c>
      <c r="S9">
        <f>IF(K9&gt;0,L9/K9,"")</f>
        <v/>
      </c>
      <c r="T9">
        <f>IF(AND(Q9&gt;0,R9&gt;0,S9&gt;0),Q9*R9*S9,"")</f>
        <v/>
      </c>
      <c r="U9">
        <f>IF(F9&gt;0,I9/F9,"")</f>
        <v/>
      </c>
      <c r="V9">
        <f>IF(AND(T9&gt;0,U9&gt;0),T9*U9,"")</f>
        <v/>
      </c>
    </row>
    <row r="10">
      <c r="A10" s="8">
        <f>Journal_Prod!A10</f>
        <v/>
      </c>
      <c r="B10" s="5">
        <f>Journal_Prod!B10</f>
        <v/>
      </c>
      <c r="C10">
        <f>Journal_Prod!C10</f>
        <v/>
      </c>
      <c r="D10">
        <f>Journal_Prod!D10</f>
        <v/>
      </c>
      <c r="E10">
        <f>Journal_Prod!E10</f>
        <v/>
      </c>
      <c r="F10">
        <f>Paramètres!$E$4</f>
        <v/>
      </c>
      <c r="G10">
        <f>SUM(SUMIFS(T_ARRETS[Minutes],T_ARRETS[Date],A10,T_ARRETS[Shift],C10,T_ARRETS[Ligne],D10,T_ARRETS[Code],"BRK"),SUMIFS(T_ARRETS[Minutes],T_ARRETS[Date],A10,T_ARRETS[Shift],C10,T_ARRETS[Ligne],D10,T_ARRETS[Code],"CHG"),SUMIFS(T_ARRETS[Minutes],T_ARRETS[Date],A10,T_ARRETS[Shift],C10,T_ARRETS[Ligne],D10,T_ARRETS[Code],"PMA"))</f>
        <v/>
      </c>
      <c r="H10">
        <f>SUM(SUMIFS(T_ARRETS[Minutes],T_ARRETS[Date],A10,T_ARRETS[Shift],C10,T_ARRETS[Ligne],D10,T_ARRETS[Code],"PAN"),SUMIFS(T_ARRETS[Minutes],T_ARRETS[Date],A10,T_ARRETS[Shift],C10,T_ARRETS[Ligne],D10,T_ARRETS[Code],"MAT"),SUMIFS(T_ARRETS[Minutes],T_ARRETS[Date],A10,T_ARRETS[Shift],C10,T_ARRETS[Ligne],D10,T_ARRETS[Code],"BLK"),SUMIFS(T_ARRETS[Minutes],T_ARRETS[Date],A10,T_ARRETS[Shift],C10,T_ARRETS[Ligne],D10,T_ARRETS[Code],"STA"),SUMIFS(T_ARRETS[Minutes],T_ARRETS[Date],A10,T_ARRETS[Shift],C10,T_ARRETS[Ligne],D10,T_ARRETS[Code],"QLT"))</f>
        <v/>
      </c>
      <c r="I10">
        <f>MAX(F10-G10,0)</f>
        <v/>
      </c>
      <c r="J10">
        <f>MAX(I10-H10,0)</f>
        <v/>
      </c>
      <c r="K10">
        <f>Journal_Prod!F10</f>
        <v/>
      </c>
      <c r="L10">
        <f>Journal_Prod!H10</f>
        <v/>
      </c>
      <c r="M10">
        <f>Journal_Prod!G10</f>
        <v/>
      </c>
      <c r="N10">
        <f>IFERROR(INDEX(Paramètres!$B$13:$B$15, MATCH(E10, Paramètres!$A$13:$A$15, 0)),"")</f>
        <v/>
      </c>
      <c r="O10">
        <f>K10*N10</f>
        <v/>
      </c>
      <c r="P10">
        <f>J10*60</f>
        <v/>
      </c>
      <c r="Q10">
        <f>IF(I10&gt;0,J10/I10,"")</f>
        <v/>
      </c>
      <c r="R10">
        <f>IF(P10&gt;0,O10/P10,"")</f>
        <v/>
      </c>
      <c r="S10">
        <f>IF(K10&gt;0,L10/K10,"")</f>
        <v/>
      </c>
      <c r="T10">
        <f>IF(AND(Q10&gt;0,R10&gt;0,S10&gt;0),Q10*R10*S10,"")</f>
        <v/>
      </c>
      <c r="U10">
        <f>IF(F10&gt;0,I10/F10,"")</f>
        <v/>
      </c>
      <c r="V10">
        <f>IF(AND(T10&gt;0,U10&gt;0),T10*U10,"")</f>
        <v/>
      </c>
    </row>
    <row r="11">
      <c r="A11" s="8">
        <f>Journal_Prod!A11</f>
        <v/>
      </c>
      <c r="B11" s="5">
        <f>Journal_Prod!B11</f>
        <v/>
      </c>
      <c r="C11">
        <f>Journal_Prod!C11</f>
        <v/>
      </c>
      <c r="D11">
        <f>Journal_Prod!D11</f>
        <v/>
      </c>
      <c r="E11">
        <f>Journal_Prod!E11</f>
        <v/>
      </c>
      <c r="F11">
        <f>Paramètres!$E$4</f>
        <v/>
      </c>
      <c r="G11">
        <f>SUM(SUMIFS(T_ARRETS[Minutes],T_ARRETS[Date],A11,T_ARRETS[Shift],C11,T_ARRETS[Ligne],D11,T_ARRETS[Code],"BRK"),SUMIFS(T_ARRETS[Minutes],T_ARRETS[Date],A11,T_ARRETS[Shift],C11,T_ARRETS[Ligne],D11,T_ARRETS[Code],"CHG"),SUMIFS(T_ARRETS[Minutes],T_ARRETS[Date],A11,T_ARRETS[Shift],C11,T_ARRETS[Ligne],D11,T_ARRETS[Code],"PMA"))</f>
        <v/>
      </c>
      <c r="H11">
        <f>SUM(SUMIFS(T_ARRETS[Minutes],T_ARRETS[Date],A11,T_ARRETS[Shift],C11,T_ARRETS[Ligne],D11,T_ARRETS[Code],"PAN"),SUMIFS(T_ARRETS[Minutes],T_ARRETS[Date],A11,T_ARRETS[Shift],C11,T_ARRETS[Ligne],D11,T_ARRETS[Code],"MAT"),SUMIFS(T_ARRETS[Minutes],T_ARRETS[Date],A11,T_ARRETS[Shift],C11,T_ARRETS[Ligne],D11,T_ARRETS[Code],"BLK"),SUMIFS(T_ARRETS[Minutes],T_ARRETS[Date],A11,T_ARRETS[Shift],C11,T_ARRETS[Ligne],D11,T_ARRETS[Code],"STA"),SUMIFS(T_ARRETS[Minutes],T_ARRETS[Date],A11,T_ARRETS[Shift],C11,T_ARRETS[Ligne],D11,T_ARRETS[Code],"QLT"))</f>
        <v/>
      </c>
      <c r="I11">
        <f>MAX(F11-G11,0)</f>
        <v/>
      </c>
      <c r="J11">
        <f>MAX(I11-H11,0)</f>
        <v/>
      </c>
      <c r="K11">
        <f>Journal_Prod!F11</f>
        <v/>
      </c>
      <c r="L11">
        <f>Journal_Prod!H11</f>
        <v/>
      </c>
      <c r="M11">
        <f>Journal_Prod!G11</f>
        <v/>
      </c>
      <c r="N11">
        <f>IFERROR(INDEX(Paramètres!$B$13:$B$15, MATCH(E11, Paramètres!$A$13:$A$15, 0)),"")</f>
        <v/>
      </c>
      <c r="O11">
        <f>K11*N11</f>
        <v/>
      </c>
      <c r="P11">
        <f>J11*60</f>
        <v/>
      </c>
      <c r="Q11">
        <f>IF(I11&gt;0,J11/I11,"")</f>
        <v/>
      </c>
      <c r="R11">
        <f>IF(P11&gt;0,O11/P11,"")</f>
        <v/>
      </c>
      <c r="S11">
        <f>IF(K11&gt;0,L11/K11,"")</f>
        <v/>
      </c>
      <c r="T11">
        <f>IF(AND(Q11&gt;0,R11&gt;0,S11&gt;0),Q11*R11*S11,"")</f>
        <v/>
      </c>
      <c r="U11">
        <f>IF(F11&gt;0,I11/F11,"")</f>
        <v/>
      </c>
      <c r="V11">
        <f>IF(AND(T11&gt;0,U11&gt;0),T11*U11,"")</f>
        <v/>
      </c>
    </row>
    <row r="12">
      <c r="A12" s="8">
        <f>Journal_Prod!A12</f>
        <v/>
      </c>
      <c r="B12" s="5">
        <f>Journal_Prod!B12</f>
        <v/>
      </c>
      <c r="C12">
        <f>Journal_Prod!C12</f>
        <v/>
      </c>
      <c r="D12">
        <f>Journal_Prod!D12</f>
        <v/>
      </c>
      <c r="E12">
        <f>Journal_Prod!E12</f>
        <v/>
      </c>
      <c r="F12">
        <f>Paramètres!$E$4</f>
        <v/>
      </c>
      <c r="G12">
        <f>SUM(SUMIFS(T_ARRETS[Minutes],T_ARRETS[Date],A12,T_ARRETS[Shift],C12,T_ARRETS[Ligne],D12,T_ARRETS[Code],"BRK"),SUMIFS(T_ARRETS[Minutes],T_ARRETS[Date],A12,T_ARRETS[Shift],C12,T_ARRETS[Ligne],D12,T_ARRETS[Code],"CHG"),SUMIFS(T_ARRETS[Minutes],T_ARRETS[Date],A12,T_ARRETS[Shift],C12,T_ARRETS[Ligne],D12,T_ARRETS[Code],"PMA"))</f>
        <v/>
      </c>
      <c r="H12">
        <f>SUM(SUMIFS(T_ARRETS[Minutes],T_ARRETS[Date],A12,T_ARRETS[Shift],C12,T_ARRETS[Ligne],D12,T_ARRETS[Code],"PAN"),SUMIFS(T_ARRETS[Minutes],T_ARRETS[Date],A12,T_ARRETS[Shift],C12,T_ARRETS[Ligne],D12,T_ARRETS[Code],"MAT"),SUMIFS(T_ARRETS[Minutes],T_ARRETS[Date],A12,T_ARRETS[Shift],C12,T_ARRETS[Ligne],D12,T_ARRETS[Code],"BLK"),SUMIFS(T_ARRETS[Minutes],T_ARRETS[Date],A12,T_ARRETS[Shift],C12,T_ARRETS[Ligne],D12,T_ARRETS[Code],"STA"),SUMIFS(T_ARRETS[Minutes],T_ARRETS[Date],A12,T_ARRETS[Shift],C12,T_ARRETS[Ligne],D12,T_ARRETS[Code],"QLT"))</f>
        <v/>
      </c>
      <c r="I12">
        <f>MAX(F12-G12,0)</f>
        <v/>
      </c>
      <c r="J12">
        <f>MAX(I12-H12,0)</f>
        <v/>
      </c>
      <c r="K12">
        <f>Journal_Prod!F12</f>
        <v/>
      </c>
      <c r="L12">
        <f>Journal_Prod!H12</f>
        <v/>
      </c>
      <c r="M12">
        <f>Journal_Prod!G12</f>
        <v/>
      </c>
      <c r="N12">
        <f>IFERROR(INDEX(Paramètres!$B$13:$B$15, MATCH(E12, Paramètres!$A$13:$A$15, 0)),"")</f>
        <v/>
      </c>
      <c r="O12">
        <f>K12*N12</f>
        <v/>
      </c>
      <c r="P12">
        <f>J12*60</f>
        <v/>
      </c>
      <c r="Q12">
        <f>IF(I12&gt;0,J12/I12,"")</f>
        <v/>
      </c>
      <c r="R12">
        <f>IF(P12&gt;0,O12/P12,"")</f>
        <v/>
      </c>
      <c r="S12">
        <f>IF(K12&gt;0,L12/K12,"")</f>
        <v/>
      </c>
      <c r="T12">
        <f>IF(AND(Q12&gt;0,R12&gt;0,S12&gt;0),Q12*R12*S12,"")</f>
        <v/>
      </c>
      <c r="U12">
        <f>IF(F12&gt;0,I12/F12,"")</f>
        <v/>
      </c>
      <c r="V12">
        <f>IF(AND(T12&gt;0,U12&gt;0),T12*U12,"")</f>
        <v/>
      </c>
    </row>
    <row r="13">
      <c r="A13" s="8">
        <f>Journal_Prod!A13</f>
        <v/>
      </c>
      <c r="B13" s="5">
        <f>Journal_Prod!B13</f>
        <v/>
      </c>
      <c r="C13">
        <f>Journal_Prod!C13</f>
        <v/>
      </c>
      <c r="D13">
        <f>Journal_Prod!D13</f>
        <v/>
      </c>
      <c r="E13">
        <f>Journal_Prod!E13</f>
        <v/>
      </c>
      <c r="F13">
        <f>Paramètres!$E$4</f>
        <v/>
      </c>
      <c r="G13">
        <f>SUM(SUMIFS(T_ARRETS[Minutes],T_ARRETS[Date],A13,T_ARRETS[Shift],C13,T_ARRETS[Ligne],D13,T_ARRETS[Code],"BRK"),SUMIFS(T_ARRETS[Minutes],T_ARRETS[Date],A13,T_ARRETS[Shift],C13,T_ARRETS[Ligne],D13,T_ARRETS[Code],"CHG"),SUMIFS(T_ARRETS[Minutes],T_ARRETS[Date],A13,T_ARRETS[Shift],C13,T_ARRETS[Ligne],D13,T_ARRETS[Code],"PMA"))</f>
        <v/>
      </c>
      <c r="H13">
        <f>SUM(SUMIFS(T_ARRETS[Minutes],T_ARRETS[Date],A13,T_ARRETS[Shift],C13,T_ARRETS[Ligne],D13,T_ARRETS[Code],"PAN"),SUMIFS(T_ARRETS[Minutes],T_ARRETS[Date],A13,T_ARRETS[Shift],C13,T_ARRETS[Ligne],D13,T_ARRETS[Code],"MAT"),SUMIFS(T_ARRETS[Minutes],T_ARRETS[Date],A13,T_ARRETS[Shift],C13,T_ARRETS[Ligne],D13,T_ARRETS[Code],"BLK"),SUMIFS(T_ARRETS[Minutes],T_ARRETS[Date],A13,T_ARRETS[Shift],C13,T_ARRETS[Ligne],D13,T_ARRETS[Code],"STA"),SUMIFS(T_ARRETS[Minutes],T_ARRETS[Date],A13,T_ARRETS[Shift],C13,T_ARRETS[Ligne],D13,T_ARRETS[Code],"QLT"))</f>
        <v/>
      </c>
      <c r="I13">
        <f>MAX(F13-G13,0)</f>
        <v/>
      </c>
      <c r="J13">
        <f>MAX(I13-H13,0)</f>
        <v/>
      </c>
      <c r="K13">
        <f>Journal_Prod!F13</f>
        <v/>
      </c>
      <c r="L13">
        <f>Journal_Prod!H13</f>
        <v/>
      </c>
      <c r="M13">
        <f>Journal_Prod!G13</f>
        <v/>
      </c>
      <c r="N13">
        <f>IFERROR(INDEX(Paramètres!$B$13:$B$15, MATCH(E13, Paramètres!$A$13:$A$15, 0)),"")</f>
        <v/>
      </c>
      <c r="O13">
        <f>K13*N13</f>
        <v/>
      </c>
      <c r="P13">
        <f>J13*60</f>
        <v/>
      </c>
      <c r="Q13">
        <f>IF(I13&gt;0,J13/I13,"")</f>
        <v/>
      </c>
      <c r="R13">
        <f>IF(P13&gt;0,O13/P13,"")</f>
        <v/>
      </c>
      <c r="S13">
        <f>IF(K13&gt;0,L13/K13,"")</f>
        <v/>
      </c>
      <c r="T13">
        <f>IF(AND(Q13&gt;0,R13&gt;0,S13&gt;0),Q13*R13*S13,"")</f>
        <v/>
      </c>
      <c r="U13">
        <f>IF(F13&gt;0,I13/F13,"")</f>
        <v/>
      </c>
      <c r="V13">
        <f>IF(AND(T13&gt;0,U13&gt;0),T13*U13,"")</f>
        <v/>
      </c>
    </row>
    <row r="14">
      <c r="A14" s="8">
        <f>Journal_Prod!A14</f>
        <v/>
      </c>
      <c r="B14" s="5">
        <f>Journal_Prod!B14</f>
        <v/>
      </c>
      <c r="C14">
        <f>Journal_Prod!C14</f>
        <v/>
      </c>
      <c r="D14">
        <f>Journal_Prod!D14</f>
        <v/>
      </c>
      <c r="E14">
        <f>Journal_Prod!E14</f>
        <v/>
      </c>
      <c r="F14">
        <f>Paramètres!$E$4</f>
        <v/>
      </c>
      <c r="G14">
        <f>SUM(SUMIFS(T_ARRETS[Minutes],T_ARRETS[Date],A14,T_ARRETS[Shift],C14,T_ARRETS[Ligne],D14,T_ARRETS[Code],"BRK"),SUMIFS(T_ARRETS[Minutes],T_ARRETS[Date],A14,T_ARRETS[Shift],C14,T_ARRETS[Ligne],D14,T_ARRETS[Code],"CHG"),SUMIFS(T_ARRETS[Minutes],T_ARRETS[Date],A14,T_ARRETS[Shift],C14,T_ARRETS[Ligne],D14,T_ARRETS[Code],"PMA"))</f>
        <v/>
      </c>
      <c r="H14">
        <f>SUM(SUMIFS(T_ARRETS[Minutes],T_ARRETS[Date],A14,T_ARRETS[Shift],C14,T_ARRETS[Ligne],D14,T_ARRETS[Code],"PAN"),SUMIFS(T_ARRETS[Minutes],T_ARRETS[Date],A14,T_ARRETS[Shift],C14,T_ARRETS[Ligne],D14,T_ARRETS[Code],"MAT"),SUMIFS(T_ARRETS[Minutes],T_ARRETS[Date],A14,T_ARRETS[Shift],C14,T_ARRETS[Ligne],D14,T_ARRETS[Code],"BLK"),SUMIFS(T_ARRETS[Minutes],T_ARRETS[Date],A14,T_ARRETS[Shift],C14,T_ARRETS[Ligne],D14,T_ARRETS[Code],"STA"),SUMIFS(T_ARRETS[Minutes],T_ARRETS[Date],A14,T_ARRETS[Shift],C14,T_ARRETS[Ligne],D14,T_ARRETS[Code],"QLT"))</f>
        <v/>
      </c>
      <c r="I14">
        <f>MAX(F14-G14,0)</f>
        <v/>
      </c>
      <c r="J14">
        <f>MAX(I14-H14,0)</f>
        <v/>
      </c>
      <c r="K14">
        <f>Journal_Prod!F14</f>
        <v/>
      </c>
      <c r="L14">
        <f>Journal_Prod!H14</f>
        <v/>
      </c>
      <c r="M14">
        <f>Journal_Prod!G14</f>
        <v/>
      </c>
      <c r="N14">
        <f>IFERROR(INDEX(Paramètres!$B$13:$B$15, MATCH(E14, Paramètres!$A$13:$A$15, 0)),"")</f>
        <v/>
      </c>
      <c r="O14">
        <f>K14*N14</f>
        <v/>
      </c>
      <c r="P14">
        <f>J14*60</f>
        <v/>
      </c>
      <c r="Q14">
        <f>IF(I14&gt;0,J14/I14,"")</f>
        <v/>
      </c>
      <c r="R14">
        <f>IF(P14&gt;0,O14/P14,"")</f>
        <v/>
      </c>
      <c r="S14">
        <f>IF(K14&gt;0,L14/K14,"")</f>
        <v/>
      </c>
      <c r="T14">
        <f>IF(AND(Q14&gt;0,R14&gt;0,S14&gt;0),Q14*R14*S14,"")</f>
        <v/>
      </c>
      <c r="U14">
        <f>IF(F14&gt;0,I14/F14,"")</f>
        <v/>
      </c>
      <c r="V14">
        <f>IF(AND(T14&gt;0,U14&gt;0),T14*U14,"")</f>
        <v/>
      </c>
    </row>
    <row r="15">
      <c r="A15" s="8">
        <f>Journal_Prod!A15</f>
        <v/>
      </c>
      <c r="B15" s="5">
        <f>Journal_Prod!B15</f>
        <v/>
      </c>
      <c r="C15">
        <f>Journal_Prod!C15</f>
        <v/>
      </c>
      <c r="D15">
        <f>Journal_Prod!D15</f>
        <v/>
      </c>
      <c r="E15">
        <f>Journal_Prod!E15</f>
        <v/>
      </c>
      <c r="F15">
        <f>Paramètres!$E$4</f>
        <v/>
      </c>
      <c r="G15">
        <f>SUM(SUMIFS(T_ARRETS[Minutes],T_ARRETS[Date],A15,T_ARRETS[Shift],C15,T_ARRETS[Ligne],D15,T_ARRETS[Code],"BRK"),SUMIFS(T_ARRETS[Minutes],T_ARRETS[Date],A15,T_ARRETS[Shift],C15,T_ARRETS[Ligne],D15,T_ARRETS[Code],"CHG"),SUMIFS(T_ARRETS[Minutes],T_ARRETS[Date],A15,T_ARRETS[Shift],C15,T_ARRETS[Ligne],D15,T_ARRETS[Code],"PMA"))</f>
        <v/>
      </c>
      <c r="H15">
        <f>SUM(SUMIFS(T_ARRETS[Minutes],T_ARRETS[Date],A15,T_ARRETS[Shift],C15,T_ARRETS[Ligne],D15,T_ARRETS[Code],"PAN"),SUMIFS(T_ARRETS[Minutes],T_ARRETS[Date],A15,T_ARRETS[Shift],C15,T_ARRETS[Ligne],D15,T_ARRETS[Code],"MAT"),SUMIFS(T_ARRETS[Minutes],T_ARRETS[Date],A15,T_ARRETS[Shift],C15,T_ARRETS[Ligne],D15,T_ARRETS[Code],"BLK"),SUMIFS(T_ARRETS[Minutes],T_ARRETS[Date],A15,T_ARRETS[Shift],C15,T_ARRETS[Ligne],D15,T_ARRETS[Code],"STA"),SUMIFS(T_ARRETS[Minutes],T_ARRETS[Date],A15,T_ARRETS[Shift],C15,T_ARRETS[Ligne],D15,T_ARRETS[Code],"QLT"))</f>
        <v/>
      </c>
      <c r="I15">
        <f>MAX(F15-G15,0)</f>
        <v/>
      </c>
      <c r="J15">
        <f>MAX(I15-H15,0)</f>
        <v/>
      </c>
      <c r="K15">
        <f>Journal_Prod!F15</f>
        <v/>
      </c>
      <c r="L15">
        <f>Journal_Prod!H15</f>
        <v/>
      </c>
      <c r="M15">
        <f>Journal_Prod!G15</f>
        <v/>
      </c>
      <c r="N15">
        <f>IFERROR(INDEX(Paramètres!$B$13:$B$15, MATCH(E15, Paramètres!$A$13:$A$15, 0)),"")</f>
        <v/>
      </c>
      <c r="O15">
        <f>K15*N15</f>
        <v/>
      </c>
      <c r="P15">
        <f>J15*60</f>
        <v/>
      </c>
      <c r="Q15">
        <f>IF(I15&gt;0,J15/I15,"")</f>
        <v/>
      </c>
      <c r="R15">
        <f>IF(P15&gt;0,O15/P15,"")</f>
        <v/>
      </c>
      <c r="S15">
        <f>IF(K15&gt;0,L15/K15,"")</f>
        <v/>
      </c>
      <c r="T15">
        <f>IF(AND(Q15&gt;0,R15&gt;0,S15&gt;0),Q15*R15*S15,"")</f>
        <v/>
      </c>
      <c r="U15">
        <f>IF(F15&gt;0,I15/F15,"")</f>
        <v/>
      </c>
      <c r="V15">
        <f>IF(AND(T15&gt;0,U15&gt;0),T15*U15,"")</f>
        <v/>
      </c>
    </row>
    <row r="16">
      <c r="A16" s="8">
        <f>Journal_Prod!A16</f>
        <v/>
      </c>
      <c r="B16" s="5">
        <f>Journal_Prod!B16</f>
        <v/>
      </c>
      <c r="C16">
        <f>Journal_Prod!C16</f>
        <v/>
      </c>
      <c r="D16">
        <f>Journal_Prod!D16</f>
        <v/>
      </c>
      <c r="E16">
        <f>Journal_Prod!E16</f>
        <v/>
      </c>
      <c r="F16">
        <f>Paramètres!$E$4</f>
        <v/>
      </c>
      <c r="G16">
        <f>SUM(SUMIFS(T_ARRETS[Minutes],T_ARRETS[Date],A16,T_ARRETS[Shift],C16,T_ARRETS[Ligne],D16,T_ARRETS[Code],"BRK"),SUMIFS(T_ARRETS[Minutes],T_ARRETS[Date],A16,T_ARRETS[Shift],C16,T_ARRETS[Ligne],D16,T_ARRETS[Code],"CHG"),SUMIFS(T_ARRETS[Minutes],T_ARRETS[Date],A16,T_ARRETS[Shift],C16,T_ARRETS[Ligne],D16,T_ARRETS[Code],"PMA"))</f>
        <v/>
      </c>
      <c r="H16">
        <f>SUM(SUMIFS(T_ARRETS[Minutes],T_ARRETS[Date],A16,T_ARRETS[Shift],C16,T_ARRETS[Ligne],D16,T_ARRETS[Code],"PAN"),SUMIFS(T_ARRETS[Minutes],T_ARRETS[Date],A16,T_ARRETS[Shift],C16,T_ARRETS[Ligne],D16,T_ARRETS[Code],"MAT"),SUMIFS(T_ARRETS[Minutes],T_ARRETS[Date],A16,T_ARRETS[Shift],C16,T_ARRETS[Ligne],D16,T_ARRETS[Code],"BLK"),SUMIFS(T_ARRETS[Minutes],T_ARRETS[Date],A16,T_ARRETS[Shift],C16,T_ARRETS[Ligne],D16,T_ARRETS[Code],"STA"),SUMIFS(T_ARRETS[Minutes],T_ARRETS[Date],A16,T_ARRETS[Shift],C16,T_ARRETS[Ligne],D16,T_ARRETS[Code],"QLT"))</f>
        <v/>
      </c>
      <c r="I16">
        <f>MAX(F16-G16,0)</f>
        <v/>
      </c>
      <c r="J16">
        <f>MAX(I16-H16,0)</f>
        <v/>
      </c>
      <c r="K16">
        <f>Journal_Prod!F16</f>
        <v/>
      </c>
      <c r="L16">
        <f>Journal_Prod!H16</f>
        <v/>
      </c>
      <c r="M16">
        <f>Journal_Prod!G16</f>
        <v/>
      </c>
      <c r="N16">
        <f>IFERROR(INDEX(Paramètres!$B$13:$B$15, MATCH(E16, Paramètres!$A$13:$A$15, 0)),"")</f>
        <v/>
      </c>
      <c r="O16">
        <f>K16*N16</f>
        <v/>
      </c>
      <c r="P16">
        <f>J16*60</f>
        <v/>
      </c>
      <c r="Q16">
        <f>IF(I16&gt;0,J16/I16,"")</f>
        <v/>
      </c>
      <c r="R16">
        <f>IF(P16&gt;0,O16/P16,"")</f>
        <v/>
      </c>
      <c r="S16">
        <f>IF(K16&gt;0,L16/K16,"")</f>
        <v/>
      </c>
      <c r="T16">
        <f>IF(AND(Q16&gt;0,R16&gt;0,S16&gt;0),Q16*R16*S16,"")</f>
        <v/>
      </c>
      <c r="U16">
        <f>IF(F16&gt;0,I16/F16,"")</f>
        <v/>
      </c>
      <c r="V16">
        <f>IF(AND(T16&gt;0,U16&gt;0),T16*U16,"")</f>
        <v/>
      </c>
    </row>
    <row r="17">
      <c r="A17" s="8">
        <f>Journal_Prod!A17</f>
        <v/>
      </c>
      <c r="B17" s="5">
        <f>Journal_Prod!B17</f>
        <v/>
      </c>
      <c r="C17">
        <f>Journal_Prod!C17</f>
        <v/>
      </c>
      <c r="D17">
        <f>Journal_Prod!D17</f>
        <v/>
      </c>
      <c r="E17">
        <f>Journal_Prod!E17</f>
        <v/>
      </c>
      <c r="F17">
        <f>Paramètres!$E$4</f>
        <v/>
      </c>
      <c r="G17">
        <f>SUM(SUMIFS(T_ARRETS[Minutes],T_ARRETS[Date],A17,T_ARRETS[Shift],C17,T_ARRETS[Ligne],D17,T_ARRETS[Code],"BRK"),SUMIFS(T_ARRETS[Minutes],T_ARRETS[Date],A17,T_ARRETS[Shift],C17,T_ARRETS[Ligne],D17,T_ARRETS[Code],"CHG"),SUMIFS(T_ARRETS[Minutes],T_ARRETS[Date],A17,T_ARRETS[Shift],C17,T_ARRETS[Ligne],D17,T_ARRETS[Code],"PMA"))</f>
        <v/>
      </c>
      <c r="H17">
        <f>SUM(SUMIFS(T_ARRETS[Minutes],T_ARRETS[Date],A17,T_ARRETS[Shift],C17,T_ARRETS[Ligne],D17,T_ARRETS[Code],"PAN"),SUMIFS(T_ARRETS[Minutes],T_ARRETS[Date],A17,T_ARRETS[Shift],C17,T_ARRETS[Ligne],D17,T_ARRETS[Code],"MAT"),SUMIFS(T_ARRETS[Minutes],T_ARRETS[Date],A17,T_ARRETS[Shift],C17,T_ARRETS[Ligne],D17,T_ARRETS[Code],"BLK"),SUMIFS(T_ARRETS[Minutes],T_ARRETS[Date],A17,T_ARRETS[Shift],C17,T_ARRETS[Ligne],D17,T_ARRETS[Code],"STA"),SUMIFS(T_ARRETS[Minutes],T_ARRETS[Date],A17,T_ARRETS[Shift],C17,T_ARRETS[Ligne],D17,T_ARRETS[Code],"QLT"))</f>
        <v/>
      </c>
      <c r="I17">
        <f>MAX(F17-G17,0)</f>
        <v/>
      </c>
      <c r="J17">
        <f>MAX(I17-H17,0)</f>
        <v/>
      </c>
      <c r="K17">
        <f>Journal_Prod!F17</f>
        <v/>
      </c>
      <c r="L17">
        <f>Journal_Prod!H17</f>
        <v/>
      </c>
      <c r="M17">
        <f>Journal_Prod!G17</f>
        <v/>
      </c>
      <c r="N17">
        <f>IFERROR(INDEX(Paramètres!$B$13:$B$15, MATCH(E17, Paramètres!$A$13:$A$15, 0)),"")</f>
        <v/>
      </c>
      <c r="O17">
        <f>K17*N17</f>
        <v/>
      </c>
      <c r="P17">
        <f>J17*60</f>
        <v/>
      </c>
      <c r="Q17">
        <f>IF(I17&gt;0,J17/I17,"")</f>
        <v/>
      </c>
      <c r="R17">
        <f>IF(P17&gt;0,O17/P17,"")</f>
        <v/>
      </c>
      <c r="S17">
        <f>IF(K17&gt;0,L17/K17,"")</f>
        <v/>
      </c>
      <c r="T17">
        <f>IF(AND(Q17&gt;0,R17&gt;0,S17&gt;0),Q17*R17*S17,"")</f>
        <v/>
      </c>
      <c r="U17">
        <f>IF(F17&gt;0,I17/F17,"")</f>
        <v/>
      </c>
      <c r="V17">
        <f>IF(AND(T17&gt;0,U17&gt;0),T17*U17,"")</f>
        <v/>
      </c>
    </row>
    <row r="18">
      <c r="A18" s="8">
        <f>Journal_Prod!A18</f>
        <v/>
      </c>
      <c r="B18" s="5">
        <f>Journal_Prod!B18</f>
        <v/>
      </c>
      <c r="C18">
        <f>Journal_Prod!C18</f>
        <v/>
      </c>
      <c r="D18">
        <f>Journal_Prod!D18</f>
        <v/>
      </c>
      <c r="E18">
        <f>Journal_Prod!E18</f>
        <v/>
      </c>
      <c r="F18">
        <f>Paramètres!$E$4</f>
        <v/>
      </c>
      <c r="G18">
        <f>SUM(SUMIFS(T_ARRETS[Minutes],T_ARRETS[Date],A18,T_ARRETS[Shift],C18,T_ARRETS[Ligne],D18,T_ARRETS[Code],"BRK"),SUMIFS(T_ARRETS[Minutes],T_ARRETS[Date],A18,T_ARRETS[Shift],C18,T_ARRETS[Ligne],D18,T_ARRETS[Code],"CHG"),SUMIFS(T_ARRETS[Minutes],T_ARRETS[Date],A18,T_ARRETS[Shift],C18,T_ARRETS[Ligne],D18,T_ARRETS[Code],"PMA"))</f>
        <v/>
      </c>
      <c r="H18">
        <f>SUM(SUMIFS(T_ARRETS[Minutes],T_ARRETS[Date],A18,T_ARRETS[Shift],C18,T_ARRETS[Ligne],D18,T_ARRETS[Code],"PAN"),SUMIFS(T_ARRETS[Minutes],T_ARRETS[Date],A18,T_ARRETS[Shift],C18,T_ARRETS[Ligne],D18,T_ARRETS[Code],"MAT"),SUMIFS(T_ARRETS[Minutes],T_ARRETS[Date],A18,T_ARRETS[Shift],C18,T_ARRETS[Ligne],D18,T_ARRETS[Code],"BLK"),SUMIFS(T_ARRETS[Minutes],T_ARRETS[Date],A18,T_ARRETS[Shift],C18,T_ARRETS[Ligne],D18,T_ARRETS[Code],"STA"),SUMIFS(T_ARRETS[Minutes],T_ARRETS[Date],A18,T_ARRETS[Shift],C18,T_ARRETS[Ligne],D18,T_ARRETS[Code],"QLT"))</f>
        <v/>
      </c>
      <c r="I18">
        <f>MAX(F18-G18,0)</f>
        <v/>
      </c>
      <c r="J18">
        <f>MAX(I18-H18,0)</f>
        <v/>
      </c>
      <c r="K18">
        <f>Journal_Prod!F18</f>
        <v/>
      </c>
      <c r="L18">
        <f>Journal_Prod!H18</f>
        <v/>
      </c>
      <c r="M18">
        <f>Journal_Prod!G18</f>
        <v/>
      </c>
      <c r="N18">
        <f>IFERROR(INDEX(Paramètres!$B$13:$B$15, MATCH(E18, Paramètres!$A$13:$A$15, 0)),"")</f>
        <v/>
      </c>
      <c r="O18">
        <f>K18*N18</f>
        <v/>
      </c>
      <c r="P18">
        <f>J18*60</f>
        <v/>
      </c>
      <c r="Q18">
        <f>IF(I18&gt;0,J18/I18,"")</f>
        <v/>
      </c>
      <c r="R18">
        <f>IF(P18&gt;0,O18/P18,"")</f>
        <v/>
      </c>
      <c r="S18">
        <f>IF(K18&gt;0,L18/K18,"")</f>
        <v/>
      </c>
      <c r="T18">
        <f>IF(AND(Q18&gt;0,R18&gt;0,S18&gt;0),Q18*R18*S18,"")</f>
        <v/>
      </c>
      <c r="U18">
        <f>IF(F18&gt;0,I18/F18,"")</f>
        <v/>
      </c>
      <c r="V18">
        <f>IF(AND(T18&gt;0,U18&gt;0),T18*U18,"")</f>
        <v/>
      </c>
    </row>
    <row r="19">
      <c r="A19" s="8">
        <f>Journal_Prod!A19</f>
        <v/>
      </c>
      <c r="B19" s="5">
        <f>Journal_Prod!B19</f>
        <v/>
      </c>
      <c r="C19">
        <f>Journal_Prod!C19</f>
        <v/>
      </c>
      <c r="D19">
        <f>Journal_Prod!D19</f>
        <v/>
      </c>
      <c r="E19">
        <f>Journal_Prod!E19</f>
        <v/>
      </c>
      <c r="F19">
        <f>Paramètres!$E$4</f>
        <v/>
      </c>
      <c r="G19">
        <f>SUM(SUMIFS(T_ARRETS[Minutes],T_ARRETS[Date],A19,T_ARRETS[Shift],C19,T_ARRETS[Ligne],D19,T_ARRETS[Code],"BRK"),SUMIFS(T_ARRETS[Minutes],T_ARRETS[Date],A19,T_ARRETS[Shift],C19,T_ARRETS[Ligne],D19,T_ARRETS[Code],"CHG"),SUMIFS(T_ARRETS[Minutes],T_ARRETS[Date],A19,T_ARRETS[Shift],C19,T_ARRETS[Ligne],D19,T_ARRETS[Code],"PMA"))</f>
        <v/>
      </c>
      <c r="H19">
        <f>SUM(SUMIFS(T_ARRETS[Minutes],T_ARRETS[Date],A19,T_ARRETS[Shift],C19,T_ARRETS[Ligne],D19,T_ARRETS[Code],"PAN"),SUMIFS(T_ARRETS[Minutes],T_ARRETS[Date],A19,T_ARRETS[Shift],C19,T_ARRETS[Ligne],D19,T_ARRETS[Code],"MAT"),SUMIFS(T_ARRETS[Minutes],T_ARRETS[Date],A19,T_ARRETS[Shift],C19,T_ARRETS[Ligne],D19,T_ARRETS[Code],"BLK"),SUMIFS(T_ARRETS[Minutes],T_ARRETS[Date],A19,T_ARRETS[Shift],C19,T_ARRETS[Ligne],D19,T_ARRETS[Code],"STA"),SUMIFS(T_ARRETS[Minutes],T_ARRETS[Date],A19,T_ARRETS[Shift],C19,T_ARRETS[Ligne],D19,T_ARRETS[Code],"QLT"))</f>
        <v/>
      </c>
      <c r="I19">
        <f>MAX(F19-G19,0)</f>
        <v/>
      </c>
      <c r="J19">
        <f>MAX(I19-H19,0)</f>
        <v/>
      </c>
      <c r="K19">
        <f>Journal_Prod!F19</f>
        <v/>
      </c>
      <c r="L19">
        <f>Journal_Prod!H19</f>
        <v/>
      </c>
      <c r="M19">
        <f>Journal_Prod!G19</f>
        <v/>
      </c>
      <c r="N19">
        <f>IFERROR(INDEX(Paramètres!$B$13:$B$15, MATCH(E19, Paramètres!$A$13:$A$15, 0)),"")</f>
        <v/>
      </c>
      <c r="O19">
        <f>K19*N19</f>
        <v/>
      </c>
      <c r="P19">
        <f>J19*60</f>
        <v/>
      </c>
      <c r="Q19">
        <f>IF(I19&gt;0,J19/I19,"")</f>
        <v/>
      </c>
      <c r="R19">
        <f>IF(P19&gt;0,O19/P19,"")</f>
        <v/>
      </c>
      <c r="S19">
        <f>IF(K19&gt;0,L19/K19,"")</f>
        <v/>
      </c>
      <c r="T19">
        <f>IF(AND(Q19&gt;0,R19&gt;0,S19&gt;0),Q19*R19*S19,"")</f>
        <v/>
      </c>
      <c r="U19">
        <f>IF(F19&gt;0,I19/F19,"")</f>
        <v/>
      </c>
      <c r="V19">
        <f>IF(AND(T19&gt;0,U19&gt;0),T19*U19,"")</f>
        <v/>
      </c>
    </row>
    <row r="20">
      <c r="A20" s="8">
        <f>Journal_Prod!A20</f>
        <v/>
      </c>
      <c r="B20" s="5">
        <f>Journal_Prod!B20</f>
        <v/>
      </c>
      <c r="C20">
        <f>Journal_Prod!C20</f>
        <v/>
      </c>
      <c r="D20">
        <f>Journal_Prod!D20</f>
        <v/>
      </c>
      <c r="E20">
        <f>Journal_Prod!E20</f>
        <v/>
      </c>
      <c r="F20">
        <f>Paramètres!$E$4</f>
        <v/>
      </c>
      <c r="G20">
        <f>SUM(SUMIFS(T_ARRETS[Minutes],T_ARRETS[Date],A20,T_ARRETS[Shift],C20,T_ARRETS[Ligne],D20,T_ARRETS[Code],"BRK"),SUMIFS(T_ARRETS[Minutes],T_ARRETS[Date],A20,T_ARRETS[Shift],C20,T_ARRETS[Ligne],D20,T_ARRETS[Code],"CHG"),SUMIFS(T_ARRETS[Minutes],T_ARRETS[Date],A20,T_ARRETS[Shift],C20,T_ARRETS[Ligne],D20,T_ARRETS[Code],"PMA"))</f>
        <v/>
      </c>
      <c r="H20">
        <f>SUM(SUMIFS(T_ARRETS[Minutes],T_ARRETS[Date],A20,T_ARRETS[Shift],C20,T_ARRETS[Ligne],D20,T_ARRETS[Code],"PAN"),SUMIFS(T_ARRETS[Minutes],T_ARRETS[Date],A20,T_ARRETS[Shift],C20,T_ARRETS[Ligne],D20,T_ARRETS[Code],"MAT"),SUMIFS(T_ARRETS[Minutes],T_ARRETS[Date],A20,T_ARRETS[Shift],C20,T_ARRETS[Ligne],D20,T_ARRETS[Code],"BLK"),SUMIFS(T_ARRETS[Minutes],T_ARRETS[Date],A20,T_ARRETS[Shift],C20,T_ARRETS[Ligne],D20,T_ARRETS[Code],"STA"),SUMIFS(T_ARRETS[Minutes],T_ARRETS[Date],A20,T_ARRETS[Shift],C20,T_ARRETS[Ligne],D20,T_ARRETS[Code],"QLT"))</f>
        <v/>
      </c>
      <c r="I20">
        <f>MAX(F20-G20,0)</f>
        <v/>
      </c>
      <c r="J20">
        <f>MAX(I20-H20,0)</f>
        <v/>
      </c>
      <c r="K20">
        <f>Journal_Prod!F20</f>
        <v/>
      </c>
      <c r="L20">
        <f>Journal_Prod!H20</f>
        <v/>
      </c>
      <c r="M20">
        <f>Journal_Prod!G20</f>
        <v/>
      </c>
      <c r="N20">
        <f>IFERROR(INDEX(Paramètres!$B$13:$B$15, MATCH(E20, Paramètres!$A$13:$A$15, 0)),"")</f>
        <v/>
      </c>
      <c r="O20">
        <f>K20*N20</f>
        <v/>
      </c>
      <c r="P20">
        <f>J20*60</f>
        <v/>
      </c>
      <c r="Q20">
        <f>IF(I20&gt;0,J20/I20,"")</f>
        <v/>
      </c>
      <c r="R20">
        <f>IF(P20&gt;0,O20/P20,"")</f>
        <v/>
      </c>
      <c r="S20">
        <f>IF(K20&gt;0,L20/K20,"")</f>
        <v/>
      </c>
      <c r="T20">
        <f>IF(AND(Q20&gt;0,R20&gt;0,S20&gt;0),Q20*R20*S20,"")</f>
        <v/>
      </c>
      <c r="U20">
        <f>IF(F20&gt;0,I20/F20,"")</f>
        <v/>
      </c>
      <c r="V20">
        <f>IF(AND(T20&gt;0,U20&gt;0),T20*U20,"")</f>
        <v/>
      </c>
    </row>
    <row r="21">
      <c r="A21" s="8">
        <f>Journal_Prod!A21</f>
        <v/>
      </c>
      <c r="B21" s="5">
        <f>Journal_Prod!B21</f>
        <v/>
      </c>
      <c r="C21">
        <f>Journal_Prod!C21</f>
        <v/>
      </c>
      <c r="D21">
        <f>Journal_Prod!D21</f>
        <v/>
      </c>
      <c r="E21">
        <f>Journal_Prod!E21</f>
        <v/>
      </c>
      <c r="F21">
        <f>Paramètres!$E$4</f>
        <v/>
      </c>
      <c r="G21">
        <f>SUM(SUMIFS(T_ARRETS[Minutes],T_ARRETS[Date],A21,T_ARRETS[Shift],C21,T_ARRETS[Ligne],D21,T_ARRETS[Code],"BRK"),SUMIFS(T_ARRETS[Minutes],T_ARRETS[Date],A21,T_ARRETS[Shift],C21,T_ARRETS[Ligne],D21,T_ARRETS[Code],"CHG"),SUMIFS(T_ARRETS[Minutes],T_ARRETS[Date],A21,T_ARRETS[Shift],C21,T_ARRETS[Ligne],D21,T_ARRETS[Code],"PMA"))</f>
        <v/>
      </c>
      <c r="H21">
        <f>SUM(SUMIFS(T_ARRETS[Minutes],T_ARRETS[Date],A21,T_ARRETS[Shift],C21,T_ARRETS[Ligne],D21,T_ARRETS[Code],"PAN"),SUMIFS(T_ARRETS[Minutes],T_ARRETS[Date],A21,T_ARRETS[Shift],C21,T_ARRETS[Ligne],D21,T_ARRETS[Code],"MAT"),SUMIFS(T_ARRETS[Minutes],T_ARRETS[Date],A21,T_ARRETS[Shift],C21,T_ARRETS[Ligne],D21,T_ARRETS[Code],"BLK"),SUMIFS(T_ARRETS[Minutes],T_ARRETS[Date],A21,T_ARRETS[Shift],C21,T_ARRETS[Ligne],D21,T_ARRETS[Code],"STA"),SUMIFS(T_ARRETS[Minutes],T_ARRETS[Date],A21,T_ARRETS[Shift],C21,T_ARRETS[Ligne],D21,T_ARRETS[Code],"QLT"))</f>
        <v/>
      </c>
      <c r="I21">
        <f>MAX(F21-G21,0)</f>
        <v/>
      </c>
      <c r="J21">
        <f>MAX(I21-H21,0)</f>
        <v/>
      </c>
      <c r="K21">
        <f>Journal_Prod!F21</f>
        <v/>
      </c>
      <c r="L21">
        <f>Journal_Prod!H21</f>
        <v/>
      </c>
      <c r="M21">
        <f>Journal_Prod!G21</f>
        <v/>
      </c>
      <c r="N21">
        <f>IFERROR(INDEX(Paramètres!$B$13:$B$15, MATCH(E21, Paramètres!$A$13:$A$15, 0)),"")</f>
        <v/>
      </c>
      <c r="O21">
        <f>K21*N21</f>
        <v/>
      </c>
      <c r="P21">
        <f>J21*60</f>
        <v/>
      </c>
      <c r="Q21">
        <f>IF(I21&gt;0,J21/I21,"")</f>
        <v/>
      </c>
      <c r="R21">
        <f>IF(P21&gt;0,O21/P21,"")</f>
        <v/>
      </c>
      <c r="S21">
        <f>IF(K21&gt;0,L21/K21,"")</f>
        <v/>
      </c>
      <c r="T21">
        <f>IF(AND(Q21&gt;0,R21&gt;0,S21&gt;0),Q21*R21*S21,"")</f>
        <v/>
      </c>
      <c r="U21">
        <f>IF(F21&gt;0,I21/F21,"")</f>
        <v/>
      </c>
      <c r="V21">
        <f>IF(AND(T21&gt;0,U21&gt;0),T21*U21,"")</f>
        <v/>
      </c>
    </row>
    <row r="22">
      <c r="A22" s="8">
        <f>Journal_Prod!A22</f>
        <v/>
      </c>
      <c r="B22" s="5">
        <f>Journal_Prod!B22</f>
        <v/>
      </c>
      <c r="C22">
        <f>Journal_Prod!C22</f>
        <v/>
      </c>
      <c r="D22">
        <f>Journal_Prod!D22</f>
        <v/>
      </c>
      <c r="E22">
        <f>Journal_Prod!E22</f>
        <v/>
      </c>
      <c r="F22">
        <f>Paramètres!$E$4</f>
        <v/>
      </c>
      <c r="G22">
        <f>SUM(SUMIFS(T_ARRETS[Minutes],T_ARRETS[Date],A22,T_ARRETS[Shift],C22,T_ARRETS[Ligne],D22,T_ARRETS[Code],"BRK"),SUMIFS(T_ARRETS[Minutes],T_ARRETS[Date],A22,T_ARRETS[Shift],C22,T_ARRETS[Ligne],D22,T_ARRETS[Code],"CHG"),SUMIFS(T_ARRETS[Minutes],T_ARRETS[Date],A22,T_ARRETS[Shift],C22,T_ARRETS[Ligne],D22,T_ARRETS[Code],"PMA"))</f>
        <v/>
      </c>
      <c r="H22">
        <f>SUM(SUMIFS(T_ARRETS[Minutes],T_ARRETS[Date],A22,T_ARRETS[Shift],C22,T_ARRETS[Ligne],D22,T_ARRETS[Code],"PAN"),SUMIFS(T_ARRETS[Minutes],T_ARRETS[Date],A22,T_ARRETS[Shift],C22,T_ARRETS[Ligne],D22,T_ARRETS[Code],"MAT"),SUMIFS(T_ARRETS[Minutes],T_ARRETS[Date],A22,T_ARRETS[Shift],C22,T_ARRETS[Ligne],D22,T_ARRETS[Code],"BLK"),SUMIFS(T_ARRETS[Minutes],T_ARRETS[Date],A22,T_ARRETS[Shift],C22,T_ARRETS[Ligne],D22,T_ARRETS[Code],"STA"),SUMIFS(T_ARRETS[Minutes],T_ARRETS[Date],A22,T_ARRETS[Shift],C22,T_ARRETS[Ligne],D22,T_ARRETS[Code],"QLT"))</f>
        <v/>
      </c>
      <c r="I22">
        <f>MAX(F22-G22,0)</f>
        <v/>
      </c>
      <c r="J22">
        <f>MAX(I22-H22,0)</f>
        <v/>
      </c>
      <c r="K22">
        <f>Journal_Prod!F22</f>
        <v/>
      </c>
      <c r="L22">
        <f>Journal_Prod!H22</f>
        <v/>
      </c>
      <c r="M22">
        <f>Journal_Prod!G22</f>
        <v/>
      </c>
      <c r="N22">
        <f>IFERROR(INDEX(Paramètres!$B$13:$B$15, MATCH(E22, Paramètres!$A$13:$A$15, 0)),"")</f>
        <v/>
      </c>
      <c r="O22">
        <f>K22*N22</f>
        <v/>
      </c>
      <c r="P22">
        <f>J22*60</f>
        <v/>
      </c>
      <c r="Q22">
        <f>IF(I22&gt;0,J22/I22,"")</f>
        <v/>
      </c>
      <c r="R22">
        <f>IF(P22&gt;0,O22/P22,"")</f>
        <v/>
      </c>
      <c r="S22">
        <f>IF(K22&gt;0,L22/K22,"")</f>
        <v/>
      </c>
      <c r="T22">
        <f>IF(AND(Q22&gt;0,R22&gt;0,S22&gt;0),Q22*R22*S22,"")</f>
        <v/>
      </c>
      <c r="U22">
        <f>IF(F22&gt;0,I22/F22,"")</f>
        <v/>
      </c>
      <c r="V22">
        <f>IF(AND(T22&gt;0,U22&gt;0),T22*U22,"")</f>
        <v/>
      </c>
    </row>
    <row r="23">
      <c r="A23" s="8">
        <f>Journal_Prod!A23</f>
        <v/>
      </c>
      <c r="B23" s="5">
        <f>Journal_Prod!B23</f>
        <v/>
      </c>
      <c r="C23">
        <f>Journal_Prod!C23</f>
        <v/>
      </c>
      <c r="D23">
        <f>Journal_Prod!D23</f>
        <v/>
      </c>
      <c r="E23">
        <f>Journal_Prod!E23</f>
        <v/>
      </c>
      <c r="F23">
        <f>Paramètres!$E$4</f>
        <v/>
      </c>
      <c r="G23">
        <f>SUM(SUMIFS(T_ARRETS[Minutes],T_ARRETS[Date],A23,T_ARRETS[Shift],C23,T_ARRETS[Ligne],D23,T_ARRETS[Code],"BRK"),SUMIFS(T_ARRETS[Minutes],T_ARRETS[Date],A23,T_ARRETS[Shift],C23,T_ARRETS[Ligne],D23,T_ARRETS[Code],"CHG"),SUMIFS(T_ARRETS[Minutes],T_ARRETS[Date],A23,T_ARRETS[Shift],C23,T_ARRETS[Ligne],D23,T_ARRETS[Code],"PMA"))</f>
        <v/>
      </c>
      <c r="H23">
        <f>SUM(SUMIFS(T_ARRETS[Minutes],T_ARRETS[Date],A23,T_ARRETS[Shift],C23,T_ARRETS[Ligne],D23,T_ARRETS[Code],"PAN"),SUMIFS(T_ARRETS[Minutes],T_ARRETS[Date],A23,T_ARRETS[Shift],C23,T_ARRETS[Ligne],D23,T_ARRETS[Code],"MAT"),SUMIFS(T_ARRETS[Minutes],T_ARRETS[Date],A23,T_ARRETS[Shift],C23,T_ARRETS[Ligne],D23,T_ARRETS[Code],"BLK"),SUMIFS(T_ARRETS[Minutes],T_ARRETS[Date],A23,T_ARRETS[Shift],C23,T_ARRETS[Ligne],D23,T_ARRETS[Code],"STA"),SUMIFS(T_ARRETS[Minutes],T_ARRETS[Date],A23,T_ARRETS[Shift],C23,T_ARRETS[Ligne],D23,T_ARRETS[Code],"QLT"))</f>
        <v/>
      </c>
      <c r="I23">
        <f>MAX(F23-G23,0)</f>
        <v/>
      </c>
      <c r="J23">
        <f>MAX(I23-H23,0)</f>
        <v/>
      </c>
      <c r="K23">
        <f>Journal_Prod!F23</f>
        <v/>
      </c>
      <c r="L23">
        <f>Journal_Prod!H23</f>
        <v/>
      </c>
      <c r="M23">
        <f>Journal_Prod!G23</f>
        <v/>
      </c>
      <c r="N23">
        <f>IFERROR(INDEX(Paramètres!$B$13:$B$15, MATCH(E23, Paramètres!$A$13:$A$15, 0)),"")</f>
        <v/>
      </c>
      <c r="O23">
        <f>K23*N23</f>
        <v/>
      </c>
      <c r="P23">
        <f>J23*60</f>
        <v/>
      </c>
      <c r="Q23">
        <f>IF(I23&gt;0,J23/I23,"")</f>
        <v/>
      </c>
      <c r="R23">
        <f>IF(P23&gt;0,O23/P23,"")</f>
        <v/>
      </c>
      <c r="S23">
        <f>IF(K23&gt;0,L23/K23,"")</f>
        <v/>
      </c>
      <c r="T23">
        <f>IF(AND(Q23&gt;0,R23&gt;0,S23&gt;0),Q23*R23*S23,"")</f>
        <v/>
      </c>
      <c r="U23">
        <f>IF(F23&gt;0,I23/F23,"")</f>
        <v/>
      </c>
      <c r="V23">
        <f>IF(AND(T23&gt;0,U23&gt;0),T23*U23,"")</f>
        <v/>
      </c>
    </row>
    <row r="24">
      <c r="A24" s="8">
        <f>Journal_Prod!A24</f>
        <v/>
      </c>
      <c r="B24" s="5">
        <f>Journal_Prod!B24</f>
        <v/>
      </c>
      <c r="C24">
        <f>Journal_Prod!C24</f>
        <v/>
      </c>
      <c r="D24">
        <f>Journal_Prod!D24</f>
        <v/>
      </c>
      <c r="E24">
        <f>Journal_Prod!E24</f>
        <v/>
      </c>
      <c r="F24">
        <f>Paramètres!$E$4</f>
        <v/>
      </c>
      <c r="G24">
        <f>SUM(SUMIFS(T_ARRETS[Minutes],T_ARRETS[Date],A24,T_ARRETS[Shift],C24,T_ARRETS[Ligne],D24,T_ARRETS[Code],"BRK"),SUMIFS(T_ARRETS[Minutes],T_ARRETS[Date],A24,T_ARRETS[Shift],C24,T_ARRETS[Ligne],D24,T_ARRETS[Code],"CHG"),SUMIFS(T_ARRETS[Minutes],T_ARRETS[Date],A24,T_ARRETS[Shift],C24,T_ARRETS[Ligne],D24,T_ARRETS[Code],"PMA"))</f>
        <v/>
      </c>
      <c r="H24">
        <f>SUM(SUMIFS(T_ARRETS[Minutes],T_ARRETS[Date],A24,T_ARRETS[Shift],C24,T_ARRETS[Ligne],D24,T_ARRETS[Code],"PAN"),SUMIFS(T_ARRETS[Minutes],T_ARRETS[Date],A24,T_ARRETS[Shift],C24,T_ARRETS[Ligne],D24,T_ARRETS[Code],"MAT"),SUMIFS(T_ARRETS[Minutes],T_ARRETS[Date],A24,T_ARRETS[Shift],C24,T_ARRETS[Ligne],D24,T_ARRETS[Code],"BLK"),SUMIFS(T_ARRETS[Minutes],T_ARRETS[Date],A24,T_ARRETS[Shift],C24,T_ARRETS[Ligne],D24,T_ARRETS[Code],"STA"),SUMIFS(T_ARRETS[Minutes],T_ARRETS[Date],A24,T_ARRETS[Shift],C24,T_ARRETS[Ligne],D24,T_ARRETS[Code],"QLT"))</f>
        <v/>
      </c>
      <c r="I24">
        <f>MAX(F24-G24,0)</f>
        <v/>
      </c>
      <c r="J24">
        <f>MAX(I24-H24,0)</f>
        <v/>
      </c>
      <c r="K24">
        <f>Journal_Prod!F24</f>
        <v/>
      </c>
      <c r="L24">
        <f>Journal_Prod!H24</f>
        <v/>
      </c>
      <c r="M24">
        <f>Journal_Prod!G24</f>
        <v/>
      </c>
      <c r="N24">
        <f>IFERROR(INDEX(Paramètres!$B$13:$B$15, MATCH(E24, Paramètres!$A$13:$A$15, 0)),"")</f>
        <v/>
      </c>
      <c r="O24">
        <f>K24*N24</f>
        <v/>
      </c>
      <c r="P24">
        <f>J24*60</f>
        <v/>
      </c>
      <c r="Q24">
        <f>IF(I24&gt;0,J24/I24,"")</f>
        <v/>
      </c>
      <c r="R24">
        <f>IF(P24&gt;0,O24/P24,"")</f>
        <v/>
      </c>
      <c r="S24">
        <f>IF(K24&gt;0,L24/K24,"")</f>
        <v/>
      </c>
      <c r="T24">
        <f>IF(AND(Q24&gt;0,R24&gt;0,S24&gt;0),Q24*R24*S24,"")</f>
        <v/>
      </c>
      <c r="U24">
        <f>IF(F24&gt;0,I24/F24,"")</f>
        <v/>
      </c>
      <c r="V24">
        <f>IF(AND(T24&gt;0,U24&gt;0),T24*U24,"")</f>
        <v/>
      </c>
    </row>
    <row r="25">
      <c r="A25" s="8">
        <f>Journal_Prod!A25</f>
        <v/>
      </c>
      <c r="B25" s="5">
        <f>Journal_Prod!B25</f>
        <v/>
      </c>
      <c r="C25">
        <f>Journal_Prod!C25</f>
        <v/>
      </c>
      <c r="D25">
        <f>Journal_Prod!D25</f>
        <v/>
      </c>
      <c r="E25">
        <f>Journal_Prod!E25</f>
        <v/>
      </c>
      <c r="F25">
        <f>Paramètres!$E$4</f>
        <v/>
      </c>
      <c r="G25">
        <f>SUM(SUMIFS(T_ARRETS[Minutes],T_ARRETS[Date],A25,T_ARRETS[Shift],C25,T_ARRETS[Ligne],D25,T_ARRETS[Code],"BRK"),SUMIFS(T_ARRETS[Minutes],T_ARRETS[Date],A25,T_ARRETS[Shift],C25,T_ARRETS[Ligne],D25,T_ARRETS[Code],"CHG"),SUMIFS(T_ARRETS[Minutes],T_ARRETS[Date],A25,T_ARRETS[Shift],C25,T_ARRETS[Ligne],D25,T_ARRETS[Code],"PMA"))</f>
        <v/>
      </c>
      <c r="H25">
        <f>SUM(SUMIFS(T_ARRETS[Minutes],T_ARRETS[Date],A25,T_ARRETS[Shift],C25,T_ARRETS[Ligne],D25,T_ARRETS[Code],"PAN"),SUMIFS(T_ARRETS[Minutes],T_ARRETS[Date],A25,T_ARRETS[Shift],C25,T_ARRETS[Ligne],D25,T_ARRETS[Code],"MAT"),SUMIFS(T_ARRETS[Minutes],T_ARRETS[Date],A25,T_ARRETS[Shift],C25,T_ARRETS[Ligne],D25,T_ARRETS[Code],"BLK"),SUMIFS(T_ARRETS[Minutes],T_ARRETS[Date],A25,T_ARRETS[Shift],C25,T_ARRETS[Ligne],D25,T_ARRETS[Code],"STA"),SUMIFS(T_ARRETS[Minutes],T_ARRETS[Date],A25,T_ARRETS[Shift],C25,T_ARRETS[Ligne],D25,T_ARRETS[Code],"QLT"))</f>
        <v/>
      </c>
      <c r="I25">
        <f>MAX(F25-G25,0)</f>
        <v/>
      </c>
      <c r="J25">
        <f>MAX(I25-H25,0)</f>
        <v/>
      </c>
      <c r="K25">
        <f>Journal_Prod!F25</f>
        <v/>
      </c>
      <c r="L25">
        <f>Journal_Prod!H25</f>
        <v/>
      </c>
      <c r="M25">
        <f>Journal_Prod!G25</f>
        <v/>
      </c>
      <c r="N25">
        <f>IFERROR(INDEX(Paramètres!$B$13:$B$15, MATCH(E25, Paramètres!$A$13:$A$15, 0)),"")</f>
        <v/>
      </c>
      <c r="O25">
        <f>K25*N25</f>
        <v/>
      </c>
      <c r="P25">
        <f>J25*60</f>
        <v/>
      </c>
      <c r="Q25">
        <f>IF(I25&gt;0,J25/I25,"")</f>
        <v/>
      </c>
      <c r="R25">
        <f>IF(P25&gt;0,O25/P25,"")</f>
        <v/>
      </c>
      <c r="S25">
        <f>IF(K25&gt;0,L25/K25,"")</f>
        <v/>
      </c>
      <c r="T25">
        <f>IF(AND(Q25&gt;0,R25&gt;0,S25&gt;0),Q25*R25*S25,"")</f>
        <v/>
      </c>
      <c r="U25">
        <f>IF(F25&gt;0,I25/F25,"")</f>
        <v/>
      </c>
      <c r="V25">
        <f>IF(AND(T25&gt;0,U25&gt;0),T25*U25,"")</f>
        <v/>
      </c>
    </row>
    <row r="26">
      <c r="A26" s="8">
        <f>Journal_Prod!A26</f>
        <v/>
      </c>
      <c r="B26" s="5">
        <f>Journal_Prod!B26</f>
        <v/>
      </c>
      <c r="C26">
        <f>Journal_Prod!C26</f>
        <v/>
      </c>
      <c r="D26">
        <f>Journal_Prod!D26</f>
        <v/>
      </c>
      <c r="E26">
        <f>Journal_Prod!E26</f>
        <v/>
      </c>
      <c r="F26">
        <f>Paramètres!$E$4</f>
        <v/>
      </c>
      <c r="G26">
        <f>SUM(SUMIFS(T_ARRETS[Minutes],T_ARRETS[Date],A26,T_ARRETS[Shift],C26,T_ARRETS[Ligne],D26,T_ARRETS[Code],"BRK"),SUMIFS(T_ARRETS[Minutes],T_ARRETS[Date],A26,T_ARRETS[Shift],C26,T_ARRETS[Ligne],D26,T_ARRETS[Code],"CHG"),SUMIFS(T_ARRETS[Minutes],T_ARRETS[Date],A26,T_ARRETS[Shift],C26,T_ARRETS[Ligne],D26,T_ARRETS[Code],"PMA"))</f>
        <v/>
      </c>
      <c r="H26">
        <f>SUM(SUMIFS(T_ARRETS[Minutes],T_ARRETS[Date],A26,T_ARRETS[Shift],C26,T_ARRETS[Ligne],D26,T_ARRETS[Code],"PAN"),SUMIFS(T_ARRETS[Minutes],T_ARRETS[Date],A26,T_ARRETS[Shift],C26,T_ARRETS[Ligne],D26,T_ARRETS[Code],"MAT"),SUMIFS(T_ARRETS[Minutes],T_ARRETS[Date],A26,T_ARRETS[Shift],C26,T_ARRETS[Ligne],D26,T_ARRETS[Code],"BLK"),SUMIFS(T_ARRETS[Minutes],T_ARRETS[Date],A26,T_ARRETS[Shift],C26,T_ARRETS[Ligne],D26,T_ARRETS[Code],"STA"),SUMIFS(T_ARRETS[Minutes],T_ARRETS[Date],A26,T_ARRETS[Shift],C26,T_ARRETS[Ligne],D26,T_ARRETS[Code],"QLT"))</f>
        <v/>
      </c>
      <c r="I26">
        <f>MAX(F26-G26,0)</f>
        <v/>
      </c>
      <c r="J26">
        <f>MAX(I26-H26,0)</f>
        <v/>
      </c>
      <c r="K26">
        <f>Journal_Prod!F26</f>
        <v/>
      </c>
      <c r="L26">
        <f>Journal_Prod!H26</f>
        <v/>
      </c>
      <c r="M26">
        <f>Journal_Prod!G26</f>
        <v/>
      </c>
      <c r="N26">
        <f>IFERROR(INDEX(Paramètres!$B$13:$B$15, MATCH(E26, Paramètres!$A$13:$A$15, 0)),"")</f>
        <v/>
      </c>
      <c r="O26">
        <f>K26*N26</f>
        <v/>
      </c>
      <c r="P26">
        <f>J26*60</f>
        <v/>
      </c>
      <c r="Q26">
        <f>IF(I26&gt;0,J26/I26,"")</f>
        <v/>
      </c>
      <c r="R26">
        <f>IF(P26&gt;0,O26/P26,"")</f>
        <v/>
      </c>
      <c r="S26">
        <f>IF(K26&gt;0,L26/K26,"")</f>
        <v/>
      </c>
      <c r="T26">
        <f>IF(AND(Q26&gt;0,R26&gt;0,S26&gt;0),Q26*R26*S26,"")</f>
        <v/>
      </c>
      <c r="U26">
        <f>IF(F26&gt;0,I26/F26,"")</f>
        <v/>
      </c>
      <c r="V26">
        <f>IF(AND(T26&gt;0,U26&gt;0),T26*U26,"")</f>
        <v/>
      </c>
    </row>
    <row r="27">
      <c r="A27" s="8">
        <f>Journal_Prod!A27</f>
        <v/>
      </c>
      <c r="B27" s="5">
        <f>Journal_Prod!B27</f>
        <v/>
      </c>
      <c r="C27">
        <f>Journal_Prod!C27</f>
        <v/>
      </c>
      <c r="D27">
        <f>Journal_Prod!D27</f>
        <v/>
      </c>
      <c r="E27">
        <f>Journal_Prod!E27</f>
        <v/>
      </c>
      <c r="F27">
        <f>Paramètres!$E$4</f>
        <v/>
      </c>
      <c r="G27">
        <f>SUM(SUMIFS(T_ARRETS[Minutes],T_ARRETS[Date],A27,T_ARRETS[Shift],C27,T_ARRETS[Ligne],D27,T_ARRETS[Code],"BRK"),SUMIFS(T_ARRETS[Minutes],T_ARRETS[Date],A27,T_ARRETS[Shift],C27,T_ARRETS[Ligne],D27,T_ARRETS[Code],"CHG"),SUMIFS(T_ARRETS[Minutes],T_ARRETS[Date],A27,T_ARRETS[Shift],C27,T_ARRETS[Ligne],D27,T_ARRETS[Code],"PMA"))</f>
        <v/>
      </c>
      <c r="H27">
        <f>SUM(SUMIFS(T_ARRETS[Minutes],T_ARRETS[Date],A27,T_ARRETS[Shift],C27,T_ARRETS[Ligne],D27,T_ARRETS[Code],"PAN"),SUMIFS(T_ARRETS[Minutes],T_ARRETS[Date],A27,T_ARRETS[Shift],C27,T_ARRETS[Ligne],D27,T_ARRETS[Code],"MAT"),SUMIFS(T_ARRETS[Minutes],T_ARRETS[Date],A27,T_ARRETS[Shift],C27,T_ARRETS[Ligne],D27,T_ARRETS[Code],"BLK"),SUMIFS(T_ARRETS[Minutes],T_ARRETS[Date],A27,T_ARRETS[Shift],C27,T_ARRETS[Ligne],D27,T_ARRETS[Code],"STA"),SUMIFS(T_ARRETS[Minutes],T_ARRETS[Date],A27,T_ARRETS[Shift],C27,T_ARRETS[Ligne],D27,T_ARRETS[Code],"QLT"))</f>
        <v/>
      </c>
      <c r="I27">
        <f>MAX(F27-G27,0)</f>
        <v/>
      </c>
      <c r="J27">
        <f>MAX(I27-H27,0)</f>
        <v/>
      </c>
      <c r="K27">
        <f>Journal_Prod!F27</f>
        <v/>
      </c>
      <c r="L27">
        <f>Journal_Prod!H27</f>
        <v/>
      </c>
      <c r="M27">
        <f>Journal_Prod!G27</f>
        <v/>
      </c>
      <c r="N27">
        <f>IFERROR(INDEX(Paramètres!$B$13:$B$15, MATCH(E27, Paramètres!$A$13:$A$15, 0)),"")</f>
        <v/>
      </c>
      <c r="O27">
        <f>K27*N27</f>
        <v/>
      </c>
      <c r="P27">
        <f>J27*60</f>
        <v/>
      </c>
      <c r="Q27">
        <f>IF(I27&gt;0,J27/I27,"")</f>
        <v/>
      </c>
      <c r="R27">
        <f>IF(P27&gt;0,O27/P27,"")</f>
        <v/>
      </c>
      <c r="S27">
        <f>IF(K27&gt;0,L27/K27,"")</f>
        <v/>
      </c>
      <c r="T27">
        <f>IF(AND(Q27&gt;0,R27&gt;0,S27&gt;0),Q27*R27*S27,"")</f>
        <v/>
      </c>
      <c r="U27">
        <f>IF(F27&gt;0,I27/F27,"")</f>
        <v/>
      </c>
      <c r="V27">
        <f>IF(AND(T27&gt;0,U27&gt;0),T27*U27,"")</f>
        <v/>
      </c>
    </row>
    <row r="28">
      <c r="A28" s="8">
        <f>Journal_Prod!A28</f>
        <v/>
      </c>
      <c r="B28" s="5">
        <f>Journal_Prod!B28</f>
        <v/>
      </c>
      <c r="C28">
        <f>Journal_Prod!C28</f>
        <v/>
      </c>
      <c r="D28">
        <f>Journal_Prod!D28</f>
        <v/>
      </c>
      <c r="E28">
        <f>Journal_Prod!E28</f>
        <v/>
      </c>
      <c r="F28">
        <f>Paramètres!$E$4</f>
        <v/>
      </c>
      <c r="G28">
        <f>SUM(SUMIFS(T_ARRETS[Minutes],T_ARRETS[Date],A28,T_ARRETS[Shift],C28,T_ARRETS[Ligne],D28,T_ARRETS[Code],"BRK"),SUMIFS(T_ARRETS[Minutes],T_ARRETS[Date],A28,T_ARRETS[Shift],C28,T_ARRETS[Ligne],D28,T_ARRETS[Code],"CHG"),SUMIFS(T_ARRETS[Minutes],T_ARRETS[Date],A28,T_ARRETS[Shift],C28,T_ARRETS[Ligne],D28,T_ARRETS[Code],"PMA"))</f>
        <v/>
      </c>
      <c r="H28">
        <f>SUM(SUMIFS(T_ARRETS[Minutes],T_ARRETS[Date],A28,T_ARRETS[Shift],C28,T_ARRETS[Ligne],D28,T_ARRETS[Code],"PAN"),SUMIFS(T_ARRETS[Minutes],T_ARRETS[Date],A28,T_ARRETS[Shift],C28,T_ARRETS[Ligne],D28,T_ARRETS[Code],"MAT"),SUMIFS(T_ARRETS[Minutes],T_ARRETS[Date],A28,T_ARRETS[Shift],C28,T_ARRETS[Ligne],D28,T_ARRETS[Code],"BLK"),SUMIFS(T_ARRETS[Minutes],T_ARRETS[Date],A28,T_ARRETS[Shift],C28,T_ARRETS[Ligne],D28,T_ARRETS[Code],"STA"),SUMIFS(T_ARRETS[Minutes],T_ARRETS[Date],A28,T_ARRETS[Shift],C28,T_ARRETS[Ligne],D28,T_ARRETS[Code],"QLT"))</f>
        <v/>
      </c>
      <c r="I28">
        <f>MAX(F28-G28,0)</f>
        <v/>
      </c>
      <c r="J28">
        <f>MAX(I28-H28,0)</f>
        <v/>
      </c>
      <c r="K28">
        <f>Journal_Prod!F28</f>
        <v/>
      </c>
      <c r="L28">
        <f>Journal_Prod!H28</f>
        <v/>
      </c>
      <c r="M28">
        <f>Journal_Prod!G28</f>
        <v/>
      </c>
      <c r="N28">
        <f>IFERROR(INDEX(Paramètres!$B$13:$B$15, MATCH(E28, Paramètres!$A$13:$A$15, 0)),"")</f>
        <v/>
      </c>
      <c r="O28">
        <f>K28*N28</f>
        <v/>
      </c>
      <c r="P28">
        <f>J28*60</f>
        <v/>
      </c>
      <c r="Q28">
        <f>IF(I28&gt;0,J28/I28,"")</f>
        <v/>
      </c>
      <c r="R28">
        <f>IF(P28&gt;0,O28/P28,"")</f>
        <v/>
      </c>
      <c r="S28">
        <f>IF(K28&gt;0,L28/K28,"")</f>
        <v/>
      </c>
      <c r="T28">
        <f>IF(AND(Q28&gt;0,R28&gt;0,S28&gt;0),Q28*R28*S28,"")</f>
        <v/>
      </c>
      <c r="U28">
        <f>IF(F28&gt;0,I28/F28,"")</f>
        <v/>
      </c>
      <c r="V28">
        <f>IF(AND(T28&gt;0,U28&gt;0),T28*U28,"")</f>
        <v/>
      </c>
    </row>
    <row r="29">
      <c r="A29" s="8">
        <f>Journal_Prod!A29</f>
        <v/>
      </c>
      <c r="B29" s="5">
        <f>Journal_Prod!B29</f>
        <v/>
      </c>
      <c r="C29">
        <f>Journal_Prod!C29</f>
        <v/>
      </c>
      <c r="D29">
        <f>Journal_Prod!D29</f>
        <v/>
      </c>
      <c r="E29">
        <f>Journal_Prod!E29</f>
        <v/>
      </c>
      <c r="F29">
        <f>Paramètres!$E$4</f>
        <v/>
      </c>
      <c r="G29">
        <f>SUM(SUMIFS(T_ARRETS[Minutes],T_ARRETS[Date],A29,T_ARRETS[Shift],C29,T_ARRETS[Ligne],D29,T_ARRETS[Code],"BRK"),SUMIFS(T_ARRETS[Minutes],T_ARRETS[Date],A29,T_ARRETS[Shift],C29,T_ARRETS[Ligne],D29,T_ARRETS[Code],"CHG"),SUMIFS(T_ARRETS[Minutes],T_ARRETS[Date],A29,T_ARRETS[Shift],C29,T_ARRETS[Ligne],D29,T_ARRETS[Code],"PMA"))</f>
        <v/>
      </c>
      <c r="H29">
        <f>SUM(SUMIFS(T_ARRETS[Minutes],T_ARRETS[Date],A29,T_ARRETS[Shift],C29,T_ARRETS[Ligne],D29,T_ARRETS[Code],"PAN"),SUMIFS(T_ARRETS[Minutes],T_ARRETS[Date],A29,T_ARRETS[Shift],C29,T_ARRETS[Ligne],D29,T_ARRETS[Code],"MAT"),SUMIFS(T_ARRETS[Minutes],T_ARRETS[Date],A29,T_ARRETS[Shift],C29,T_ARRETS[Ligne],D29,T_ARRETS[Code],"BLK"),SUMIFS(T_ARRETS[Minutes],T_ARRETS[Date],A29,T_ARRETS[Shift],C29,T_ARRETS[Ligne],D29,T_ARRETS[Code],"STA"),SUMIFS(T_ARRETS[Minutes],T_ARRETS[Date],A29,T_ARRETS[Shift],C29,T_ARRETS[Ligne],D29,T_ARRETS[Code],"QLT"))</f>
        <v/>
      </c>
      <c r="I29">
        <f>MAX(F29-G29,0)</f>
        <v/>
      </c>
      <c r="J29">
        <f>MAX(I29-H29,0)</f>
        <v/>
      </c>
      <c r="K29">
        <f>Journal_Prod!F29</f>
        <v/>
      </c>
      <c r="L29">
        <f>Journal_Prod!H29</f>
        <v/>
      </c>
      <c r="M29">
        <f>Journal_Prod!G29</f>
        <v/>
      </c>
      <c r="N29">
        <f>IFERROR(INDEX(Paramètres!$B$13:$B$15, MATCH(E29, Paramètres!$A$13:$A$15, 0)),"")</f>
        <v/>
      </c>
      <c r="O29">
        <f>K29*N29</f>
        <v/>
      </c>
      <c r="P29">
        <f>J29*60</f>
        <v/>
      </c>
      <c r="Q29">
        <f>IF(I29&gt;0,J29/I29,"")</f>
        <v/>
      </c>
      <c r="R29">
        <f>IF(P29&gt;0,O29/P29,"")</f>
        <v/>
      </c>
      <c r="S29">
        <f>IF(K29&gt;0,L29/K29,"")</f>
        <v/>
      </c>
      <c r="T29">
        <f>IF(AND(Q29&gt;0,R29&gt;0,S29&gt;0),Q29*R29*S29,"")</f>
        <v/>
      </c>
      <c r="U29">
        <f>IF(F29&gt;0,I29/F29,"")</f>
        <v/>
      </c>
      <c r="V29">
        <f>IF(AND(T29&gt;0,U29&gt;0),T29*U29,"")</f>
        <v/>
      </c>
    </row>
    <row r="30">
      <c r="A30" s="8">
        <f>Journal_Prod!A30</f>
        <v/>
      </c>
      <c r="B30" s="5">
        <f>Journal_Prod!B30</f>
        <v/>
      </c>
      <c r="C30">
        <f>Journal_Prod!C30</f>
        <v/>
      </c>
      <c r="D30">
        <f>Journal_Prod!D30</f>
        <v/>
      </c>
      <c r="E30">
        <f>Journal_Prod!E30</f>
        <v/>
      </c>
      <c r="F30">
        <f>Paramètres!$E$4</f>
        <v/>
      </c>
      <c r="G30">
        <f>SUM(SUMIFS(T_ARRETS[Minutes],T_ARRETS[Date],A30,T_ARRETS[Shift],C30,T_ARRETS[Ligne],D30,T_ARRETS[Code],"BRK"),SUMIFS(T_ARRETS[Minutes],T_ARRETS[Date],A30,T_ARRETS[Shift],C30,T_ARRETS[Ligne],D30,T_ARRETS[Code],"CHG"),SUMIFS(T_ARRETS[Minutes],T_ARRETS[Date],A30,T_ARRETS[Shift],C30,T_ARRETS[Ligne],D30,T_ARRETS[Code],"PMA"))</f>
        <v/>
      </c>
      <c r="H30">
        <f>SUM(SUMIFS(T_ARRETS[Minutes],T_ARRETS[Date],A30,T_ARRETS[Shift],C30,T_ARRETS[Ligne],D30,T_ARRETS[Code],"PAN"),SUMIFS(T_ARRETS[Minutes],T_ARRETS[Date],A30,T_ARRETS[Shift],C30,T_ARRETS[Ligne],D30,T_ARRETS[Code],"MAT"),SUMIFS(T_ARRETS[Minutes],T_ARRETS[Date],A30,T_ARRETS[Shift],C30,T_ARRETS[Ligne],D30,T_ARRETS[Code],"BLK"),SUMIFS(T_ARRETS[Minutes],T_ARRETS[Date],A30,T_ARRETS[Shift],C30,T_ARRETS[Ligne],D30,T_ARRETS[Code],"STA"),SUMIFS(T_ARRETS[Minutes],T_ARRETS[Date],A30,T_ARRETS[Shift],C30,T_ARRETS[Ligne],D30,T_ARRETS[Code],"QLT"))</f>
        <v/>
      </c>
      <c r="I30">
        <f>MAX(F30-G30,0)</f>
        <v/>
      </c>
      <c r="J30">
        <f>MAX(I30-H30,0)</f>
        <v/>
      </c>
      <c r="K30">
        <f>Journal_Prod!F30</f>
        <v/>
      </c>
      <c r="L30">
        <f>Journal_Prod!H30</f>
        <v/>
      </c>
      <c r="M30">
        <f>Journal_Prod!G30</f>
        <v/>
      </c>
      <c r="N30">
        <f>IFERROR(INDEX(Paramètres!$B$13:$B$15, MATCH(E30, Paramètres!$A$13:$A$15, 0)),"")</f>
        <v/>
      </c>
      <c r="O30">
        <f>K30*N30</f>
        <v/>
      </c>
      <c r="P30">
        <f>J30*60</f>
        <v/>
      </c>
      <c r="Q30">
        <f>IF(I30&gt;0,J30/I30,"")</f>
        <v/>
      </c>
      <c r="R30">
        <f>IF(P30&gt;0,O30/P30,"")</f>
        <v/>
      </c>
      <c r="S30">
        <f>IF(K30&gt;0,L30/K30,"")</f>
        <v/>
      </c>
      <c r="T30">
        <f>IF(AND(Q30&gt;0,R30&gt;0,S30&gt;0),Q30*R30*S30,"")</f>
        <v/>
      </c>
      <c r="U30">
        <f>IF(F30&gt;0,I30/F30,"")</f>
        <v/>
      </c>
      <c r="V30">
        <f>IF(AND(T30&gt;0,U30&gt;0),T30*U30,"")</f>
        <v/>
      </c>
    </row>
    <row r="31">
      <c r="A31" s="8">
        <f>Journal_Prod!A31</f>
        <v/>
      </c>
      <c r="B31" s="5">
        <f>Journal_Prod!B31</f>
        <v/>
      </c>
      <c r="C31">
        <f>Journal_Prod!C31</f>
        <v/>
      </c>
      <c r="D31">
        <f>Journal_Prod!D31</f>
        <v/>
      </c>
      <c r="E31">
        <f>Journal_Prod!E31</f>
        <v/>
      </c>
      <c r="F31">
        <f>Paramètres!$E$4</f>
        <v/>
      </c>
      <c r="G31">
        <f>SUM(SUMIFS(T_ARRETS[Minutes],T_ARRETS[Date],A31,T_ARRETS[Shift],C31,T_ARRETS[Ligne],D31,T_ARRETS[Code],"BRK"),SUMIFS(T_ARRETS[Minutes],T_ARRETS[Date],A31,T_ARRETS[Shift],C31,T_ARRETS[Ligne],D31,T_ARRETS[Code],"CHG"),SUMIFS(T_ARRETS[Minutes],T_ARRETS[Date],A31,T_ARRETS[Shift],C31,T_ARRETS[Ligne],D31,T_ARRETS[Code],"PMA"))</f>
        <v/>
      </c>
      <c r="H31">
        <f>SUM(SUMIFS(T_ARRETS[Minutes],T_ARRETS[Date],A31,T_ARRETS[Shift],C31,T_ARRETS[Ligne],D31,T_ARRETS[Code],"PAN"),SUMIFS(T_ARRETS[Minutes],T_ARRETS[Date],A31,T_ARRETS[Shift],C31,T_ARRETS[Ligne],D31,T_ARRETS[Code],"MAT"),SUMIFS(T_ARRETS[Minutes],T_ARRETS[Date],A31,T_ARRETS[Shift],C31,T_ARRETS[Ligne],D31,T_ARRETS[Code],"BLK"),SUMIFS(T_ARRETS[Minutes],T_ARRETS[Date],A31,T_ARRETS[Shift],C31,T_ARRETS[Ligne],D31,T_ARRETS[Code],"STA"),SUMIFS(T_ARRETS[Minutes],T_ARRETS[Date],A31,T_ARRETS[Shift],C31,T_ARRETS[Ligne],D31,T_ARRETS[Code],"QLT"))</f>
        <v/>
      </c>
      <c r="I31">
        <f>MAX(F31-G31,0)</f>
        <v/>
      </c>
      <c r="J31">
        <f>MAX(I31-H31,0)</f>
        <v/>
      </c>
      <c r="K31">
        <f>Journal_Prod!F31</f>
        <v/>
      </c>
      <c r="L31">
        <f>Journal_Prod!H31</f>
        <v/>
      </c>
      <c r="M31">
        <f>Journal_Prod!G31</f>
        <v/>
      </c>
      <c r="N31">
        <f>IFERROR(INDEX(Paramètres!$B$13:$B$15, MATCH(E31, Paramètres!$A$13:$A$15, 0)),"")</f>
        <v/>
      </c>
      <c r="O31">
        <f>K31*N31</f>
        <v/>
      </c>
      <c r="P31">
        <f>J31*60</f>
        <v/>
      </c>
      <c r="Q31">
        <f>IF(I31&gt;0,J31/I31,"")</f>
        <v/>
      </c>
      <c r="R31">
        <f>IF(P31&gt;0,O31/P31,"")</f>
        <v/>
      </c>
      <c r="S31">
        <f>IF(K31&gt;0,L31/K31,"")</f>
        <v/>
      </c>
      <c r="T31">
        <f>IF(AND(Q31&gt;0,R31&gt;0,S31&gt;0),Q31*R31*S31,"")</f>
        <v/>
      </c>
      <c r="U31">
        <f>IF(F31&gt;0,I31/F31,"")</f>
        <v/>
      </c>
      <c r="V31">
        <f>IF(AND(T31&gt;0,U31&gt;0),T31*U31,"")</f>
        <v/>
      </c>
    </row>
    <row r="32">
      <c r="A32" s="8">
        <f>Journal_Prod!A32</f>
        <v/>
      </c>
      <c r="B32" s="5">
        <f>Journal_Prod!B32</f>
        <v/>
      </c>
      <c r="C32">
        <f>Journal_Prod!C32</f>
        <v/>
      </c>
      <c r="D32">
        <f>Journal_Prod!D32</f>
        <v/>
      </c>
      <c r="E32">
        <f>Journal_Prod!E32</f>
        <v/>
      </c>
      <c r="F32">
        <f>Paramètres!$E$4</f>
        <v/>
      </c>
      <c r="G32">
        <f>SUM(SUMIFS(T_ARRETS[Minutes],T_ARRETS[Date],A32,T_ARRETS[Shift],C32,T_ARRETS[Ligne],D32,T_ARRETS[Code],"BRK"),SUMIFS(T_ARRETS[Minutes],T_ARRETS[Date],A32,T_ARRETS[Shift],C32,T_ARRETS[Ligne],D32,T_ARRETS[Code],"CHG"),SUMIFS(T_ARRETS[Minutes],T_ARRETS[Date],A32,T_ARRETS[Shift],C32,T_ARRETS[Ligne],D32,T_ARRETS[Code],"PMA"))</f>
        <v/>
      </c>
      <c r="H32">
        <f>SUM(SUMIFS(T_ARRETS[Minutes],T_ARRETS[Date],A32,T_ARRETS[Shift],C32,T_ARRETS[Ligne],D32,T_ARRETS[Code],"PAN"),SUMIFS(T_ARRETS[Minutes],T_ARRETS[Date],A32,T_ARRETS[Shift],C32,T_ARRETS[Ligne],D32,T_ARRETS[Code],"MAT"),SUMIFS(T_ARRETS[Minutes],T_ARRETS[Date],A32,T_ARRETS[Shift],C32,T_ARRETS[Ligne],D32,T_ARRETS[Code],"BLK"),SUMIFS(T_ARRETS[Minutes],T_ARRETS[Date],A32,T_ARRETS[Shift],C32,T_ARRETS[Ligne],D32,T_ARRETS[Code],"STA"),SUMIFS(T_ARRETS[Minutes],T_ARRETS[Date],A32,T_ARRETS[Shift],C32,T_ARRETS[Ligne],D32,T_ARRETS[Code],"QLT"))</f>
        <v/>
      </c>
      <c r="I32">
        <f>MAX(F32-G32,0)</f>
        <v/>
      </c>
      <c r="J32">
        <f>MAX(I32-H32,0)</f>
        <v/>
      </c>
      <c r="K32">
        <f>Journal_Prod!F32</f>
        <v/>
      </c>
      <c r="L32">
        <f>Journal_Prod!H32</f>
        <v/>
      </c>
      <c r="M32">
        <f>Journal_Prod!G32</f>
        <v/>
      </c>
      <c r="N32">
        <f>IFERROR(INDEX(Paramètres!$B$13:$B$15, MATCH(E32, Paramètres!$A$13:$A$15, 0)),"")</f>
        <v/>
      </c>
      <c r="O32">
        <f>K32*N32</f>
        <v/>
      </c>
      <c r="P32">
        <f>J32*60</f>
        <v/>
      </c>
      <c r="Q32">
        <f>IF(I32&gt;0,J32/I32,"")</f>
        <v/>
      </c>
      <c r="R32">
        <f>IF(P32&gt;0,O32/P32,"")</f>
        <v/>
      </c>
      <c r="S32">
        <f>IF(K32&gt;0,L32/K32,"")</f>
        <v/>
      </c>
      <c r="T32">
        <f>IF(AND(Q32&gt;0,R32&gt;0,S32&gt;0),Q32*R32*S32,"")</f>
        <v/>
      </c>
      <c r="U32">
        <f>IF(F32&gt;0,I32/F32,"")</f>
        <v/>
      </c>
      <c r="V32">
        <f>IF(AND(T32&gt;0,U32&gt;0),T32*U32,"")</f>
        <v/>
      </c>
    </row>
    <row r="33">
      <c r="A33" s="8">
        <f>Journal_Prod!A33</f>
        <v/>
      </c>
      <c r="B33" s="5">
        <f>Journal_Prod!B33</f>
        <v/>
      </c>
      <c r="C33">
        <f>Journal_Prod!C33</f>
        <v/>
      </c>
      <c r="D33">
        <f>Journal_Prod!D33</f>
        <v/>
      </c>
      <c r="E33">
        <f>Journal_Prod!E33</f>
        <v/>
      </c>
      <c r="F33">
        <f>Paramètres!$E$4</f>
        <v/>
      </c>
      <c r="G33">
        <f>SUM(SUMIFS(T_ARRETS[Minutes],T_ARRETS[Date],A33,T_ARRETS[Shift],C33,T_ARRETS[Ligne],D33,T_ARRETS[Code],"BRK"),SUMIFS(T_ARRETS[Minutes],T_ARRETS[Date],A33,T_ARRETS[Shift],C33,T_ARRETS[Ligne],D33,T_ARRETS[Code],"CHG"),SUMIFS(T_ARRETS[Minutes],T_ARRETS[Date],A33,T_ARRETS[Shift],C33,T_ARRETS[Ligne],D33,T_ARRETS[Code],"PMA"))</f>
        <v/>
      </c>
      <c r="H33">
        <f>SUM(SUMIFS(T_ARRETS[Minutes],T_ARRETS[Date],A33,T_ARRETS[Shift],C33,T_ARRETS[Ligne],D33,T_ARRETS[Code],"PAN"),SUMIFS(T_ARRETS[Minutes],T_ARRETS[Date],A33,T_ARRETS[Shift],C33,T_ARRETS[Ligne],D33,T_ARRETS[Code],"MAT"),SUMIFS(T_ARRETS[Minutes],T_ARRETS[Date],A33,T_ARRETS[Shift],C33,T_ARRETS[Ligne],D33,T_ARRETS[Code],"BLK"),SUMIFS(T_ARRETS[Minutes],T_ARRETS[Date],A33,T_ARRETS[Shift],C33,T_ARRETS[Ligne],D33,T_ARRETS[Code],"STA"),SUMIFS(T_ARRETS[Minutes],T_ARRETS[Date],A33,T_ARRETS[Shift],C33,T_ARRETS[Ligne],D33,T_ARRETS[Code],"QLT"))</f>
        <v/>
      </c>
      <c r="I33">
        <f>MAX(F33-G33,0)</f>
        <v/>
      </c>
      <c r="J33">
        <f>MAX(I33-H33,0)</f>
        <v/>
      </c>
      <c r="K33">
        <f>Journal_Prod!F33</f>
        <v/>
      </c>
      <c r="L33">
        <f>Journal_Prod!H33</f>
        <v/>
      </c>
      <c r="M33">
        <f>Journal_Prod!G33</f>
        <v/>
      </c>
      <c r="N33">
        <f>IFERROR(INDEX(Paramètres!$B$13:$B$15, MATCH(E33, Paramètres!$A$13:$A$15, 0)),"")</f>
        <v/>
      </c>
      <c r="O33">
        <f>K33*N33</f>
        <v/>
      </c>
      <c r="P33">
        <f>J33*60</f>
        <v/>
      </c>
      <c r="Q33">
        <f>IF(I33&gt;0,J33/I33,"")</f>
        <v/>
      </c>
      <c r="R33">
        <f>IF(P33&gt;0,O33/P33,"")</f>
        <v/>
      </c>
      <c r="S33">
        <f>IF(K33&gt;0,L33/K33,"")</f>
        <v/>
      </c>
      <c r="T33">
        <f>IF(AND(Q33&gt;0,R33&gt;0,S33&gt;0),Q33*R33*S33,"")</f>
        <v/>
      </c>
      <c r="U33">
        <f>IF(F33&gt;0,I33/F33,"")</f>
        <v/>
      </c>
      <c r="V33">
        <f>IF(AND(T33&gt;0,U33&gt;0),T33*U33,"")</f>
        <v/>
      </c>
    </row>
    <row r="34">
      <c r="A34" s="8">
        <f>Journal_Prod!A34</f>
        <v/>
      </c>
      <c r="B34" s="5">
        <f>Journal_Prod!B34</f>
        <v/>
      </c>
      <c r="C34">
        <f>Journal_Prod!C34</f>
        <v/>
      </c>
      <c r="D34">
        <f>Journal_Prod!D34</f>
        <v/>
      </c>
      <c r="E34">
        <f>Journal_Prod!E34</f>
        <v/>
      </c>
      <c r="F34">
        <f>Paramètres!$E$4</f>
        <v/>
      </c>
      <c r="G34">
        <f>SUM(SUMIFS(T_ARRETS[Minutes],T_ARRETS[Date],A34,T_ARRETS[Shift],C34,T_ARRETS[Ligne],D34,T_ARRETS[Code],"BRK"),SUMIFS(T_ARRETS[Minutes],T_ARRETS[Date],A34,T_ARRETS[Shift],C34,T_ARRETS[Ligne],D34,T_ARRETS[Code],"CHG"),SUMIFS(T_ARRETS[Minutes],T_ARRETS[Date],A34,T_ARRETS[Shift],C34,T_ARRETS[Ligne],D34,T_ARRETS[Code],"PMA"))</f>
        <v/>
      </c>
      <c r="H34">
        <f>SUM(SUMIFS(T_ARRETS[Minutes],T_ARRETS[Date],A34,T_ARRETS[Shift],C34,T_ARRETS[Ligne],D34,T_ARRETS[Code],"PAN"),SUMIFS(T_ARRETS[Minutes],T_ARRETS[Date],A34,T_ARRETS[Shift],C34,T_ARRETS[Ligne],D34,T_ARRETS[Code],"MAT"),SUMIFS(T_ARRETS[Minutes],T_ARRETS[Date],A34,T_ARRETS[Shift],C34,T_ARRETS[Ligne],D34,T_ARRETS[Code],"BLK"),SUMIFS(T_ARRETS[Minutes],T_ARRETS[Date],A34,T_ARRETS[Shift],C34,T_ARRETS[Ligne],D34,T_ARRETS[Code],"STA"),SUMIFS(T_ARRETS[Minutes],T_ARRETS[Date],A34,T_ARRETS[Shift],C34,T_ARRETS[Ligne],D34,T_ARRETS[Code],"QLT"))</f>
        <v/>
      </c>
      <c r="I34">
        <f>MAX(F34-G34,0)</f>
        <v/>
      </c>
      <c r="J34">
        <f>MAX(I34-H34,0)</f>
        <v/>
      </c>
      <c r="K34">
        <f>Journal_Prod!F34</f>
        <v/>
      </c>
      <c r="L34">
        <f>Journal_Prod!H34</f>
        <v/>
      </c>
      <c r="M34">
        <f>Journal_Prod!G34</f>
        <v/>
      </c>
      <c r="N34">
        <f>IFERROR(INDEX(Paramètres!$B$13:$B$15, MATCH(E34, Paramètres!$A$13:$A$15, 0)),"")</f>
        <v/>
      </c>
      <c r="O34">
        <f>K34*N34</f>
        <v/>
      </c>
      <c r="P34">
        <f>J34*60</f>
        <v/>
      </c>
      <c r="Q34">
        <f>IF(I34&gt;0,J34/I34,"")</f>
        <v/>
      </c>
      <c r="R34">
        <f>IF(P34&gt;0,O34/P34,"")</f>
        <v/>
      </c>
      <c r="S34">
        <f>IF(K34&gt;0,L34/K34,"")</f>
        <v/>
      </c>
      <c r="T34">
        <f>IF(AND(Q34&gt;0,R34&gt;0,S34&gt;0),Q34*R34*S34,"")</f>
        <v/>
      </c>
      <c r="U34">
        <f>IF(F34&gt;0,I34/F34,"")</f>
        <v/>
      </c>
      <c r="V34">
        <f>IF(AND(T34&gt;0,U34&gt;0),T34*U34,"")</f>
        <v/>
      </c>
    </row>
    <row r="35">
      <c r="A35" s="8">
        <f>Journal_Prod!A35</f>
        <v/>
      </c>
      <c r="B35" s="5">
        <f>Journal_Prod!B35</f>
        <v/>
      </c>
      <c r="C35">
        <f>Journal_Prod!C35</f>
        <v/>
      </c>
      <c r="D35">
        <f>Journal_Prod!D35</f>
        <v/>
      </c>
      <c r="E35">
        <f>Journal_Prod!E35</f>
        <v/>
      </c>
      <c r="F35">
        <f>Paramètres!$E$4</f>
        <v/>
      </c>
      <c r="G35">
        <f>SUM(SUMIFS(T_ARRETS[Minutes],T_ARRETS[Date],A35,T_ARRETS[Shift],C35,T_ARRETS[Ligne],D35,T_ARRETS[Code],"BRK"),SUMIFS(T_ARRETS[Minutes],T_ARRETS[Date],A35,T_ARRETS[Shift],C35,T_ARRETS[Ligne],D35,T_ARRETS[Code],"CHG"),SUMIFS(T_ARRETS[Minutes],T_ARRETS[Date],A35,T_ARRETS[Shift],C35,T_ARRETS[Ligne],D35,T_ARRETS[Code],"PMA"))</f>
        <v/>
      </c>
      <c r="H35">
        <f>SUM(SUMIFS(T_ARRETS[Minutes],T_ARRETS[Date],A35,T_ARRETS[Shift],C35,T_ARRETS[Ligne],D35,T_ARRETS[Code],"PAN"),SUMIFS(T_ARRETS[Minutes],T_ARRETS[Date],A35,T_ARRETS[Shift],C35,T_ARRETS[Ligne],D35,T_ARRETS[Code],"MAT"),SUMIFS(T_ARRETS[Minutes],T_ARRETS[Date],A35,T_ARRETS[Shift],C35,T_ARRETS[Ligne],D35,T_ARRETS[Code],"BLK"),SUMIFS(T_ARRETS[Minutes],T_ARRETS[Date],A35,T_ARRETS[Shift],C35,T_ARRETS[Ligne],D35,T_ARRETS[Code],"STA"),SUMIFS(T_ARRETS[Minutes],T_ARRETS[Date],A35,T_ARRETS[Shift],C35,T_ARRETS[Ligne],D35,T_ARRETS[Code],"QLT"))</f>
        <v/>
      </c>
      <c r="I35">
        <f>MAX(F35-G35,0)</f>
        <v/>
      </c>
      <c r="J35">
        <f>MAX(I35-H35,0)</f>
        <v/>
      </c>
      <c r="K35">
        <f>Journal_Prod!F35</f>
        <v/>
      </c>
      <c r="L35">
        <f>Journal_Prod!H35</f>
        <v/>
      </c>
      <c r="M35">
        <f>Journal_Prod!G35</f>
        <v/>
      </c>
      <c r="N35">
        <f>IFERROR(INDEX(Paramètres!$B$13:$B$15, MATCH(E35, Paramètres!$A$13:$A$15, 0)),"")</f>
        <v/>
      </c>
      <c r="O35">
        <f>K35*N35</f>
        <v/>
      </c>
      <c r="P35">
        <f>J35*60</f>
        <v/>
      </c>
      <c r="Q35">
        <f>IF(I35&gt;0,J35/I35,"")</f>
        <v/>
      </c>
      <c r="R35">
        <f>IF(P35&gt;0,O35/P35,"")</f>
        <v/>
      </c>
      <c r="S35">
        <f>IF(K35&gt;0,L35/K35,"")</f>
        <v/>
      </c>
      <c r="T35">
        <f>IF(AND(Q35&gt;0,R35&gt;0,S35&gt;0),Q35*R35*S35,"")</f>
        <v/>
      </c>
      <c r="U35">
        <f>IF(F35&gt;0,I35/F35,"")</f>
        <v/>
      </c>
      <c r="V35">
        <f>IF(AND(T35&gt;0,U35&gt;0),T35*U35,"")</f>
        <v/>
      </c>
    </row>
    <row r="36">
      <c r="A36" s="8">
        <f>Journal_Prod!A36</f>
        <v/>
      </c>
      <c r="B36" s="5">
        <f>Journal_Prod!B36</f>
        <v/>
      </c>
      <c r="C36">
        <f>Journal_Prod!C36</f>
        <v/>
      </c>
      <c r="D36">
        <f>Journal_Prod!D36</f>
        <v/>
      </c>
      <c r="E36">
        <f>Journal_Prod!E36</f>
        <v/>
      </c>
      <c r="F36">
        <f>Paramètres!$E$4</f>
        <v/>
      </c>
      <c r="G36">
        <f>SUM(SUMIFS(T_ARRETS[Minutes],T_ARRETS[Date],A36,T_ARRETS[Shift],C36,T_ARRETS[Ligne],D36,T_ARRETS[Code],"BRK"),SUMIFS(T_ARRETS[Minutes],T_ARRETS[Date],A36,T_ARRETS[Shift],C36,T_ARRETS[Ligne],D36,T_ARRETS[Code],"CHG"),SUMIFS(T_ARRETS[Minutes],T_ARRETS[Date],A36,T_ARRETS[Shift],C36,T_ARRETS[Ligne],D36,T_ARRETS[Code],"PMA"))</f>
        <v/>
      </c>
      <c r="H36">
        <f>SUM(SUMIFS(T_ARRETS[Minutes],T_ARRETS[Date],A36,T_ARRETS[Shift],C36,T_ARRETS[Ligne],D36,T_ARRETS[Code],"PAN"),SUMIFS(T_ARRETS[Minutes],T_ARRETS[Date],A36,T_ARRETS[Shift],C36,T_ARRETS[Ligne],D36,T_ARRETS[Code],"MAT"),SUMIFS(T_ARRETS[Minutes],T_ARRETS[Date],A36,T_ARRETS[Shift],C36,T_ARRETS[Ligne],D36,T_ARRETS[Code],"BLK"),SUMIFS(T_ARRETS[Minutes],T_ARRETS[Date],A36,T_ARRETS[Shift],C36,T_ARRETS[Ligne],D36,T_ARRETS[Code],"STA"),SUMIFS(T_ARRETS[Minutes],T_ARRETS[Date],A36,T_ARRETS[Shift],C36,T_ARRETS[Ligne],D36,T_ARRETS[Code],"QLT"))</f>
        <v/>
      </c>
      <c r="I36">
        <f>MAX(F36-G36,0)</f>
        <v/>
      </c>
      <c r="J36">
        <f>MAX(I36-H36,0)</f>
        <v/>
      </c>
      <c r="K36">
        <f>Journal_Prod!F36</f>
        <v/>
      </c>
      <c r="L36">
        <f>Journal_Prod!H36</f>
        <v/>
      </c>
      <c r="M36">
        <f>Journal_Prod!G36</f>
        <v/>
      </c>
      <c r="N36">
        <f>IFERROR(INDEX(Paramètres!$B$13:$B$15, MATCH(E36, Paramètres!$A$13:$A$15, 0)),"")</f>
        <v/>
      </c>
      <c r="O36">
        <f>K36*N36</f>
        <v/>
      </c>
      <c r="P36">
        <f>J36*60</f>
        <v/>
      </c>
      <c r="Q36">
        <f>IF(I36&gt;0,J36/I36,"")</f>
        <v/>
      </c>
      <c r="R36">
        <f>IF(P36&gt;0,O36/P36,"")</f>
        <v/>
      </c>
      <c r="S36">
        <f>IF(K36&gt;0,L36/K36,"")</f>
        <v/>
      </c>
      <c r="T36">
        <f>IF(AND(Q36&gt;0,R36&gt;0,S36&gt;0),Q36*R36*S36,"")</f>
        <v/>
      </c>
      <c r="U36">
        <f>IF(F36&gt;0,I36/F36,"")</f>
        <v/>
      </c>
      <c r="V36">
        <f>IF(AND(T36&gt;0,U36&gt;0),T36*U36,"")</f>
        <v/>
      </c>
    </row>
    <row r="37">
      <c r="A37" s="8">
        <f>Journal_Prod!A37</f>
        <v/>
      </c>
      <c r="B37" s="5">
        <f>Journal_Prod!B37</f>
        <v/>
      </c>
      <c r="C37">
        <f>Journal_Prod!C37</f>
        <v/>
      </c>
      <c r="D37">
        <f>Journal_Prod!D37</f>
        <v/>
      </c>
      <c r="E37">
        <f>Journal_Prod!E37</f>
        <v/>
      </c>
      <c r="F37">
        <f>Paramètres!$E$4</f>
        <v/>
      </c>
      <c r="G37">
        <f>SUM(SUMIFS(T_ARRETS[Minutes],T_ARRETS[Date],A37,T_ARRETS[Shift],C37,T_ARRETS[Ligne],D37,T_ARRETS[Code],"BRK"),SUMIFS(T_ARRETS[Minutes],T_ARRETS[Date],A37,T_ARRETS[Shift],C37,T_ARRETS[Ligne],D37,T_ARRETS[Code],"CHG"),SUMIFS(T_ARRETS[Minutes],T_ARRETS[Date],A37,T_ARRETS[Shift],C37,T_ARRETS[Ligne],D37,T_ARRETS[Code],"PMA"))</f>
        <v/>
      </c>
      <c r="H37">
        <f>SUM(SUMIFS(T_ARRETS[Minutes],T_ARRETS[Date],A37,T_ARRETS[Shift],C37,T_ARRETS[Ligne],D37,T_ARRETS[Code],"PAN"),SUMIFS(T_ARRETS[Minutes],T_ARRETS[Date],A37,T_ARRETS[Shift],C37,T_ARRETS[Ligne],D37,T_ARRETS[Code],"MAT"),SUMIFS(T_ARRETS[Minutes],T_ARRETS[Date],A37,T_ARRETS[Shift],C37,T_ARRETS[Ligne],D37,T_ARRETS[Code],"BLK"),SUMIFS(T_ARRETS[Minutes],T_ARRETS[Date],A37,T_ARRETS[Shift],C37,T_ARRETS[Ligne],D37,T_ARRETS[Code],"STA"),SUMIFS(T_ARRETS[Minutes],T_ARRETS[Date],A37,T_ARRETS[Shift],C37,T_ARRETS[Ligne],D37,T_ARRETS[Code],"QLT"))</f>
        <v/>
      </c>
      <c r="I37">
        <f>MAX(F37-G37,0)</f>
        <v/>
      </c>
      <c r="J37">
        <f>MAX(I37-H37,0)</f>
        <v/>
      </c>
      <c r="K37">
        <f>Journal_Prod!F37</f>
        <v/>
      </c>
      <c r="L37">
        <f>Journal_Prod!H37</f>
        <v/>
      </c>
      <c r="M37">
        <f>Journal_Prod!G37</f>
        <v/>
      </c>
      <c r="N37">
        <f>IFERROR(INDEX(Paramètres!$B$13:$B$15, MATCH(E37, Paramètres!$A$13:$A$15, 0)),"")</f>
        <v/>
      </c>
      <c r="O37">
        <f>K37*N37</f>
        <v/>
      </c>
      <c r="P37">
        <f>J37*60</f>
        <v/>
      </c>
      <c r="Q37">
        <f>IF(I37&gt;0,J37/I37,"")</f>
        <v/>
      </c>
      <c r="R37">
        <f>IF(P37&gt;0,O37/P37,"")</f>
        <v/>
      </c>
      <c r="S37">
        <f>IF(K37&gt;0,L37/K37,"")</f>
        <v/>
      </c>
      <c r="T37">
        <f>IF(AND(Q37&gt;0,R37&gt;0,S37&gt;0),Q37*R37*S37,"")</f>
        <v/>
      </c>
      <c r="U37">
        <f>IF(F37&gt;0,I37/F37,"")</f>
        <v/>
      </c>
      <c r="V37">
        <f>IF(AND(T37&gt;0,U37&gt;0),T37*U37,"")</f>
        <v/>
      </c>
    </row>
    <row r="38">
      <c r="A38" s="8">
        <f>Journal_Prod!A38</f>
        <v/>
      </c>
      <c r="B38" s="5">
        <f>Journal_Prod!B38</f>
        <v/>
      </c>
      <c r="C38">
        <f>Journal_Prod!C38</f>
        <v/>
      </c>
      <c r="D38">
        <f>Journal_Prod!D38</f>
        <v/>
      </c>
      <c r="E38">
        <f>Journal_Prod!E38</f>
        <v/>
      </c>
      <c r="F38">
        <f>Paramètres!$E$4</f>
        <v/>
      </c>
      <c r="G38">
        <f>SUM(SUMIFS(T_ARRETS[Minutes],T_ARRETS[Date],A38,T_ARRETS[Shift],C38,T_ARRETS[Ligne],D38,T_ARRETS[Code],"BRK"),SUMIFS(T_ARRETS[Minutes],T_ARRETS[Date],A38,T_ARRETS[Shift],C38,T_ARRETS[Ligne],D38,T_ARRETS[Code],"CHG"),SUMIFS(T_ARRETS[Minutes],T_ARRETS[Date],A38,T_ARRETS[Shift],C38,T_ARRETS[Ligne],D38,T_ARRETS[Code],"PMA"))</f>
        <v/>
      </c>
      <c r="H38">
        <f>SUM(SUMIFS(T_ARRETS[Minutes],T_ARRETS[Date],A38,T_ARRETS[Shift],C38,T_ARRETS[Ligne],D38,T_ARRETS[Code],"PAN"),SUMIFS(T_ARRETS[Minutes],T_ARRETS[Date],A38,T_ARRETS[Shift],C38,T_ARRETS[Ligne],D38,T_ARRETS[Code],"MAT"),SUMIFS(T_ARRETS[Minutes],T_ARRETS[Date],A38,T_ARRETS[Shift],C38,T_ARRETS[Ligne],D38,T_ARRETS[Code],"BLK"),SUMIFS(T_ARRETS[Minutes],T_ARRETS[Date],A38,T_ARRETS[Shift],C38,T_ARRETS[Ligne],D38,T_ARRETS[Code],"STA"),SUMIFS(T_ARRETS[Minutes],T_ARRETS[Date],A38,T_ARRETS[Shift],C38,T_ARRETS[Ligne],D38,T_ARRETS[Code],"QLT"))</f>
        <v/>
      </c>
      <c r="I38">
        <f>MAX(F38-G38,0)</f>
        <v/>
      </c>
      <c r="J38">
        <f>MAX(I38-H38,0)</f>
        <v/>
      </c>
      <c r="K38">
        <f>Journal_Prod!F38</f>
        <v/>
      </c>
      <c r="L38">
        <f>Journal_Prod!H38</f>
        <v/>
      </c>
      <c r="M38">
        <f>Journal_Prod!G38</f>
        <v/>
      </c>
      <c r="N38">
        <f>IFERROR(INDEX(Paramètres!$B$13:$B$15, MATCH(E38, Paramètres!$A$13:$A$15, 0)),"")</f>
        <v/>
      </c>
      <c r="O38">
        <f>K38*N38</f>
        <v/>
      </c>
      <c r="P38">
        <f>J38*60</f>
        <v/>
      </c>
      <c r="Q38">
        <f>IF(I38&gt;0,J38/I38,"")</f>
        <v/>
      </c>
      <c r="R38">
        <f>IF(P38&gt;0,O38/P38,"")</f>
        <v/>
      </c>
      <c r="S38">
        <f>IF(K38&gt;0,L38/K38,"")</f>
        <v/>
      </c>
      <c r="T38">
        <f>IF(AND(Q38&gt;0,R38&gt;0,S38&gt;0),Q38*R38*S38,"")</f>
        <v/>
      </c>
      <c r="U38">
        <f>IF(F38&gt;0,I38/F38,"")</f>
        <v/>
      </c>
      <c r="V38">
        <f>IF(AND(T38&gt;0,U38&gt;0),T38*U38,"")</f>
        <v/>
      </c>
    </row>
    <row r="39">
      <c r="A39" s="8">
        <f>Journal_Prod!A39</f>
        <v/>
      </c>
      <c r="B39" s="5">
        <f>Journal_Prod!B39</f>
        <v/>
      </c>
      <c r="C39">
        <f>Journal_Prod!C39</f>
        <v/>
      </c>
      <c r="D39">
        <f>Journal_Prod!D39</f>
        <v/>
      </c>
      <c r="E39">
        <f>Journal_Prod!E39</f>
        <v/>
      </c>
      <c r="F39">
        <f>Paramètres!$E$4</f>
        <v/>
      </c>
      <c r="G39">
        <f>SUM(SUMIFS(T_ARRETS[Minutes],T_ARRETS[Date],A39,T_ARRETS[Shift],C39,T_ARRETS[Ligne],D39,T_ARRETS[Code],"BRK"),SUMIFS(T_ARRETS[Minutes],T_ARRETS[Date],A39,T_ARRETS[Shift],C39,T_ARRETS[Ligne],D39,T_ARRETS[Code],"CHG"),SUMIFS(T_ARRETS[Minutes],T_ARRETS[Date],A39,T_ARRETS[Shift],C39,T_ARRETS[Ligne],D39,T_ARRETS[Code],"PMA"))</f>
        <v/>
      </c>
      <c r="H39">
        <f>SUM(SUMIFS(T_ARRETS[Minutes],T_ARRETS[Date],A39,T_ARRETS[Shift],C39,T_ARRETS[Ligne],D39,T_ARRETS[Code],"PAN"),SUMIFS(T_ARRETS[Minutes],T_ARRETS[Date],A39,T_ARRETS[Shift],C39,T_ARRETS[Ligne],D39,T_ARRETS[Code],"MAT"),SUMIFS(T_ARRETS[Minutes],T_ARRETS[Date],A39,T_ARRETS[Shift],C39,T_ARRETS[Ligne],D39,T_ARRETS[Code],"BLK"),SUMIFS(T_ARRETS[Minutes],T_ARRETS[Date],A39,T_ARRETS[Shift],C39,T_ARRETS[Ligne],D39,T_ARRETS[Code],"STA"),SUMIFS(T_ARRETS[Minutes],T_ARRETS[Date],A39,T_ARRETS[Shift],C39,T_ARRETS[Ligne],D39,T_ARRETS[Code],"QLT"))</f>
        <v/>
      </c>
      <c r="I39">
        <f>MAX(F39-G39,0)</f>
        <v/>
      </c>
      <c r="J39">
        <f>MAX(I39-H39,0)</f>
        <v/>
      </c>
      <c r="K39">
        <f>Journal_Prod!F39</f>
        <v/>
      </c>
      <c r="L39">
        <f>Journal_Prod!H39</f>
        <v/>
      </c>
      <c r="M39">
        <f>Journal_Prod!G39</f>
        <v/>
      </c>
      <c r="N39">
        <f>IFERROR(INDEX(Paramètres!$B$13:$B$15, MATCH(E39, Paramètres!$A$13:$A$15, 0)),"")</f>
        <v/>
      </c>
      <c r="O39">
        <f>K39*N39</f>
        <v/>
      </c>
      <c r="P39">
        <f>J39*60</f>
        <v/>
      </c>
      <c r="Q39">
        <f>IF(I39&gt;0,J39/I39,"")</f>
        <v/>
      </c>
      <c r="R39">
        <f>IF(P39&gt;0,O39/P39,"")</f>
        <v/>
      </c>
      <c r="S39">
        <f>IF(K39&gt;0,L39/K39,"")</f>
        <v/>
      </c>
      <c r="T39">
        <f>IF(AND(Q39&gt;0,R39&gt;0,S39&gt;0),Q39*R39*S39,"")</f>
        <v/>
      </c>
      <c r="U39">
        <f>IF(F39&gt;0,I39/F39,"")</f>
        <v/>
      </c>
      <c r="V39">
        <f>IF(AND(T39&gt;0,U39&gt;0),T39*U39,"")</f>
        <v/>
      </c>
    </row>
    <row r="40">
      <c r="A40" s="8">
        <f>Journal_Prod!A40</f>
        <v/>
      </c>
      <c r="B40" s="5">
        <f>Journal_Prod!B40</f>
        <v/>
      </c>
      <c r="C40">
        <f>Journal_Prod!C40</f>
        <v/>
      </c>
      <c r="D40">
        <f>Journal_Prod!D40</f>
        <v/>
      </c>
      <c r="E40">
        <f>Journal_Prod!E40</f>
        <v/>
      </c>
      <c r="F40">
        <f>Paramètres!$E$4</f>
        <v/>
      </c>
      <c r="G40">
        <f>SUM(SUMIFS(T_ARRETS[Minutes],T_ARRETS[Date],A40,T_ARRETS[Shift],C40,T_ARRETS[Ligne],D40,T_ARRETS[Code],"BRK"),SUMIFS(T_ARRETS[Minutes],T_ARRETS[Date],A40,T_ARRETS[Shift],C40,T_ARRETS[Ligne],D40,T_ARRETS[Code],"CHG"),SUMIFS(T_ARRETS[Minutes],T_ARRETS[Date],A40,T_ARRETS[Shift],C40,T_ARRETS[Ligne],D40,T_ARRETS[Code],"PMA"))</f>
        <v/>
      </c>
      <c r="H40">
        <f>SUM(SUMIFS(T_ARRETS[Minutes],T_ARRETS[Date],A40,T_ARRETS[Shift],C40,T_ARRETS[Ligne],D40,T_ARRETS[Code],"PAN"),SUMIFS(T_ARRETS[Minutes],T_ARRETS[Date],A40,T_ARRETS[Shift],C40,T_ARRETS[Ligne],D40,T_ARRETS[Code],"MAT"),SUMIFS(T_ARRETS[Minutes],T_ARRETS[Date],A40,T_ARRETS[Shift],C40,T_ARRETS[Ligne],D40,T_ARRETS[Code],"BLK"),SUMIFS(T_ARRETS[Minutes],T_ARRETS[Date],A40,T_ARRETS[Shift],C40,T_ARRETS[Ligne],D40,T_ARRETS[Code],"STA"),SUMIFS(T_ARRETS[Minutes],T_ARRETS[Date],A40,T_ARRETS[Shift],C40,T_ARRETS[Ligne],D40,T_ARRETS[Code],"QLT"))</f>
        <v/>
      </c>
      <c r="I40">
        <f>MAX(F40-G40,0)</f>
        <v/>
      </c>
      <c r="J40">
        <f>MAX(I40-H40,0)</f>
        <v/>
      </c>
      <c r="K40">
        <f>Journal_Prod!F40</f>
        <v/>
      </c>
      <c r="L40">
        <f>Journal_Prod!H40</f>
        <v/>
      </c>
      <c r="M40">
        <f>Journal_Prod!G40</f>
        <v/>
      </c>
      <c r="N40">
        <f>IFERROR(INDEX(Paramètres!$B$13:$B$15, MATCH(E40, Paramètres!$A$13:$A$15, 0)),"")</f>
        <v/>
      </c>
      <c r="O40">
        <f>K40*N40</f>
        <v/>
      </c>
      <c r="P40">
        <f>J40*60</f>
        <v/>
      </c>
      <c r="Q40">
        <f>IF(I40&gt;0,J40/I40,"")</f>
        <v/>
      </c>
      <c r="R40">
        <f>IF(P40&gt;0,O40/P40,"")</f>
        <v/>
      </c>
      <c r="S40">
        <f>IF(K40&gt;0,L40/K40,"")</f>
        <v/>
      </c>
      <c r="T40">
        <f>IF(AND(Q40&gt;0,R40&gt;0,S40&gt;0),Q40*R40*S40,"")</f>
        <v/>
      </c>
      <c r="U40">
        <f>IF(F40&gt;0,I40/F40,"")</f>
        <v/>
      </c>
      <c r="V40">
        <f>IF(AND(T40&gt;0,U40&gt;0),T40*U40,"")</f>
        <v/>
      </c>
    </row>
    <row r="41">
      <c r="A41" s="8">
        <f>Journal_Prod!A41</f>
        <v/>
      </c>
      <c r="B41" s="5">
        <f>Journal_Prod!B41</f>
        <v/>
      </c>
      <c r="C41">
        <f>Journal_Prod!C41</f>
        <v/>
      </c>
      <c r="D41">
        <f>Journal_Prod!D41</f>
        <v/>
      </c>
      <c r="E41">
        <f>Journal_Prod!E41</f>
        <v/>
      </c>
      <c r="F41">
        <f>Paramètres!$E$4</f>
        <v/>
      </c>
      <c r="G41">
        <f>SUM(SUMIFS(T_ARRETS[Minutes],T_ARRETS[Date],A41,T_ARRETS[Shift],C41,T_ARRETS[Ligne],D41,T_ARRETS[Code],"BRK"),SUMIFS(T_ARRETS[Minutes],T_ARRETS[Date],A41,T_ARRETS[Shift],C41,T_ARRETS[Ligne],D41,T_ARRETS[Code],"CHG"),SUMIFS(T_ARRETS[Minutes],T_ARRETS[Date],A41,T_ARRETS[Shift],C41,T_ARRETS[Ligne],D41,T_ARRETS[Code],"PMA"))</f>
        <v/>
      </c>
      <c r="H41">
        <f>SUM(SUMIFS(T_ARRETS[Minutes],T_ARRETS[Date],A41,T_ARRETS[Shift],C41,T_ARRETS[Ligne],D41,T_ARRETS[Code],"PAN"),SUMIFS(T_ARRETS[Minutes],T_ARRETS[Date],A41,T_ARRETS[Shift],C41,T_ARRETS[Ligne],D41,T_ARRETS[Code],"MAT"),SUMIFS(T_ARRETS[Minutes],T_ARRETS[Date],A41,T_ARRETS[Shift],C41,T_ARRETS[Ligne],D41,T_ARRETS[Code],"BLK"),SUMIFS(T_ARRETS[Minutes],T_ARRETS[Date],A41,T_ARRETS[Shift],C41,T_ARRETS[Ligne],D41,T_ARRETS[Code],"STA"),SUMIFS(T_ARRETS[Minutes],T_ARRETS[Date],A41,T_ARRETS[Shift],C41,T_ARRETS[Ligne],D41,T_ARRETS[Code],"QLT"))</f>
        <v/>
      </c>
      <c r="I41">
        <f>MAX(F41-G41,0)</f>
        <v/>
      </c>
      <c r="J41">
        <f>MAX(I41-H41,0)</f>
        <v/>
      </c>
      <c r="K41">
        <f>Journal_Prod!F41</f>
        <v/>
      </c>
      <c r="L41">
        <f>Journal_Prod!H41</f>
        <v/>
      </c>
      <c r="M41">
        <f>Journal_Prod!G41</f>
        <v/>
      </c>
      <c r="N41">
        <f>IFERROR(INDEX(Paramètres!$B$13:$B$15, MATCH(E41, Paramètres!$A$13:$A$15, 0)),"")</f>
        <v/>
      </c>
      <c r="O41">
        <f>K41*N41</f>
        <v/>
      </c>
      <c r="P41">
        <f>J41*60</f>
        <v/>
      </c>
      <c r="Q41">
        <f>IF(I41&gt;0,J41/I41,"")</f>
        <v/>
      </c>
      <c r="R41">
        <f>IF(P41&gt;0,O41/P41,"")</f>
        <v/>
      </c>
      <c r="S41">
        <f>IF(K41&gt;0,L41/K41,"")</f>
        <v/>
      </c>
      <c r="T41">
        <f>IF(AND(Q41&gt;0,R41&gt;0,S41&gt;0),Q41*R41*S41,"")</f>
        <v/>
      </c>
      <c r="U41">
        <f>IF(F41&gt;0,I41/F41,"")</f>
        <v/>
      </c>
      <c r="V41">
        <f>IF(AND(T41&gt;0,U41&gt;0),T41*U41,"")</f>
        <v/>
      </c>
    </row>
    <row r="42">
      <c r="A42" s="8">
        <f>Journal_Prod!A42</f>
        <v/>
      </c>
      <c r="B42" s="5">
        <f>Journal_Prod!B42</f>
        <v/>
      </c>
      <c r="C42">
        <f>Journal_Prod!C42</f>
        <v/>
      </c>
      <c r="D42">
        <f>Journal_Prod!D42</f>
        <v/>
      </c>
      <c r="E42">
        <f>Journal_Prod!E42</f>
        <v/>
      </c>
      <c r="F42">
        <f>Paramètres!$E$4</f>
        <v/>
      </c>
      <c r="G42">
        <f>SUM(SUMIFS(T_ARRETS[Minutes],T_ARRETS[Date],A42,T_ARRETS[Shift],C42,T_ARRETS[Ligne],D42,T_ARRETS[Code],"BRK"),SUMIFS(T_ARRETS[Minutes],T_ARRETS[Date],A42,T_ARRETS[Shift],C42,T_ARRETS[Ligne],D42,T_ARRETS[Code],"CHG"),SUMIFS(T_ARRETS[Minutes],T_ARRETS[Date],A42,T_ARRETS[Shift],C42,T_ARRETS[Ligne],D42,T_ARRETS[Code],"PMA"))</f>
        <v/>
      </c>
      <c r="H42">
        <f>SUM(SUMIFS(T_ARRETS[Minutes],T_ARRETS[Date],A42,T_ARRETS[Shift],C42,T_ARRETS[Ligne],D42,T_ARRETS[Code],"PAN"),SUMIFS(T_ARRETS[Minutes],T_ARRETS[Date],A42,T_ARRETS[Shift],C42,T_ARRETS[Ligne],D42,T_ARRETS[Code],"MAT"),SUMIFS(T_ARRETS[Minutes],T_ARRETS[Date],A42,T_ARRETS[Shift],C42,T_ARRETS[Ligne],D42,T_ARRETS[Code],"BLK"),SUMIFS(T_ARRETS[Minutes],T_ARRETS[Date],A42,T_ARRETS[Shift],C42,T_ARRETS[Ligne],D42,T_ARRETS[Code],"STA"),SUMIFS(T_ARRETS[Minutes],T_ARRETS[Date],A42,T_ARRETS[Shift],C42,T_ARRETS[Ligne],D42,T_ARRETS[Code],"QLT"))</f>
        <v/>
      </c>
      <c r="I42">
        <f>MAX(F42-G42,0)</f>
        <v/>
      </c>
      <c r="J42">
        <f>MAX(I42-H42,0)</f>
        <v/>
      </c>
      <c r="K42">
        <f>Journal_Prod!F42</f>
        <v/>
      </c>
      <c r="L42">
        <f>Journal_Prod!H42</f>
        <v/>
      </c>
      <c r="M42">
        <f>Journal_Prod!G42</f>
        <v/>
      </c>
      <c r="N42">
        <f>IFERROR(INDEX(Paramètres!$B$13:$B$15, MATCH(E42, Paramètres!$A$13:$A$15, 0)),"")</f>
        <v/>
      </c>
      <c r="O42">
        <f>K42*N42</f>
        <v/>
      </c>
      <c r="P42">
        <f>J42*60</f>
        <v/>
      </c>
      <c r="Q42">
        <f>IF(I42&gt;0,J42/I42,"")</f>
        <v/>
      </c>
      <c r="R42">
        <f>IF(P42&gt;0,O42/P42,"")</f>
        <v/>
      </c>
      <c r="S42">
        <f>IF(K42&gt;0,L42/K42,"")</f>
        <v/>
      </c>
      <c r="T42">
        <f>IF(AND(Q42&gt;0,R42&gt;0,S42&gt;0),Q42*R42*S42,"")</f>
        <v/>
      </c>
      <c r="U42">
        <f>IF(F42&gt;0,I42/F42,"")</f>
        <v/>
      </c>
      <c r="V42">
        <f>IF(AND(T42&gt;0,U42&gt;0),T42*U42,"")</f>
        <v/>
      </c>
    </row>
    <row r="43">
      <c r="A43" s="8">
        <f>Journal_Prod!A43</f>
        <v/>
      </c>
      <c r="B43" s="5">
        <f>Journal_Prod!B43</f>
        <v/>
      </c>
      <c r="C43">
        <f>Journal_Prod!C43</f>
        <v/>
      </c>
      <c r="D43">
        <f>Journal_Prod!D43</f>
        <v/>
      </c>
      <c r="E43">
        <f>Journal_Prod!E43</f>
        <v/>
      </c>
      <c r="F43">
        <f>Paramètres!$E$4</f>
        <v/>
      </c>
      <c r="G43">
        <f>SUM(SUMIFS(T_ARRETS[Minutes],T_ARRETS[Date],A43,T_ARRETS[Shift],C43,T_ARRETS[Ligne],D43,T_ARRETS[Code],"BRK"),SUMIFS(T_ARRETS[Minutes],T_ARRETS[Date],A43,T_ARRETS[Shift],C43,T_ARRETS[Ligne],D43,T_ARRETS[Code],"CHG"),SUMIFS(T_ARRETS[Minutes],T_ARRETS[Date],A43,T_ARRETS[Shift],C43,T_ARRETS[Ligne],D43,T_ARRETS[Code],"PMA"))</f>
        <v/>
      </c>
      <c r="H43">
        <f>SUM(SUMIFS(T_ARRETS[Minutes],T_ARRETS[Date],A43,T_ARRETS[Shift],C43,T_ARRETS[Ligne],D43,T_ARRETS[Code],"PAN"),SUMIFS(T_ARRETS[Minutes],T_ARRETS[Date],A43,T_ARRETS[Shift],C43,T_ARRETS[Ligne],D43,T_ARRETS[Code],"MAT"),SUMIFS(T_ARRETS[Minutes],T_ARRETS[Date],A43,T_ARRETS[Shift],C43,T_ARRETS[Ligne],D43,T_ARRETS[Code],"BLK"),SUMIFS(T_ARRETS[Minutes],T_ARRETS[Date],A43,T_ARRETS[Shift],C43,T_ARRETS[Ligne],D43,T_ARRETS[Code],"STA"),SUMIFS(T_ARRETS[Minutes],T_ARRETS[Date],A43,T_ARRETS[Shift],C43,T_ARRETS[Ligne],D43,T_ARRETS[Code],"QLT"))</f>
        <v/>
      </c>
      <c r="I43">
        <f>MAX(F43-G43,0)</f>
        <v/>
      </c>
      <c r="J43">
        <f>MAX(I43-H43,0)</f>
        <v/>
      </c>
      <c r="K43">
        <f>Journal_Prod!F43</f>
        <v/>
      </c>
      <c r="L43">
        <f>Journal_Prod!H43</f>
        <v/>
      </c>
      <c r="M43">
        <f>Journal_Prod!G43</f>
        <v/>
      </c>
      <c r="N43">
        <f>IFERROR(INDEX(Paramètres!$B$13:$B$15, MATCH(E43, Paramètres!$A$13:$A$15, 0)),"")</f>
        <v/>
      </c>
      <c r="O43">
        <f>K43*N43</f>
        <v/>
      </c>
      <c r="P43">
        <f>J43*60</f>
        <v/>
      </c>
      <c r="Q43">
        <f>IF(I43&gt;0,J43/I43,"")</f>
        <v/>
      </c>
      <c r="R43">
        <f>IF(P43&gt;0,O43/P43,"")</f>
        <v/>
      </c>
      <c r="S43">
        <f>IF(K43&gt;0,L43/K43,"")</f>
        <v/>
      </c>
      <c r="T43">
        <f>IF(AND(Q43&gt;0,R43&gt;0,S43&gt;0),Q43*R43*S43,"")</f>
        <v/>
      </c>
      <c r="U43">
        <f>IF(F43&gt;0,I43/F43,"")</f>
        <v/>
      </c>
      <c r="V43">
        <f>IF(AND(T43&gt;0,U43&gt;0),T43*U43,"")</f>
        <v/>
      </c>
    </row>
    <row r="44">
      <c r="A44" s="8">
        <f>Journal_Prod!A44</f>
        <v/>
      </c>
      <c r="B44" s="5">
        <f>Journal_Prod!B44</f>
        <v/>
      </c>
      <c r="C44">
        <f>Journal_Prod!C44</f>
        <v/>
      </c>
      <c r="D44">
        <f>Journal_Prod!D44</f>
        <v/>
      </c>
      <c r="E44">
        <f>Journal_Prod!E44</f>
        <v/>
      </c>
      <c r="F44">
        <f>Paramètres!$E$4</f>
        <v/>
      </c>
      <c r="G44">
        <f>SUM(SUMIFS(T_ARRETS[Minutes],T_ARRETS[Date],A44,T_ARRETS[Shift],C44,T_ARRETS[Ligne],D44,T_ARRETS[Code],"BRK"),SUMIFS(T_ARRETS[Minutes],T_ARRETS[Date],A44,T_ARRETS[Shift],C44,T_ARRETS[Ligne],D44,T_ARRETS[Code],"CHG"),SUMIFS(T_ARRETS[Minutes],T_ARRETS[Date],A44,T_ARRETS[Shift],C44,T_ARRETS[Ligne],D44,T_ARRETS[Code],"PMA"))</f>
        <v/>
      </c>
      <c r="H44">
        <f>SUM(SUMIFS(T_ARRETS[Minutes],T_ARRETS[Date],A44,T_ARRETS[Shift],C44,T_ARRETS[Ligne],D44,T_ARRETS[Code],"PAN"),SUMIFS(T_ARRETS[Minutes],T_ARRETS[Date],A44,T_ARRETS[Shift],C44,T_ARRETS[Ligne],D44,T_ARRETS[Code],"MAT"),SUMIFS(T_ARRETS[Minutes],T_ARRETS[Date],A44,T_ARRETS[Shift],C44,T_ARRETS[Ligne],D44,T_ARRETS[Code],"BLK"),SUMIFS(T_ARRETS[Minutes],T_ARRETS[Date],A44,T_ARRETS[Shift],C44,T_ARRETS[Ligne],D44,T_ARRETS[Code],"STA"),SUMIFS(T_ARRETS[Minutes],T_ARRETS[Date],A44,T_ARRETS[Shift],C44,T_ARRETS[Ligne],D44,T_ARRETS[Code],"QLT"))</f>
        <v/>
      </c>
      <c r="I44">
        <f>MAX(F44-G44,0)</f>
        <v/>
      </c>
      <c r="J44">
        <f>MAX(I44-H44,0)</f>
        <v/>
      </c>
      <c r="K44">
        <f>Journal_Prod!F44</f>
        <v/>
      </c>
      <c r="L44">
        <f>Journal_Prod!H44</f>
        <v/>
      </c>
      <c r="M44">
        <f>Journal_Prod!G44</f>
        <v/>
      </c>
      <c r="N44">
        <f>IFERROR(INDEX(Paramètres!$B$13:$B$15, MATCH(E44, Paramètres!$A$13:$A$15, 0)),"")</f>
        <v/>
      </c>
      <c r="O44">
        <f>K44*N44</f>
        <v/>
      </c>
      <c r="P44">
        <f>J44*60</f>
        <v/>
      </c>
      <c r="Q44">
        <f>IF(I44&gt;0,J44/I44,"")</f>
        <v/>
      </c>
      <c r="R44">
        <f>IF(P44&gt;0,O44/P44,"")</f>
        <v/>
      </c>
      <c r="S44">
        <f>IF(K44&gt;0,L44/K44,"")</f>
        <v/>
      </c>
      <c r="T44">
        <f>IF(AND(Q44&gt;0,R44&gt;0,S44&gt;0),Q44*R44*S44,"")</f>
        <v/>
      </c>
      <c r="U44">
        <f>IF(F44&gt;0,I44/F44,"")</f>
        <v/>
      </c>
      <c r="V44">
        <f>IF(AND(T44&gt;0,U44&gt;0),T44*U44,"")</f>
        <v/>
      </c>
    </row>
    <row r="45">
      <c r="A45" s="8">
        <f>Journal_Prod!A45</f>
        <v/>
      </c>
      <c r="B45" s="5">
        <f>Journal_Prod!B45</f>
        <v/>
      </c>
      <c r="C45">
        <f>Journal_Prod!C45</f>
        <v/>
      </c>
      <c r="D45">
        <f>Journal_Prod!D45</f>
        <v/>
      </c>
      <c r="E45">
        <f>Journal_Prod!E45</f>
        <v/>
      </c>
      <c r="F45">
        <f>Paramètres!$E$4</f>
        <v/>
      </c>
      <c r="G45">
        <f>SUM(SUMIFS(T_ARRETS[Minutes],T_ARRETS[Date],A45,T_ARRETS[Shift],C45,T_ARRETS[Ligne],D45,T_ARRETS[Code],"BRK"),SUMIFS(T_ARRETS[Minutes],T_ARRETS[Date],A45,T_ARRETS[Shift],C45,T_ARRETS[Ligne],D45,T_ARRETS[Code],"CHG"),SUMIFS(T_ARRETS[Minutes],T_ARRETS[Date],A45,T_ARRETS[Shift],C45,T_ARRETS[Ligne],D45,T_ARRETS[Code],"PMA"))</f>
        <v/>
      </c>
      <c r="H45">
        <f>SUM(SUMIFS(T_ARRETS[Minutes],T_ARRETS[Date],A45,T_ARRETS[Shift],C45,T_ARRETS[Ligne],D45,T_ARRETS[Code],"PAN"),SUMIFS(T_ARRETS[Minutes],T_ARRETS[Date],A45,T_ARRETS[Shift],C45,T_ARRETS[Ligne],D45,T_ARRETS[Code],"MAT"),SUMIFS(T_ARRETS[Minutes],T_ARRETS[Date],A45,T_ARRETS[Shift],C45,T_ARRETS[Ligne],D45,T_ARRETS[Code],"BLK"),SUMIFS(T_ARRETS[Minutes],T_ARRETS[Date],A45,T_ARRETS[Shift],C45,T_ARRETS[Ligne],D45,T_ARRETS[Code],"STA"),SUMIFS(T_ARRETS[Minutes],T_ARRETS[Date],A45,T_ARRETS[Shift],C45,T_ARRETS[Ligne],D45,T_ARRETS[Code],"QLT"))</f>
        <v/>
      </c>
      <c r="I45">
        <f>MAX(F45-G45,0)</f>
        <v/>
      </c>
      <c r="J45">
        <f>MAX(I45-H45,0)</f>
        <v/>
      </c>
      <c r="K45">
        <f>Journal_Prod!F45</f>
        <v/>
      </c>
      <c r="L45">
        <f>Journal_Prod!H45</f>
        <v/>
      </c>
      <c r="M45">
        <f>Journal_Prod!G45</f>
        <v/>
      </c>
      <c r="N45">
        <f>IFERROR(INDEX(Paramètres!$B$13:$B$15, MATCH(E45, Paramètres!$A$13:$A$15, 0)),"")</f>
        <v/>
      </c>
      <c r="O45">
        <f>K45*N45</f>
        <v/>
      </c>
      <c r="P45">
        <f>J45*60</f>
        <v/>
      </c>
      <c r="Q45">
        <f>IF(I45&gt;0,J45/I45,"")</f>
        <v/>
      </c>
      <c r="R45">
        <f>IF(P45&gt;0,O45/P45,"")</f>
        <v/>
      </c>
      <c r="S45">
        <f>IF(K45&gt;0,L45/K45,"")</f>
        <v/>
      </c>
      <c r="T45">
        <f>IF(AND(Q45&gt;0,R45&gt;0,S45&gt;0),Q45*R45*S45,"")</f>
        <v/>
      </c>
      <c r="U45">
        <f>IF(F45&gt;0,I45/F45,"")</f>
        <v/>
      </c>
      <c r="V45">
        <f>IF(AND(T45&gt;0,U45&gt;0),T45*U45,"")</f>
        <v/>
      </c>
    </row>
    <row r="46">
      <c r="A46" s="8">
        <f>Journal_Prod!A46</f>
        <v/>
      </c>
      <c r="B46" s="5">
        <f>Journal_Prod!B46</f>
        <v/>
      </c>
      <c r="C46">
        <f>Journal_Prod!C46</f>
        <v/>
      </c>
      <c r="D46">
        <f>Journal_Prod!D46</f>
        <v/>
      </c>
      <c r="E46">
        <f>Journal_Prod!E46</f>
        <v/>
      </c>
      <c r="F46">
        <f>Paramètres!$E$4</f>
        <v/>
      </c>
      <c r="G46">
        <f>SUM(SUMIFS(T_ARRETS[Minutes],T_ARRETS[Date],A46,T_ARRETS[Shift],C46,T_ARRETS[Ligne],D46,T_ARRETS[Code],"BRK"),SUMIFS(T_ARRETS[Minutes],T_ARRETS[Date],A46,T_ARRETS[Shift],C46,T_ARRETS[Ligne],D46,T_ARRETS[Code],"CHG"),SUMIFS(T_ARRETS[Minutes],T_ARRETS[Date],A46,T_ARRETS[Shift],C46,T_ARRETS[Ligne],D46,T_ARRETS[Code],"PMA"))</f>
        <v/>
      </c>
      <c r="H46">
        <f>SUM(SUMIFS(T_ARRETS[Minutes],T_ARRETS[Date],A46,T_ARRETS[Shift],C46,T_ARRETS[Ligne],D46,T_ARRETS[Code],"PAN"),SUMIFS(T_ARRETS[Minutes],T_ARRETS[Date],A46,T_ARRETS[Shift],C46,T_ARRETS[Ligne],D46,T_ARRETS[Code],"MAT"),SUMIFS(T_ARRETS[Minutes],T_ARRETS[Date],A46,T_ARRETS[Shift],C46,T_ARRETS[Ligne],D46,T_ARRETS[Code],"BLK"),SUMIFS(T_ARRETS[Minutes],T_ARRETS[Date],A46,T_ARRETS[Shift],C46,T_ARRETS[Ligne],D46,T_ARRETS[Code],"STA"),SUMIFS(T_ARRETS[Minutes],T_ARRETS[Date],A46,T_ARRETS[Shift],C46,T_ARRETS[Ligne],D46,T_ARRETS[Code],"QLT"))</f>
        <v/>
      </c>
      <c r="I46">
        <f>MAX(F46-G46,0)</f>
        <v/>
      </c>
      <c r="J46">
        <f>MAX(I46-H46,0)</f>
        <v/>
      </c>
      <c r="K46">
        <f>Journal_Prod!F46</f>
        <v/>
      </c>
      <c r="L46">
        <f>Journal_Prod!H46</f>
        <v/>
      </c>
      <c r="M46">
        <f>Journal_Prod!G46</f>
        <v/>
      </c>
      <c r="N46">
        <f>IFERROR(INDEX(Paramètres!$B$13:$B$15, MATCH(E46, Paramètres!$A$13:$A$15, 0)),"")</f>
        <v/>
      </c>
      <c r="O46">
        <f>K46*N46</f>
        <v/>
      </c>
      <c r="P46">
        <f>J46*60</f>
        <v/>
      </c>
      <c r="Q46">
        <f>IF(I46&gt;0,J46/I46,"")</f>
        <v/>
      </c>
      <c r="R46">
        <f>IF(P46&gt;0,O46/P46,"")</f>
        <v/>
      </c>
      <c r="S46">
        <f>IF(K46&gt;0,L46/K46,"")</f>
        <v/>
      </c>
      <c r="T46">
        <f>IF(AND(Q46&gt;0,R46&gt;0,S46&gt;0),Q46*R46*S46,"")</f>
        <v/>
      </c>
      <c r="U46">
        <f>IF(F46&gt;0,I46/F46,"")</f>
        <v/>
      </c>
      <c r="V46">
        <f>IF(AND(T46&gt;0,U46&gt;0),T46*U46,"")</f>
        <v/>
      </c>
    </row>
    <row r="47">
      <c r="A47" s="8">
        <f>Journal_Prod!A47</f>
        <v/>
      </c>
      <c r="B47" s="5">
        <f>Journal_Prod!B47</f>
        <v/>
      </c>
      <c r="C47">
        <f>Journal_Prod!C47</f>
        <v/>
      </c>
      <c r="D47">
        <f>Journal_Prod!D47</f>
        <v/>
      </c>
      <c r="E47">
        <f>Journal_Prod!E47</f>
        <v/>
      </c>
      <c r="F47">
        <f>Paramètres!$E$4</f>
        <v/>
      </c>
      <c r="G47">
        <f>SUM(SUMIFS(T_ARRETS[Minutes],T_ARRETS[Date],A47,T_ARRETS[Shift],C47,T_ARRETS[Ligne],D47,T_ARRETS[Code],"BRK"),SUMIFS(T_ARRETS[Minutes],T_ARRETS[Date],A47,T_ARRETS[Shift],C47,T_ARRETS[Ligne],D47,T_ARRETS[Code],"CHG"),SUMIFS(T_ARRETS[Minutes],T_ARRETS[Date],A47,T_ARRETS[Shift],C47,T_ARRETS[Ligne],D47,T_ARRETS[Code],"PMA"))</f>
        <v/>
      </c>
      <c r="H47">
        <f>SUM(SUMIFS(T_ARRETS[Minutes],T_ARRETS[Date],A47,T_ARRETS[Shift],C47,T_ARRETS[Ligne],D47,T_ARRETS[Code],"PAN"),SUMIFS(T_ARRETS[Minutes],T_ARRETS[Date],A47,T_ARRETS[Shift],C47,T_ARRETS[Ligne],D47,T_ARRETS[Code],"MAT"),SUMIFS(T_ARRETS[Minutes],T_ARRETS[Date],A47,T_ARRETS[Shift],C47,T_ARRETS[Ligne],D47,T_ARRETS[Code],"BLK"),SUMIFS(T_ARRETS[Minutes],T_ARRETS[Date],A47,T_ARRETS[Shift],C47,T_ARRETS[Ligne],D47,T_ARRETS[Code],"STA"),SUMIFS(T_ARRETS[Minutes],T_ARRETS[Date],A47,T_ARRETS[Shift],C47,T_ARRETS[Ligne],D47,T_ARRETS[Code],"QLT"))</f>
        <v/>
      </c>
      <c r="I47">
        <f>MAX(F47-G47,0)</f>
        <v/>
      </c>
      <c r="J47">
        <f>MAX(I47-H47,0)</f>
        <v/>
      </c>
      <c r="K47">
        <f>Journal_Prod!F47</f>
        <v/>
      </c>
      <c r="L47">
        <f>Journal_Prod!H47</f>
        <v/>
      </c>
      <c r="M47">
        <f>Journal_Prod!G47</f>
        <v/>
      </c>
      <c r="N47">
        <f>IFERROR(INDEX(Paramètres!$B$13:$B$15, MATCH(E47, Paramètres!$A$13:$A$15, 0)),"")</f>
        <v/>
      </c>
      <c r="O47">
        <f>K47*N47</f>
        <v/>
      </c>
      <c r="P47">
        <f>J47*60</f>
        <v/>
      </c>
      <c r="Q47">
        <f>IF(I47&gt;0,J47/I47,"")</f>
        <v/>
      </c>
      <c r="R47">
        <f>IF(P47&gt;0,O47/P47,"")</f>
        <v/>
      </c>
      <c r="S47">
        <f>IF(K47&gt;0,L47/K47,"")</f>
        <v/>
      </c>
      <c r="T47">
        <f>IF(AND(Q47&gt;0,R47&gt;0,S47&gt;0),Q47*R47*S47,"")</f>
        <v/>
      </c>
      <c r="U47">
        <f>IF(F47&gt;0,I47/F47,"")</f>
        <v/>
      </c>
      <c r="V47">
        <f>IF(AND(T47&gt;0,U47&gt;0),T47*U47,"")</f>
        <v/>
      </c>
    </row>
    <row r="48">
      <c r="A48" s="8">
        <f>Journal_Prod!A48</f>
        <v/>
      </c>
      <c r="B48" s="5">
        <f>Journal_Prod!B48</f>
        <v/>
      </c>
      <c r="C48">
        <f>Journal_Prod!C48</f>
        <v/>
      </c>
      <c r="D48">
        <f>Journal_Prod!D48</f>
        <v/>
      </c>
      <c r="E48">
        <f>Journal_Prod!E48</f>
        <v/>
      </c>
      <c r="F48">
        <f>Paramètres!$E$4</f>
        <v/>
      </c>
      <c r="G48">
        <f>SUM(SUMIFS(T_ARRETS[Minutes],T_ARRETS[Date],A48,T_ARRETS[Shift],C48,T_ARRETS[Ligne],D48,T_ARRETS[Code],"BRK"),SUMIFS(T_ARRETS[Minutes],T_ARRETS[Date],A48,T_ARRETS[Shift],C48,T_ARRETS[Ligne],D48,T_ARRETS[Code],"CHG"),SUMIFS(T_ARRETS[Minutes],T_ARRETS[Date],A48,T_ARRETS[Shift],C48,T_ARRETS[Ligne],D48,T_ARRETS[Code],"PMA"))</f>
        <v/>
      </c>
      <c r="H48">
        <f>SUM(SUMIFS(T_ARRETS[Minutes],T_ARRETS[Date],A48,T_ARRETS[Shift],C48,T_ARRETS[Ligne],D48,T_ARRETS[Code],"PAN"),SUMIFS(T_ARRETS[Minutes],T_ARRETS[Date],A48,T_ARRETS[Shift],C48,T_ARRETS[Ligne],D48,T_ARRETS[Code],"MAT"),SUMIFS(T_ARRETS[Minutes],T_ARRETS[Date],A48,T_ARRETS[Shift],C48,T_ARRETS[Ligne],D48,T_ARRETS[Code],"BLK"),SUMIFS(T_ARRETS[Minutes],T_ARRETS[Date],A48,T_ARRETS[Shift],C48,T_ARRETS[Ligne],D48,T_ARRETS[Code],"STA"),SUMIFS(T_ARRETS[Minutes],T_ARRETS[Date],A48,T_ARRETS[Shift],C48,T_ARRETS[Ligne],D48,T_ARRETS[Code],"QLT"))</f>
        <v/>
      </c>
      <c r="I48">
        <f>MAX(F48-G48,0)</f>
        <v/>
      </c>
      <c r="J48">
        <f>MAX(I48-H48,0)</f>
        <v/>
      </c>
      <c r="K48">
        <f>Journal_Prod!F48</f>
        <v/>
      </c>
      <c r="L48">
        <f>Journal_Prod!H48</f>
        <v/>
      </c>
      <c r="M48">
        <f>Journal_Prod!G48</f>
        <v/>
      </c>
      <c r="N48">
        <f>IFERROR(INDEX(Paramètres!$B$13:$B$15, MATCH(E48, Paramètres!$A$13:$A$15, 0)),"")</f>
        <v/>
      </c>
      <c r="O48">
        <f>K48*N48</f>
        <v/>
      </c>
      <c r="P48">
        <f>J48*60</f>
        <v/>
      </c>
      <c r="Q48">
        <f>IF(I48&gt;0,J48/I48,"")</f>
        <v/>
      </c>
      <c r="R48">
        <f>IF(P48&gt;0,O48/P48,"")</f>
        <v/>
      </c>
      <c r="S48">
        <f>IF(K48&gt;0,L48/K48,"")</f>
        <v/>
      </c>
      <c r="T48">
        <f>IF(AND(Q48&gt;0,R48&gt;0,S48&gt;0),Q48*R48*S48,"")</f>
        <v/>
      </c>
      <c r="U48">
        <f>IF(F48&gt;0,I48/F48,"")</f>
        <v/>
      </c>
      <c r="V48">
        <f>IF(AND(T48&gt;0,U48&gt;0),T48*U48,"")</f>
        <v/>
      </c>
    </row>
    <row r="49">
      <c r="A49" s="8">
        <f>Journal_Prod!A49</f>
        <v/>
      </c>
      <c r="B49" s="5">
        <f>Journal_Prod!B49</f>
        <v/>
      </c>
      <c r="C49">
        <f>Journal_Prod!C49</f>
        <v/>
      </c>
      <c r="D49">
        <f>Journal_Prod!D49</f>
        <v/>
      </c>
      <c r="E49">
        <f>Journal_Prod!E49</f>
        <v/>
      </c>
      <c r="F49">
        <f>Paramètres!$E$4</f>
        <v/>
      </c>
      <c r="G49">
        <f>SUM(SUMIFS(T_ARRETS[Minutes],T_ARRETS[Date],A49,T_ARRETS[Shift],C49,T_ARRETS[Ligne],D49,T_ARRETS[Code],"BRK"),SUMIFS(T_ARRETS[Minutes],T_ARRETS[Date],A49,T_ARRETS[Shift],C49,T_ARRETS[Ligne],D49,T_ARRETS[Code],"CHG"),SUMIFS(T_ARRETS[Minutes],T_ARRETS[Date],A49,T_ARRETS[Shift],C49,T_ARRETS[Ligne],D49,T_ARRETS[Code],"PMA"))</f>
        <v/>
      </c>
      <c r="H49">
        <f>SUM(SUMIFS(T_ARRETS[Minutes],T_ARRETS[Date],A49,T_ARRETS[Shift],C49,T_ARRETS[Ligne],D49,T_ARRETS[Code],"PAN"),SUMIFS(T_ARRETS[Minutes],T_ARRETS[Date],A49,T_ARRETS[Shift],C49,T_ARRETS[Ligne],D49,T_ARRETS[Code],"MAT"),SUMIFS(T_ARRETS[Minutes],T_ARRETS[Date],A49,T_ARRETS[Shift],C49,T_ARRETS[Ligne],D49,T_ARRETS[Code],"BLK"),SUMIFS(T_ARRETS[Minutes],T_ARRETS[Date],A49,T_ARRETS[Shift],C49,T_ARRETS[Ligne],D49,T_ARRETS[Code],"STA"),SUMIFS(T_ARRETS[Minutes],T_ARRETS[Date],A49,T_ARRETS[Shift],C49,T_ARRETS[Ligne],D49,T_ARRETS[Code],"QLT"))</f>
        <v/>
      </c>
      <c r="I49">
        <f>MAX(F49-G49,0)</f>
        <v/>
      </c>
      <c r="J49">
        <f>MAX(I49-H49,0)</f>
        <v/>
      </c>
      <c r="K49">
        <f>Journal_Prod!F49</f>
        <v/>
      </c>
      <c r="L49">
        <f>Journal_Prod!H49</f>
        <v/>
      </c>
      <c r="M49">
        <f>Journal_Prod!G49</f>
        <v/>
      </c>
      <c r="N49">
        <f>IFERROR(INDEX(Paramètres!$B$13:$B$15, MATCH(E49, Paramètres!$A$13:$A$15, 0)),"")</f>
        <v/>
      </c>
      <c r="O49">
        <f>K49*N49</f>
        <v/>
      </c>
      <c r="P49">
        <f>J49*60</f>
        <v/>
      </c>
      <c r="Q49">
        <f>IF(I49&gt;0,J49/I49,"")</f>
        <v/>
      </c>
      <c r="R49">
        <f>IF(P49&gt;0,O49/P49,"")</f>
        <v/>
      </c>
      <c r="S49">
        <f>IF(K49&gt;0,L49/K49,"")</f>
        <v/>
      </c>
      <c r="T49">
        <f>IF(AND(Q49&gt;0,R49&gt;0,S49&gt;0),Q49*R49*S49,"")</f>
        <v/>
      </c>
      <c r="U49">
        <f>IF(F49&gt;0,I49/F49,"")</f>
        <v/>
      </c>
      <c r="V49">
        <f>IF(AND(T49&gt;0,U49&gt;0),T49*U49,"")</f>
        <v/>
      </c>
    </row>
    <row r="50">
      <c r="A50" s="8">
        <f>Journal_Prod!A50</f>
        <v/>
      </c>
      <c r="B50" s="5">
        <f>Journal_Prod!B50</f>
        <v/>
      </c>
      <c r="C50">
        <f>Journal_Prod!C50</f>
        <v/>
      </c>
      <c r="D50">
        <f>Journal_Prod!D50</f>
        <v/>
      </c>
      <c r="E50">
        <f>Journal_Prod!E50</f>
        <v/>
      </c>
      <c r="F50">
        <f>Paramètres!$E$4</f>
        <v/>
      </c>
      <c r="G50">
        <f>SUM(SUMIFS(T_ARRETS[Minutes],T_ARRETS[Date],A50,T_ARRETS[Shift],C50,T_ARRETS[Ligne],D50,T_ARRETS[Code],"BRK"),SUMIFS(T_ARRETS[Minutes],T_ARRETS[Date],A50,T_ARRETS[Shift],C50,T_ARRETS[Ligne],D50,T_ARRETS[Code],"CHG"),SUMIFS(T_ARRETS[Minutes],T_ARRETS[Date],A50,T_ARRETS[Shift],C50,T_ARRETS[Ligne],D50,T_ARRETS[Code],"PMA"))</f>
        <v/>
      </c>
      <c r="H50">
        <f>SUM(SUMIFS(T_ARRETS[Minutes],T_ARRETS[Date],A50,T_ARRETS[Shift],C50,T_ARRETS[Ligne],D50,T_ARRETS[Code],"PAN"),SUMIFS(T_ARRETS[Minutes],T_ARRETS[Date],A50,T_ARRETS[Shift],C50,T_ARRETS[Ligne],D50,T_ARRETS[Code],"MAT"),SUMIFS(T_ARRETS[Minutes],T_ARRETS[Date],A50,T_ARRETS[Shift],C50,T_ARRETS[Ligne],D50,T_ARRETS[Code],"BLK"),SUMIFS(T_ARRETS[Minutes],T_ARRETS[Date],A50,T_ARRETS[Shift],C50,T_ARRETS[Ligne],D50,T_ARRETS[Code],"STA"),SUMIFS(T_ARRETS[Minutes],T_ARRETS[Date],A50,T_ARRETS[Shift],C50,T_ARRETS[Ligne],D50,T_ARRETS[Code],"QLT"))</f>
        <v/>
      </c>
      <c r="I50">
        <f>MAX(F50-G50,0)</f>
        <v/>
      </c>
      <c r="J50">
        <f>MAX(I50-H50,0)</f>
        <v/>
      </c>
      <c r="K50">
        <f>Journal_Prod!F50</f>
        <v/>
      </c>
      <c r="L50">
        <f>Journal_Prod!H50</f>
        <v/>
      </c>
      <c r="M50">
        <f>Journal_Prod!G50</f>
        <v/>
      </c>
      <c r="N50">
        <f>IFERROR(INDEX(Paramètres!$B$13:$B$15, MATCH(E50, Paramètres!$A$13:$A$15, 0)),"")</f>
        <v/>
      </c>
      <c r="O50">
        <f>K50*N50</f>
        <v/>
      </c>
      <c r="P50">
        <f>J50*60</f>
        <v/>
      </c>
      <c r="Q50">
        <f>IF(I50&gt;0,J50/I50,"")</f>
        <v/>
      </c>
      <c r="R50">
        <f>IF(P50&gt;0,O50/P50,"")</f>
        <v/>
      </c>
      <c r="S50">
        <f>IF(K50&gt;0,L50/K50,"")</f>
        <v/>
      </c>
      <c r="T50">
        <f>IF(AND(Q50&gt;0,R50&gt;0,S50&gt;0),Q50*R50*S50,"")</f>
        <v/>
      </c>
      <c r="U50">
        <f>IF(F50&gt;0,I50/F50,"")</f>
        <v/>
      </c>
      <c r="V50">
        <f>IF(AND(T50&gt;0,U50&gt;0),T50*U50,"")</f>
        <v/>
      </c>
    </row>
    <row r="51">
      <c r="A51" s="8">
        <f>Journal_Prod!A51</f>
        <v/>
      </c>
      <c r="B51" s="5">
        <f>Journal_Prod!B51</f>
        <v/>
      </c>
      <c r="C51">
        <f>Journal_Prod!C51</f>
        <v/>
      </c>
      <c r="D51">
        <f>Journal_Prod!D51</f>
        <v/>
      </c>
      <c r="E51">
        <f>Journal_Prod!E51</f>
        <v/>
      </c>
      <c r="F51">
        <f>Paramètres!$E$4</f>
        <v/>
      </c>
      <c r="G51">
        <f>SUM(SUMIFS(T_ARRETS[Minutes],T_ARRETS[Date],A51,T_ARRETS[Shift],C51,T_ARRETS[Ligne],D51,T_ARRETS[Code],"BRK"),SUMIFS(T_ARRETS[Minutes],T_ARRETS[Date],A51,T_ARRETS[Shift],C51,T_ARRETS[Ligne],D51,T_ARRETS[Code],"CHG"),SUMIFS(T_ARRETS[Minutes],T_ARRETS[Date],A51,T_ARRETS[Shift],C51,T_ARRETS[Ligne],D51,T_ARRETS[Code],"PMA"))</f>
        <v/>
      </c>
      <c r="H51">
        <f>SUM(SUMIFS(T_ARRETS[Minutes],T_ARRETS[Date],A51,T_ARRETS[Shift],C51,T_ARRETS[Ligne],D51,T_ARRETS[Code],"PAN"),SUMIFS(T_ARRETS[Minutes],T_ARRETS[Date],A51,T_ARRETS[Shift],C51,T_ARRETS[Ligne],D51,T_ARRETS[Code],"MAT"),SUMIFS(T_ARRETS[Minutes],T_ARRETS[Date],A51,T_ARRETS[Shift],C51,T_ARRETS[Ligne],D51,T_ARRETS[Code],"BLK"),SUMIFS(T_ARRETS[Minutes],T_ARRETS[Date],A51,T_ARRETS[Shift],C51,T_ARRETS[Ligne],D51,T_ARRETS[Code],"STA"),SUMIFS(T_ARRETS[Minutes],T_ARRETS[Date],A51,T_ARRETS[Shift],C51,T_ARRETS[Ligne],D51,T_ARRETS[Code],"QLT"))</f>
        <v/>
      </c>
      <c r="I51">
        <f>MAX(F51-G51,0)</f>
        <v/>
      </c>
      <c r="J51">
        <f>MAX(I51-H51,0)</f>
        <v/>
      </c>
      <c r="K51">
        <f>Journal_Prod!F51</f>
        <v/>
      </c>
      <c r="L51">
        <f>Journal_Prod!H51</f>
        <v/>
      </c>
      <c r="M51">
        <f>Journal_Prod!G51</f>
        <v/>
      </c>
      <c r="N51">
        <f>IFERROR(INDEX(Paramètres!$B$13:$B$15, MATCH(E51, Paramètres!$A$13:$A$15, 0)),"")</f>
        <v/>
      </c>
      <c r="O51">
        <f>K51*N51</f>
        <v/>
      </c>
      <c r="P51">
        <f>J51*60</f>
        <v/>
      </c>
      <c r="Q51">
        <f>IF(I51&gt;0,J51/I51,"")</f>
        <v/>
      </c>
      <c r="R51">
        <f>IF(P51&gt;0,O51/P51,"")</f>
        <v/>
      </c>
      <c r="S51">
        <f>IF(K51&gt;0,L51/K51,"")</f>
        <v/>
      </c>
      <c r="T51">
        <f>IF(AND(Q51&gt;0,R51&gt;0,S51&gt;0),Q51*R51*S51,"")</f>
        <v/>
      </c>
      <c r="U51">
        <f>IF(F51&gt;0,I51/F51,"")</f>
        <v/>
      </c>
      <c r="V51">
        <f>IF(AND(T51&gt;0,U51&gt;0),T51*U51,"")</f>
        <v/>
      </c>
    </row>
    <row r="52">
      <c r="A52" s="8">
        <f>Journal_Prod!A52</f>
        <v/>
      </c>
      <c r="B52" s="5">
        <f>Journal_Prod!B52</f>
        <v/>
      </c>
      <c r="C52">
        <f>Journal_Prod!C52</f>
        <v/>
      </c>
      <c r="D52">
        <f>Journal_Prod!D52</f>
        <v/>
      </c>
      <c r="E52">
        <f>Journal_Prod!E52</f>
        <v/>
      </c>
      <c r="F52">
        <f>Paramètres!$E$4</f>
        <v/>
      </c>
      <c r="G52">
        <f>SUM(SUMIFS(T_ARRETS[Minutes],T_ARRETS[Date],A52,T_ARRETS[Shift],C52,T_ARRETS[Ligne],D52,T_ARRETS[Code],"BRK"),SUMIFS(T_ARRETS[Minutes],T_ARRETS[Date],A52,T_ARRETS[Shift],C52,T_ARRETS[Ligne],D52,T_ARRETS[Code],"CHG"),SUMIFS(T_ARRETS[Minutes],T_ARRETS[Date],A52,T_ARRETS[Shift],C52,T_ARRETS[Ligne],D52,T_ARRETS[Code],"PMA"))</f>
        <v/>
      </c>
      <c r="H52">
        <f>SUM(SUMIFS(T_ARRETS[Minutes],T_ARRETS[Date],A52,T_ARRETS[Shift],C52,T_ARRETS[Ligne],D52,T_ARRETS[Code],"PAN"),SUMIFS(T_ARRETS[Minutes],T_ARRETS[Date],A52,T_ARRETS[Shift],C52,T_ARRETS[Ligne],D52,T_ARRETS[Code],"MAT"),SUMIFS(T_ARRETS[Minutes],T_ARRETS[Date],A52,T_ARRETS[Shift],C52,T_ARRETS[Ligne],D52,T_ARRETS[Code],"BLK"),SUMIFS(T_ARRETS[Minutes],T_ARRETS[Date],A52,T_ARRETS[Shift],C52,T_ARRETS[Ligne],D52,T_ARRETS[Code],"STA"),SUMIFS(T_ARRETS[Minutes],T_ARRETS[Date],A52,T_ARRETS[Shift],C52,T_ARRETS[Ligne],D52,T_ARRETS[Code],"QLT"))</f>
        <v/>
      </c>
      <c r="I52">
        <f>MAX(F52-G52,0)</f>
        <v/>
      </c>
      <c r="J52">
        <f>MAX(I52-H52,0)</f>
        <v/>
      </c>
      <c r="K52">
        <f>Journal_Prod!F52</f>
        <v/>
      </c>
      <c r="L52">
        <f>Journal_Prod!H52</f>
        <v/>
      </c>
      <c r="M52">
        <f>Journal_Prod!G52</f>
        <v/>
      </c>
      <c r="N52">
        <f>IFERROR(INDEX(Paramètres!$B$13:$B$15, MATCH(E52, Paramètres!$A$13:$A$15, 0)),"")</f>
        <v/>
      </c>
      <c r="O52">
        <f>K52*N52</f>
        <v/>
      </c>
      <c r="P52">
        <f>J52*60</f>
        <v/>
      </c>
      <c r="Q52">
        <f>IF(I52&gt;0,J52/I52,"")</f>
        <v/>
      </c>
      <c r="R52">
        <f>IF(P52&gt;0,O52/P52,"")</f>
        <v/>
      </c>
      <c r="S52">
        <f>IF(K52&gt;0,L52/K52,"")</f>
        <v/>
      </c>
      <c r="T52">
        <f>IF(AND(Q52&gt;0,R52&gt;0,S52&gt;0),Q52*R52*S52,"")</f>
        <v/>
      </c>
      <c r="U52">
        <f>IF(F52&gt;0,I52/F52,"")</f>
        <v/>
      </c>
      <c r="V52">
        <f>IF(AND(T52&gt;0,U52&gt;0),T52*U52,"")</f>
        <v/>
      </c>
    </row>
    <row r="53">
      <c r="A53" s="8">
        <f>Journal_Prod!A53</f>
        <v/>
      </c>
      <c r="B53" s="5">
        <f>Journal_Prod!B53</f>
        <v/>
      </c>
      <c r="C53">
        <f>Journal_Prod!C53</f>
        <v/>
      </c>
      <c r="D53">
        <f>Journal_Prod!D53</f>
        <v/>
      </c>
      <c r="E53">
        <f>Journal_Prod!E53</f>
        <v/>
      </c>
      <c r="F53">
        <f>Paramètres!$E$4</f>
        <v/>
      </c>
      <c r="G53">
        <f>SUM(SUMIFS(T_ARRETS[Minutes],T_ARRETS[Date],A53,T_ARRETS[Shift],C53,T_ARRETS[Ligne],D53,T_ARRETS[Code],"BRK"),SUMIFS(T_ARRETS[Minutes],T_ARRETS[Date],A53,T_ARRETS[Shift],C53,T_ARRETS[Ligne],D53,T_ARRETS[Code],"CHG"),SUMIFS(T_ARRETS[Minutes],T_ARRETS[Date],A53,T_ARRETS[Shift],C53,T_ARRETS[Ligne],D53,T_ARRETS[Code],"PMA"))</f>
        <v/>
      </c>
      <c r="H53">
        <f>SUM(SUMIFS(T_ARRETS[Minutes],T_ARRETS[Date],A53,T_ARRETS[Shift],C53,T_ARRETS[Ligne],D53,T_ARRETS[Code],"PAN"),SUMIFS(T_ARRETS[Minutes],T_ARRETS[Date],A53,T_ARRETS[Shift],C53,T_ARRETS[Ligne],D53,T_ARRETS[Code],"MAT"),SUMIFS(T_ARRETS[Minutes],T_ARRETS[Date],A53,T_ARRETS[Shift],C53,T_ARRETS[Ligne],D53,T_ARRETS[Code],"BLK"),SUMIFS(T_ARRETS[Minutes],T_ARRETS[Date],A53,T_ARRETS[Shift],C53,T_ARRETS[Ligne],D53,T_ARRETS[Code],"STA"),SUMIFS(T_ARRETS[Minutes],T_ARRETS[Date],A53,T_ARRETS[Shift],C53,T_ARRETS[Ligne],D53,T_ARRETS[Code],"QLT"))</f>
        <v/>
      </c>
      <c r="I53">
        <f>MAX(F53-G53,0)</f>
        <v/>
      </c>
      <c r="J53">
        <f>MAX(I53-H53,0)</f>
        <v/>
      </c>
      <c r="K53">
        <f>Journal_Prod!F53</f>
        <v/>
      </c>
      <c r="L53">
        <f>Journal_Prod!H53</f>
        <v/>
      </c>
      <c r="M53">
        <f>Journal_Prod!G53</f>
        <v/>
      </c>
      <c r="N53">
        <f>IFERROR(INDEX(Paramètres!$B$13:$B$15, MATCH(E53, Paramètres!$A$13:$A$15, 0)),"")</f>
        <v/>
      </c>
      <c r="O53">
        <f>K53*N53</f>
        <v/>
      </c>
      <c r="P53">
        <f>J53*60</f>
        <v/>
      </c>
      <c r="Q53">
        <f>IF(I53&gt;0,J53/I53,"")</f>
        <v/>
      </c>
      <c r="R53">
        <f>IF(P53&gt;0,O53/P53,"")</f>
        <v/>
      </c>
      <c r="S53">
        <f>IF(K53&gt;0,L53/K53,"")</f>
        <v/>
      </c>
      <c r="T53">
        <f>IF(AND(Q53&gt;0,R53&gt;0,S53&gt;0),Q53*R53*S53,"")</f>
        <v/>
      </c>
      <c r="U53">
        <f>IF(F53&gt;0,I53/F53,"")</f>
        <v/>
      </c>
      <c r="V53">
        <f>IF(AND(T53&gt;0,U53&gt;0),T53*U53,"")</f>
        <v/>
      </c>
    </row>
    <row r="54">
      <c r="A54" s="8">
        <f>Journal_Prod!A54</f>
        <v/>
      </c>
      <c r="B54" s="5">
        <f>Journal_Prod!B54</f>
        <v/>
      </c>
      <c r="C54">
        <f>Journal_Prod!C54</f>
        <v/>
      </c>
      <c r="D54">
        <f>Journal_Prod!D54</f>
        <v/>
      </c>
      <c r="E54">
        <f>Journal_Prod!E54</f>
        <v/>
      </c>
      <c r="F54">
        <f>Paramètres!$E$4</f>
        <v/>
      </c>
      <c r="G54">
        <f>SUM(SUMIFS(T_ARRETS[Minutes],T_ARRETS[Date],A54,T_ARRETS[Shift],C54,T_ARRETS[Ligne],D54,T_ARRETS[Code],"BRK"),SUMIFS(T_ARRETS[Minutes],T_ARRETS[Date],A54,T_ARRETS[Shift],C54,T_ARRETS[Ligne],D54,T_ARRETS[Code],"CHG"),SUMIFS(T_ARRETS[Minutes],T_ARRETS[Date],A54,T_ARRETS[Shift],C54,T_ARRETS[Ligne],D54,T_ARRETS[Code],"PMA"))</f>
        <v/>
      </c>
      <c r="H54">
        <f>SUM(SUMIFS(T_ARRETS[Minutes],T_ARRETS[Date],A54,T_ARRETS[Shift],C54,T_ARRETS[Ligne],D54,T_ARRETS[Code],"PAN"),SUMIFS(T_ARRETS[Minutes],T_ARRETS[Date],A54,T_ARRETS[Shift],C54,T_ARRETS[Ligne],D54,T_ARRETS[Code],"MAT"),SUMIFS(T_ARRETS[Minutes],T_ARRETS[Date],A54,T_ARRETS[Shift],C54,T_ARRETS[Ligne],D54,T_ARRETS[Code],"BLK"),SUMIFS(T_ARRETS[Minutes],T_ARRETS[Date],A54,T_ARRETS[Shift],C54,T_ARRETS[Ligne],D54,T_ARRETS[Code],"STA"),SUMIFS(T_ARRETS[Minutes],T_ARRETS[Date],A54,T_ARRETS[Shift],C54,T_ARRETS[Ligne],D54,T_ARRETS[Code],"QLT"))</f>
        <v/>
      </c>
      <c r="I54">
        <f>MAX(F54-G54,0)</f>
        <v/>
      </c>
      <c r="J54">
        <f>MAX(I54-H54,0)</f>
        <v/>
      </c>
      <c r="K54">
        <f>Journal_Prod!F54</f>
        <v/>
      </c>
      <c r="L54">
        <f>Journal_Prod!H54</f>
        <v/>
      </c>
      <c r="M54">
        <f>Journal_Prod!G54</f>
        <v/>
      </c>
      <c r="N54">
        <f>IFERROR(INDEX(Paramètres!$B$13:$B$15, MATCH(E54, Paramètres!$A$13:$A$15, 0)),"")</f>
        <v/>
      </c>
      <c r="O54">
        <f>K54*N54</f>
        <v/>
      </c>
      <c r="P54">
        <f>J54*60</f>
        <v/>
      </c>
      <c r="Q54">
        <f>IF(I54&gt;0,J54/I54,"")</f>
        <v/>
      </c>
      <c r="R54">
        <f>IF(P54&gt;0,O54/P54,"")</f>
        <v/>
      </c>
      <c r="S54">
        <f>IF(K54&gt;0,L54/K54,"")</f>
        <v/>
      </c>
      <c r="T54">
        <f>IF(AND(Q54&gt;0,R54&gt;0,S54&gt;0),Q54*R54*S54,"")</f>
        <v/>
      </c>
      <c r="U54">
        <f>IF(F54&gt;0,I54/F54,"")</f>
        <v/>
      </c>
      <c r="V54">
        <f>IF(AND(T54&gt;0,U54&gt;0),T54*U54,"")</f>
        <v/>
      </c>
    </row>
    <row r="55">
      <c r="A55" s="8">
        <f>Journal_Prod!A55</f>
        <v/>
      </c>
      <c r="B55" s="5">
        <f>Journal_Prod!B55</f>
        <v/>
      </c>
      <c r="C55">
        <f>Journal_Prod!C55</f>
        <v/>
      </c>
      <c r="D55">
        <f>Journal_Prod!D55</f>
        <v/>
      </c>
      <c r="E55">
        <f>Journal_Prod!E55</f>
        <v/>
      </c>
      <c r="F55">
        <f>Paramètres!$E$4</f>
        <v/>
      </c>
      <c r="G55">
        <f>SUM(SUMIFS(T_ARRETS[Minutes],T_ARRETS[Date],A55,T_ARRETS[Shift],C55,T_ARRETS[Ligne],D55,T_ARRETS[Code],"BRK"),SUMIFS(T_ARRETS[Minutes],T_ARRETS[Date],A55,T_ARRETS[Shift],C55,T_ARRETS[Ligne],D55,T_ARRETS[Code],"CHG"),SUMIFS(T_ARRETS[Minutes],T_ARRETS[Date],A55,T_ARRETS[Shift],C55,T_ARRETS[Ligne],D55,T_ARRETS[Code],"PMA"))</f>
        <v/>
      </c>
      <c r="H55">
        <f>SUM(SUMIFS(T_ARRETS[Minutes],T_ARRETS[Date],A55,T_ARRETS[Shift],C55,T_ARRETS[Ligne],D55,T_ARRETS[Code],"PAN"),SUMIFS(T_ARRETS[Minutes],T_ARRETS[Date],A55,T_ARRETS[Shift],C55,T_ARRETS[Ligne],D55,T_ARRETS[Code],"MAT"),SUMIFS(T_ARRETS[Minutes],T_ARRETS[Date],A55,T_ARRETS[Shift],C55,T_ARRETS[Ligne],D55,T_ARRETS[Code],"BLK"),SUMIFS(T_ARRETS[Minutes],T_ARRETS[Date],A55,T_ARRETS[Shift],C55,T_ARRETS[Ligne],D55,T_ARRETS[Code],"STA"),SUMIFS(T_ARRETS[Minutes],T_ARRETS[Date],A55,T_ARRETS[Shift],C55,T_ARRETS[Ligne],D55,T_ARRETS[Code],"QLT"))</f>
        <v/>
      </c>
      <c r="I55">
        <f>MAX(F55-G55,0)</f>
        <v/>
      </c>
      <c r="J55">
        <f>MAX(I55-H55,0)</f>
        <v/>
      </c>
      <c r="K55">
        <f>Journal_Prod!F55</f>
        <v/>
      </c>
      <c r="L55">
        <f>Journal_Prod!H55</f>
        <v/>
      </c>
      <c r="M55">
        <f>Journal_Prod!G55</f>
        <v/>
      </c>
      <c r="N55">
        <f>IFERROR(INDEX(Paramètres!$B$13:$B$15, MATCH(E55, Paramètres!$A$13:$A$15, 0)),"")</f>
        <v/>
      </c>
      <c r="O55">
        <f>K55*N55</f>
        <v/>
      </c>
      <c r="P55">
        <f>J55*60</f>
        <v/>
      </c>
      <c r="Q55">
        <f>IF(I55&gt;0,J55/I55,"")</f>
        <v/>
      </c>
      <c r="R55">
        <f>IF(P55&gt;0,O55/P55,"")</f>
        <v/>
      </c>
      <c r="S55">
        <f>IF(K55&gt;0,L55/K55,"")</f>
        <v/>
      </c>
      <c r="T55">
        <f>IF(AND(Q55&gt;0,R55&gt;0,S55&gt;0),Q55*R55*S55,"")</f>
        <v/>
      </c>
      <c r="U55">
        <f>IF(F55&gt;0,I55/F55,"")</f>
        <v/>
      </c>
      <c r="V55">
        <f>IF(AND(T55&gt;0,U55&gt;0),T55*U55,"")</f>
        <v/>
      </c>
    </row>
    <row r="56">
      <c r="A56" s="8">
        <f>Journal_Prod!A56</f>
        <v/>
      </c>
      <c r="B56" s="5">
        <f>Journal_Prod!B56</f>
        <v/>
      </c>
      <c r="C56">
        <f>Journal_Prod!C56</f>
        <v/>
      </c>
      <c r="D56">
        <f>Journal_Prod!D56</f>
        <v/>
      </c>
      <c r="E56">
        <f>Journal_Prod!E56</f>
        <v/>
      </c>
      <c r="F56">
        <f>Paramètres!$E$4</f>
        <v/>
      </c>
      <c r="G56">
        <f>SUM(SUMIFS(T_ARRETS[Minutes],T_ARRETS[Date],A56,T_ARRETS[Shift],C56,T_ARRETS[Ligne],D56,T_ARRETS[Code],"BRK"),SUMIFS(T_ARRETS[Minutes],T_ARRETS[Date],A56,T_ARRETS[Shift],C56,T_ARRETS[Ligne],D56,T_ARRETS[Code],"CHG"),SUMIFS(T_ARRETS[Minutes],T_ARRETS[Date],A56,T_ARRETS[Shift],C56,T_ARRETS[Ligne],D56,T_ARRETS[Code],"PMA"))</f>
        <v/>
      </c>
      <c r="H56">
        <f>SUM(SUMIFS(T_ARRETS[Minutes],T_ARRETS[Date],A56,T_ARRETS[Shift],C56,T_ARRETS[Ligne],D56,T_ARRETS[Code],"PAN"),SUMIFS(T_ARRETS[Minutes],T_ARRETS[Date],A56,T_ARRETS[Shift],C56,T_ARRETS[Ligne],D56,T_ARRETS[Code],"MAT"),SUMIFS(T_ARRETS[Minutes],T_ARRETS[Date],A56,T_ARRETS[Shift],C56,T_ARRETS[Ligne],D56,T_ARRETS[Code],"BLK"),SUMIFS(T_ARRETS[Minutes],T_ARRETS[Date],A56,T_ARRETS[Shift],C56,T_ARRETS[Ligne],D56,T_ARRETS[Code],"STA"),SUMIFS(T_ARRETS[Minutes],T_ARRETS[Date],A56,T_ARRETS[Shift],C56,T_ARRETS[Ligne],D56,T_ARRETS[Code],"QLT"))</f>
        <v/>
      </c>
      <c r="I56">
        <f>MAX(F56-G56,0)</f>
        <v/>
      </c>
      <c r="J56">
        <f>MAX(I56-H56,0)</f>
        <v/>
      </c>
      <c r="K56">
        <f>Journal_Prod!F56</f>
        <v/>
      </c>
      <c r="L56">
        <f>Journal_Prod!H56</f>
        <v/>
      </c>
      <c r="M56">
        <f>Journal_Prod!G56</f>
        <v/>
      </c>
      <c r="N56">
        <f>IFERROR(INDEX(Paramètres!$B$13:$B$15, MATCH(E56, Paramètres!$A$13:$A$15, 0)),"")</f>
        <v/>
      </c>
      <c r="O56">
        <f>K56*N56</f>
        <v/>
      </c>
      <c r="P56">
        <f>J56*60</f>
        <v/>
      </c>
      <c r="Q56">
        <f>IF(I56&gt;0,J56/I56,"")</f>
        <v/>
      </c>
      <c r="R56">
        <f>IF(P56&gt;0,O56/P56,"")</f>
        <v/>
      </c>
      <c r="S56">
        <f>IF(K56&gt;0,L56/K56,"")</f>
        <v/>
      </c>
      <c r="T56">
        <f>IF(AND(Q56&gt;0,R56&gt;0,S56&gt;0),Q56*R56*S56,"")</f>
        <v/>
      </c>
      <c r="U56">
        <f>IF(F56&gt;0,I56/F56,"")</f>
        <v/>
      </c>
      <c r="V56">
        <f>IF(AND(T56&gt;0,U56&gt;0),T56*U56,"")</f>
        <v/>
      </c>
    </row>
    <row r="57">
      <c r="A57" s="8">
        <f>Journal_Prod!A57</f>
        <v/>
      </c>
      <c r="B57" s="5">
        <f>Journal_Prod!B57</f>
        <v/>
      </c>
      <c r="C57">
        <f>Journal_Prod!C57</f>
        <v/>
      </c>
      <c r="D57">
        <f>Journal_Prod!D57</f>
        <v/>
      </c>
      <c r="E57">
        <f>Journal_Prod!E57</f>
        <v/>
      </c>
      <c r="F57">
        <f>Paramètres!$E$4</f>
        <v/>
      </c>
      <c r="G57">
        <f>SUM(SUMIFS(T_ARRETS[Minutes],T_ARRETS[Date],A57,T_ARRETS[Shift],C57,T_ARRETS[Ligne],D57,T_ARRETS[Code],"BRK"),SUMIFS(T_ARRETS[Minutes],T_ARRETS[Date],A57,T_ARRETS[Shift],C57,T_ARRETS[Ligne],D57,T_ARRETS[Code],"CHG"),SUMIFS(T_ARRETS[Minutes],T_ARRETS[Date],A57,T_ARRETS[Shift],C57,T_ARRETS[Ligne],D57,T_ARRETS[Code],"PMA"))</f>
        <v/>
      </c>
      <c r="H57">
        <f>SUM(SUMIFS(T_ARRETS[Minutes],T_ARRETS[Date],A57,T_ARRETS[Shift],C57,T_ARRETS[Ligne],D57,T_ARRETS[Code],"PAN"),SUMIFS(T_ARRETS[Minutes],T_ARRETS[Date],A57,T_ARRETS[Shift],C57,T_ARRETS[Ligne],D57,T_ARRETS[Code],"MAT"),SUMIFS(T_ARRETS[Minutes],T_ARRETS[Date],A57,T_ARRETS[Shift],C57,T_ARRETS[Ligne],D57,T_ARRETS[Code],"BLK"),SUMIFS(T_ARRETS[Minutes],T_ARRETS[Date],A57,T_ARRETS[Shift],C57,T_ARRETS[Ligne],D57,T_ARRETS[Code],"STA"),SUMIFS(T_ARRETS[Minutes],T_ARRETS[Date],A57,T_ARRETS[Shift],C57,T_ARRETS[Ligne],D57,T_ARRETS[Code],"QLT"))</f>
        <v/>
      </c>
      <c r="I57">
        <f>MAX(F57-G57,0)</f>
        <v/>
      </c>
      <c r="J57">
        <f>MAX(I57-H57,0)</f>
        <v/>
      </c>
      <c r="K57">
        <f>Journal_Prod!F57</f>
        <v/>
      </c>
      <c r="L57">
        <f>Journal_Prod!H57</f>
        <v/>
      </c>
      <c r="M57">
        <f>Journal_Prod!G57</f>
        <v/>
      </c>
      <c r="N57">
        <f>IFERROR(INDEX(Paramètres!$B$13:$B$15, MATCH(E57, Paramètres!$A$13:$A$15, 0)),"")</f>
        <v/>
      </c>
      <c r="O57">
        <f>K57*N57</f>
        <v/>
      </c>
      <c r="P57">
        <f>J57*60</f>
        <v/>
      </c>
      <c r="Q57">
        <f>IF(I57&gt;0,J57/I57,"")</f>
        <v/>
      </c>
      <c r="R57">
        <f>IF(P57&gt;0,O57/P57,"")</f>
        <v/>
      </c>
      <c r="S57">
        <f>IF(K57&gt;0,L57/K57,"")</f>
        <v/>
      </c>
      <c r="T57">
        <f>IF(AND(Q57&gt;0,R57&gt;0,S57&gt;0),Q57*R57*S57,"")</f>
        <v/>
      </c>
      <c r="U57">
        <f>IF(F57&gt;0,I57/F57,"")</f>
        <v/>
      </c>
      <c r="V57">
        <f>IF(AND(T57&gt;0,U57&gt;0),T57*U57,"")</f>
        <v/>
      </c>
    </row>
    <row r="58">
      <c r="A58" s="8">
        <f>Journal_Prod!A58</f>
        <v/>
      </c>
      <c r="B58" s="5">
        <f>Journal_Prod!B58</f>
        <v/>
      </c>
      <c r="C58">
        <f>Journal_Prod!C58</f>
        <v/>
      </c>
      <c r="D58">
        <f>Journal_Prod!D58</f>
        <v/>
      </c>
      <c r="E58">
        <f>Journal_Prod!E58</f>
        <v/>
      </c>
      <c r="F58">
        <f>Paramètres!$E$4</f>
        <v/>
      </c>
      <c r="G58">
        <f>SUM(SUMIFS(T_ARRETS[Minutes],T_ARRETS[Date],A58,T_ARRETS[Shift],C58,T_ARRETS[Ligne],D58,T_ARRETS[Code],"BRK"),SUMIFS(T_ARRETS[Minutes],T_ARRETS[Date],A58,T_ARRETS[Shift],C58,T_ARRETS[Ligne],D58,T_ARRETS[Code],"CHG"),SUMIFS(T_ARRETS[Minutes],T_ARRETS[Date],A58,T_ARRETS[Shift],C58,T_ARRETS[Ligne],D58,T_ARRETS[Code],"PMA"))</f>
        <v/>
      </c>
      <c r="H58">
        <f>SUM(SUMIFS(T_ARRETS[Minutes],T_ARRETS[Date],A58,T_ARRETS[Shift],C58,T_ARRETS[Ligne],D58,T_ARRETS[Code],"PAN"),SUMIFS(T_ARRETS[Minutes],T_ARRETS[Date],A58,T_ARRETS[Shift],C58,T_ARRETS[Ligne],D58,T_ARRETS[Code],"MAT"),SUMIFS(T_ARRETS[Minutes],T_ARRETS[Date],A58,T_ARRETS[Shift],C58,T_ARRETS[Ligne],D58,T_ARRETS[Code],"BLK"),SUMIFS(T_ARRETS[Minutes],T_ARRETS[Date],A58,T_ARRETS[Shift],C58,T_ARRETS[Ligne],D58,T_ARRETS[Code],"STA"),SUMIFS(T_ARRETS[Minutes],T_ARRETS[Date],A58,T_ARRETS[Shift],C58,T_ARRETS[Ligne],D58,T_ARRETS[Code],"QLT"))</f>
        <v/>
      </c>
      <c r="I58">
        <f>MAX(F58-G58,0)</f>
        <v/>
      </c>
      <c r="J58">
        <f>MAX(I58-H58,0)</f>
        <v/>
      </c>
      <c r="K58">
        <f>Journal_Prod!F58</f>
        <v/>
      </c>
      <c r="L58">
        <f>Journal_Prod!H58</f>
        <v/>
      </c>
      <c r="M58">
        <f>Journal_Prod!G58</f>
        <v/>
      </c>
      <c r="N58">
        <f>IFERROR(INDEX(Paramètres!$B$13:$B$15, MATCH(E58, Paramètres!$A$13:$A$15, 0)),"")</f>
        <v/>
      </c>
      <c r="O58">
        <f>K58*N58</f>
        <v/>
      </c>
      <c r="P58">
        <f>J58*60</f>
        <v/>
      </c>
      <c r="Q58">
        <f>IF(I58&gt;0,J58/I58,"")</f>
        <v/>
      </c>
      <c r="R58">
        <f>IF(P58&gt;0,O58/P58,"")</f>
        <v/>
      </c>
      <c r="S58">
        <f>IF(K58&gt;0,L58/K58,"")</f>
        <v/>
      </c>
      <c r="T58">
        <f>IF(AND(Q58&gt;0,R58&gt;0,S58&gt;0),Q58*R58*S58,"")</f>
        <v/>
      </c>
      <c r="U58">
        <f>IF(F58&gt;0,I58/F58,"")</f>
        <v/>
      </c>
      <c r="V58">
        <f>IF(AND(T58&gt;0,U58&gt;0),T58*U58,"")</f>
        <v/>
      </c>
    </row>
    <row r="59">
      <c r="A59" s="8">
        <f>Journal_Prod!A59</f>
        <v/>
      </c>
      <c r="B59" s="5">
        <f>Journal_Prod!B59</f>
        <v/>
      </c>
      <c r="C59">
        <f>Journal_Prod!C59</f>
        <v/>
      </c>
      <c r="D59">
        <f>Journal_Prod!D59</f>
        <v/>
      </c>
      <c r="E59">
        <f>Journal_Prod!E59</f>
        <v/>
      </c>
      <c r="F59">
        <f>Paramètres!$E$4</f>
        <v/>
      </c>
      <c r="G59">
        <f>SUM(SUMIFS(T_ARRETS[Minutes],T_ARRETS[Date],A59,T_ARRETS[Shift],C59,T_ARRETS[Ligne],D59,T_ARRETS[Code],"BRK"),SUMIFS(T_ARRETS[Minutes],T_ARRETS[Date],A59,T_ARRETS[Shift],C59,T_ARRETS[Ligne],D59,T_ARRETS[Code],"CHG"),SUMIFS(T_ARRETS[Minutes],T_ARRETS[Date],A59,T_ARRETS[Shift],C59,T_ARRETS[Ligne],D59,T_ARRETS[Code],"PMA"))</f>
        <v/>
      </c>
      <c r="H59">
        <f>SUM(SUMIFS(T_ARRETS[Minutes],T_ARRETS[Date],A59,T_ARRETS[Shift],C59,T_ARRETS[Ligne],D59,T_ARRETS[Code],"PAN"),SUMIFS(T_ARRETS[Minutes],T_ARRETS[Date],A59,T_ARRETS[Shift],C59,T_ARRETS[Ligne],D59,T_ARRETS[Code],"MAT"),SUMIFS(T_ARRETS[Minutes],T_ARRETS[Date],A59,T_ARRETS[Shift],C59,T_ARRETS[Ligne],D59,T_ARRETS[Code],"BLK"),SUMIFS(T_ARRETS[Minutes],T_ARRETS[Date],A59,T_ARRETS[Shift],C59,T_ARRETS[Ligne],D59,T_ARRETS[Code],"STA"),SUMIFS(T_ARRETS[Minutes],T_ARRETS[Date],A59,T_ARRETS[Shift],C59,T_ARRETS[Ligne],D59,T_ARRETS[Code],"QLT"))</f>
        <v/>
      </c>
      <c r="I59">
        <f>MAX(F59-G59,0)</f>
        <v/>
      </c>
      <c r="J59">
        <f>MAX(I59-H59,0)</f>
        <v/>
      </c>
      <c r="K59">
        <f>Journal_Prod!F59</f>
        <v/>
      </c>
      <c r="L59">
        <f>Journal_Prod!H59</f>
        <v/>
      </c>
      <c r="M59">
        <f>Journal_Prod!G59</f>
        <v/>
      </c>
      <c r="N59">
        <f>IFERROR(INDEX(Paramètres!$B$13:$B$15, MATCH(E59, Paramètres!$A$13:$A$15, 0)),"")</f>
        <v/>
      </c>
      <c r="O59">
        <f>K59*N59</f>
        <v/>
      </c>
      <c r="P59">
        <f>J59*60</f>
        <v/>
      </c>
      <c r="Q59">
        <f>IF(I59&gt;0,J59/I59,"")</f>
        <v/>
      </c>
      <c r="R59">
        <f>IF(P59&gt;0,O59/P59,"")</f>
        <v/>
      </c>
      <c r="S59">
        <f>IF(K59&gt;0,L59/K59,"")</f>
        <v/>
      </c>
      <c r="T59">
        <f>IF(AND(Q59&gt;0,R59&gt;0,S59&gt;0),Q59*R59*S59,"")</f>
        <v/>
      </c>
      <c r="U59">
        <f>IF(F59&gt;0,I59/F59,"")</f>
        <v/>
      </c>
      <c r="V59">
        <f>IF(AND(T59&gt;0,U59&gt;0),T59*U59,"")</f>
        <v/>
      </c>
    </row>
    <row r="60">
      <c r="A60" s="8">
        <f>Journal_Prod!A60</f>
        <v/>
      </c>
      <c r="B60" s="5">
        <f>Journal_Prod!B60</f>
        <v/>
      </c>
      <c r="C60">
        <f>Journal_Prod!C60</f>
        <v/>
      </c>
      <c r="D60">
        <f>Journal_Prod!D60</f>
        <v/>
      </c>
      <c r="E60">
        <f>Journal_Prod!E60</f>
        <v/>
      </c>
      <c r="F60">
        <f>Paramètres!$E$4</f>
        <v/>
      </c>
      <c r="G60">
        <f>SUM(SUMIFS(T_ARRETS[Minutes],T_ARRETS[Date],A60,T_ARRETS[Shift],C60,T_ARRETS[Ligne],D60,T_ARRETS[Code],"BRK"),SUMIFS(T_ARRETS[Minutes],T_ARRETS[Date],A60,T_ARRETS[Shift],C60,T_ARRETS[Ligne],D60,T_ARRETS[Code],"CHG"),SUMIFS(T_ARRETS[Minutes],T_ARRETS[Date],A60,T_ARRETS[Shift],C60,T_ARRETS[Ligne],D60,T_ARRETS[Code],"PMA"))</f>
        <v/>
      </c>
      <c r="H60">
        <f>SUM(SUMIFS(T_ARRETS[Minutes],T_ARRETS[Date],A60,T_ARRETS[Shift],C60,T_ARRETS[Ligne],D60,T_ARRETS[Code],"PAN"),SUMIFS(T_ARRETS[Minutes],T_ARRETS[Date],A60,T_ARRETS[Shift],C60,T_ARRETS[Ligne],D60,T_ARRETS[Code],"MAT"),SUMIFS(T_ARRETS[Minutes],T_ARRETS[Date],A60,T_ARRETS[Shift],C60,T_ARRETS[Ligne],D60,T_ARRETS[Code],"BLK"),SUMIFS(T_ARRETS[Minutes],T_ARRETS[Date],A60,T_ARRETS[Shift],C60,T_ARRETS[Ligne],D60,T_ARRETS[Code],"STA"),SUMIFS(T_ARRETS[Minutes],T_ARRETS[Date],A60,T_ARRETS[Shift],C60,T_ARRETS[Ligne],D60,T_ARRETS[Code],"QLT"))</f>
        <v/>
      </c>
      <c r="I60">
        <f>MAX(F60-G60,0)</f>
        <v/>
      </c>
      <c r="J60">
        <f>MAX(I60-H60,0)</f>
        <v/>
      </c>
      <c r="K60">
        <f>Journal_Prod!F60</f>
        <v/>
      </c>
      <c r="L60">
        <f>Journal_Prod!H60</f>
        <v/>
      </c>
      <c r="M60">
        <f>Journal_Prod!G60</f>
        <v/>
      </c>
      <c r="N60">
        <f>IFERROR(INDEX(Paramètres!$B$13:$B$15, MATCH(E60, Paramètres!$A$13:$A$15, 0)),"")</f>
        <v/>
      </c>
      <c r="O60">
        <f>K60*N60</f>
        <v/>
      </c>
      <c r="P60">
        <f>J60*60</f>
        <v/>
      </c>
      <c r="Q60">
        <f>IF(I60&gt;0,J60/I60,"")</f>
        <v/>
      </c>
      <c r="R60">
        <f>IF(P60&gt;0,O60/P60,"")</f>
        <v/>
      </c>
      <c r="S60">
        <f>IF(K60&gt;0,L60/K60,"")</f>
        <v/>
      </c>
      <c r="T60">
        <f>IF(AND(Q60&gt;0,R60&gt;0,S60&gt;0),Q60*R60*S60,"")</f>
        <v/>
      </c>
      <c r="U60">
        <f>IF(F60&gt;0,I60/F60,"")</f>
        <v/>
      </c>
      <c r="V60">
        <f>IF(AND(T60&gt;0,U60&gt;0),T60*U60,"")</f>
        <v/>
      </c>
    </row>
    <row r="61">
      <c r="A61" s="8">
        <f>Journal_Prod!A61</f>
        <v/>
      </c>
      <c r="B61" s="5">
        <f>Journal_Prod!B61</f>
        <v/>
      </c>
      <c r="C61">
        <f>Journal_Prod!C61</f>
        <v/>
      </c>
      <c r="D61">
        <f>Journal_Prod!D61</f>
        <v/>
      </c>
      <c r="E61">
        <f>Journal_Prod!E61</f>
        <v/>
      </c>
      <c r="F61">
        <f>Paramètres!$E$4</f>
        <v/>
      </c>
      <c r="G61">
        <f>SUM(SUMIFS(T_ARRETS[Minutes],T_ARRETS[Date],A61,T_ARRETS[Shift],C61,T_ARRETS[Ligne],D61,T_ARRETS[Code],"BRK"),SUMIFS(T_ARRETS[Minutes],T_ARRETS[Date],A61,T_ARRETS[Shift],C61,T_ARRETS[Ligne],D61,T_ARRETS[Code],"CHG"),SUMIFS(T_ARRETS[Minutes],T_ARRETS[Date],A61,T_ARRETS[Shift],C61,T_ARRETS[Ligne],D61,T_ARRETS[Code],"PMA"))</f>
        <v/>
      </c>
      <c r="H61">
        <f>SUM(SUMIFS(T_ARRETS[Minutes],T_ARRETS[Date],A61,T_ARRETS[Shift],C61,T_ARRETS[Ligne],D61,T_ARRETS[Code],"PAN"),SUMIFS(T_ARRETS[Minutes],T_ARRETS[Date],A61,T_ARRETS[Shift],C61,T_ARRETS[Ligne],D61,T_ARRETS[Code],"MAT"),SUMIFS(T_ARRETS[Minutes],T_ARRETS[Date],A61,T_ARRETS[Shift],C61,T_ARRETS[Ligne],D61,T_ARRETS[Code],"BLK"),SUMIFS(T_ARRETS[Minutes],T_ARRETS[Date],A61,T_ARRETS[Shift],C61,T_ARRETS[Ligne],D61,T_ARRETS[Code],"STA"),SUMIFS(T_ARRETS[Minutes],T_ARRETS[Date],A61,T_ARRETS[Shift],C61,T_ARRETS[Ligne],D61,T_ARRETS[Code],"QLT"))</f>
        <v/>
      </c>
      <c r="I61">
        <f>MAX(F61-G61,0)</f>
        <v/>
      </c>
      <c r="J61">
        <f>MAX(I61-H61,0)</f>
        <v/>
      </c>
      <c r="K61">
        <f>Journal_Prod!F61</f>
        <v/>
      </c>
      <c r="L61">
        <f>Journal_Prod!H61</f>
        <v/>
      </c>
      <c r="M61">
        <f>Journal_Prod!G61</f>
        <v/>
      </c>
      <c r="N61">
        <f>IFERROR(INDEX(Paramètres!$B$13:$B$15, MATCH(E61, Paramètres!$A$13:$A$15, 0)),"")</f>
        <v/>
      </c>
      <c r="O61">
        <f>K61*N61</f>
        <v/>
      </c>
      <c r="P61">
        <f>J61*60</f>
        <v/>
      </c>
      <c r="Q61">
        <f>IF(I61&gt;0,J61/I61,"")</f>
        <v/>
      </c>
      <c r="R61">
        <f>IF(P61&gt;0,O61/P61,"")</f>
        <v/>
      </c>
      <c r="S61">
        <f>IF(K61&gt;0,L61/K61,"")</f>
        <v/>
      </c>
      <c r="T61">
        <f>IF(AND(Q61&gt;0,R61&gt;0,S61&gt;0),Q61*R61*S61,"")</f>
        <v/>
      </c>
      <c r="U61">
        <f>IF(F61&gt;0,I61/F61,"")</f>
        <v/>
      </c>
      <c r="V61">
        <f>IF(AND(T61&gt;0,U61&gt;0),T61*U61,"")</f>
        <v/>
      </c>
    </row>
    <row r="62">
      <c r="A62" s="8">
        <f>Journal_Prod!A62</f>
        <v/>
      </c>
      <c r="B62" s="5">
        <f>Journal_Prod!B62</f>
        <v/>
      </c>
      <c r="C62">
        <f>Journal_Prod!C62</f>
        <v/>
      </c>
      <c r="D62">
        <f>Journal_Prod!D62</f>
        <v/>
      </c>
      <c r="E62">
        <f>Journal_Prod!E62</f>
        <v/>
      </c>
      <c r="F62">
        <f>Paramètres!$E$4</f>
        <v/>
      </c>
      <c r="G62">
        <f>SUM(SUMIFS(T_ARRETS[Minutes],T_ARRETS[Date],A62,T_ARRETS[Shift],C62,T_ARRETS[Ligne],D62,T_ARRETS[Code],"BRK"),SUMIFS(T_ARRETS[Minutes],T_ARRETS[Date],A62,T_ARRETS[Shift],C62,T_ARRETS[Ligne],D62,T_ARRETS[Code],"CHG"),SUMIFS(T_ARRETS[Minutes],T_ARRETS[Date],A62,T_ARRETS[Shift],C62,T_ARRETS[Ligne],D62,T_ARRETS[Code],"PMA"))</f>
        <v/>
      </c>
      <c r="H62">
        <f>SUM(SUMIFS(T_ARRETS[Minutes],T_ARRETS[Date],A62,T_ARRETS[Shift],C62,T_ARRETS[Ligne],D62,T_ARRETS[Code],"PAN"),SUMIFS(T_ARRETS[Minutes],T_ARRETS[Date],A62,T_ARRETS[Shift],C62,T_ARRETS[Ligne],D62,T_ARRETS[Code],"MAT"),SUMIFS(T_ARRETS[Minutes],T_ARRETS[Date],A62,T_ARRETS[Shift],C62,T_ARRETS[Ligne],D62,T_ARRETS[Code],"BLK"),SUMIFS(T_ARRETS[Minutes],T_ARRETS[Date],A62,T_ARRETS[Shift],C62,T_ARRETS[Ligne],D62,T_ARRETS[Code],"STA"),SUMIFS(T_ARRETS[Minutes],T_ARRETS[Date],A62,T_ARRETS[Shift],C62,T_ARRETS[Ligne],D62,T_ARRETS[Code],"QLT"))</f>
        <v/>
      </c>
      <c r="I62">
        <f>MAX(F62-G62,0)</f>
        <v/>
      </c>
      <c r="J62">
        <f>MAX(I62-H62,0)</f>
        <v/>
      </c>
      <c r="K62">
        <f>Journal_Prod!F62</f>
        <v/>
      </c>
      <c r="L62">
        <f>Journal_Prod!H62</f>
        <v/>
      </c>
      <c r="M62">
        <f>Journal_Prod!G62</f>
        <v/>
      </c>
      <c r="N62">
        <f>IFERROR(INDEX(Paramètres!$B$13:$B$15, MATCH(E62, Paramètres!$A$13:$A$15, 0)),"")</f>
        <v/>
      </c>
      <c r="O62">
        <f>K62*N62</f>
        <v/>
      </c>
      <c r="P62">
        <f>J62*60</f>
        <v/>
      </c>
      <c r="Q62">
        <f>IF(I62&gt;0,J62/I62,"")</f>
        <v/>
      </c>
      <c r="R62">
        <f>IF(P62&gt;0,O62/P62,"")</f>
        <v/>
      </c>
      <c r="S62">
        <f>IF(K62&gt;0,L62/K62,"")</f>
        <v/>
      </c>
      <c r="T62">
        <f>IF(AND(Q62&gt;0,R62&gt;0,S62&gt;0),Q62*R62*S62,"")</f>
        <v/>
      </c>
      <c r="U62">
        <f>IF(F62&gt;0,I62/F62,"")</f>
        <v/>
      </c>
      <c r="V62">
        <f>IF(AND(T62&gt;0,U62&gt;0),T62*U62,"")</f>
        <v/>
      </c>
    </row>
    <row r="63">
      <c r="A63" s="8">
        <f>Journal_Prod!A63</f>
        <v/>
      </c>
      <c r="B63" s="5">
        <f>Journal_Prod!B63</f>
        <v/>
      </c>
      <c r="C63">
        <f>Journal_Prod!C63</f>
        <v/>
      </c>
      <c r="D63">
        <f>Journal_Prod!D63</f>
        <v/>
      </c>
      <c r="E63">
        <f>Journal_Prod!E63</f>
        <v/>
      </c>
      <c r="F63">
        <f>Paramètres!$E$4</f>
        <v/>
      </c>
      <c r="G63">
        <f>SUM(SUMIFS(T_ARRETS[Minutes],T_ARRETS[Date],A63,T_ARRETS[Shift],C63,T_ARRETS[Ligne],D63,T_ARRETS[Code],"BRK"),SUMIFS(T_ARRETS[Minutes],T_ARRETS[Date],A63,T_ARRETS[Shift],C63,T_ARRETS[Ligne],D63,T_ARRETS[Code],"CHG"),SUMIFS(T_ARRETS[Minutes],T_ARRETS[Date],A63,T_ARRETS[Shift],C63,T_ARRETS[Ligne],D63,T_ARRETS[Code],"PMA"))</f>
        <v/>
      </c>
      <c r="H63">
        <f>SUM(SUMIFS(T_ARRETS[Minutes],T_ARRETS[Date],A63,T_ARRETS[Shift],C63,T_ARRETS[Ligne],D63,T_ARRETS[Code],"PAN"),SUMIFS(T_ARRETS[Minutes],T_ARRETS[Date],A63,T_ARRETS[Shift],C63,T_ARRETS[Ligne],D63,T_ARRETS[Code],"MAT"),SUMIFS(T_ARRETS[Minutes],T_ARRETS[Date],A63,T_ARRETS[Shift],C63,T_ARRETS[Ligne],D63,T_ARRETS[Code],"BLK"),SUMIFS(T_ARRETS[Minutes],T_ARRETS[Date],A63,T_ARRETS[Shift],C63,T_ARRETS[Ligne],D63,T_ARRETS[Code],"STA"),SUMIFS(T_ARRETS[Minutes],T_ARRETS[Date],A63,T_ARRETS[Shift],C63,T_ARRETS[Ligne],D63,T_ARRETS[Code],"QLT"))</f>
        <v/>
      </c>
      <c r="I63">
        <f>MAX(F63-G63,0)</f>
        <v/>
      </c>
      <c r="J63">
        <f>MAX(I63-H63,0)</f>
        <v/>
      </c>
      <c r="K63">
        <f>Journal_Prod!F63</f>
        <v/>
      </c>
      <c r="L63">
        <f>Journal_Prod!H63</f>
        <v/>
      </c>
      <c r="M63">
        <f>Journal_Prod!G63</f>
        <v/>
      </c>
      <c r="N63">
        <f>IFERROR(INDEX(Paramètres!$B$13:$B$15, MATCH(E63, Paramètres!$A$13:$A$15, 0)),"")</f>
        <v/>
      </c>
      <c r="O63">
        <f>K63*N63</f>
        <v/>
      </c>
      <c r="P63">
        <f>J63*60</f>
        <v/>
      </c>
      <c r="Q63">
        <f>IF(I63&gt;0,J63/I63,"")</f>
        <v/>
      </c>
      <c r="R63">
        <f>IF(P63&gt;0,O63/P63,"")</f>
        <v/>
      </c>
      <c r="S63">
        <f>IF(K63&gt;0,L63/K63,"")</f>
        <v/>
      </c>
      <c r="T63">
        <f>IF(AND(Q63&gt;0,R63&gt;0,S63&gt;0),Q63*R63*S63,"")</f>
        <v/>
      </c>
      <c r="U63">
        <f>IF(F63&gt;0,I63/F63,"")</f>
        <v/>
      </c>
      <c r="V63">
        <f>IF(AND(T63&gt;0,U63&gt;0),T63*U63,"")</f>
        <v/>
      </c>
    </row>
    <row r="64">
      <c r="A64" s="8">
        <f>Journal_Prod!A64</f>
        <v/>
      </c>
      <c r="B64" s="5">
        <f>Journal_Prod!B64</f>
        <v/>
      </c>
      <c r="C64">
        <f>Journal_Prod!C64</f>
        <v/>
      </c>
      <c r="D64">
        <f>Journal_Prod!D64</f>
        <v/>
      </c>
      <c r="E64">
        <f>Journal_Prod!E64</f>
        <v/>
      </c>
      <c r="F64">
        <f>Paramètres!$E$4</f>
        <v/>
      </c>
      <c r="G64">
        <f>SUM(SUMIFS(T_ARRETS[Minutes],T_ARRETS[Date],A64,T_ARRETS[Shift],C64,T_ARRETS[Ligne],D64,T_ARRETS[Code],"BRK"),SUMIFS(T_ARRETS[Minutes],T_ARRETS[Date],A64,T_ARRETS[Shift],C64,T_ARRETS[Ligne],D64,T_ARRETS[Code],"CHG"),SUMIFS(T_ARRETS[Minutes],T_ARRETS[Date],A64,T_ARRETS[Shift],C64,T_ARRETS[Ligne],D64,T_ARRETS[Code],"PMA"))</f>
        <v/>
      </c>
      <c r="H64">
        <f>SUM(SUMIFS(T_ARRETS[Minutes],T_ARRETS[Date],A64,T_ARRETS[Shift],C64,T_ARRETS[Ligne],D64,T_ARRETS[Code],"PAN"),SUMIFS(T_ARRETS[Minutes],T_ARRETS[Date],A64,T_ARRETS[Shift],C64,T_ARRETS[Ligne],D64,T_ARRETS[Code],"MAT"),SUMIFS(T_ARRETS[Minutes],T_ARRETS[Date],A64,T_ARRETS[Shift],C64,T_ARRETS[Ligne],D64,T_ARRETS[Code],"BLK"),SUMIFS(T_ARRETS[Minutes],T_ARRETS[Date],A64,T_ARRETS[Shift],C64,T_ARRETS[Ligne],D64,T_ARRETS[Code],"STA"),SUMIFS(T_ARRETS[Minutes],T_ARRETS[Date],A64,T_ARRETS[Shift],C64,T_ARRETS[Ligne],D64,T_ARRETS[Code],"QLT"))</f>
        <v/>
      </c>
      <c r="I64">
        <f>MAX(F64-G64,0)</f>
        <v/>
      </c>
      <c r="J64">
        <f>MAX(I64-H64,0)</f>
        <v/>
      </c>
      <c r="K64">
        <f>Journal_Prod!F64</f>
        <v/>
      </c>
      <c r="L64">
        <f>Journal_Prod!H64</f>
        <v/>
      </c>
      <c r="M64">
        <f>Journal_Prod!G64</f>
        <v/>
      </c>
      <c r="N64">
        <f>IFERROR(INDEX(Paramètres!$B$13:$B$15, MATCH(E64, Paramètres!$A$13:$A$15, 0)),"")</f>
        <v/>
      </c>
      <c r="O64">
        <f>K64*N64</f>
        <v/>
      </c>
      <c r="P64">
        <f>J64*60</f>
        <v/>
      </c>
      <c r="Q64">
        <f>IF(I64&gt;0,J64/I64,"")</f>
        <v/>
      </c>
      <c r="R64">
        <f>IF(P64&gt;0,O64/P64,"")</f>
        <v/>
      </c>
      <c r="S64">
        <f>IF(K64&gt;0,L64/K64,"")</f>
        <v/>
      </c>
      <c r="T64">
        <f>IF(AND(Q64&gt;0,R64&gt;0,S64&gt;0),Q64*R64*S64,"")</f>
        <v/>
      </c>
      <c r="U64">
        <f>IF(F64&gt;0,I64/F64,"")</f>
        <v/>
      </c>
      <c r="V64">
        <f>IF(AND(T64&gt;0,U64&gt;0),T64*U64,"")</f>
        <v/>
      </c>
    </row>
    <row r="65">
      <c r="A65" s="8">
        <f>Journal_Prod!A65</f>
        <v/>
      </c>
      <c r="B65" s="5">
        <f>Journal_Prod!B65</f>
        <v/>
      </c>
      <c r="C65">
        <f>Journal_Prod!C65</f>
        <v/>
      </c>
      <c r="D65">
        <f>Journal_Prod!D65</f>
        <v/>
      </c>
      <c r="E65">
        <f>Journal_Prod!E65</f>
        <v/>
      </c>
      <c r="F65">
        <f>Paramètres!$E$4</f>
        <v/>
      </c>
      <c r="G65">
        <f>SUM(SUMIFS(T_ARRETS[Minutes],T_ARRETS[Date],A65,T_ARRETS[Shift],C65,T_ARRETS[Ligne],D65,T_ARRETS[Code],"BRK"),SUMIFS(T_ARRETS[Minutes],T_ARRETS[Date],A65,T_ARRETS[Shift],C65,T_ARRETS[Ligne],D65,T_ARRETS[Code],"CHG"),SUMIFS(T_ARRETS[Minutes],T_ARRETS[Date],A65,T_ARRETS[Shift],C65,T_ARRETS[Ligne],D65,T_ARRETS[Code],"PMA"))</f>
        <v/>
      </c>
      <c r="H65">
        <f>SUM(SUMIFS(T_ARRETS[Minutes],T_ARRETS[Date],A65,T_ARRETS[Shift],C65,T_ARRETS[Ligne],D65,T_ARRETS[Code],"PAN"),SUMIFS(T_ARRETS[Minutes],T_ARRETS[Date],A65,T_ARRETS[Shift],C65,T_ARRETS[Ligne],D65,T_ARRETS[Code],"MAT"),SUMIFS(T_ARRETS[Minutes],T_ARRETS[Date],A65,T_ARRETS[Shift],C65,T_ARRETS[Ligne],D65,T_ARRETS[Code],"BLK"),SUMIFS(T_ARRETS[Minutes],T_ARRETS[Date],A65,T_ARRETS[Shift],C65,T_ARRETS[Ligne],D65,T_ARRETS[Code],"STA"),SUMIFS(T_ARRETS[Minutes],T_ARRETS[Date],A65,T_ARRETS[Shift],C65,T_ARRETS[Ligne],D65,T_ARRETS[Code],"QLT"))</f>
        <v/>
      </c>
      <c r="I65">
        <f>MAX(F65-G65,0)</f>
        <v/>
      </c>
      <c r="J65">
        <f>MAX(I65-H65,0)</f>
        <v/>
      </c>
      <c r="K65">
        <f>Journal_Prod!F65</f>
        <v/>
      </c>
      <c r="L65">
        <f>Journal_Prod!H65</f>
        <v/>
      </c>
      <c r="M65">
        <f>Journal_Prod!G65</f>
        <v/>
      </c>
      <c r="N65">
        <f>IFERROR(INDEX(Paramètres!$B$13:$B$15, MATCH(E65, Paramètres!$A$13:$A$15, 0)),"")</f>
        <v/>
      </c>
      <c r="O65">
        <f>K65*N65</f>
        <v/>
      </c>
      <c r="P65">
        <f>J65*60</f>
        <v/>
      </c>
      <c r="Q65">
        <f>IF(I65&gt;0,J65/I65,"")</f>
        <v/>
      </c>
      <c r="R65">
        <f>IF(P65&gt;0,O65/P65,"")</f>
        <v/>
      </c>
      <c r="S65">
        <f>IF(K65&gt;0,L65/K65,"")</f>
        <v/>
      </c>
      <c r="T65">
        <f>IF(AND(Q65&gt;0,R65&gt;0,S65&gt;0),Q65*R65*S65,"")</f>
        <v/>
      </c>
      <c r="U65">
        <f>IF(F65&gt;0,I65/F65,"")</f>
        <v/>
      </c>
      <c r="V65">
        <f>IF(AND(T65&gt;0,U65&gt;0),T65*U65,"")</f>
        <v/>
      </c>
    </row>
    <row r="66">
      <c r="A66" s="8">
        <f>Journal_Prod!A66</f>
        <v/>
      </c>
      <c r="B66" s="5">
        <f>Journal_Prod!B66</f>
        <v/>
      </c>
      <c r="C66">
        <f>Journal_Prod!C66</f>
        <v/>
      </c>
      <c r="D66">
        <f>Journal_Prod!D66</f>
        <v/>
      </c>
      <c r="E66">
        <f>Journal_Prod!E66</f>
        <v/>
      </c>
      <c r="F66">
        <f>Paramètres!$E$4</f>
        <v/>
      </c>
      <c r="G66">
        <f>SUM(SUMIFS(T_ARRETS[Minutes],T_ARRETS[Date],A66,T_ARRETS[Shift],C66,T_ARRETS[Ligne],D66,T_ARRETS[Code],"BRK"),SUMIFS(T_ARRETS[Minutes],T_ARRETS[Date],A66,T_ARRETS[Shift],C66,T_ARRETS[Ligne],D66,T_ARRETS[Code],"CHG"),SUMIFS(T_ARRETS[Minutes],T_ARRETS[Date],A66,T_ARRETS[Shift],C66,T_ARRETS[Ligne],D66,T_ARRETS[Code],"PMA"))</f>
        <v/>
      </c>
      <c r="H66">
        <f>SUM(SUMIFS(T_ARRETS[Minutes],T_ARRETS[Date],A66,T_ARRETS[Shift],C66,T_ARRETS[Ligne],D66,T_ARRETS[Code],"PAN"),SUMIFS(T_ARRETS[Minutes],T_ARRETS[Date],A66,T_ARRETS[Shift],C66,T_ARRETS[Ligne],D66,T_ARRETS[Code],"MAT"),SUMIFS(T_ARRETS[Minutes],T_ARRETS[Date],A66,T_ARRETS[Shift],C66,T_ARRETS[Ligne],D66,T_ARRETS[Code],"BLK"),SUMIFS(T_ARRETS[Minutes],T_ARRETS[Date],A66,T_ARRETS[Shift],C66,T_ARRETS[Ligne],D66,T_ARRETS[Code],"STA"),SUMIFS(T_ARRETS[Minutes],T_ARRETS[Date],A66,T_ARRETS[Shift],C66,T_ARRETS[Ligne],D66,T_ARRETS[Code],"QLT"))</f>
        <v/>
      </c>
      <c r="I66">
        <f>MAX(F66-G66,0)</f>
        <v/>
      </c>
      <c r="J66">
        <f>MAX(I66-H66,0)</f>
        <v/>
      </c>
      <c r="K66">
        <f>Journal_Prod!F66</f>
        <v/>
      </c>
      <c r="L66">
        <f>Journal_Prod!H66</f>
        <v/>
      </c>
      <c r="M66">
        <f>Journal_Prod!G66</f>
        <v/>
      </c>
      <c r="N66">
        <f>IFERROR(INDEX(Paramètres!$B$13:$B$15, MATCH(E66, Paramètres!$A$13:$A$15, 0)),"")</f>
        <v/>
      </c>
      <c r="O66">
        <f>K66*N66</f>
        <v/>
      </c>
      <c r="P66">
        <f>J66*60</f>
        <v/>
      </c>
      <c r="Q66">
        <f>IF(I66&gt;0,J66/I66,"")</f>
        <v/>
      </c>
      <c r="R66">
        <f>IF(P66&gt;0,O66/P66,"")</f>
        <v/>
      </c>
      <c r="S66">
        <f>IF(K66&gt;0,L66/K66,"")</f>
        <v/>
      </c>
      <c r="T66">
        <f>IF(AND(Q66&gt;0,R66&gt;0,S66&gt;0),Q66*R66*S66,"")</f>
        <v/>
      </c>
      <c r="U66">
        <f>IF(F66&gt;0,I66/F66,"")</f>
        <v/>
      </c>
      <c r="V66">
        <f>IF(AND(T66&gt;0,U66&gt;0),T66*U66,"")</f>
        <v/>
      </c>
    </row>
    <row r="67">
      <c r="A67" s="8">
        <f>Journal_Prod!A67</f>
        <v/>
      </c>
      <c r="B67" s="5">
        <f>Journal_Prod!B67</f>
        <v/>
      </c>
      <c r="C67">
        <f>Journal_Prod!C67</f>
        <v/>
      </c>
      <c r="D67">
        <f>Journal_Prod!D67</f>
        <v/>
      </c>
      <c r="E67">
        <f>Journal_Prod!E67</f>
        <v/>
      </c>
      <c r="F67">
        <f>Paramètres!$E$4</f>
        <v/>
      </c>
      <c r="G67">
        <f>SUM(SUMIFS(T_ARRETS[Minutes],T_ARRETS[Date],A67,T_ARRETS[Shift],C67,T_ARRETS[Ligne],D67,T_ARRETS[Code],"BRK"),SUMIFS(T_ARRETS[Minutes],T_ARRETS[Date],A67,T_ARRETS[Shift],C67,T_ARRETS[Ligne],D67,T_ARRETS[Code],"CHG"),SUMIFS(T_ARRETS[Minutes],T_ARRETS[Date],A67,T_ARRETS[Shift],C67,T_ARRETS[Ligne],D67,T_ARRETS[Code],"PMA"))</f>
        <v/>
      </c>
      <c r="H67">
        <f>SUM(SUMIFS(T_ARRETS[Minutes],T_ARRETS[Date],A67,T_ARRETS[Shift],C67,T_ARRETS[Ligne],D67,T_ARRETS[Code],"PAN"),SUMIFS(T_ARRETS[Minutes],T_ARRETS[Date],A67,T_ARRETS[Shift],C67,T_ARRETS[Ligne],D67,T_ARRETS[Code],"MAT"),SUMIFS(T_ARRETS[Minutes],T_ARRETS[Date],A67,T_ARRETS[Shift],C67,T_ARRETS[Ligne],D67,T_ARRETS[Code],"BLK"),SUMIFS(T_ARRETS[Minutes],T_ARRETS[Date],A67,T_ARRETS[Shift],C67,T_ARRETS[Ligne],D67,T_ARRETS[Code],"STA"),SUMIFS(T_ARRETS[Minutes],T_ARRETS[Date],A67,T_ARRETS[Shift],C67,T_ARRETS[Ligne],D67,T_ARRETS[Code],"QLT"))</f>
        <v/>
      </c>
      <c r="I67">
        <f>MAX(F67-G67,0)</f>
        <v/>
      </c>
      <c r="J67">
        <f>MAX(I67-H67,0)</f>
        <v/>
      </c>
      <c r="K67">
        <f>Journal_Prod!F67</f>
        <v/>
      </c>
      <c r="L67">
        <f>Journal_Prod!H67</f>
        <v/>
      </c>
      <c r="M67">
        <f>Journal_Prod!G67</f>
        <v/>
      </c>
      <c r="N67">
        <f>IFERROR(INDEX(Paramètres!$B$13:$B$15, MATCH(E67, Paramètres!$A$13:$A$15, 0)),"")</f>
        <v/>
      </c>
      <c r="O67">
        <f>K67*N67</f>
        <v/>
      </c>
      <c r="P67">
        <f>J67*60</f>
        <v/>
      </c>
      <c r="Q67">
        <f>IF(I67&gt;0,J67/I67,"")</f>
        <v/>
      </c>
      <c r="R67">
        <f>IF(P67&gt;0,O67/P67,"")</f>
        <v/>
      </c>
      <c r="S67">
        <f>IF(K67&gt;0,L67/K67,"")</f>
        <v/>
      </c>
      <c r="T67">
        <f>IF(AND(Q67&gt;0,R67&gt;0,S67&gt;0),Q67*R67*S67,"")</f>
        <v/>
      </c>
      <c r="U67">
        <f>IF(F67&gt;0,I67/F67,"")</f>
        <v/>
      </c>
      <c r="V67">
        <f>IF(AND(T67&gt;0,U67&gt;0),T67*U67,"")</f>
        <v/>
      </c>
    </row>
    <row r="68">
      <c r="A68" s="8">
        <f>Journal_Prod!A68</f>
        <v/>
      </c>
      <c r="B68" s="5">
        <f>Journal_Prod!B68</f>
        <v/>
      </c>
      <c r="C68">
        <f>Journal_Prod!C68</f>
        <v/>
      </c>
      <c r="D68">
        <f>Journal_Prod!D68</f>
        <v/>
      </c>
      <c r="E68">
        <f>Journal_Prod!E68</f>
        <v/>
      </c>
      <c r="F68">
        <f>Paramètres!$E$4</f>
        <v/>
      </c>
      <c r="G68">
        <f>SUM(SUMIFS(T_ARRETS[Minutes],T_ARRETS[Date],A68,T_ARRETS[Shift],C68,T_ARRETS[Ligne],D68,T_ARRETS[Code],"BRK"),SUMIFS(T_ARRETS[Minutes],T_ARRETS[Date],A68,T_ARRETS[Shift],C68,T_ARRETS[Ligne],D68,T_ARRETS[Code],"CHG"),SUMIFS(T_ARRETS[Minutes],T_ARRETS[Date],A68,T_ARRETS[Shift],C68,T_ARRETS[Ligne],D68,T_ARRETS[Code],"PMA"))</f>
        <v/>
      </c>
      <c r="H68">
        <f>SUM(SUMIFS(T_ARRETS[Minutes],T_ARRETS[Date],A68,T_ARRETS[Shift],C68,T_ARRETS[Ligne],D68,T_ARRETS[Code],"PAN"),SUMIFS(T_ARRETS[Minutes],T_ARRETS[Date],A68,T_ARRETS[Shift],C68,T_ARRETS[Ligne],D68,T_ARRETS[Code],"MAT"),SUMIFS(T_ARRETS[Minutes],T_ARRETS[Date],A68,T_ARRETS[Shift],C68,T_ARRETS[Ligne],D68,T_ARRETS[Code],"BLK"),SUMIFS(T_ARRETS[Minutes],T_ARRETS[Date],A68,T_ARRETS[Shift],C68,T_ARRETS[Ligne],D68,T_ARRETS[Code],"STA"),SUMIFS(T_ARRETS[Minutes],T_ARRETS[Date],A68,T_ARRETS[Shift],C68,T_ARRETS[Ligne],D68,T_ARRETS[Code],"QLT"))</f>
        <v/>
      </c>
      <c r="I68">
        <f>MAX(F68-G68,0)</f>
        <v/>
      </c>
      <c r="J68">
        <f>MAX(I68-H68,0)</f>
        <v/>
      </c>
      <c r="K68">
        <f>Journal_Prod!F68</f>
        <v/>
      </c>
      <c r="L68">
        <f>Journal_Prod!H68</f>
        <v/>
      </c>
      <c r="M68">
        <f>Journal_Prod!G68</f>
        <v/>
      </c>
      <c r="N68">
        <f>IFERROR(INDEX(Paramètres!$B$13:$B$15, MATCH(E68, Paramètres!$A$13:$A$15, 0)),"")</f>
        <v/>
      </c>
      <c r="O68">
        <f>K68*N68</f>
        <v/>
      </c>
      <c r="P68">
        <f>J68*60</f>
        <v/>
      </c>
      <c r="Q68">
        <f>IF(I68&gt;0,J68/I68,"")</f>
        <v/>
      </c>
      <c r="R68">
        <f>IF(P68&gt;0,O68/P68,"")</f>
        <v/>
      </c>
      <c r="S68">
        <f>IF(K68&gt;0,L68/K68,"")</f>
        <v/>
      </c>
      <c r="T68">
        <f>IF(AND(Q68&gt;0,R68&gt;0,S68&gt;0),Q68*R68*S68,"")</f>
        <v/>
      </c>
      <c r="U68">
        <f>IF(F68&gt;0,I68/F68,"")</f>
        <v/>
      </c>
      <c r="V68">
        <f>IF(AND(T68&gt;0,U68&gt;0),T68*U68,"")</f>
        <v/>
      </c>
    </row>
    <row r="69">
      <c r="A69" s="8">
        <f>Journal_Prod!A69</f>
        <v/>
      </c>
      <c r="B69" s="5">
        <f>Journal_Prod!B69</f>
        <v/>
      </c>
      <c r="C69">
        <f>Journal_Prod!C69</f>
        <v/>
      </c>
      <c r="D69">
        <f>Journal_Prod!D69</f>
        <v/>
      </c>
      <c r="E69">
        <f>Journal_Prod!E69</f>
        <v/>
      </c>
      <c r="F69">
        <f>Paramètres!$E$4</f>
        <v/>
      </c>
      <c r="G69">
        <f>SUM(SUMIFS(T_ARRETS[Minutes],T_ARRETS[Date],A69,T_ARRETS[Shift],C69,T_ARRETS[Ligne],D69,T_ARRETS[Code],"BRK"),SUMIFS(T_ARRETS[Minutes],T_ARRETS[Date],A69,T_ARRETS[Shift],C69,T_ARRETS[Ligne],D69,T_ARRETS[Code],"CHG"),SUMIFS(T_ARRETS[Minutes],T_ARRETS[Date],A69,T_ARRETS[Shift],C69,T_ARRETS[Ligne],D69,T_ARRETS[Code],"PMA"))</f>
        <v/>
      </c>
      <c r="H69">
        <f>SUM(SUMIFS(T_ARRETS[Minutes],T_ARRETS[Date],A69,T_ARRETS[Shift],C69,T_ARRETS[Ligne],D69,T_ARRETS[Code],"PAN"),SUMIFS(T_ARRETS[Minutes],T_ARRETS[Date],A69,T_ARRETS[Shift],C69,T_ARRETS[Ligne],D69,T_ARRETS[Code],"MAT"),SUMIFS(T_ARRETS[Minutes],T_ARRETS[Date],A69,T_ARRETS[Shift],C69,T_ARRETS[Ligne],D69,T_ARRETS[Code],"BLK"),SUMIFS(T_ARRETS[Minutes],T_ARRETS[Date],A69,T_ARRETS[Shift],C69,T_ARRETS[Ligne],D69,T_ARRETS[Code],"STA"),SUMIFS(T_ARRETS[Minutes],T_ARRETS[Date],A69,T_ARRETS[Shift],C69,T_ARRETS[Ligne],D69,T_ARRETS[Code],"QLT"))</f>
        <v/>
      </c>
      <c r="I69">
        <f>MAX(F69-G69,0)</f>
        <v/>
      </c>
      <c r="J69">
        <f>MAX(I69-H69,0)</f>
        <v/>
      </c>
      <c r="K69">
        <f>Journal_Prod!F69</f>
        <v/>
      </c>
      <c r="L69">
        <f>Journal_Prod!H69</f>
        <v/>
      </c>
      <c r="M69">
        <f>Journal_Prod!G69</f>
        <v/>
      </c>
      <c r="N69">
        <f>IFERROR(INDEX(Paramètres!$B$13:$B$15, MATCH(E69, Paramètres!$A$13:$A$15, 0)),"")</f>
        <v/>
      </c>
      <c r="O69">
        <f>K69*N69</f>
        <v/>
      </c>
      <c r="P69">
        <f>J69*60</f>
        <v/>
      </c>
      <c r="Q69">
        <f>IF(I69&gt;0,J69/I69,"")</f>
        <v/>
      </c>
      <c r="R69">
        <f>IF(P69&gt;0,O69/P69,"")</f>
        <v/>
      </c>
      <c r="S69">
        <f>IF(K69&gt;0,L69/K69,"")</f>
        <v/>
      </c>
      <c r="T69">
        <f>IF(AND(Q69&gt;0,R69&gt;0,S69&gt;0),Q69*R69*S69,"")</f>
        <v/>
      </c>
      <c r="U69">
        <f>IF(F69&gt;0,I69/F69,"")</f>
        <v/>
      </c>
      <c r="V69">
        <f>IF(AND(T69&gt;0,U69&gt;0),T69*U69,"")</f>
        <v/>
      </c>
    </row>
    <row r="70">
      <c r="A70" s="8">
        <f>Journal_Prod!A70</f>
        <v/>
      </c>
      <c r="B70" s="5">
        <f>Journal_Prod!B70</f>
        <v/>
      </c>
      <c r="C70">
        <f>Journal_Prod!C70</f>
        <v/>
      </c>
      <c r="D70">
        <f>Journal_Prod!D70</f>
        <v/>
      </c>
      <c r="E70">
        <f>Journal_Prod!E70</f>
        <v/>
      </c>
      <c r="F70">
        <f>Paramètres!$E$4</f>
        <v/>
      </c>
      <c r="G70">
        <f>SUM(SUMIFS(T_ARRETS[Minutes],T_ARRETS[Date],A70,T_ARRETS[Shift],C70,T_ARRETS[Ligne],D70,T_ARRETS[Code],"BRK"),SUMIFS(T_ARRETS[Minutes],T_ARRETS[Date],A70,T_ARRETS[Shift],C70,T_ARRETS[Ligne],D70,T_ARRETS[Code],"CHG"),SUMIFS(T_ARRETS[Minutes],T_ARRETS[Date],A70,T_ARRETS[Shift],C70,T_ARRETS[Ligne],D70,T_ARRETS[Code],"PMA"))</f>
        <v/>
      </c>
      <c r="H70">
        <f>SUM(SUMIFS(T_ARRETS[Minutes],T_ARRETS[Date],A70,T_ARRETS[Shift],C70,T_ARRETS[Ligne],D70,T_ARRETS[Code],"PAN"),SUMIFS(T_ARRETS[Minutes],T_ARRETS[Date],A70,T_ARRETS[Shift],C70,T_ARRETS[Ligne],D70,T_ARRETS[Code],"MAT"),SUMIFS(T_ARRETS[Minutes],T_ARRETS[Date],A70,T_ARRETS[Shift],C70,T_ARRETS[Ligne],D70,T_ARRETS[Code],"BLK"),SUMIFS(T_ARRETS[Minutes],T_ARRETS[Date],A70,T_ARRETS[Shift],C70,T_ARRETS[Ligne],D70,T_ARRETS[Code],"STA"),SUMIFS(T_ARRETS[Minutes],T_ARRETS[Date],A70,T_ARRETS[Shift],C70,T_ARRETS[Ligne],D70,T_ARRETS[Code],"QLT"))</f>
        <v/>
      </c>
      <c r="I70">
        <f>MAX(F70-G70,0)</f>
        <v/>
      </c>
      <c r="J70">
        <f>MAX(I70-H70,0)</f>
        <v/>
      </c>
      <c r="K70">
        <f>Journal_Prod!F70</f>
        <v/>
      </c>
      <c r="L70">
        <f>Journal_Prod!H70</f>
        <v/>
      </c>
      <c r="M70">
        <f>Journal_Prod!G70</f>
        <v/>
      </c>
      <c r="N70">
        <f>IFERROR(INDEX(Paramètres!$B$13:$B$15, MATCH(E70, Paramètres!$A$13:$A$15, 0)),"")</f>
        <v/>
      </c>
      <c r="O70">
        <f>K70*N70</f>
        <v/>
      </c>
      <c r="P70">
        <f>J70*60</f>
        <v/>
      </c>
      <c r="Q70">
        <f>IF(I70&gt;0,J70/I70,"")</f>
        <v/>
      </c>
      <c r="R70">
        <f>IF(P70&gt;0,O70/P70,"")</f>
        <v/>
      </c>
      <c r="S70">
        <f>IF(K70&gt;0,L70/K70,"")</f>
        <v/>
      </c>
      <c r="T70">
        <f>IF(AND(Q70&gt;0,R70&gt;0,S70&gt;0),Q70*R70*S70,"")</f>
        <v/>
      </c>
      <c r="U70">
        <f>IF(F70&gt;0,I70/F70,"")</f>
        <v/>
      </c>
      <c r="V70">
        <f>IF(AND(T70&gt;0,U70&gt;0),T70*U70,"")</f>
        <v/>
      </c>
    </row>
    <row r="71">
      <c r="A71" s="8">
        <f>Journal_Prod!A71</f>
        <v/>
      </c>
      <c r="B71" s="5">
        <f>Journal_Prod!B71</f>
        <v/>
      </c>
      <c r="C71">
        <f>Journal_Prod!C71</f>
        <v/>
      </c>
      <c r="D71">
        <f>Journal_Prod!D71</f>
        <v/>
      </c>
      <c r="E71">
        <f>Journal_Prod!E71</f>
        <v/>
      </c>
      <c r="F71">
        <f>Paramètres!$E$4</f>
        <v/>
      </c>
      <c r="G71">
        <f>SUM(SUMIFS(T_ARRETS[Minutes],T_ARRETS[Date],A71,T_ARRETS[Shift],C71,T_ARRETS[Ligne],D71,T_ARRETS[Code],"BRK"),SUMIFS(T_ARRETS[Minutes],T_ARRETS[Date],A71,T_ARRETS[Shift],C71,T_ARRETS[Ligne],D71,T_ARRETS[Code],"CHG"),SUMIFS(T_ARRETS[Minutes],T_ARRETS[Date],A71,T_ARRETS[Shift],C71,T_ARRETS[Ligne],D71,T_ARRETS[Code],"PMA"))</f>
        <v/>
      </c>
      <c r="H71">
        <f>SUM(SUMIFS(T_ARRETS[Minutes],T_ARRETS[Date],A71,T_ARRETS[Shift],C71,T_ARRETS[Ligne],D71,T_ARRETS[Code],"PAN"),SUMIFS(T_ARRETS[Minutes],T_ARRETS[Date],A71,T_ARRETS[Shift],C71,T_ARRETS[Ligne],D71,T_ARRETS[Code],"MAT"),SUMIFS(T_ARRETS[Minutes],T_ARRETS[Date],A71,T_ARRETS[Shift],C71,T_ARRETS[Ligne],D71,T_ARRETS[Code],"BLK"),SUMIFS(T_ARRETS[Minutes],T_ARRETS[Date],A71,T_ARRETS[Shift],C71,T_ARRETS[Ligne],D71,T_ARRETS[Code],"STA"),SUMIFS(T_ARRETS[Minutes],T_ARRETS[Date],A71,T_ARRETS[Shift],C71,T_ARRETS[Ligne],D71,T_ARRETS[Code],"QLT"))</f>
        <v/>
      </c>
      <c r="I71">
        <f>MAX(F71-G71,0)</f>
        <v/>
      </c>
      <c r="J71">
        <f>MAX(I71-H71,0)</f>
        <v/>
      </c>
      <c r="K71">
        <f>Journal_Prod!F71</f>
        <v/>
      </c>
      <c r="L71">
        <f>Journal_Prod!H71</f>
        <v/>
      </c>
      <c r="M71">
        <f>Journal_Prod!G71</f>
        <v/>
      </c>
      <c r="N71">
        <f>IFERROR(INDEX(Paramètres!$B$13:$B$15, MATCH(E71, Paramètres!$A$13:$A$15, 0)),"")</f>
        <v/>
      </c>
      <c r="O71">
        <f>K71*N71</f>
        <v/>
      </c>
      <c r="P71">
        <f>J71*60</f>
        <v/>
      </c>
      <c r="Q71">
        <f>IF(I71&gt;0,J71/I71,"")</f>
        <v/>
      </c>
      <c r="R71">
        <f>IF(P71&gt;0,O71/P71,"")</f>
        <v/>
      </c>
      <c r="S71">
        <f>IF(K71&gt;0,L71/K71,"")</f>
        <v/>
      </c>
      <c r="T71">
        <f>IF(AND(Q71&gt;0,R71&gt;0,S71&gt;0),Q71*R71*S71,"")</f>
        <v/>
      </c>
      <c r="U71">
        <f>IF(F71&gt;0,I71/F71,"")</f>
        <v/>
      </c>
      <c r="V71">
        <f>IF(AND(T71&gt;0,U71&gt;0),T71*U71,"")</f>
        <v/>
      </c>
    </row>
    <row r="72">
      <c r="A72" s="8">
        <f>Journal_Prod!A72</f>
        <v/>
      </c>
      <c r="B72" s="5">
        <f>Journal_Prod!B72</f>
        <v/>
      </c>
      <c r="C72">
        <f>Journal_Prod!C72</f>
        <v/>
      </c>
      <c r="D72">
        <f>Journal_Prod!D72</f>
        <v/>
      </c>
      <c r="E72">
        <f>Journal_Prod!E72</f>
        <v/>
      </c>
      <c r="F72">
        <f>Paramètres!$E$4</f>
        <v/>
      </c>
      <c r="G72">
        <f>SUM(SUMIFS(T_ARRETS[Minutes],T_ARRETS[Date],A72,T_ARRETS[Shift],C72,T_ARRETS[Ligne],D72,T_ARRETS[Code],"BRK"),SUMIFS(T_ARRETS[Minutes],T_ARRETS[Date],A72,T_ARRETS[Shift],C72,T_ARRETS[Ligne],D72,T_ARRETS[Code],"CHG"),SUMIFS(T_ARRETS[Minutes],T_ARRETS[Date],A72,T_ARRETS[Shift],C72,T_ARRETS[Ligne],D72,T_ARRETS[Code],"PMA"))</f>
        <v/>
      </c>
      <c r="H72">
        <f>SUM(SUMIFS(T_ARRETS[Minutes],T_ARRETS[Date],A72,T_ARRETS[Shift],C72,T_ARRETS[Ligne],D72,T_ARRETS[Code],"PAN"),SUMIFS(T_ARRETS[Minutes],T_ARRETS[Date],A72,T_ARRETS[Shift],C72,T_ARRETS[Ligne],D72,T_ARRETS[Code],"MAT"),SUMIFS(T_ARRETS[Minutes],T_ARRETS[Date],A72,T_ARRETS[Shift],C72,T_ARRETS[Ligne],D72,T_ARRETS[Code],"BLK"),SUMIFS(T_ARRETS[Minutes],T_ARRETS[Date],A72,T_ARRETS[Shift],C72,T_ARRETS[Ligne],D72,T_ARRETS[Code],"STA"),SUMIFS(T_ARRETS[Minutes],T_ARRETS[Date],A72,T_ARRETS[Shift],C72,T_ARRETS[Ligne],D72,T_ARRETS[Code],"QLT"))</f>
        <v/>
      </c>
      <c r="I72">
        <f>MAX(F72-G72,0)</f>
        <v/>
      </c>
      <c r="J72">
        <f>MAX(I72-H72,0)</f>
        <v/>
      </c>
      <c r="K72">
        <f>Journal_Prod!F72</f>
        <v/>
      </c>
      <c r="L72">
        <f>Journal_Prod!H72</f>
        <v/>
      </c>
      <c r="M72">
        <f>Journal_Prod!G72</f>
        <v/>
      </c>
      <c r="N72">
        <f>IFERROR(INDEX(Paramètres!$B$13:$B$15, MATCH(E72, Paramètres!$A$13:$A$15, 0)),"")</f>
        <v/>
      </c>
      <c r="O72">
        <f>K72*N72</f>
        <v/>
      </c>
      <c r="P72">
        <f>J72*60</f>
        <v/>
      </c>
      <c r="Q72">
        <f>IF(I72&gt;0,J72/I72,"")</f>
        <v/>
      </c>
      <c r="R72">
        <f>IF(P72&gt;0,O72/P72,"")</f>
        <v/>
      </c>
      <c r="S72">
        <f>IF(K72&gt;0,L72/K72,"")</f>
        <v/>
      </c>
      <c r="T72">
        <f>IF(AND(Q72&gt;0,R72&gt;0,S72&gt;0),Q72*R72*S72,"")</f>
        <v/>
      </c>
      <c r="U72">
        <f>IF(F72&gt;0,I72/F72,"")</f>
        <v/>
      </c>
      <c r="V72">
        <f>IF(AND(T72&gt;0,U72&gt;0),T72*U72,"")</f>
        <v/>
      </c>
    </row>
    <row r="73">
      <c r="A73" s="8">
        <f>Journal_Prod!A73</f>
        <v/>
      </c>
      <c r="B73" s="5">
        <f>Journal_Prod!B73</f>
        <v/>
      </c>
      <c r="C73">
        <f>Journal_Prod!C73</f>
        <v/>
      </c>
      <c r="D73">
        <f>Journal_Prod!D73</f>
        <v/>
      </c>
      <c r="E73">
        <f>Journal_Prod!E73</f>
        <v/>
      </c>
      <c r="F73">
        <f>Paramètres!$E$4</f>
        <v/>
      </c>
      <c r="G73">
        <f>SUM(SUMIFS(T_ARRETS[Minutes],T_ARRETS[Date],A73,T_ARRETS[Shift],C73,T_ARRETS[Ligne],D73,T_ARRETS[Code],"BRK"),SUMIFS(T_ARRETS[Minutes],T_ARRETS[Date],A73,T_ARRETS[Shift],C73,T_ARRETS[Ligne],D73,T_ARRETS[Code],"CHG"),SUMIFS(T_ARRETS[Minutes],T_ARRETS[Date],A73,T_ARRETS[Shift],C73,T_ARRETS[Ligne],D73,T_ARRETS[Code],"PMA"))</f>
        <v/>
      </c>
      <c r="H73">
        <f>SUM(SUMIFS(T_ARRETS[Minutes],T_ARRETS[Date],A73,T_ARRETS[Shift],C73,T_ARRETS[Ligne],D73,T_ARRETS[Code],"PAN"),SUMIFS(T_ARRETS[Minutes],T_ARRETS[Date],A73,T_ARRETS[Shift],C73,T_ARRETS[Ligne],D73,T_ARRETS[Code],"MAT"),SUMIFS(T_ARRETS[Minutes],T_ARRETS[Date],A73,T_ARRETS[Shift],C73,T_ARRETS[Ligne],D73,T_ARRETS[Code],"BLK"),SUMIFS(T_ARRETS[Minutes],T_ARRETS[Date],A73,T_ARRETS[Shift],C73,T_ARRETS[Ligne],D73,T_ARRETS[Code],"STA"),SUMIFS(T_ARRETS[Minutes],T_ARRETS[Date],A73,T_ARRETS[Shift],C73,T_ARRETS[Ligne],D73,T_ARRETS[Code],"QLT"))</f>
        <v/>
      </c>
      <c r="I73">
        <f>MAX(F73-G73,0)</f>
        <v/>
      </c>
      <c r="J73">
        <f>MAX(I73-H73,0)</f>
        <v/>
      </c>
      <c r="K73">
        <f>Journal_Prod!F73</f>
        <v/>
      </c>
      <c r="L73">
        <f>Journal_Prod!H73</f>
        <v/>
      </c>
      <c r="M73">
        <f>Journal_Prod!G73</f>
        <v/>
      </c>
      <c r="N73">
        <f>IFERROR(INDEX(Paramètres!$B$13:$B$15, MATCH(E73, Paramètres!$A$13:$A$15, 0)),"")</f>
        <v/>
      </c>
      <c r="O73">
        <f>K73*N73</f>
        <v/>
      </c>
      <c r="P73">
        <f>J73*60</f>
        <v/>
      </c>
      <c r="Q73">
        <f>IF(I73&gt;0,J73/I73,"")</f>
        <v/>
      </c>
      <c r="R73">
        <f>IF(P73&gt;0,O73/P73,"")</f>
        <v/>
      </c>
      <c r="S73">
        <f>IF(K73&gt;0,L73/K73,"")</f>
        <v/>
      </c>
      <c r="T73">
        <f>IF(AND(Q73&gt;0,R73&gt;0,S73&gt;0),Q73*R73*S73,"")</f>
        <v/>
      </c>
      <c r="U73">
        <f>IF(F73&gt;0,I73/F73,"")</f>
        <v/>
      </c>
      <c r="V73">
        <f>IF(AND(T73&gt;0,U73&gt;0),T73*U73,"")</f>
        <v/>
      </c>
    </row>
    <row r="74">
      <c r="A74" s="8">
        <f>Journal_Prod!A74</f>
        <v/>
      </c>
      <c r="B74" s="5">
        <f>Journal_Prod!B74</f>
        <v/>
      </c>
      <c r="C74">
        <f>Journal_Prod!C74</f>
        <v/>
      </c>
      <c r="D74">
        <f>Journal_Prod!D74</f>
        <v/>
      </c>
      <c r="E74">
        <f>Journal_Prod!E74</f>
        <v/>
      </c>
      <c r="F74">
        <f>Paramètres!$E$4</f>
        <v/>
      </c>
      <c r="G74">
        <f>SUM(SUMIFS(T_ARRETS[Minutes],T_ARRETS[Date],A74,T_ARRETS[Shift],C74,T_ARRETS[Ligne],D74,T_ARRETS[Code],"BRK"),SUMIFS(T_ARRETS[Minutes],T_ARRETS[Date],A74,T_ARRETS[Shift],C74,T_ARRETS[Ligne],D74,T_ARRETS[Code],"CHG"),SUMIFS(T_ARRETS[Minutes],T_ARRETS[Date],A74,T_ARRETS[Shift],C74,T_ARRETS[Ligne],D74,T_ARRETS[Code],"PMA"))</f>
        <v/>
      </c>
      <c r="H74">
        <f>SUM(SUMIFS(T_ARRETS[Minutes],T_ARRETS[Date],A74,T_ARRETS[Shift],C74,T_ARRETS[Ligne],D74,T_ARRETS[Code],"PAN"),SUMIFS(T_ARRETS[Minutes],T_ARRETS[Date],A74,T_ARRETS[Shift],C74,T_ARRETS[Ligne],D74,T_ARRETS[Code],"MAT"),SUMIFS(T_ARRETS[Minutes],T_ARRETS[Date],A74,T_ARRETS[Shift],C74,T_ARRETS[Ligne],D74,T_ARRETS[Code],"BLK"),SUMIFS(T_ARRETS[Minutes],T_ARRETS[Date],A74,T_ARRETS[Shift],C74,T_ARRETS[Ligne],D74,T_ARRETS[Code],"STA"),SUMIFS(T_ARRETS[Minutes],T_ARRETS[Date],A74,T_ARRETS[Shift],C74,T_ARRETS[Ligne],D74,T_ARRETS[Code],"QLT"))</f>
        <v/>
      </c>
      <c r="I74">
        <f>MAX(F74-G74,0)</f>
        <v/>
      </c>
      <c r="J74">
        <f>MAX(I74-H74,0)</f>
        <v/>
      </c>
      <c r="K74">
        <f>Journal_Prod!F74</f>
        <v/>
      </c>
      <c r="L74">
        <f>Journal_Prod!H74</f>
        <v/>
      </c>
      <c r="M74">
        <f>Journal_Prod!G74</f>
        <v/>
      </c>
      <c r="N74">
        <f>IFERROR(INDEX(Paramètres!$B$13:$B$15, MATCH(E74, Paramètres!$A$13:$A$15, 0)),"")</f>
        <v/>
      </c>
      <c r="O74">
        <f>K74*N74</f>
        <v/>
      </c>
      <c r="P74">
        <f>J74*60</f>
        <v/>
      </c>
      <c r="Q74">
        <f>IF(I74&gt;0,J74/I74,"")</f>
        <v/>
      </c>
      <c r="R74">
        <f>IF(P74&gt;0,O74/P74,"")</f>
        <v/>
      </c>
      <c r="S74">
        <f>IF(K74&gt;0,L74/K74,"")</f>
        <v/>
      </c>
      <c r="T74">
        <f>IF(AND(Q74&gt;0,R74&gt;0,S74&gt;0),Q74*R74*S74,"")</f>
        <v/>
      </c>
      <c r="U74">
        <f>IF(F74&gt;0,I74/F74,"")</f>
        <v/>
      </c>
      <c r="V74">
        <f>IF(AND(T74&gt;0,U74&gt;0),T74*U74,"")</f>
        <v/>
      </c>
    </row>
    <row r="75">
      <c r="A75" s="8">
        <f>Journal_Prod!A75</f>
        <v/>
      </c>
      <c r="B75" s="5">
        <f>Journal_Prod!B75</f>
        <v/>
      </c>
      <c r="C75">
        <f>Journal_Prod!C75</f>
        <v/>
      </c>
      <c r="D75">
        <f>Journal_Prod!D75</f>
        <v/>
      </c>
      <c r="E75">
        <f>Journal_Prod!E75</f>
        <v/>
      </c>
      <c r="F75">
        <f>Paramètres!$E$4</f>
        <v/>
      </c>
      <c r="G75">
        <f>SUM(SUMIFS(T_ARRETS[Minutes],T_ARRETS[Date],A75,T_ARRETS[Shift],C75,T_ARRETS[Ligne],D75,T_ARRETS[Code],"BRK"),SUMIFS(T_ARRETS[Minutes],T_ARRETS[Date],A75,T_ARRETS[Shift],C75,T_ARRETS[Ligne],D75,T_ARRETS[Code],"CHG"),SUMIFS(T_ARRETS[Minutes],T_ARRETS[Date],A75,T_ARRETS[Shift],C75,T_ARRETS[Ligne],D75,T_ARRETS[Code],"PMA"))</f>
        <v/>
      </c>
      <c r="H75">
        <f>SUM(SUMIFS(T_ARRETS[Minutes],T_ARRETS[Date],A75,T_ARRETS[Shift],C75,T_ARRETS[Ligne],D75,T_ARRETS[Code],"PAN"),SUMIFS(T_ARRETS[Minutes],T_ARRETS[Date],A75,T_ARRETS[Shift],C75,T_ARRETS[Ligne],D75,T_ARRETS[Code],"MAT"),SUMIFS(T_ARRETS[Minutes],T_ARRETS[Date],A75,T_ARRETS[Shift],C75,T_ARRETS[Ligne],D75,T_ARRETS[Code],"BLK"),SUMIFS(T_ARRETS[Minutes],T_ARRETS[Date],A75,T_ARRETS[Shift],C75,T_ARRETS[Ligne],D75,T_ARRETS[Code],"STA"),SUMIFS(T_ARRETS[Minutes],T_ARRETS[Date],A75,T_ARRETS[Shift],C75,T_ARRETS[Ligne],D75,T_ARRETS[Code],"QLT"))</f>
        <v/>
      </c>
      <c r="I75">
        <f>MAX(F75-G75,0)</f>
        <v/>
      </c>
      <c r="J75">
        <f>MAX(I75-H75,0)</f>
        <v/>
      </c>
      <c r="K75">
        <f>Journal_Prod!F75</f>
        <v/>
      </c>
      <c r="L75">
        <f>Journal_Prod!H75</f>
        <v/>
      </c>
      <c r="M75">
        <f>Journal_Prod!G75</f>
        <v/>
      </c>
      <c r="N75">
        <f>IFERROR(INDEX(Paramètres!$B$13:$B$15, MATCH(E75, Paramètres!$A$13:$A$15, 0)),"")</f>
        <v/>
      </c>
      <c r="O75">
        <f>K75*N75</f>
        <v/>
      </c>
      <c r="P75">
        <f>J75*60</f>
        <v/>
      </c>
      <c r="Q75">
        <f>IF(I75&gt;0,J75/I75,"")</f>
        <v/>
      </c>
      <c r="R75">
        <f>IF(P75&gt;0,O75/P75,"")</f>
        <v/>
      </c>
      <c r="S75">
        <f>IF(K75&gt;0,L75/K75,"")</f>
        <v/>
      </c>
      <c r="T75">
        <f>IF(AND(Q75&gt;0,R75&gt;0,S75&gt;0),Q75*R75*S75,"")</f>
        <v/>
      </c>
      <c r="U75">
        <f>IF(F75&gt;0,I75/F75,"")</f>
        <v/>
      </c>
      <c r="V75">
        <f>IF(AND(T75&gt;0,U75&gt;0),T75*U75,"")</f>
        <v/>
      </c>
    </row>
    <row r="76">
      <c r="A76" s="8">
        <f>Journal_Prod!A76</f>
        <v/>
      </c>
      <c r="B76" s="5">
        <f>Journal_Prod!B76</f>
        <v/>
      </c>
      <c r="C76">
        <f>Journal_Prod!C76</f>
        <v/>
      </c>
      <c r="D76">
        <f>Journal_Prod!D76</f>
        <v/>
      </c>
      <c r="E76">
        <f>Journal_Prod!E76</f>
        <v/>
      </c>
      <c r="F76">
        <f>Paramètres!$E$4</f>
        <v/>
      </c>
      <c r="G76">
        <f>SUM(SUMIFS(T_ARRETS[Minutes],T_ARRETS[Date],A76,T_ARRETS[Shift],C76,T_ARRETS[Ligne],D76,T_ARRETS[Code],"BRK"),SUMIFS(T_ARRETS[Minutes],T_ARRETS[Date],A76,T_ARRETS[Shift],C76,T_ARRETS[Ligne],D76,T_ARRETS[Code],"CHG"),SUMIFS(T_ARRETS[Minutes],T_ARRETS[Date],A76,T_ARRETS[Shift],C76,T_ARRETS[Ligne],D76,T_ARRETS[Code],"PMA"))</f>
        <v/>
      </c>
      <c r="H76">
        <f>SUM(SUMIFS(T_ARRETS[Minutes],T_ARRETS[Date],A76,T_ARRETS[Shift],C76,T_ARRETS[Ligne],D76,T_ARRETS[Code],"PAN"),SUMIFS(T_ARRETS[Minutes],T_ARRETS[Date],A76,T_ARRETS[Shift],C76,T_ARRETS[Ligne],D76,T_ARRETS[Code],"MAT"),SUMIFS(T_ARRETS[Minutes],T_ARRETS[Date],A76,T_ARRETS[Shift],C76,T_ARRETS[Ligne],D76,T_ARRETS[Code],"BLK"),SUMIFS(T_ARRETS[Minutes],T_ARRETS[Date],A76,T_ARRETS[Shift],C76,T_ARRETS[Ligne],D76,T_ARRETS[Code],"STA"),SUMIFS(T_ARRETS[Minutes],T_ARRETS[Date],A76,T_ARRETS[Shift],C76,T_ARRETS[Ligne],D76,T_ARRETS[Code],"QLT"))</f>
        <v/>
      </c>
      <c r="I76">
        <f>MAX(F76-G76,0)</f>
        <v/>
      </c>
      <c r="J76">
        <f>MAX(I76-H76,0)</f>
        <v/>
      </c>
      <c r="K76">
        <f>Journal_Prod!F76</f>
        <v/>
      </c>
      <c r="L76">
        <f>Journal_Prod!H76</f>
        <v/>
      </c>
      <c r="M76">
        <f>Journal_Prod!G76</f>
        <v/>
      </c>
      <c r="N76">
        <f>IFERROR(INDEX(Paramètres!$B$13:$B$15, MATCH(E76, Paramètres!$A$13:$A$15, 0)),"")</f>
        <v/>
      </c>
      <c r="O76">
        <f>K76*N76</f>
        <v/>
      </c>
      <c r="P76">
        <f>J76*60</f>
        <v/>
      </c>
      <c r="Q76">
        <f>IF(I76&gt;0,J76/I76,"")</f>
        <v/>
      </c>
      <c r="R76">
        <f>IF(P76&gt;0,O76/P76,"")</f>
        <v/>
      </c>
      <c r="S76">
        <f>IF(K76&gt;0,L76/K76,"")</f>
        <v/>
      </c>
      <c r="T76">
        <f>IF(AND(Q76&gt;0,R76&gt;0,S76&gt;0),Q76*R76*S76,"")</f>
        <v/>
      </c>
      <c r="U76">
        <f>IF(F76&gt;0,I76/F76,"")</f>
        <v/>
      </c>
      <c r="V76">
        <f>IF(AND(T76&gt;0,U76&gt;0),T76*U76,"")</f>
        <v/>
      </c>
    </row>
    <row r="77">
      <c r="A77" s="8">
        <f>Journal_Prod!A77</f>
        <v/>
      </c>
      <c r="B77" s="5">
        <f>Journal_Prod!B77</f>
        <v/>
      </c>
      <c r="C77">
        <f>Journal_Prod!C77</f>
        <v/>
      </c>
      <c r="D77">
        <f>Journal_Prod!D77</f>
        <v/>
      </c>
      <c r="E77">
        <f>Journal_Prod!E77</f>
        <v/>
      </c>
      <c r="F77">
        <f>Paramètres!$E$4</f>
        <v/>
      </c>
      <c r="G77">
        <f>SUM(SUMIFS(T_ARRETS[Minutes],T_ARRETS[Date],A77,T_ARRETS[Shift],C77,T_ARRETS[Ligne],D77,T_ARRETS[Code],"BRK"),SUMIFS(T_ARRETS[Minutes],T_ARRETS[Date],A77,T_ARRETS[Shift],C77,T_ARRETS[Ligne],D77,T_ARRETS[Code],"CHG"),SUMIFS(T_ARRETS[Minutes],T_ARRETS[Date],A77,T_ARRETS[Shift],C77,T_ARRETS[Ligne],D77,T_ARRETS[Code],"PMA"))</f>
        <v/>
      </c>
      <c r="H77">
        <f>SUM(SUMIFS(T_ARRETS[Minutes],T_ARRETS[Date],A77,T_ARRETS[Shift],C77,T_ARRETS[Ligne],D77,T_ARRETS[Code],"PAN"),SUMIFS(T_ARRETS[Minutes],T_ARRETS[Date],A77,T_ARRETS[Shift],C77,T_ARRETS[Ligne],D77,T_ARRETS[Code],"MAT"),SUMIFS(T_ARRETS[Minutes],T_ARRETS[Date],A77,T_ARRETS[Shift],C77,T_ARRETS[Ligne],D77,T_ARRETS[Code],"BLK"),SUMIFS(T_ARRETS[Minutes],T_ARRETS[Date],A77,T_ARRETS[Shift],C77,T_ARRETS[Ligne],D77,T_ARRETS[Code],"STA"),SUMIFS(T_ARRETS[Minutes],T_ARRETS[Date],A77,T_ARRETS[Shift],C77,T_ARRETS[Ligne],D77,T_ARRETS[Code],"QLT"))</f>
        <v/>
      </c>
      <c r="I77">
        <f>MAX(F77-G77,0)</f>
        <v/>
      </c>
      <c r="J77">
        <f>MAX(I77-H77,0)</f>
        <v/>
      </c>
      <c r="K77">
        <f>Journal_Prod!F77</f>
        <v/>
      </c>
      <c r="L77">
        <f>Journal_Prod!H77</f>
        <v/>
      </c>
      <c r="M77">
        <f>Journal_Prod!G77</f>
        <v/>
      </c>
      <c r="N77">
        <f>IFERROR(INDEX(Paramètres!$B$13:$B$15, MATCH(E77, Paramètres!$A$13:$A$15, 0)),"")</f>
        <v/>
      </c>
      <c r="O77">
        <f>K77*N77</f>
        <v/>
      </c>
      <c r="P77">
        <f>J77*60</f>
        <v/>
      </c>
      <c r="Q77">
        <f>IF(I77&gt;0,J77/I77,"")</f>
        <v/>
      </c>
      <c r="R77">
        <f>IF(P77&gt;0,O77/P77,"")</f>
        <v/>
      </c>
      <c r="S77">
        <f>IF(K77&gt;0,L77/K77,"")</f>
        <v/>
      </c>
      <c r="T77">
        <f>IF(AND(Q77&gt;0,R77&gt;0,S77&gt;0),Q77*R77*S77,"")</f>
        <v/>
      </c>
      <c r="U77">
        <f>IF(F77&gt;0,I77/F77,"")</f>
        <v/>
      </c>
      <c r="V77">
        <f>IF(AND(T77&gt;0,U77&gt;0),T77*U77,"")</f>
        <v/>
      </c>
    </row>
    <row r="78">
      <c r="A78" s="8">
        <f>Journal_Prod!A78</f>
        <v/>
      </c>
      <c r="B78" s="5">
        <f>Journal_Prod!B78</f>
        <v/>
      </c>
      <c r="C78">
        <f>Journal_Prod!C78</f>
        <v/>
      </c>
      <c r="D78">
        <f>Journal_Prod!D78</f>
        <v/>
      </c>
      <c r="E78">
        <f>Journal_Prod!E78</f>
        <v/>
      </c>
      <c r="F78">
        <f>Paramètres!$E$4</f>
        <v/>
      </c>
      <c r="G78">
        <f>SUM(SUMIFS(T_ARRETS[Minutes],T_ARRETS[Date],A78,T_ARRETS[Shift],C78,T_ARRETS[Ligne],D78,T_ARRETS[Code],"BRK"),SUMIFS(T_ARRETS[Minutes],T_ARRETS[Date],A78,T_ARRETS[Shift],C78,T_ARRETS[Ligne],D78,T_ARRETS[Code],"CHG"),SUMIFS(T_ARRETS[Minutes],T_ARRETS[Date],A78,T_ARRETS[Shift],C78,T_ARRETS[Ligne],D78,T_ARRETS[Code],"PMA"))</f>
        <v/>
      </c>
      <c r="H78">
        <f>SUM(SUMIFS(T_ARRETS[Minutes],T_ARRETS[Date],A78,T_ARRETS[Shift],C78,T_ARRETS[Ligne],D78,T_ARRETS[Code],"PAN"),SUMIFS(T_ARRETS[Minutes],T_ARRETS[Date],A78,T_ARRETS[Shift],C78,T_ARRETS[Ligne],D78,T_ARRETS[Code],"MAT"),SUMIFS(T_ARRETS[Minutes],T_ARRETS[Date],A78,T_ARRETS[Shift],C78,T_ARRETS[Ligne],D78,T_ARRETS[Code],"BLK"),SUMIFS(T_ARRETS[Minutes],T_ARRETS[Date],A78,T_ARRETS[Shift],C78,T_ARRETS[Ligne],D78,T_ARRETS[Code],"STA"),SUMIFS(T_ARRETS[Minutes],T_ARRETS[Date],A78,T_ARRETS[Shift],C78,T_ARRETS[Ligne],D78,T_ARRETS[Code],"QLT"))</f>
        <v/>
      </c>
      <c r="I78">
        <f>MAX(F78-G78,0)</f>
        <v/>
      </c>
      <c r="J78">
        <f>MAX(I78-H78,0)</f>
        <v/>
      </c>
      <c r="K78">
        <f>Journal_Prod!F78</f>
        <v/>
      </c>
      <c r="L78">
        <f>Journal_Prod!H78</f>
        <v/>
      </c>
      <c r="M78">
        <f>Journal_Prod!G78</f>
        <v/>
      </c>
      <c r="N78">
        <f>IFERROR(INDEX(Paramètres!$B$13:$B$15, MATCH(E78, Paramètres!$A$13:$A$15, 0)),"")</f>
        <v/>
      </c>
      <c r="O78">
        <f>K78*N78</f>
        <v/>
      </c>
      <c r="P78">
        <f>J78*60</f>
        <v/>
      </c>
      <c r="Q78">
        <f>IF(I78&gt;0,J78/I78,"")</f>
        <v/>
      </c>
      <c r="R78">
        <f>IF(P78&gt;0,O78/P78,"")</f>
        <v/>
      </c>
      <c r="S78">
        <f>IF(K78&gt;0,L78/K78,"")</f>
        <v/>
      </c>
      <c r="T78">
        <f>IF(AND(Q78&gt;0,R78&gt;0,S78&gt;0),Q78*R78*S78,"")</f>
        <v/>
      </c>
      <c r="U78">
        <f>IF(F78&gt;0,I78/F78,"")</f>
        <v/>
      </c>
      <c r="V78">
        <f>IF(AND(T78&gt;0,U78&gt;0),T78*U78,"")</f>
        <v/>
      </c>
    </row>
    <row r="79">
      <c r="A79" s="8">
        <f>Journal_Prod!A79</f>
        <v/>
      </c>
      <c r="B79" s="5">
        <f>Journal_Prod!B79</f>
        <v/>
      </c>
      <c r="C79">
        <f>Journal_Prod!C79</f>
        <v/>
      </c>
      <c r="D79">
        <f>Journal_Prod!D79</f>
        <v/>
      </c>
      <c r="E79">
        <f>Journal_Prod!E79</f>
        <v/>
      </c>
      <c r="F79">
        <f>Paramètres!$E$4</f>
        <v/>
      </c>
      <c r="G79">
        <f>SUM(SUMIFS(T_ARRETS[Minutes],T_ARRETS[Date],A79,T_ARRETS[Shift],C79,T_ARRETS[Ligne],D79,T_ARRETS[Code],"BRK"),SUMIFS(T_ARRETS[Minutes],T_ARRETS[Date],A79,T_ARRETS[Shift],C79,T_ARRETS[Ligne],D79,T_ARRETS[Code],"CHG"),SUMIFS(T_ARRETS[Minutes],T_ARRETS[Date],A79,T_ARRETS[Shift],C79,T_ARRETS[Ligne],D79,T_ARRETS[Code],"PMA"))</f>
        <v/>
      </c>
      <c r="H79">
        <f>SUM(SUMIFS(T_ARRETS[Minutes],T_ARRETS[Date],A79,T_ARRETS[Shift],C79,T_ARRETS[Ligne],D79,T_ARRETS[Code],"PAN"),SUMIFS(T_ARRETS[Minutes],T_ARRETS[Date],A79,T_ARRETS[Shift],C79,T_ARRETS[Ligne],D79,T_ARRETS[Code],"MAT"),SUMIFS(T_ARRETS[Minutes],T_ARRETS[Date],A79,T_ARRETS[Shift],C79,T_ARRETS[Ligne],D79,T_ARRETS[Code],"BLK"),SUMIFS(T_ARRETS[Minutes],T_ARRETS[Date],A79,T_ARRETS[Shift],C79,T_ARRETS[Ligne],D79,T_ARRETS[Code],"STA"),SUMIFS(T_ARRETS[Minutes],T_ARRETS[Date],A79,T_ARRETS[Shift],C79,T_ARRETS[Ligne],D79,T_ARRETS[Code],"QLT"))</f>
        <v/>
      </c>
      <c r="I79">
        <f>MAX(F79-G79,0)</f>
        <v/>
      </c>
      <c r="J79">
        <f>MAX(I79-H79,0)</f>
        <v/>
      </c>
      <c r="K79">
        <f>Journal_Prod!F79</f>
        <v/>
      </c>
      <c r="L79">
        <f>Journal_Prod!H79</f>
        <v/>
      </c>
      <c r="M79">
        <f>Journal_Prod!G79</f>
        <v/>
      </c>
      <c r="N79">
        <f>IFERROR(INDEX(Paramètres!$B$13:$B$15, MATCH(E79, Paramètres!$A$13:$A$15, 0)),"")</f>
        <v/>
      </c>
      <c r="O79">
        <f>K79*N79</f>
        <v/>
      </c>
      <c r="P79">
        <f>J79*60</f>
        <v/>
      </c>
      <c r="Q79">
        <f>IF(I79&gt;0,J79/I79,"")</f>
        <v/>
      </c>
      <c r="R79">
        <f>IF(P79&gt;0,O79/P79,"")</f>
        <v/>
      </c>
      <c r="S79">
        <f>IF(K79&gt;0,L79/K79,"")</f>
        <v/>
      </c>
      <c r="T79">
        <f>IF(AND(Q79&gt;0,R79&gt;0,S79&gt;0),Q79*R79*S79,"")</f>
        <v/>
      </c>
      <c r="U79">
        <f>IF(F79&gt;0,I79/F79,"")</f>
        <v/>
      </c>
      <c r="V79">
        <f>IF(AND(T79&gt;0,U79&gt;0),T79*U79,"")</f>
        <v/>
      </c>
    </row>
    <row r="80">
      <c r="A80" s="8">
        <f>Journal_Prod!A80</f>
        <v/>
      </c>
      <c r="B80" s="5">
        <f>Journal_Prod!B80</f>
        <v/>
      </c>
      <c r="C80">
        <f>Journal_Prod!C80</f>
        <v/>
      </c>
      <c r="D80">
        <f>Journal_Prod!D80</f>
        <v/>
      </c>
      <c r="E80">
        <f>Journal_Prod!E80</f>
        <v/>
      </c>
      <c r="F80">
        <f>Paramètres!$E$4</f>
        <v/>
      </c>
      <c r="G80">
        <f>SUM(SUMIFS(T_ARRETS[Minutes],T_ARRETS[Date],A80,T_ARRETS[Shift],C80,T_ARRETS[Ligne],D80,T_ARRETS[Code],"BRK"),SUMIFS(T_ARRETS[Minutes],T_ARRETS[Date],A80,T_ARRETS[Shift],C80,T_ARRETS[Ligne],D80,T_ARRETS[Code],"CHG"),SUMIFS(T_ARRETS[Minutes],T_ARRETS[Date],A80,T_ARRETS[Shift],C80,T_ARRETS[Ligne],D80,T_ARRETS[Code],"PMA"))</f>
        <v/>
      </c>
      <c r="H80">
        <f>SUM(SUMIFS(T_ARRETS[Minutes],T_ARRETS[Date],A80,T_ARRETS[Shift],C80,T_ARRETS[Ligne],D80,T_ARRETS[Code],"PAN"),SUMIFS(T_ARRETS[Minutes],T_ARRETS[Date],A80,T_ARRETS[Shift],C80,T_ARRETS[Ligne],D80,T_ARRETS[Code],"MAT"),SUMIFS(T_ARRETS[Minutes],T_ARRETS[Date],A80,T_ARRETS[Shift],C80,T_ARRETS[Ligne],D80,T_ARRETS[Code],"BLK"),SUMIFS(T_ARRETS[Minutes],T_ARRETS[Date],A80,T_ARRETS[Shift],C80,T_ARRETS[Ligne],D80,T_ARRETS[Code],"STA"),SUMIFS(T_ARRETS[Minutes],T_ARRETS[Date],A80,T_ARRETS[Shift],C80,T_ARRETS[Ligne],D80,T_ARRETS[Code],"QLT"))</f>
        <v/>
      </c>
      <c r="I80">
        <f>MAX(F80-G80,0)</f>
        <v/>
      </c>
      <c r="J80">
        <f>MAX(I80-H80,0)</f>
        <v/>
      </c>
      <c r="K80">
        <f>Journal_Prod!F80</f>
        <v/>
      </c>
      <c r="L80">
        <f>Journal_Prod!H80</f>
        <v/>
      </c>
      <c r="M80">
        <f>Journal_Prod!G80</f>
        <v/>
      </c>
      <c r="N80">
        <f>IFERROR(INDEX(Paramètres!$B$13:$B$15, MATCH(E80, Paramètres!$A$13:$A$15, 0)),"")</f>
        <v/>
      </c>
      <c r="O80">
        <f>K80*N80</f>
        <v/>
      </c>
      <c r="P80">
        <f>J80*60</f>
        <v/>
      </c>
      <c r="Q80">
        <f>IF(I80&gt;0,J80/I80,"")</f>
        <v/>
      </c>
      <c r="R80">
        <f>IF(P80&gt;0,O80/P80,"")</f>
        <v/>
      </c>
      <c r="S80">
        <f>IF(K80&gt;0,L80/K80,"")</f>
        <v/>
      </c>
      <c r="T80">
        <f>IF(AND(Q80&gt;0,R80&gt;0,S80&gt;0),Q80*R80*S80,"")</f>
        <v/>
      </c>
      <c r="U80">
        <f>IF(F80&gt;0,I80/F80,"")</f>
        <v/>
      </c>
      <c r="V80">
        <f>IF(AND(T80&gt;0,U80&gt;0),T80*U80,"")</f>
        <v/>
      </c>
    </row>
    <row r="81">
      <c r="A81" s="8">
        <f>Journal_Prod!A81</f>
        <v/>
      </c>
      <c r="B81" s="5">
        <f>Journal_Prod!B81</f>
        <v/>
      </c>
      <c r="C81">
        <f>Journal_Prod!C81</f>
        <v/>
      </c>
      <c r="D81">
        <f>Journal_Prod!D81</f>
        <v/>
      </c>
      <c r="E81">
        <f>Journal_Prod!E81</f>
        <v/>
      </c>
      <c r="F81">
        <f>Paramètres!$E$4</f>
        <v/>
      </c>
      <c r="G81">
        <f>SUM(SUMIFS(T_ARRETS[Minutes],T_ARRETS[Date],A81,T_ARRETS[Shift],C81,T_ARRETS[Ligne],D81,T_ARRETS[Code],"BRK"),SUMIFS(T_ARRETS[Minutes],T_ARRETS[Date],A81,T_ARRETS[Shift],C81,T_ARRETS[Ligne],D81,T_ARRETS[Code],"CHG"),SUMIFS(T_ARRETS[Minutes],T_ARRETS[Date],A81,T_ARRETS[Shift],C81,T_ARRETS[Ligne],D81,T_ARRETS[Code],"PMA"))</f>
        <v/>
      </c>
      <c r="H81">
        <f>SUM(SUMIFS(T_ARRETS[Minutes],T_ARRETS[Date],A81,T_ARRETS[Shift],C81,T_ARRETS[Ligne],D81,T_ARRETS[Code],"PAN"),SUMIFS(T_ARRETS[Minutes],T_ARRETS[Date],A81,T_ARRETS[Shift],C81,T_ARRETS[Ligne],D81,T_ARRETS[Code],"MAT"),SUMIFS(T_ARRETS[Minutes],T_ARRETS[Date],A81,T_ARRETS[Shift],C81,T_ARRETS[Ligne],D81,T_ARRETS[Code],"BLK"),SUMIFS(T_ARRETS[Minutes],T_ARRETS[Date],A81,T_ARRETS[Shift],C81,T_ARRETS[Ligne],D81,T_ARRETS[Code],"STA"),SUMIFS(T_ARRETS[Minutes],T_ARRETS[Date],A81,T_ARRETS[Shift],C81,T_ARRETS[Ligne],D81,T_ARRETS[Code],"QLT"))</f>
        <v/>
      </c>
      <c r="I81">
        <f>MAX(F81-G81,0)</f>
        <v/>
      </c>
      <c r="J81">
        <f>MAX(I81-H81,0)</f>
        <v/>
      </c>
      <c r="K81">
        <f>Journal_Prod!F81</f>
        <v/>
      </c>
      <c r="L81">
        <f>Journal_Prod!H81</f>
        <v/>
      </c>
      <c r="M81">
        <f>Journal_Prod!G81</f>
        <v/>
      </c>
      <c r="N81">
        <f>IFERROR(INDEX(Paramètres!$B$13:$B$15, MATCH(E81, Paramètres!$A$13:$A$15, 0)),"")</f>
        <v/>
      </c>
      <c r="O81">
        <f>K81*N81</f>
        <v/>
      </c>
      <c r="P81">
        <f>J81*60</f>
        <v/>
      </c>
      <c r="Q81">
        <f>IF(I81&gt;0,J81/I81,"")</f>
        <v/>
      </c>
      <c r="R81">
        <f>IF(P81&gt;0,O81/P81,"")</f>
        <v/>
      </c>
      <c r="S81">
        <f>IF(K81&gt;0,L81/K81,"")</f>
        <v/>
      </c>
      <c r="T81">
        <f>IF(AND(Q81&gt;0,R81&gt;0,S81&gt;0),Q81*R81*S81,"")</f>
        <v/>
      </c>
      <c r="U81">
        <f>IF(F81&gt;0,I81/F81,"")</f>
        <v/>
      </c>
      <c r="V81">
        <f>IF(AND(T81&gt;0,U81&gt;0),T81*U81,"")</f>
        <v/>
      </c>
    </row>
    <row r="82">
      <c r="A82" s="8">
        <f>Journal_Prod!A82</f>
        <v/>
      </c>
      <c r="B82" s="5">
        <f>Journal_Prod!B82</f>
        <v/>
      </c>
      <c r="C82">
        <f>Journal_Prod!C82</f>
        <v/>
      </c>
      <c r="D82">
        <f>Journal_Prod!D82</f>
        <v/>
      </c>
      <c r="E82">
        <f>Journal_Prod!E82</f>
        <v/>
      </c>
      <c r="F82">
        <f>Paramètres!$E$4</f>
        <v/>
      </c>
      <c r="G82">
        <f>SUM(SUMIFS(T_ARRETS[Minutes],T_ARRETS[Date],A82,T_ARRETS[Shift],C82,T_ARRETS[Ligne],D82,T_ARRETS[Code],"BRK"),SUMIFS(T_ARRETS[Minutes],T_ARRETS[Date],A82,T_ARRETS[Shift],C82,T_ARRETS[Ligne],D82,T_ARRETS[Code],"CHG"),SUMIFS(T_ARRETS[Minutes],T_ARRETS[Date],A82,T_ARRETS[Shift],C82,T_ARRETS[Ligne],D82,T_ARRETS[Code],"PMA"))</f>
        <v/>
      </c>
      <c r="H82">
        <f>SUM(SUMIFS(T_ARRETS[Minutes],T_ARRETS[Date],A82,T_ARRETS[Shift],C82,T_ARRETS[Ligne],D82,T_ARRETS[Code],"PAN"),SUMIFS(T_ARRETS[Minutes],T_ARRETS[Date],A82,T_ARRETS[Shift],C82,T_ARRETS[Ligne],D82,T_ARRETS[Code],"MAT"),SUMIFS(T_ARRETS[Minutes],T_ARRETS[Date],A82,T_ARRETS[Shift],C82,T_ARRETS[Ligne],D82,T_ARRETS[Code],"BLK"),SUMIFS(T_ARRETS[Minutes],T_ARRETS[Date],A82,T_ARRETS[Shift],C82,T_ARRETS[Ligne],D82,T_ARRETS[Code],"STA"),SUMIFS(T_ARRETS[Minutes],T_ARRETS[Date],A82,T_ARRETS[Shift],C82,T_ARRETS[Ligne],D82,T_ARRETS[Code],"QLT"))</f>
        <v/>
      </c>
      <c r="I82">
        <f>MAX(F82-G82,0)</f>
        <v/>
      </c>
      <c r="J82">
        <f>MAX(I82-H82,0)</f>
        <v/>
      </c>
      <c r="K82">
        <f>Journal_Prod!F82</f>
        <v/>
      </c>
      <c r="L82">
        <f>Journal_Prod!H82</f>
        <v/>
      </c>
      <c r="M82">
        <f>Journal_Prod!G82</f>
        <v/>
      </c>
      <c r="N82">
        <f>IFERROR(INDEX(Paramètres!$B$13:$B$15, MATCH(E82, Paramètres!$A$13:$A$15, 0)),"")</f>
        <v/>
      </c>
      <c r="O82">
        <f>K82*N82</f>
        <v/>
      </c>
      <c r="P82">
        <f>J82*60</f>
        <v/>
      </c>
      <c r="Q82">
        <f>IF(I82&gt;0,J82/I82,"")</f>
        <v/>
      </c>
      <c r="R82">
        <f>IF(P82&gt;0,O82/P82,"")</f>
        <v/>
      </c>
      <c r="S82">
        <f>IF(K82&gt;0,L82/K82,"")</f>
        <v/>
      </c>
      <c r="T82">
        <f>IF(AND(Q82&gt;0,R82&gt;0,S82&gt;0),Q82*R82*S82,"")</f>
        <v/>
      </c>
      <c r="U82">
        <f>IF(F82&gt;0,I82/F82,"")</f>
        <v/>
      </c>
      <c r="V82">
        <f>IF(AND(T82&gt;0,U82&gt;0),T82*U82,"")</f>
        <v/>
      </c>
    </row>
    <row r="83">
      <c r="A83" s="8">
        <f>Journal_Prod!A83</f>
        <v/>
      </c>
      <c r="B83" s="5">
        <f>Journal_Prod!B83</f>
        <v/>
      </c>
      <c r="C83">
        <f>Journal_Prod!C83</f>
        <v/>
      </c>
      <c r="D83">
        <f>Journal_Prod!D83</f>
        <v/>
      </c>
      <c r="E83">
        <f>Journal_Prod!E83</f>
        <v/>
      </c>
      <c r="F83">
        <f>Paramètres!$E$4</f>
        <v/>
      </c>
      <c r="G83">
        <f>SUM(SUMIFS(T_ARRETS[Minutes],T_ARRETS[Date],A83,T_ARRETS[Shift],C83,T_ARRETS[Ligne],D83,T_ARRETS[Code],"BRK"),SUMIFS(T_ARRETS[Minutes],T_ARRETS[Date],A83,T_ARRETS[Shift],C83,T_ARRETS[Ligne],D83,T_ARRETS[Code],"CHG"),SUMIFS(T_ARRETS[Minutes],T_ARRETS[Date],A83,T_ARRETS[Shift],C83,T_ARRETS[Ligne],D83,T_ARRETS[Code],"PMA"))</f>
        <v/>
      </c>
      <c r="H83">
        <f>SUM(SUMIFS(T_ARRETS[Minutes],T_ARRETS[Date],A83,T_ARRETS[Shift],C83,T_ARRETS[Ligne],D83,T_ARRETS[Code],"PAN"),SUMIFS(T_ARRETS[Minutes],T_ARRETS[Date],A83,T_ARRETS[Shift],C83,T_ARRETS[Ligne],D83,T_ARRETS[Code],"MAT"),SUMIFS(T_ARRETS[Minutes],T_ARRETS[Date],A83,T_ARRETS[Shift],C83,T_ARRETS[Ligne],D83,T_ARRETS[Code],"BLK"),SUMIFS(T_ARRETS[Minutes],T_ARRETS[Date],A83,T_ARRETS[Shift],C83,T_ARRETS[Ligne],D83,T_ARRETS[Code],"STA"),SUMIFS(T_ARRETS[Minutes],T_ARRETS[Date],A83,T_ARRETS[Shift],C83,T_ARRETS[Ligne],D83,T_ARRETS[Code],"QLT"))</f>
        <v/>
      </c>
      <c r="I83">
        <f>MAX(F83-G83,0)</f>
        <v/>
      </c>
      <c r="J83">
        <f>MAX(I83-H83,0)</f>
        <v/>
      </c>
      <c r="K83">
        <f>Journal_Prod!F83</f>
        <v/>
      </c>
      <c r="L83">
        <f>Journal_Prod!H83</f>
        <v/>
      </c>
      <c r="M83">
        <f>Journal_Prod!G83</f>
        <v/>
      </c>
      <c r="N83">
        <f>IFERROR(INDEX(Paramètres!$B$13:$B$15, MATCH(E83, Paramètres!$A$13:$A$15, 0)),"")</f>
        <v/>
      </c>
      <c r="O83">
        <f>K83*N83</f>
        <v/>
      </c>
      <c r="P83">
        <f>J83*60</f>
        <v/>
      </c>
      <c r="Q83">
        <f>IF(I83&gt;0,J83/I83,"")</f>
        <v/>
      </c>
      <c r="R83">
        <f>IF(P83&gt;0,O83/P83,"")</f>
        <v/>
      </c>
      <c r="S83">
        <f>IF(K83&gt;0,L83/K83,"")</f>
        <v/>
      </c>
      <c r="T83">
        <f>IF(AND(Q83&gt;0,R83&gt;0,S83&gt;0),Q83*R83*S83,"")</f>
        <v/>
      </c>
      <c r="U83">
        <f>IF(F83&gt;0,I83/F83,"")</f>
        <v/>
      </c>
      <c r="V83">
        <f>IF(AND(T83&gt;0,U83&gt;0),T83*U83,"")</f>
        <v/>
      </c>
    </row>
    <row r="84">
      <c r="A84" s="8">
        <f>Journal_Prod!A84</f>
        <v/>
      </c>
      <c r="B84" s="5">
        <f>Journal_Prod!B84</f>
        <v/>
      </c>
      <c r="C84">
        <f>Journal_Prod!C84</f>
        <v/>
      </c>
      <c r="D84">
        <f>Journal_Prod!D84</f>
        <v/>
      </c>
      <c r="E84">
        <f>Journal_Prod!E84</f>
        <v/>
      </c>
      <c r="F84">
        <f>Paramètres!$E$4</f>
        <v/>
      </c>
      <c r="G84">
        <f>SUM(SUMIFS(T_ARRETS[Minutes],T_ARRETS[Date],A84,T_ARRETS[Shift],C84,T_ARRETS[Ligne],D84,T_ARRETS[Code],"BRK"),SUMIFS(T_ARRETS[Minutes],T_ARRETS[Date],A84,T_ARRETS[Shift],C84,T_ARRETS[Ligne],D84,T_ARRETS[Code],"CHG"),SUMIFS(T_ARRETS[Minutes],T_ARRETS[Date],A84,T_ARRETS[Shift],C84,T_ARRETS[Ligne],D84,T_ARRETS[Code],"PMA"))</f>
        <v/>
      </c>
      <c r="H84">
        <f>SUM(SUMIFS(T_ARRETS[Minutes],T_ARRETS[Date],A84,T_ARRETS[Shift],C84,T_ARRETS[Ligne],D84,T_ARRETS[Code],"PAN"),SUMIFS(T_ARRETS[Minutes],T_ARRETS[Date],A84,T_ARRETS[Shift],C84,T_ARRETS[Ligne],D84,T_ARRETS[Code],"MAT"),SUMIFS(T_ARRETS[Minutes],T_ARRETS[Date],A84,T_ARRETS[Shift],C84,T_ARRETS[Ligne],D84,T_ARRETS[Code],"BLK"),SUMIFS(T_ARRETS[Minutes],T_ARRETS[Date],A84,T_ARRETS[Shift],C84,T_ARRETS[Ligne],D84,T_ARRETS[Code],"STA"),SUMIFS(T_ARRETS[Minutes],T_ARRETS[Date],A84,T_ARRETS[Shift],C84,T_ARRETS[Ligne],D84,T_ARRETS[Code],"QLT"))</f>
        <v/>
      </c>
      <c r="I84">
        <f>MAX(F84-G84,0)</f>
        <v/>
      </c>
      <c r="J84">
        <f>MAX(I84-H84,0)</f>
        <v/>
      </c>
      <c r="K84">
        <f>Journal_Prod!F84</f>
        <v/>
      </c>
      <c r="L84">
        <f>Journal_Prod!H84</f>
        <v/>
      </c>
      <c r="M84">
        <f>Journal_Prod!G84</f>
        <v/>
      </c>
      <c r="N84">
        <f>IFERROR(INDEX(Paramètres!$B$13:$B$15, MATCH(E84, Paramètres!$A$13:$A$15, 0)),"")</f>
        <v/>
      </c>
      <c r="O84">
        <f>K84*N84</f>
        <v/>
      </c>
      <c r="P84">
        <f>J84*60</f>
        <v/>
      </c>
      <c r="Q84">
        <f>IF(I84&gt;0,J84/I84,"")</f>
        <v/>
      </c>
      <c r="R84">
        <f>IF(P84&gt;0,O84/P84,"")</f>
        <v/>
      </c>
      <c r="S84">
        <f>IF(K84&gt;0,L84/K84,"")</f>
        <v/>
      </c>
      <c r="T84">
        <f>IF(AND(Q84&gt;0,R84&gt;0,S84&gt;0),Q84*R84*S84,"")</f>
        <v/>
      </c>
      <c r="U84">
        <f>IF(F84&gt;0,I84/F84,"")</f>
        <v/>
      </c>
      <c r="V84">
        <f>IF(AND(T84&gt;0,U84&gt;0),T84*U84,"")</f>
        <v/>
      </c>
    </row>
    <row r="85">
      <c r="A85" s="8">
        <f>Journal_Prod!A85</f>
        <v/>
      </c>
      <c r="B85" s="5">
        <f>Journal_Prod!B85</f>
        <v/>
      </c>
      <c r="C85">
        <f>Journal_Prod!C85</f>
        <v/>
      </c>
      <c r="D85">
        <f>Journal_Prod!D85</f>
        <v/>
      </c>
      <c r="E85">
        <f>Journal_Prod!E85</f>
        <v/>
      </c>
      <c r="F85">
        <f>Paramètres!$E$4</f>
        <v/>
      </c>
      <c r="G85">
        <f>SUM(SUMIFS(T_ARRETS[Minutes],T_ARRETS[Date],A85,T_ARRETS[Shift],C85,T_ARRETS[Ligne],D85,T_ARRETS[Code],"BRK"),SUMIFS(T_ARRETS[Minutes],T_ARRETS[Date],A85,T_ARRETS[Shift],C85,T_ARRETS[Ligne],D85,T_ARRETS[Code],"CHG"),SUMIFS(T_ARRETS[Minutes],T_ARRETS[Date],A85,T_ARRETS[Shift],C85,T_ARRETS[Ligne],D85,T_ARRETS[Code],"PMA"))</f>
        <v/>
      </c>
      <c r="H85">
        <f>SUM(SUMIFS(T_ARRETS[Minutes],T_ARRETS[Date],A85,T_ARRETS[Shift],C85,T_ARRETS[Ligne],D85,T_ARRETS[Code],"PAN"),SUMIFS(T_ARRETS[Minutes],T_ARRETS[Date],A85,T_ARRETS[Shift],C85,T_ARRETS[Ligne],D85,T_ARRETS[Code],"MAT"),SUMIFS(T_ARRETS[Minutes],T_ARRETS[Date],A85,T_ARRETS[Shift],C85,T_ARRETS[Ligne],D85,T_ARRETS[Code],"BLK"),SUMIFS(T_ARRETS[Minutes],T_ARRETS[Date],A85,T_ARRETS[Shift],C85,T_ARRETS[Ligne],D85,T_ARRETS[Code],"STA"),SUMIFS(T_ARRETS[Minutes],T_ARRETS[Date],A85,T_ARRETS[Shift],C85,T_ARRETS[Ligne],D85,T_ARRETS[Code],"QLT"))</f>
        <v/>
      </c>
      <c r="I85">
        <f>MAX(F85-G85,0)</f>
        <v/>
      </c>
      <c r="J85">
        <f>MAX(I85-H85,0)</f>
        <v/>
      </c>
      <c r="K85">
        <f>Journal_Prod!F85</f>
        <v/>
      </c>
      <c r="L85">
        <f>Journal_Prod!H85</f>
        <v/>
      </c>
      <c r="M85">
        <f>Journal_Prod!G85</f>
        <v/>
      </c>
      <c r="N85">
        <f>IFERROR(INDEX(Paramètres!$B$13:$B$15, MATCH(E85, Paramètres!$A$13:$A$15, 0)),"")</f>
        <v/>
      </c>
      <c r="O85">
        <f>K85*N85</f>
        <v/>
      </c>
      <c r="P85">
        <f>J85*60</f>
        <v/>
      </c>
      <c r="Q85">
        <f>IF(I85&gt;0,J85/I85,"")</f>
        <v/>
      </c>
      <c r="R85">
        <f>IF(P85&gt;0,O85/P85,"")</f>
        <v/>
      </c>
      <c r="S85">
        <f>IF(K85&gt;0,L85/K85,"")</f>
        <v/>
      </c>
      <c r="T85">
        <f>IF(AND(Q85&gt;0,R85&gt;0,S85&gt;0),Q85*R85*S85,"")</f>
        <v/>
      </c>
      <c r="U85">
        <f>IF(F85&gt;0,I85/F85,"")</f>
        <v/>
      </c>
      <c r="V85">
        <f>IF(AND(T85&gt;0,U85&gt;0),T85*U85,"")</f>
        <v/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Tableau de Bord — OEE/OAE</t>
        </is>
      </c>
    </row>
    <row r="3">
      <c r="A3" t="inlineStr">
        <is>
          <t>Ligne</t>
        </is>
      </c>
      <c r="B3" t="inlineStr">
        <is>
          <t>Ligne A</t>
        </is>
      </c>
      <c r="C3" t="inlineStr">
        <is>
          <t>Mois (AAAA-MM-01)</t>
        </is>
      </c>
      <c r="D3" s="4" t="n">
        <v>45901</v>
      </c>
    </row>
    <row r="6">
      <c r="A6" t="inlineStr">
        <is>
          <t>OEE</t>
        </is>
      </c>
      <c r="B6" s="9">
        <f>IF(AND(B7&gt;0,B8&gt;0,B9&gt;0),B7*B8*B9,"")</f>
        <v/>
      </c>
      <c r="C6" t="inlineStr">
        <is>
          <t>Loading</t>
        </is>
      </c>
    </row>
    <row r="7">
      <c r="A7" t="inlineStr">
        <is>
          <t>Disponibilite</t>
        </is>
      </c>
      <c r="B7" s="9">
        <f>IFERROR(SUMIFS(T_CALCS[RunTime_s],T_CALCS[Mois],$D$3,T_CALCS[Ligne],$B$3)/SUMIFS(T_CALCS[PPT_min],T_CALCS[Mois],$D$3,T_CALCS[Ligne],$B$3)/60,"")</f>
        <v/>
      </c>
      <c r="C7" t="inlineStr">
        <is>
          <t>PPT (min)</t>
        </is>
      </c>
      <c r="D7" s="10">
        <f>SUMIFS(T_CALCS[PPT_min],T_CALCS[Mois],$D$3,T_CALCS[Ligne],$B$3)</f>
        <v/>
      </c>
    </row>
    <row r="8">
      <c r="A8" t="inlineStr">
        <is>
          <t>Performance</t>
        </is>
      </c>
      <c r="B8" s="9">
        <f>IFERROR(SUMIFS(T_CALCS[Ideal_seconds],T_CALCS[Mois],$D$3,T_CALCS[Ligne],$B$3)/SUMIFS(T_CALCS[RunTime_s],T_CALCS[Mois],$D$3,T_CALCS[Ligne],$B$3),"")</f>
        <v/>
      </c>
      <c r="C8" t="inlineStr">
        <is>
          <t>Run Time (min)</t>
        </is>
      </c>
      <c r="D8" s="10">
        <f>SUMIFS(T_CALCS[RunTime_min],T_CALCS[Mois],$D$3,T_CALCS[Ligne],$B$3)</f>
        <v/>
      </c>
    </row>
    <row r="9">
      <c r="A9" t="inlineStr">
        <is>
          <t>Qualite</t>
        </is>
      </c>
      <c r="B9" s="9">
        <f>IFERROR(SUMIFS(T_CALCS[Units_ok],T_CALCS[Mois],$D$3,T_CALCS[Ligne],$B$3)/SUMIFS(T_CALCS[Units_total],T_CALCS[Mois],$D$3,T_CALCS[Ligne],$B$3),"")</f>
        <v/>
      </c>
      <c r="C9" t="inlineStr">
        <is>
          <t>Unités OK</t>
        </is>
      </c>
      <c r="D9" s="10">
        <f>SUMIFS(T_CALCS[Units_ok],T_CALCS[Mois],$D$3,T_CALCS[Ligne],$B$3)</f>
        <v/>
      </c>
    </row>
    <row r="10">
      <c r="A10" t="inlineStr">
        <is>
          <t>OAE</t>
        </is>
      </c>
      <c r="B10" s="9">
        <f>IFERROR(B6*SUMIFS(T_CALCS[PPT_min],T_CALCS[Mois],$D$3,T_CALCS[Ligne],$B$3)/SUMIFS(T_CALCS[Shift_min],T_CALCS[Mois],$D$3,T_CALCS[Ligne],$B$3),"")</f>
        <v/>
      </c>
      <c r="C10" t="inlineStr">
        <is>
          <t>Unités totales</t>
        </is>
      </c>
      <c r="D10" s="10">
        <f>SUMIFS(T_CALCS[Units_total],T_CALCS[Mois],$D$3,T_CALCS[Ligne],$B$3)</f>
        <v/>
      </c>
    </row>
  </sheetData>
  <dataValidations count="1">
    <dataValidation sqref="B3" showErrorMessage="1" showInputMessage="1" allowBlank="0" type="list">
      <formula1>=Paramètres!$A$6:$A$7</formula1>
    </dataValidation>
  </dataValidation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2025-10-05T18:16:17Z</dcterms:created>
  <dcterms:modified xmlns:dcterms="http://purl.org/dc/terms/" xmlns:xsi="http://www.w3.org/2001/XMLSchema-instance" xsi:type="dcterms:W3CDTF">2025-10-05T18:16:17Z</dcterms:modified>
</cp:coreProperties>
</file>