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Saisies_Retours" sheetId="2" state="visible" r:id="rId2"/>
    <sheet xmlns:r="http://schemas.openxmlformats.org/officeDocument/2006/relationships" name="SAV_Tickets" sheetId="3" state="visible" r:id="rId3"/>
    <sheet xmlns:r="http://schemas.openxmlformats.org/officeDocument/2006/relationships" name="Données" sheetId="4" state="visible" r:id="rId4"/>
    <sheet xmlns:r="http://schemas.openxmlformats.org/officeDocument/2006/relationships" name="Tableau_de_Bord" sheetId="5" state="visible" r:id="rId5"/>
    <sheet xmlns:r="http://schemas.openxmlformats.org/officeDocument/2006/relationships" name="KPI_Journalier" sheetId="6" state="visible" r:id="rId6"/>
  </sheets>
  <definedNames>
    <definedName name="Canaux">'Paramètres'!$B$3:$B$8</definedName>
    <definedName name="Statuts_RMA">'Paramètres'!$B$10:$B$16</definedName>
    <definedName name="Motifs">'Paramètres'!$B$18:$B$23</definedName>
    <definedName name="Décisions">'Paramètres'!$B$25:$B$29</definedName>
    <definedName name="États_Article">'Paramètres'!$B$31:$B$35</definedName>
    <definedName name="Priorités">'Paramètres'!$B$37:$B$40</definedName>
    <definedName name="Statuts_Ticket">'Paramètres'!$B$42:$B$47</definedName>
    <definedName name="Catégories">'Paramètres'!$B$49:$B$54</definedName>
    <definedName name="Agents">'Paramètres'!$B$56:$B$60</definedName>
    <definedName name="SLA_RMA">'Paramètres'!$A$62:$B$67</definedName>
    <definedName name="SLA_Tickets">'Paramètres'!$A$70:$B$74</definedName>
  </definedNames>
  <calcPr calcId="124519" fullCalcOnLoad="1"/>
</workbook>
</file>

<file path=xl/styles.xml><?xml version="1.0" encoding="utf-8"?>
<styleSheet xmlns="http://schemas.openxmlformats.org/spreadsheetml/2006/main">
  <numFmts count="4">
    <numFmt numFmtId="164" formatCode="yyyy-mm-dd"/>
    <numFmt numFmtId="165" formatCode="#,##0.00€"/>
    <numFmt numFmtId="166" formatCode="0.0"/>
    <numFmt numFmtId="167" formatCode="0.0%"/>
  </numFmts>
  <fonts count="5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color rgb="00FFFFFF"/>
    </font>
    <font>
      <b val="1"/>
      <sz val="16"/>
    </font>
  </fonts>
  <fills count="4">
    <fill>
      <patternFill/>
    </fill>
    <fill>
      <patternFill patternType="gray125"/>
    </fill>
    <fill>
      <patternFill patternType="solid">
        <fgColor rgb="0084A59D"/>
      </patternFill>
    </fill>
    <fill>
      <patternFill patternType="solid">
        <fgColor rgb="001F6E8C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  <xf numFmtId="0" fontId="3" fillId="3" borderId="1" applyAlignment="1" pivotButton="0" quotePrefix="0" xfId="0">
      <alignment horizontal="center" vertical="center"/>
    </xf>
    <xf numFmtId="0" fontId="0" fillId="0" borderId="1" pivotButton="0" quotePrefix="0" xfId="0"/>
    <xf numFmtId="164" fontId="0" fillId="0" borderId="1" pivotButton="0" quotePrefix="0" xfId="0"/>
    <xf numFmtId="165" fontId="0" fillId="0" borderId="1" pivotButton="0" quotePrefix="0" xfId="0"/>
    <xf numFmtId="0" fontId="1" fillId="0" borderId="0" pivotButton="0" quotePrefix="0" xfId="0"/>
    <xf numFmtId="0" fontId="4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1" fontId="0" fillId="0" borderId="1" applyAlignment="1" pivotButton="0" quotePrefix="0" xfId="0">
      <alignment horizontal="center" vertical="center"/>
    </xf>
    <xf numFmtId="166" fontId="0" fillId="0" borderId="1" applyAlignment="1" pivotButton="0" quotePrefix="0" xfId="0">
      <alignment horizontal="center" vertical="center"/>
    </xf>
    <xf numFmtId="167" fontId="0" fillId="0" borderId="1" applyAlignment="1" pivotButton="0" quotePrefix="0" xfId="0">
      <alignment horizontal="center" vertical="center"/>
    </xf>
    <xf numFmtId="165" fontId="0" fillId="0" borderId="1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/>
    </xf>
    <xf numFmtId="164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7F7F"/>
        </patternFill>
      </fill>
    </dxf>
    <dxf>
      <fill>
        <patternFill patternType="solid">
          <fgColor rgb="009BE59B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Retours par motif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'Données'!B3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'Données'!$A$4:$A$9</f>
            </numRef>
          </cat>
          <val>
            <numRef>
              <f>'Données'!$B$4:$B$9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Décisions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'Données'!E3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'Données'!$D$4:$D$8</f>
            </numRef>
          </cat>
          <val>
            <numRef>
              <f>'Données'!$E$4:$E$8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canal</a:t>
            </a:r>
          </a:p>
        </rich>
      </tx>
    </title>
    <plotArea>
      <pieChart>
        <varyColors val="1"/>
        <ser>
          <idx val="0"/>
          <order val="0"/>
          <tx>
            <strRef>
              <f>'Données'!H3</f>
            </strRef>
          </tx>
          <spPr>
            <a:ln xmlns:a="http://schemas.openxmlformats.org/drawingml/2006/main">
              <a:prstDash val="solid"/>
            </a:ln>
          </spPr>
          <cat>
            <numRef>
              <f>'Données'!$G$4:$G$9</f>
            </numRef>
          </cat>
          <val>
            <numRef>
              <f>'Données'!$H$4:$H$9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de retour — 60 derniers jours</a:t>
            </a:r>
          </a:p>
        </rich>
      </tx>
    </title>
    <plotArea>
      <lineChart>
        <grouping val="standard"/>
        <ser>
          <idx val="0"/>
          <order val="0"/>
          <tx>
            <strRef>
              <f>'KPI_Journalier'!E1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'KPI_Journalier'!$A$2:$A$61</f>
            </numRef>
          </cat>
          <val>
            <numRef>
              <f>'KPI_Journalier'!$E$2:$E$61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numFmt formatCode="0.0%" sourceLinked="0"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/Relationships>
</file>

<file path=xl/drawings/drawing1.xml><?xml version="1.0" encoding="utf-8"?>
<wsDr xmlns="http://schemas.openxmlformats.org/drawingml/2006/spreadsheetDrawing">
  <oneCellAnchor>
    <from>
      <col>0</col>
      <colOff>0</colOff>
      <row>6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6</row>
      <rowOff>0</rowOff>
    </from>
    <ext cx="576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21</row>
      <rowOff>0</rowOff>
    </from>
    <ext cx="5760000" cy="36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4</col>
      <colOff>0</colOff>
      <row>21</row>
      <rowOff>0</rowOff>
    </from>
    <ext cx="9360000" cy="324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_Retours" displayName="T_Retours" ref="A1:S61" headerRowCount="1">
  <autoFilter ref="A1:S61"/>
  <tableColumns count="19">
    <tableColumn id="1" name="RMA_ID"/>
    <tableColumn id="2" name="Date_Demande"/>
    <tableColumn id="3" name="Date_Réception"/>
    <tableColumn id="4" name="Client"/>
    <tableColumn id="5" name="Commande_ID"/>
    <tableColumn id="6" name="SKU"/>
    <tableColumn id="7" name="Catégorie"/>
    <tableColumn id="8" name="Canal"/>
    <tableColumn id="9" name="Motif"/>
    <tableColumn id="10" name="État_Article"/>
    <tableColumn id="11" name="Décision"/>
    <tableColumn id="12" name="Statut_RMA"/>
    <tableColumn id="13" name="Date_Clôture"/>
    <tableColumn id="14" name="TAT_Jours"/>
    <tableColumn id="15" name="SLA_Jours"/>
    <tableColumn id="16" name="SLA_OK"/>
    <tableColumn id="17" name="Montant_€"/>
    <tableColumn id="18" name="Frais_Retour_€"/>
    <tableColumn id="19" name="Commentaire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4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28" customWidth="1" min="2" max="2"/>
    <col width="18" customWidth="1" min="3" max="3"/>
    <col width="18" customWidth="1" min="4" max="4"/>
  </cols>
  <sheetData>
    <row r="1" ht="22" customHeight="1">
      <c r="A1" s="1" t="inlineStr">
        <is>
          <t>Paramètres — listes et SLA</t>
        </is>
      </c>
    </row>
    <row r="3">
      <c r="A3" s="2" t="inlineStr">
        <is>
          <t>Canaux</t>
        </is>
      </c>
      <c r="B3" t="inlineStr">
        <is>
          <t>Email</t>
        </is>
      </c>
    </row>
    <row r="4">
      <c r="B4" t="inlineStr">
        <is>
          <t>Téléphone</t>
        </is>
      </c>
    </row>
    <row r="5">
      <c r="B5" t="inlineStr">
        <is>
          <t>Chat</t>
        </is>
      </c>
    </row>
    <row r="6">
      <c r="B6" t="inlineStr">
        <is>
          <t>WhatsApp</t>
        </is>
      </c>
    </row>
    <row r="7">
      <c r="B7" t="inlineStr">
        <is>
          <t>Réseaux sociaux</t>
        </is>
      </c>
    </row>
    <row r="8">
      <c r="B8" t="inlineStr">
        <is>
          <t>Marketplace</t>
        </is>
      </c>
    </row>
    <row r="10">
      <c r="A10" s="2" t="inlineStr">
        <is>
          <t>Statuts_RMA</t>
        </is>
      </c>
      <c r="B10" t="inlineStr">
        <is>
          <t>Nouveau</t>
        </is>
      </c>
    </row>
    <row r="11">
      <c r="B11" t="inlineStr">
        <is>
          <t>Autorisé</t>
        </is>
      </c>
    </row>
    <row r="12">
      <c r="B12" t="inlineStr">
        <is>
          <t>Reçu</t>
        </is>
      </c>
    </row>
    <row r="13">
      <c r="B13" t="inlineStr">
        <is>
          <t>En inspection</t>
        </is>
      </c>
    </row>
    <row r="14">
      <c r="B14" t="inlineStr">
        <is>
          <t>Résolu</t>
        </is>
      </c>
    </row>
    <row r="15">
      <c r="B15" t="inlineStr">
        <is>
          <t>Clôturé</t>
        </is>
      </c>
    </row>
    <row r="16">
      <c r="B16" t="inlineStr">
        <is>
          <t>Refusé</t>
        </is>
      </c>
    </row>
    <row r="18">
      <c r="A18" s="2" t="inlineStr">
        <is>
          <t>Motifs</t>
        </is>
      </c>
      <c r="B18" t="inlineStr">
        <is>
          <t>Taille non conforme</t>
        </is>
      </c>
    </row>
    <row r="19">
      <c r="B19" t="inlineStr">
        <is>
          <t>Défectueux</t>
        </is>
      </c>
    </row>
    <row r="20">
      <c r="B20" t="inlineStr">
        <is>
          <t>Endommagé transport</t>
        </is>
      </c>
    </row>
    <row r="21">
      <c r="B21" t="inlineStr">
        <is>
          <t>Non conforme</t>
        </is>
      </c>
    </row>
    <row r="22">
      <c r="B22" t="inlineStr">
        <is>
          <t>Changement d'avis</t>
        </is>
      </c>
    </row>
    <row r="23">
      <c r="B23" t="inlineStr">
        <is>
          <t>Pièce manquante</t>
        </is>
      </c>
    </row>
    <row r="25">
      <c r="A25" s="2" t="inlineStr">
        <is>
          <t>Décisions</t>
        </is>
      </c>
      <c r="B25" t="inlineStr">
        <is>
          <t>Remboursement</t>
        </is>
      </c>
    </row>
    <row r="26">
      <c r="B26" t="inlineStr">
        <is>
          <t>Échange</t>
        </is>
      </c>
    </row>
    <row r="27">
      <c r="B27" t="inlineStr">
        <is>
          <t>Réparation</t>
        </is>
      </c>
    </row>
    <row r="28">
      <c r="B28" t="inlineStr">
        <is>
          <t>Avoir</t>
        </is>
      </c>
    </row>
    <row r="29">
      <c r="B29" t="inlineStr">
        <is>
          <t>Refus</t>
        </is>
      </c>
    </row>
    <row r="31">
      <c r="A31" s="2" t="inlineStr">
        <is>
          <t>États_Article</t>
        </is>
      </c>
      <c r="B31" t="inlineStr">
        <is>
          <t>Neuf</t>
        </is>
      </c>
    </row>
    <row r="32">
      <c r="B32" t="inlineStr">
        <is>
          <t>Ouvert</t>
        </is>
      </c>
    </row>
    <row r="33">
      <c r="B33" t="inlineStr">
        <is>
          <t>Dégradé</t>
        </is>
      </c>
    </row>
    <row r="34">
      <c r="B34" t="inlineStr">
        <is>
          <t>Cassé</t>
        </is>
      </c>
    </row>
    <row r="35">
      <c r="B35" t="inlineStr">
        <is>
          <t>Manquant</t>
        </is>
      </c>
    </row>
    <row r="37">
      <c r="A37" s="2" t="inlineStr">
        <is>
          <t>Priorités</t>
        </is>
      </c>
      <c r="B37" t="inlineStr">
        <is>
          <t>Low</t>
        </is>
      </c>
    </row>
    <row r="38">
      <c r="B38" t="inlineStr">
        <is>
          <t>Normal</t>
        </is>
      </c>
    </row>
    <row r="39">
      <c r="B39" t="inlineStr">
        <is>
          <t>High</t>
        </is>
      </c>
    </row>
    <row r="40">
      <c r="B40" t="inlineStr">
        <is>
          <t>Urgent</t>
        </is>
      </c>
    </row>
    <row r="42">
      <c r="A42" s="2" t="inlineStr">
        <is>
          <t>Statuts_Ticket</t>
        </is>
      </c>
      <c r="B42" t="inlineStr">
        <is>
          <t>Nouveau</t>
        </is>
      </c>
    </row>
    <row r="43">
      <c r="B43" t="inlineStr">
        <is>
          <t>En cours</t>
        </is>
      </c>
    </row>
    <row r="44">
      <c r="B44" t="inlineStr">
        <is>
          <t>En attente client</t>
        </is>
      </c>
    </row>
    <row r="45">
      <c r="B45" t="inlineStr">
        <is>
          <t>En attente fournisseur</t>
        </is>
      </c>
    </row>
    <row r="46">
      <c r="B46" t="inlineStr">
        <is>
          <t>Résolu</t>
        </is>
      </c>
    </row>
    <row r="47">
      <c r="B47" t="inlineStr">
        <is>
          <t>Fermé</t>
        </is>
      </c>
    </row>
    <row r="49">
      <c r="A49" s="2" t="inlineStr">
        <is>
          <t>Catégories</t>
        </is>
      </c>
      <c r="B49" t="inlineStr">
        <is>
          <t>Vêtements</t>
        </is>
      </c>
    </row>
    <row r="50">
      <c r="B50" t="inlineStr">
        <is>
          <t>Chaussures</t>
        </is>
      </c>
    </row>
    <row r="51">
      <c r="B51" t="inlineStr">
        <is>
          <t>Électronique</t>
        </is>
      </c>
    </row>
    <row r="52">
      <c r="B52" t="inlineStr">
        <is>
          <t>Maison</t>
        </is>
      </c>
    </row>
    <row r="53">
      <c r="B53" t="inlineStr">
        <is>
          <t>Beauté</t>
        </is>
      </c>
    </row>
    <row r="54">
      <c r="B54" t="inlineStr">
        <is>
          <t>Sport</t>
        </is>
      </c>
    </row>
    <row r="56">
      <c r="A56" s="2" t="inlineStr">
        <is>
          <t>Agents</t>
        </is>
      </c>
      <c r="B56" t="inlineStr">
        <is>
          <t>Camille Dupont</t>
        </is>
      </c>
    </row>
    <row r="57">
      <c r="B57" t="inlineStr">
        <is>
          <t>Thomas Martin</t>
        </is>
      </c>
    </row>
    <row r="58">
      <c r="B58" t="inlineStr">
        <is>
          <t>Lina Bernard</t>
        </is>
      </c>
    </row>
    <row r="59">
      <c r="B59" t="inlineStr">
        <is>
          <t>Hugo Lefèvre</t>
        </is>
      </c>
    </row>
    <row r="60">
      <c r="B60" t="inlineStr">
        <is>
          <t>Emma Robert</t>
        </is>
      </c>
    </row>
    <row r="62">
      <c r="A62" s="2" t="inlineStr">
        <is>
          <t>Décision</t>
        </is>
      </c>
      <c r="B62" s="2" t="inlineStr">
        <is>
          <t>SLA (jours)</t>
        </is>
      </c>
    </row>
    <row r="63">
      <c r="A63" t="inlineStr">
        <is>
          <t>Remboursement</t>
        </is>
      </c>
      <c r="B63" t="n">
        <v>7</v>
      </c>
    </row>
    <row r="64">
      <c r="A64" t="inlineStr">
        <is>
          <t>Échange</t>
        </is>
      </c>
      <c r="B64" t="n">
        <v>5</v>
      </c>
    </row>
    <row r="65">
      <c r="A65" t="inlineStr">
        <is>
          <t>Réparation</t>
        </is>
      </c>
      <c r="B65" t="n">
        <v>14</v>
      </c>
    </row>
    <row r="66">
      <c r="A66" t="inlineStr">
        <is>
          <t>Avoir</t>
        </is>
      </c>
      <c r="B66" t="n">
        <v>3</v>
      </c>
    </row>
    <row r="67">
      <c r="A67" t="inlineStr">
        <is>
          <t>Refus</t>
        </is>
      </c>
      <c r="B67" t="n">
        <v>2</v>
      </c>
    </row>
    <row r="70">
      <c r="A70" s="2" t="inlineStr">
        <is>
          <t>Priorité</t>
        </is>
      </c>
      <c r="B70" s="2" t="inlineStr">
        <is>
          <t>SLA (heures)</t>
        </is>
      </c>
    </row>
    <row r="71">
      <c r="A71" t="inlineStr">
        <is>
          <t>Low</t>
        </is>
      </c>
      <c r="B71" t="n">
        <v>72</v>
      </c>
    </row>
    <row r="72">
      <c r="A72" t="inlineStr">
        <is>
          <t>Normal</t>
        </is>
      </c>
      <c r="B72" t="n">
        <v>48</v>
      </c>
    </row>
    <row r="73">
      <c r="A73" t="inlineStr">
        <is>
          <t>High</t>
        </is>
      </c>
      <c r="B73" t="n">
        <v>24</v>
      </c>
    </row>
    <row r="74">
      <c r="A74" t="inlineStr">
        <is>
          <t>Urgent</t>
        </is>
      </c>
      <c r="B74" t="n">
        <v>8</v>
      </c>
    </row>
  </sheetData>
  <mergeCells count="1">
    <mergeCell ref="A1:D1"/>
  </mergeCells>
  <pageMargins left="0.75" right="0.75" top="1" bottom="1" header="0.5" footer="0.5"/>
  <headerFooter>
    <oddHeader/>
    <oddFooter>&amp;C&amp;9 &amp;K000000lecoursgratuit.com — Modèle Retours &amp; SAV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S6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3" customWidth="1" min="2" max="2"/>
    <col width="14" customWidth="1" min="3" max="3"/>
    <col width="18" customWidth="1" min="4" max="4"/>
    <col width="14" customWidth="1" min="5" max="5"/>
    <col width="14" customWidth="1" min="6" max="6"/>
    <col width="14" customWidth="1" min="7" max="7"/>
    <col width="13" customWidth="1" min="8" max="8"/>
    <col width="18" customWidth="1" min="9" max="9"/>
    <col width="14" customWidth="1" min="10" max="10"/>
    <col width="14" customWidth="1" min="11" max="11"/>
    <col width="14" customWidth="1" min="12" max="12"/>
    <col width="13" customWidth="1" min="13" max="13"/>
    <col width="11" customWidth="1" min="14" max="14"/>
    <col width="10" customWidth="1" min="15" max="15"/>
    <col width="10" customWidth="1" min="16" max="16"/>
    <col width="12" customWidth="1" min="17" max="17"/>
    <col width="14" customWidth="1" min="18" max="18"/>
    <col width="22" customWidth="1" min="19" max="19"/>
  </cols>
  <sheetData>
    <row r="1" ht="22" customHeight="1">
      <c r="A1" s="3" t="inlineStr">
        <is>
          <t>RMA_ID</t>
        </is>
      </c>
      <c r="B1" s="3" t="inlineStr">
        <is>
          <t>Date_Demande</t>
        </is>
      </c>
      <c r="C1" s="3" t="inlineStr">
        <is>
          <t>Date_Réception</t>
        </is>
      </c>
      <c r="D1" s="3" t="inlineStr">
        <is>
          <t>Client</t>
        </is>
      </c>
      <c r="E1" s="3" t="inlineStr">
        <is>
          <t>Commande_ID</t>
        </is>
      </c>
      <c r="F1" s="3" t="inlineStr">
        <is>
          <t>SKU</t>
        </is>
      </c>
      <c r="G1" s="3" t="inlineStr">
        <is>
          <t>Catégorie</t>
        </is>
      </c>
      <c r="H1" s="3" t="inlineStr">
        <is>
          <t>Canal</t>
        </is>
      </c>
      <c r="I1" s="3" t="inlineStr">
        <is>
          <t>Motif</t>
        </is>
      </c>
      <c r="J1" s="3" t="inlineStr">
        <is>
          <t>État_Article</t>
        </is>
      </c>
      <c r="K1" s="3" t="inlineStr">
        <is>
          <t>Décision</t>
        </is>
      </c>
      <c r="L1" s="3" t="inlineStr">
        <is>
          <t>Statut_RMA</t>
        </is>
      </c>
      <c r="M1" s="3" t="inlineStr">
        <is>
          <t>Date_Clôture</t>
        </is>
      </c>
      <c r="N1" s="3" t="inlineStr">
        <is>
          <t>TAT_Jours</t>
        </is>
      </c>
      <c r="O1" s="3" t="inlineStr">
        <is>
          <t>SLA_Jours</t>
        </is>
      </c>
      <c r="P1" s="3" t="inlineStr">
        <is>
          <t>SLA_OK</t>
        </is>
      </c>
      <c r="Q1" s="3" t="inlineStr">
        <is>
          <t>Montant_€</t>
        </is>
      </c>
      <c r="R1" s="3" t="inlineStr">
        <is>
          <t>Frais_Retour_€</t>
        </is>
      </c>
      <c r="S1" s="3" t="inlineStr">
        <is>
          <t>Commentaire</t>
        </is>
      </c>
    </row>
    <row r="2">
      <c r="A2" s="4" t="inlineStr">
        <is>
          <t>RMA-1002</t>
        </is>
      </c>
      <c r="B2" s="5" t="n">
        <v>45921</v>
      </c>
      <c r="C2" s="5" t="n">
        <v>45922</v>
      </c>
      <c r="D2" s="4" t="inlineStr">
        <is>
          <t>Alice Durand</t>
        </is>
      </c>
      <c r="E2" s="4" t="inlineStr">
        <is>
          <t>CMD-24506</t>
        </is>
      </c>
      <c r="F2" s="4" t="inlineStr">
        <is>
          <t>SHOE-042</t>
        </is>
      </c>
      <c r="G2" s="4" t="inlineStr">
        <is>
          <t>Chaussures</t>
        </is>
      </c>
      <c r="H2" s="4" t="inlineStr">
        <is>
          <t>Téléphone</t>
        </is>
      </c>
      <c r="I2" s="4" t="inlineStr">
        <is>
          <t>Pièce manquante</t>
        </is>
      </c>
      <c r="J2" s="4" t="inlineStr">
        <is>
          <t>Neuf</t>
        </is>
      </c>
      <c r="K2" s="4" t="inlineStr">
        <is>
          <t>Refus</t>
        </is>
      </c>
      <c r="L2" s="4" t="inlineStr">
        <is>
          <t>Clôturé</t>
        </is>
      </c>
      <c r="M2" s="5" t="n">
        <v>45923</v>
      </c>
      <c r="N2" s="4">
        <f>IF(ISBLANK(M2),TODAY()-B2,M2-B2)</f>
        <v/>
      </c>
      <c r="O2" s="4">
        <f>IFERROR(VLOOKUP(K2,SLA_RMA,2,FALSE),14)</f>
        <v/>
      </c>
      <c r="P2" s="4">
        <f>IF(L2="Clôturé",IF(N2&lt;=O2,"Oui","Non"),"")</f>
        <v/>
      </c>
      <c r="Q2" s="6" t="n">
        <v>17.15</v>
      </c>
      <c r="R2" s="6" t="n">
        <v>2.62</v>
      </c>
      <c r="S2" s="4" t="inlineStr"/>
    </row>
    <row r="3">
      <c r="A3" s="4" t="inlineStr">
        <is>
          <t>RMA-1003</t>
        </is>
      </c>
      <c r="B3" s="5" t="n">
        <v>45913</v>
      </c>
      <c r="C3" s="5" t="n">
        <v>45913</v>
      </c>
      <c r="D3" s="4" t="inlineStr">
        <is>
          <t>Karim El Fassi</t>
        </is>
      </c>
      <c r="E3" s="4" t="inlineStr">
        <is>
          <t>CMD-23257</t>
        </is>
      </c>
      <c r="F3" s="4" t="inlineStr">
        <is>
          <t>BALL-077</t>
        </is>
      </c>
      <c r="G3" s="4" t="inlineStr">
        <is>
          <t>Sport</t>
        </is>
      </c>
      <c r="H3" s="4" t="inlineStr">
        <is>
          <t>Marketplace</t>
        </is>
      </c>
      <c r="I3" s="4" t="inlineStr">
        <is>
          <t>Changement d'avis</t>
        </is>
      </c>
      <c r="J3" s="4" t="inlineStr">
        <is>
          <t>Cassé</t>
        </is>
      </c>
      <c r="K3" s="4" t="inlineStr">
        <is>
          <t>Échange</t>
        </is>
      </c>
      <c r="L3" s="4" t="inlineStr">
        <is>
          <t>Clôturé</t>
        </is>
      </c>
      <c r="M3" s="5" t="n">
        <v>45914</v>
      </c>
      <c r="N3" s="4">
        <f>IF(ISBLANK(M3),TODAY()-B3,M3-B3)</f>
        <v/>
      </c>
      <c r="O3" s="4">
        <f>IFERROR(VLOOKUP(K3,SLA_RMA,2,FALSE),14)</f>
        <v/>
      </c>
      <c r="P3" s="4">
        <f>IF(L3="Clôturé",IF(N3&lt;=O3,"Oui","Non"),"")</f>
        <v/>
      </c>
      <c r="Q3" s="6" t="n">
        <v>192.11</v>
      </c>
      <c r="R3" s="6" t="n">
        <v>1.92</v>
      </c>
      <c r="S3" s="4" t="inlineStr"/>
    </row>
    <row r="4">
      <c r="A4" s="4" t="inlineStr">
        <is>
          <t>RMA-1004</t>
        </is>
      </c>
      <c r="B4" s="5" t="n">
        <v>45908</v>
      </c>
      <c r="C4" s="5" t="n">
        <v>45913</v>
      </c>
      <c r="D4" s="4" t="inlineStr">
        <is>
          <t>Eva Moreau</t>
        </is>
      </c>
      <c r="E4" s="4" t="inlineStr">
        <is>
          <t>CMD-22547</t>
        </is>
      </c>
      <c r="F4" s="4" t="inlineStr">
        <is>
          <t>SHOE-042</t>
        </is>
      </c>
      <c r="G4" s="4" t="inlineStr">
        <is>
          <t>Électronique</t>
        </is>
      </c>
      <c r="H4" s="4" t="inlineStr">
        <is>
          <t>Email</t>
        </is>
      </c>
      <c r="I4" s="4" t="inlineStr">
        <is>
          <t>Taille non conforme</t>
        </is>
      </c>
      <c r="J4" s="4" t="inlineStr">
        <is>
          <t>Cassé</t>
        </is>
      </c>
      <c r="K4" s="4" t="inlineStr">
        <is>
          <t>Remboursement</t>
        </is>
      </c>
      <c r="L4" s="4" t="inlineStr">
        <is>
          <t>Clôturé</t>
        </is>
      </c>
      <c r="M4" s="5" t="n">
        <v>45923</v>
      </c>
      <c r="N4" s="4">
        <f>IF(ISBLANK(M4),TODAY()-B4,M4-B4)</f>
        <v/>
      </c>
      <c r="O4" s="4">
        <f>IFERROR(VLOOKUP(K4,SLA_RMA,2,FALSE),14)</f>
        <v/>
      </c>
      <c r="P4" s="4">
        <f>IF(L4="Clôturé",IF(N4&lt;=O4,"Oui","Non"),"")</f>
        <v/>
      </c>
      <c r="Q4" s="6" t="n">
        <v>73.48999999999999</v>
      </c>
      <c r="R4" s="6" t="n">
        <v>0.52</v>
      </c>
      <c r="S4" s="4" t="inlineStr"/>
    </row>
    <row r="5">
      <c r="A5" s="4" t="inlineStr">
        <is>
          <t>RMA-1005</t>
        </is>
      </c>
      <c r="B5" s="5" t="n">
        <v>45910</v>
      </c>
      <c r="C5" s="5" t="n">
        <v>45911</v>
      </c>
      <c r="D5" s="4" t="inlineStr">
        <is>
          <t>Inès Colin</t>
        </is>
      </c>
      <c r="E5" s="4" t="inlineStr">
        <is>
          <t>CMD-21291</t>
        </is>
      </c>
      <c r="F5" s="4" t="inlineStr">
        <is>
          <t>CREME-501</t>
        </is>
      </c>
      <c r="G5" s="4" t="inlineStr">
        <is>
          <t>Électronique</t>
        </is>
      </c>
      <c r="H5" s="4" t="inlineStr">
        <is>
          <t>Marketplace</t>
        </is>
      </c>
      <c r="I5" s="4" t="inlineStr">
        <is>
          <t>Changement d'avis</t>
        </is>
      </c>
      <c r="J5" s="4" t="inlineStr">
        <is>
          <t>Dégradé</t>
        </is>
      </c>
      <c r="K5" s="4" t="inlineStr">
        <is>
          <t>Refus</t>
        </is>
      </c>
      <c r="L5" s="4" t="inlineStr">
        <is>
          <t>Clôturé</t>
        </is>
      </c>
      <c r="M5" s="5" t="n">
        <v>45912</v>
      </c>
      <c r="N5" s="4">
        <f>IF(ISBLANK(M5),TODAY()-B5,M5-B5)</f>
        <v/>
      </c>
      <c r="O5" s="4">
        <f>IFERROR(VLOOKUP(K5,SLA_RMA,2,FALSE),14)</f>
        <v/>
      </c>
      <c r="P5" s="4">
        <f>IF(L5="Clôturé",IF(N5&lt;=O5,"Oui","Non"),"")</f>
        <v/>
      </c>
      <c r="Q5" s="6" t="n">
        <v>168.7</v>
      </c>
      <c r="R5" s="6" t="n">
        <v>9.279999999999999</v>
      </c>
      <c r="S5" s="4" t="inlineStr"/>
    </row>
    <row r="6">
      <c r="A6" s="4" t="inlineStr">
        <is>
          <t>RMA-1006</t>
        </is>
      </c>
      <c r="B6" s="5" t="n">
        <v>45886</v>
      </c>
      <c r="C6" s="5" t="n">
        <v>45889</v>
      </c>
      <c r="D6" s="4" t="inlineStr">
        <is>
          <t>Bruno Petit</t>
        </is>
      </c>
      <c r="E6" s="4" t="inlineStr">
        <is>
          <t>CMD-26227</t>
        </is>
      </c>
      <c r="F6" s="4" t="inlineStr">
        <is>
          <t>PHONE-128</t>
        </is>
      </c>
      <c r="G6" s="4" t="inlineStr">
        <is>
          <t>Maison</t>
        </is>
      </c>
      <c r="H6" s="4" t="inlineStr">
        <is>
          <t>Marketplace</t>
        </is>
      </c>
      <c r="I6" s="4" t="inlineStr">
        <is>
          <t>Endommagé transport</t>
        </is>
      </c>
      <c r="J6" s="4" t="inlineStr">
        <is>
          <t>Ouvert</t>
        </is>
      </c>
      <c r="K6" s="4" t="inlineStr">
        <is>
          <t>Réparation</t>
        </is>
      </c>
      <c r="L6" s="4" t="inlineStr">
        <is>
          <t>Reçu</t>
        </is>
      </c>
      <c r="M6" s="4" t="n"/>
      <c r="N6" s="4">
        <f>IF(ISBLANK(M6),TODAY()-B6,M6-B6)</f>
        <v/>
      </c>
      <c r="O6" s="4">
        <f>IFERROR(VLOOKUP(K6,SLA_RMA,2,FALSE),14)</f>
        <v/>
      </c>
      <c r="P6" s="4">
        <f>IF(L6="Clôturé",IF(N6&lt;=O6,"Oui","Non"),"")</f>
        <v/>
      </c>
      <c r="Q6" s="6" t="n">
        <v>74.06999999999999</v>
      </c>
      <c r="R6" s="6" t="n">
        <v>11.24</v>
      </c>
      <c r="S6" s="4" t="inlineStr"/>
    </row>
    <row r="7">
      <c r="A7" s="4" t="inlineStr">
        <is>
          <t>RMA-1007</t>
        </is>
      </c>
      <c r="B7" s="5" t="n">
        <v>45922</v>
      </c>
      <c r="C7" s="5" t="n">
        <v>45923</v>
      </c>
      <c r="D7" s="4" t="inlineStr">
        <is>
          <t>Laura Giraud</t>
        </is>
      </c>
      <c r="E7" s="4" t="inlineStr">
        <is>
          <t>CMD-22803</t>
        </is>
      </c>
      <c r="F7" s="4" t="inlineStr">
        <is>
          <t>CREME-501</t>
        </is>
      </c>
      <c r="G7" s="4" t="inlineStr">
        <is>
          <t>Sport</t>
        </is>
      </c>
      <c r="H7" s="4" t="inlineStr">
        <is>
          <t>Téléphone</t>
        </is>
      </c>
      <c r="I7" s="4" t="inlineStr">
        <is>
          <t>Défectueux</t>
        </is>
      </c>
      <c r="J7" s="4" t="inlineStr">
        <is>
          <t>Cassé</t>
        </is>
      </c>
      <c r="K7" s="4" t="inlineStr">
        <is>
          <t>Avoir</t>
        </is>
      </c>
      <c r="L7" s="4" t="inlineStr">
        <is>
          <t>Clôturé</t>
        </is>
      </c>
      <c r="M7" s="5" t="n">
        <v>45932</v>
      </c>
      <c r="N7" s="4">
        <f>IF(ISBLANK(M7),TODAY()-B7,M7-B7)</f>
        <v/>
      </c>
      <c r="O7" s="4">
        <f>IFERROR(VLOOKUP(K7,SLA_RMA,2,FALSE),14)</f>
        <v/>
      </c>
      <c r="P7" s="4">
        <f>IF(L7="Clôturé",IF(N7&lt;=O7,"Oui","Non"),"")</f>
        <v/>
      </c>
      <c r="Q7" s="6" t="n">
        <v>62.71</v>
      </c>
      <c r="R7" s="6" t="n">
        <v>3.89</v>
      </c>
      <c r="S7" s="4" t="inlineStr"/>
    </row>
    <row r="8">
      <c r="A8" s="4" t="inlineStr">
        <is>
          <t>RMA-1008</t>
        </is>
      </c>
      <c r="B8" s="5" t="n">
        <v>45930</v>
      </c>
      <c r="C8" s="5" t="n">
        <v>45930</v>
      </c>
      <c r="D8" s="4" t="inlineStr">
        <is>
          <t>David Lambert</t>
        </is>
      </c>
      <c r="E8" s="4" t="inlineStr">
        <is>
          <t>CMD-20525</t>
        </is>
      </c>
      <c r="F8" s="4" t="inlineStr">
        <is>
          <t>PHONE-128</t>
        </is>
      </c>
      <c r="G8" s="4" t="inlineStr">
        <is>
          <t>Maison</t>
        </is>
      </c>
      <c r="H8" s="4" t="inlineStr">
        <is>
          <t>Chat</t>
        </is>
      </c>
      <c r="I8" s="4" t="inlineStr">
        <is>
          <t>Taille non conforme</t>
        </is>
      </c>
      <c r="J8" s="4" t="inlineStr">
        <is>
          <t>Ouvert</t>
        </is>
      </c>
      <c r="K8" s="4" t="inlineStr">
        <is>
          <t>Refus</t>
        </is>
      </c>
      <c r="L8" s="4" t="inlineStr">
        <is>
          <t>Clôturé</t>
        </is>
      </c>
      <c r="M8" s="5" t="n">
        <v>45938</v>
      </c>
      <c r="N8" s="4">
        <f>IF(ISBLANK(M8),TODAY()-B8,M8-B8)</f>
        <v/>
      </c>
      <c r="O8" s="4">
        <f>IFERROR(VLOOKUP(K8,SLA_RMA,2,FALSE),14)</f>
        <v/>
      </c>
      <c r="P8" s="4">
        <f>IF(L8="Clôturé",IF(N8&lt;=O8,"Oui","Non"),"")</f>
        <v/>
      </c>
      <c r="Q8" s="6" t="n">
        <v>104.95</v>
      </c>
      <c r="R8" s="6" t="n">
        <v>10.97</v>
      </c>
      <c r="S8" s="4" t="inlineStr"/>
    </row>
    <row r="9">
      <c r="A9" s="4" t="inlineStr">
        <is>
          <t>RMA-1009</t>
        </is>
      </c>
      <c r="B9" s="5" t="n">
        <v>45910</v>
      </c>
      <c r="C9" s="5" t="n">
        <v>45912</v>
      </c>
      <c r="D9" s="4" t="inlineStr">
        <is>
          <t>Eva Moreau</t>
        </is>
      </c>
      <c r="E9" s="4" t="inlineStr">
        <is>
          <t>CMD-22287</t>
        </is>
      </c>
      <c r="F9" s="4" t="inlineStr">
        <is>
          <t>SHOE-042</t>
        </is>
      </c>
      <c r="G9" s="4" t="inlineStr">
        <is>
          <t>Sport</t>
        </is>
      </c>
      <c r="H9" s="4" t="inlineStr">
        <is>
          <t>Réseaux sociaux</t>
        </is>
      </c>
      <c r="I9" s="4" t="inlineStr">
        <is>
          <t>Changement d'avis</t>
        </is>
      </c>
      <c r="J9" s="4" t="inlineStr">
        <is>
          <t>Dégradé</t>
        </is>
      </c>
      <c r="K9" s="4" t="inlineStr">
        <is>
          <t>Refus</t>
        </is>
      </c>
      <c r="L9" s="4" t="inlineStr">
        <is>
          <t>Clôturé</t>
        </is>
      </c>
      <c r="M9" s="5" t="n">
        <v>45919</v>
      </c>
      <c r="N9" s="4">
        <f>IF(ISBLANK(M9),TODAY()-B9,M9-B9)</f>
        <v/>
      </c>
      <c r="O9" s="4">
        <f>IFERROR(VLOOKUP(K9,SLA_RMA,2,FALSE),14)</f>
        <v/>
      </c>
      <c r="P9" s="4">
        <f>IF(L9="Clôturé",IF(N9&lt;=O9,"Oui","Non"),"")</f>
        <v/>
      </c>
      <c r="Q9" s="6" t="n">
        <v>96.88</v>
      </c>
      <c r="R9" s="6" t="n">
        <v>11.97</v>
      </c>
      <c r="S9" s="4" t="inlineStr"/>
    </row>
    <row r="10">
      <c r="A10" s="4" t="inlineStr">
        <is>
          <t>RMA-1010</t>
        </is>
      </c>
      <c r="B10" s="5" t="n">
        <v>45889</v>
      </c>
      <c r="C10" s="5" t="n">
        <v>45896</v>
      </c>
      <c r="D10" s="4" t="inlineStr">
        <is>
          <t>Bruno Petit</t>
        </is>
      </c>
      <c r="E10" s="4" t="inlineStr">
        <is>
          <t>CMD-20771</t>
        </is>
      </c>
      <c r="F10" s="4" t="inlineStr">
        <is>
          <t>TSHIRT-001</t>
        </is>
      </c>
      <c r="G10" s="4" t="inlineStr">
        <is>
          <t>Chaussures</t>
        </is>
      </c>
      <c r="H10" s="4" t="inlineStr">
        <is>
          <t>Marketplace</t>
        </is>
      </c>
      <c r="I10" s="4" t="inlineStr">
        <is>
          <t>Défectueux</t>
        </is>
      </c>
      <c r="J10" s="4" t="inlineStr">
        <is>
          <t>Cassé</t>
        </is>
      </c>
      <c r="K10" s="4" t="inlineStr">
        <is>
          <t>Refus</t>
        </is>
      </c>
      <c r="L10" s="4" t="inlineStr">
        <is>
          <t>Clôturé</t>
        </is>
      </c>
      <c r="M10" s="5" t="n">
        <v>45906</v>
      </c>
      <c r="N10" s="4">
        <f>IF(ISBLANK(M10),TODAY()-B10,M10-B10)</f>
        <v/>
      </c>
      <c r="O10" s="4">
        <f>IFERROR(VLOOKUP(K10,SLA_RMA,2,FALSE),14)</f>
        <v/>
      </c>
      <c r="P10" s="4">
        <f>IF(L10="Clôturé",IF(N10&lt;=O10,"Oui","Non"),"")</f>
        <v/>
      </c>
      <c r="Q10" s="6" t="n">
        <v>249.07</v>
      </c>
      <c r="R10" s="6" t="n">
        <v>6.35</v>
      </c>
      <c r="S10" s="4" t="inlineStr"/>
    </row>
    <row r="11">
      <c r="A11" s="4" t="inlineStr">
        <is>
          <t>RMA-1011</t>
        </is>
      </c>
      <c r="B11" s="5" t="n">
        <v>45916</v>
      </c>
      <c r="C11" s="5" t="n">
        <v>45916</v>
      </c>
      <c r="D11" s="4" t="inlineStr">
        <is>
          <t>Bruno Petit</t>
        </is>
      </c>
      <c r="E11" s="4" t="inlineStr">
        <is>
          <t>CMD-28797</t>
        </is>
      </c>
      <c r="F11" s="4" t="inlineStr">
        <is>
          <t>PHONE-128</t>
        </is>
      </c>
      <c r="G11" s="4" t="inlineStr">
        <is>
          <t>Sport</t>
        </is>
      </c>
      <c r="H11" s="4" t="inlineStr">
        <is>
          <t>Chat</t>
        </is>
      </c>
      <c r="I11" s="4" t="inlineStr">
        <is>
          <t>Taille non conforme</t>
        </is>
      </c>
      <c r="J11" s="4" t="inlineStr">
        <is>
          <t>Dégradé</t>
        </is>
      </c>
      <c r="K11" s="4" t="inlineStr">
        <is>
          <t>Avoir</t>
        </is>
      </c>
      <c r="L11" s="4" t="inlineStr">
        <is>
          <t>Clôturé</t>
        </is>
      </c>
      <c r="M11" s="5" t="n">
        <v>45921</v>
      </c>
      <c r="N11" s="4">
        <f>IF(ISBLANK(M11),TODAY()-B11,M11-B11)</f>
        <v/>
      </c>
      <c r="O11" s="4">
        <f>IFERROR(VLOOKUP(K11,SLA_RMA,2,FALSE),14)</f>
        <v/>
      </c>
      <c r="P11" s="4">
        <f>IF(L11="Clôturé",IF(N11&lt;=O11,"Oui","Non"),"")</f>
        <v/>
      </c>
      <c r="Q11" s="6" t="n">
        <v>243.25</v>
      </c>
      <c r="R11" s="6" t="n">
        <v>9.140000000000001</v>
      </c>
      <c r="S11" s="4" t="inlineStr"/>
    </row>
    <row r="12">
      <c r="A12" s="4" t="inlineStr">
        <is>
          <t>RMA-1012</t>
        </is>
      </c>
      <c r="B12" s="5" t="n">
        <v>45913</v>
      </c>
      <c r="C12" s="5" t="n">
        <v>45914</v>
      </c>
      <c r="D12" s="4" t="inlineStr">
        <is>
          <t>Eva Moreau</t>
        </is>
      </c>
      <c r="E12" s="4" t="inlineStr">
        <is>
          <t>CMD-28317</t>
        </is>
      </c>
      <c r="F12" s="4" t="inlineStr">
        <is>
          <t>CREME-501</t>
        </is>
      </c>
      <c r="G12" s="4" t="inlineStr">
        <is>
          <t>Chaussures</t>
        </is>
      </c>
      <c r="H12" s="4" t="inlineStr">
        <is>
          <t>Téléphone</t>
        </is>
      </c>
      <c r="I12" s="4" t="inlineStr">
        <is>
          <t>Endommagé transport</t>
        </is>
      </c>
      <c r="J12" s="4" t="inlineStr">
        <is>
          <t>Ouvert</t>
        </is>
      </c>
      <c r="K12" s="4" t="inlineStr">
        <is>
          <t>Refus</t>
        </is>
      </c>
      <c r="L12" s="4" t="inlineStr">
        <is>
          <t>Clôturé</t>
        </is>
      </c>
      <c r="M12" s="5" t="n">
        <v>45924</v>
      </c>
      <c r="N12" s="4">
        <f>IF(ISBLANK(M12),TODAY()-B12,M12-B12)</f>
        <v/>
      </c>
      <c r="O12" s="4">
        <f>IFERROR(VLOOKUP(K12,SLA_RMA,2,FALSE),14)</f>
        <v/>
      </c>
      <c r="P12" s="4">
        <f>IF(L12="Clôturé",IF(N12&lt;=O12,"Oui","Non"),"")</f>
        <v/>
      </c>
      <c r="Q12" s="6" t="n">
        <v>87.8</v>
      </c>
      <c r="R12" s="6" t="n">
        <v>0.23</v>
      </c>
      <c r="S12" s="4" t="inlineStr"/>
    </row>
    <row r="13">
      <c r="A13" s="4" t="inlineStr">
        <is>
          <t>RMA-1013</t>
        </is>
      </c>
      <c r="B13" s="5" t="n">
        <v>45904</v>
      </c>
      <c r="C13" s="5" t="n">
        <v>45908</v>
      </c>
      <c r="D13" s="4" t="inlineStr">
        <is>
          <t>David Lambert</t>
        </is>
      </c>
      <c r="E13" s="4" t="inlineStr">
        <is>
          <t>CMD-20949</t>
        </is>
      </c>
      <c r="F13" s="4" t="inlineStr">
        <is>
          <t>SHOE-042</t>
        </is>
      </c>
      <c r="G13" s="4" t="inlineStr">
        <is>
          <t>Beauté</t>
        </is>
      </c>
      <c r="H13" s="4" t="inlineStr">
        <is>
          <t>Email</t>
        </is>
      </c>
      <c r="I13" s="4" t="inlineStr">
        <is>
          <t>Taille non conforme</t>
        </is>
      </c>
      <c r="J13" s="4" t="inlineStr">
        <is>
          <t>Cassé</t>
        </is>
      </c>
      <c r="K13" s="4" t="inlineStr">
        <is>
          <t>Remboursement</t>
        </is>
      </c>
      <c r="L13" s="4" t="inlineStr">
        <is>
          <t>Clôturé</t>
        </is>
      </c>
      <c r="M13" s="5" t="n">
        <v>45911</v>
      </c>
      <c r="N13" s="4">
        <f>IF(ISBLANK(M13),TODAY()-B13,M13-B13)</f>
        <v/>
      </c>
      <c r="O13" s="4">
        <f>IFERROR(VLOOKUP(K13,SLA_RMA,2,FALSE),14)</f>
        <v/>
      </c>
      <c r="P13" s="4">
        <f>IF(L13="Clôturé",IF(N13&lt;=O13,"Oui","Non"),"")</f>
        <v/>
      </c>
      <c r="Q13" s="6" t="n">
        <v>168.34</v>
      </c>
      <c r="R13" s="6" t="n">
        <v>11.36</v>
      </c>
      <c r="S13" s="4" t="inlineStr"/>
    </row>
    <row r="14">
      <c r="A14" s="4" t="inlineStr">
        <is>
          <t>RMA-1014</t>
        </is>
      </c>
      <c r="B14" s="5" t="n">
        <v>45891</v>
      </c>
      <c r="C14" s="5" t="n">
        <v>45895</v>
      </c>
      <c r="D14" s="4" t="inlineStr">
        <is>
          <t>Karim El Fassi</t>
        </is>
      </c>
      <c r="E14" s="4" t="inlineStr">
        <is>
          <t>CMD-29938</t>
        </is>
      </c>
      <c r="F14" s="4" t="inlineStr">
        <is>
          <t>MUG-210</t>
        </is>
      </c>
      <c r="G14" s="4" t="inlineStr">
        <is>
          <t>Chaussures</t>
        </is>
      </c>
      <c r="H14" s="4" t="inlineStr">
        <is>
          <t>Réseaux sociaux</t>
        </is>
      </c>
      <c r="I14" s="4" t="inlineStr">
        <is>
          <t>Pièce manquante</t>
        </is>
      </c>
      <c r="J14" s="4" t="inlineStr">
        <is>
          <t>Ouvert</t>
        </is>
      </c>
      <c r="K14" s="4" t="inlineStr">
        <is>
          <t>Réparation</t>
        </is>
      </c>
      <c r="L14" s="4" t="inlineStr">
        <is>
          <t>Clôturé</t>
        </is>
      </c>
      <c r="M14" s="5" t="n">
        <v>45901</v>
      </c>
      <c r="N14" s="4">
        <f>IF(ISBLANK(M14),TODAY()-B14,M14-B14)</f>
        <v/>
      </c>
      <c r="O14" s="4">
        <f>IFERROR(VLOOKUP(K14,SLA_RMA,2,FALSE),14)</f>
        <v/>
      </c>
      <c r="P14" s="4">
        <f>IF(L14="Clôturé",IF(N14&lt;=O14,"Oui","Non"),"")</f>
        <v/>
      </c>
      <c r="Q14" s="6" t="n">
        <v>115.14</v>
      </c>
      <c r="R14" s="6" t="n">
        <v>6.21</v>
      </c>
      <c r="S14" s="4" t="inlineStr"/>
    </row>
    <row r="15">
      <c r="A15" s="4" t="inlineStr">
        <is>
          <t>RMA-1015</t>
        </is>
      </c>
      <c r="B15" s="5" t="n">
        <v>45888</v>
      </c>
      <c r="C15" s="5" t="n">
        <v>45891</v>
      </c>
      <c r="D15" s="4" t="inlineStr">
        <is>
          <t>David Lambert</t>
        </is>
      </c>
      <c r="E15" s="4" t="inlineStr">
        <is>
          <t>CMD-21049</t>
        </is>
      </c>
      <c r="F15" s="4" t="inlineStr">
        <is>
          <t>PHONE-128</t>
        </is>
      </c>
      <c r="G15" s="4" t="inlineStr">
        <is>
          <t>Vêtements</t>
        </is>
      </c>
      <c r="H15" s="4" t="inlineStr">
        <is>
          <t>Réseaux sociaux</t>
        </is>
      </c>
      <c r="I15" s="4" t="inlineStr">
        <is>
          <t>Changement d'avis</t>
        </is>
      </c>
      <c r="J15" s="4" t="inlineStr">
        <is>
          <t>Ouvert</t>
        </is>
      </c>
      <c r="K15" s="4" t="inlineStr">
        <is>
          <t>Refus</t>
        </is>
      </c>
      <c r="L15" s="4" t="inlineStr">
        <is>
          <t>Autorisé</t>
        </is>
      </c>
      <c r="M15" s="4" t="n"/>
      <c r="N15" s="4">
        <f>IF(ISBLANK(M15),TODAY()-B15,M15-B15)</f>
        <v/>
      </c>
      <c r="O15" s="4">
        <f>IFERROR(VLOOKUP(K15,SLA_RMA,2,FALSE),14)</f>
        <v/>
      </c>
      <c r="P15" s="4">
        <f>IF(L15="Clôturé",IF(N15&lt;=O15,"Oui","Non"),"")</f>
        <v/>
      </c>
      <c r="Q15" s="6" t="n">
        <v>179.88</v>
      </c>
      <c r="R15" s="6" t="n">
        <v>0.71</v>
      </c>
      <c r="S15" s="4" t="inlineStr"/>
    </row>
    <row r="16">
      <c r="A16" s="4" t="inlineStr">
        <is>
          <t>RMA-1016</t>
        </is>
      </c>
      <c r="B16" s="5" t="n">
        <v>45885</v>
      </c>
      <c r="C16" s="5" t="n">
        <v>45885</v>
      </c>
      <c r="D16" s="4" t="inlineStr">
        <is>
          <t>Franck Henry</t>
        </is>
      </c>
      <c r="E16" s="4" t="inlineStr">
        <is>
          <t>CMD-21160</t>
        </is>
      </c>
      <c r="F16" s="4" t="inlineStr">
        <is>
          <t>CREME-501</t>
        </is>
      </c>
      <c r="G16" s="4" t="inlineStr">
        <is>
          <t>Chaussures</t>
        </is>
      </c>
      <c r="H16" s="4" t="inlineStr">
        <is>
          <t>Chat</t>
        </is>
      </c>
      <c r="I16" s="4" t="inlineStr">
        <is>
          <t>Pièce manquante</t>
        </is>
      </c>
      <c r="J16" s="4" t="inlineStr">
        <is>
          <t>Cassé</t>
        </is>
      </c>
      <c r="K16" s="4" t="inlineStr">
        <is>
          <t>Échange</t>
        </is>
      </c>
      <c r="L16" s="4" t="inlineStr">
        <is>
          <t>Résolu</t>
        </is>
      </c>
      <c r="M16" s="4" t="n"/>
      <c r="N16" s="4">
        <f>IF(ISBLANK(M16),TODAY()-B16,M16-B16)</f>
        <v/>
      </c>
      <c r="O16" s="4">
        <f>IFERROR(VLOOKUP(K16,SLA_RMA,2,FALSE),14)</f>
        <v/>
      </c>
      <c r="P16" s="4">
        <f>IF(L16="Clôturé",IF(N16&lt;=O16,"Oui","Non"),"")</f>
        <v/>
      </c>
      <c r="Q16" s="6" t="n">
        <v>234.52</v>
      </c>
      <c r="R16" s="6" t="n">
        <v>6.85</v>
      </c>
      <c r="S16" s="4" t="inlineStr"/>
    </row>
    <row r="17">
      <c r="A17" s="4" t="inlineStr">
        <is>
          <t>RMA-1017</t>
        </is>
      </c>
      <c r="B17" s="5" t="n">
        <v>45911</v>
      </c>
      <c r="C17" s="5" t="n">
        <v>45914</v>
      </c>
      <c r="D17" s="4" t="inlineStr">
        <is>
          <t>Jules Fabre</t>
        </is>
      </c>
      <c r="E17" s="4" t="inlineStr">
        <is>
          <t>CMD-26669</t>
        </is>
      </c>
      <c r="F17" s="4" t="inlineStr">
        <is>
          <t>SHOE-042</t>
        </is>
      </c>
      <c r="G17" s="4" t="inlineStr">
        <is>
          <t>Vêtements</t>
        </is>
      </c>
      <c r="H17" s="4" t="inlineStr">
        <is>
          <t>Email</t>
        </is>
      </c>
      <c r="I17" s="4" t="inlineStr">
        <is>
          <t>Pièce manquante</t>
        </is>
      </c>
      <c r="J17" s="4" t="inlineStr">
        <is>
          <t>Cassé</t>
        </is>
      </c>
      <c r="K17" s="4" t="inlineStr">
        <is>
          <t>Réparation</t>
        </is>
      </c>
      <c r="L17" s="4" t="inlineStr">
        <is>
          <t>Clôturé</t>
        </is>
      </c>
      <c r="M17" s="5" t="n">
        <v>45915</v>
      </c>
      <c r="N17" s="4">
        <f>IF(ISBLANK(M17),TODAY()-B17,M17-B17)</f>
        <v/>
      </c>
      <c r="O17" s="4">
        <f>IFERROR(VLOOKUP(K17,SLA_RMA,2,FALSE),14)</f>
        <v/>
      </c>
      <c r="P17" s="4">
        <f>IF(L17="Clôturé",IF(N17&lt;=O17,"Oui","Non"),"")</f>
        <v/>
      </c>
      <c r="Q17" s="6" t="n">
        <v>171.61</v>
      </c>
      <c r="R17" s="6" t="n">
        <v>11.81</v>
      </c>
      <c r="S17" s="4" t="inlineStr"/>
    </row>
    <row r="18">
      <c r="A18" s="4" t="inlineStr">
        <is>
          <t>RMA-1018</t>
        </is>
      </c>
      <c r="B18" s="5" t="n">
        <v>45887</v>
      </c>
      <c r="C18" s="5" t="n">
        <v>45887</v>
      </c>
      <c r="D18" s="4" t="inlineStr">
        <is>
          <t>Inès Colin</t>
        </is>
      </c>
      <c r="E18" s="4" t="inlineStr">
        <is>
          <t>CMD-25559</t>
        </is>
      </c>
      <c r="F18" s="4" t="inlineStr">
        <is>
          <t>TSHIRT-001</t>
        </is>
      </c>
      <c r="G18" s="4" t="inlineStr">
        <is>
          <t>Chaussures</t>
        </is>
      </c>
      <c r="H18" s="4" t="inlineStr">
        <is>
          <t>Téléphone</t>
        </is>
      </c>
      <c r="I18" s="4" t="inlineStr">
        <is>
          <t>Défectueux</t>
        </is>
      </c>
      <c r="J18" s="4" t="inlineStr">
        <is>
          <t>Manquant</t>
        </is>
      </c>
      <c r="K18" s="4" t="inlineStr">
        <is>
          <t>Avoir</t>
        </is>
      </c>
      <c r="L18" s="4" t="inlineStr">
        <is>
          <t>Clôturé</t>
        </is>
      </c>
      <c r="M18" s="5" t="n">
        <v>45892</v>
      </c>
      <c r="N18" s="4">
        <f>IF(ISBLANK(M18),TODAY()-B18,M18-B18)</f>
        <v/>
      </c>
      <c r="O18" s="4">
        <f>IFERROR(VLOOKUP(K18,SLA_RMA,2,FALSE),14)</f>
        <v/>
      </c>
      <c r="P18" s="4">
        <f>IF(L18="Clôturé",IF(N18&lt;=O18,"Oui","Non"),"")</f>
        <v/>
      </c>
      <c r="Q18" s="6" t="n">
        <v>121.03</v>
      </c>
      <c r="R18" s="6" t="n">
        <v>10.49</v>
      </c>
      <c r="S18" s="4" t="inlineStr"/>
    </row>
    <row r="19">
      <c r="A19" s="4" t="inlineStr">
        <is>
          <t>RMA-1019</t>
        </is>
      </c>
      <c r="B19" s="5" t="n">
        <v>45885</v>
      </c>
      <c r="C19" s="5" t="n">
        <v>45892</v>
      </c>
      <c r="D19" s="4" t="inlineStr">
        <is>
          <t>Karim El Fassi</t>
        </is>
      </c>
      <c r="E19" s="4" t="inlineStr">
        <is>
          <t>CMD-21604</t>
        </is>
      </c>
      <c r="F19" s="4" t="inlineStr">
        <is>
          <t>TSHIRT-001</t>
        </is>
      </c>
      <c r="G19" s="4" t="inlineStr">
        <is>
          <t>Sport</t>
        </is>
      </c>
      <c r="H19" s="4" t="inlineStr">
        <is>
          <t>Réseaux sociaux</t>
        </is>
      </c>
      <c r="I19" s="4" t="inlineStr">
        <is>
          <t>Taille non conforme</t>
        </is>
      </c>
      <c r="J19" s="4" t="inlineStr">
        <is>
          <t>Neuf</t>
        </is>
      </c>
      <c r="K19" s="4" t="inlineStr">
        <is>
          <t>Échange</t>
        </is>
      </c>
      <c r="L19" s="4" t="inlineStr">
        <is>
          <t>Clôturé</t>
        </is>
      </c>
      <c r="M19" s="5" t="n">
        <v>45900</v>
      </c>
      <c r="N19" s="4">
        <f>IF(ISBLANK(M19),TODAY()-B19,M19-B19)</f>
        <v/>
      </c>
      <c r="O19" s="4">
        <f>IFERROR(VLOOKUP(K19,SLA_RMA,2,FALSE),14)</f>
        <v/>
      </c>
      <c r="P19" s="4">
        <f>IF(L19="Clôturé",IF(N19&lt;=O19,"Oui","Non"),"")</f>
        <v/>
      </c>
      <c r="Q19" s="6" t="n">
        <v>61.3</v>
      </c>
      <c r="R19" s="6" t="n">
        <v>4.81</v>
      </c>
      <c r="S19" s="4" t="inlineStr"/>
    </row>
    <row r="20">
      <c r="A20" s="4" t="inlineStr">
        <is>
          <t>RMA-1020</t>
        </is>
      </c>
      <c r="B20" s="5" t="n">
        <v>45884</v>
      </c>
      <c r="C20" s="5" t="n">
        <v>45886</v>
      </c>
      <c r="D20" s="4" t="inlineStr">
        <is>
          <t>Inès Colin</t>
        </is>
      </c>
      <c r="E20" s="4" t="inlineStr">
        <is>
          <t>CMD-20035</t>
        </is>
      </c>
      <c r="F20" s="4" t="inlineStr">
        <is>
          <t>MUG-210</t>
        </is>
      </c>
      <c r="G20" s="4" t="inlineStr">
        <is>
          <t>Électronique</t>
        </is>
      </c>
      <c r="H20" s="4" t="inlineStr">
        <is>
          <t>WhatsApp</t>
        </is>
      </c>
      <c r="I20" s="4" t="inlineStr">
        <is>
          <t>Endommagé transport</t>
        </is>
      </c>
      <c r="J20" s="4" t="inlineStr">
        <is>
          <t>Cassé</t>
        </is>
      </c>
      <c r="K20" s="4" t="inlineStr">
        <is>
          <t>Refus</t>
        </is>
      </c>
      <c r="L20" s="4" t="inlineStr">
        <is>
          <t>Clôturé</t>
        </is>
      </c>
      <c r="M20" s="5" t="n">
        <v>45889</v>
      </c>
      <c r="N20" s="4">
        <f>IF(ISBLANK(M20),TODAY()-B20,M20-B20)</f>
        <v/>
      </c>
      <c r="O20" s="4">
        <f>IFERROR(VLOOKUP(K20,SLA_RMA,2,FALSE),14)</f>
        <v/>
      </c>
      <c r="P20" s="4">
        <f>IF(L20="Clôturé",IF(N20&lt;=O20,"Oui","Non"),"")</f>
        <v/>
      </c>
      <c r="Q20" s="6" t="n">
        <v>55.58</v>
      </c>
      <c r="R20" s="6" t="n">
        <v>2.61</v>
      </c>
      <c r="S20" s="4" t="inlineStr"/>
    </row>
    <row r="21">
      <c r="A21" s="4" t="inlineStr">
        <is>
          <t>RMA-1021</t>
        </is>
      </c>
      <c r="B21" s="5" t="n">
        <v>45884</v>
      </c>
      <c r="C21" s="5" t="n">
        <v>45884</v>
      </c>
      <c r="D21" s="4" t="inlineStr">
        <is>
          <t>Franck Henry</t>
        </is>
      </c>
      <c r="E21" s="4" t="inlineStr">
        <is>
          <t>CMD-20936</t>
        </is>
      </c>
      <c r="F21" s="4" t="inlineStr">
        <is>
          <t>TSHIRT-001</t>
        </is>
      </c>
      <c r="G21" s="4" t="inlineStr">
        <is>
          <t>Beauté</t>
        </is>
      </c>
      <c r="H21" s="4" t="inlineStr">
        <is>
          <t>WhatsApp</t>
        </is>
      </c>
      <c r="I21" s="4" t="inlineStr">
        <is>
          <t>Changement d'avis</t>
        </is>
      </c>
      <c r="J21" s="4" t="inlineStr">
        <is>
          <t>Manquant</t>
        </is>
      </c>
      <c r="K21" s="4" t="inlineStr">
        <is>
          <t>Échange</t>
        </is>
      </c>
      <c r="L21" s="4" t="inlineStr">
        <is>
          <t>Clôturé</t>
        </is>
      </c>
      <c r="M21" s="5" t="n">
        <v>45886</v>
      </c>
      <c r="N21" s="4">
        <f>IF(ISBLANK(M21),TODAY()-B21,M21-B21)</f>
        <v/>
      </c>
      <c r="O21" s="4">
        <f>IFERROR(VLOOKUP(K21,SLA_RMA,2,FALSE),14)</f>
        <v/>
      </c>
      <c r="P21" s="4">
        <f>IF(L21="Clôturé",IF(N21&lt;=O21,"Oui","Non"),"")</f>
        <v/>
      </c>
      <c r="Q21" s="6" t="n">
        <v>214.32</v>
      </c>
      <c r="R21" s="6" t="n">
        <v>0.82</v>
      </c>
      <c r="S21" s="4" t="inlineStr"/>
    </row>
    <row r="22">
      <c r="A22" s="4" t="inlineStr">
        <is>
          <t>RMA-1022</t>
        </is>
      </c>
      <c r="B22" s="5" t="n">
        <v>45885</v>
      </c>
      <c r="C22" s="5" t="n">
        <v>45888</v>
      </c>
      <c r="D22" s="4" t="inlineStr">
        <is>
          <t>Inès Colin</t>
        </is>
      </c>
      <c r="E22" s="4" t="inlineStr">
        <is>
          <t>CMD-21964</t>
        </is>
      </c>
      <c r="F22" s="4" t="inlineStr">
        <is>
          <t>CREME-501</t>
        </is>
      </c>
      <c r="G22" s="4" t="inlineStr">
        <is>
          <t>Chaussures</t>
        </is>
      </c>
      <c r="H22" s="4" t="inlineStr">
        <is>
          <t>Réseaux sociaux</t>
        </is>
      </c>
      <c r="I22" s="4" t="inlineStr">
        <is>
          <t>Changement d'avis</t>
        </is>
      </c>
      <c r="J22" s="4" t="inlineStr">
        <is>
          <t>Neuf</t>
        </is>
      </c>
      <c r="K22" s="4" t="inlineStr">
        <is>
          <t>Refus</t>
        </is>
      </c>
      <c r="L22" s="4" t="inlineStr">
        <is>
          <t>Clôturé</t>
        </is>
      </c>
      <c r="M22" s="5" t="n">
        <v>45898</v>
      </c>
      <c r="N22" s="4">
        <f>IF(ISBLANK(M22),TODAY()-B22,M22-B22)</f>
        <v/>
      </c>
      <c r="O22" s="4">
        <f>IFERROR(VLOOKUP(K22,SLA_RMA,2,FALSE),14)</f>
        <v/>
      </c>
      <c r="P22" s="4">
        <f>IF(L22="Clôturé",IF(N22&lt;=O22,"Oui","Non"),"")</f>
        <v/>
      </c>
      <c r="Q22" s="6" t="n">
        <v>145.65</v>
      </c>
      <c r="R22" s="6" t="n">
        <v>3.8</v>
      </c>
      <c r="S22" s="4" t="inlineStr"/>
    </row>
    <row r="23">
      <c r="A23" s="4" t="inlineStr">
        <is>
          <t>RMA-1023</t>
        </is>
      </c>
      <c r="B23" s="5" t="n">
        <v>45897</v>
      </c>
      <c r="C23" s="5" t="n">
        <v>45900</v>
      </c>
      <c r="D23" s="4" t="inlineStr">
        <is>
          <t>Franck Henry</t>
        </is>
      </c>
      <c r="E23" s="4" t="inlineStr">
        <is>
          <t>CMD-23910</t>
        </is>
      </c>
      <c r="F23" s="4" t="inlineStr">
        <is>
          <t>PHONE-128</t>
        </is>
      </c>
      <c r="G23" s="4" t="inlineStr">
        <is>
          <t>Maison</t>
        </is>
      </c>
      <c r="H23" s="4" t="inlineStr">
        <is>
          <t>Téléphone</t>
        </is>
      </c>
      <c r="I23" s="4" t="inlineStr">
        <is>
          <t>Pièce manquante</t>
        </is>
      </c>
      <c r="J23" s="4" t="inlineStr">
        <is>
          <t>Dégradé</t>
        </is>
      </c>
      <c r="K23" s="4" t="inlineStr">
        <is>
          <t>Avoir</t>
        </is>
      </c>
      <c r="L23" s="4" t="inlineStr">
        <is>
          <t>Clôturé</t>
        </is>
      </c>
      <c r="M23" s="5" t="n">
        <v>45902</v>
      </c>
      <c r="N23" s="4">
        <f>IF(ISBLANK(M23),TODAY()-B23,M23-B23)</f>
        <v/>
      </c>
      <c r="O23" s="4">
        <f>IFERROR(VLOOKUP(K23,SLA_RMA,2,FALSE),14)</f>
        <v/>
      </c>
      <c r="P23" s="4">
        <f>IF(L23="Clôturé",IF(N23&lt;=O23,"Oui","Non"),"")</f>
        <v/>
      </c>
      <c r="Q23" s="6" t="n">
        <v>12.24</v>
      </c>
      <c r="R23" s="6" t="n">
        <v>7.45</v>
      </c>
      <c r="S23" s="4" t="inlineStr"/>
    </row>
    <row r="24">
      <c r="A24" s="4" t="inlineStr">
        <is>
          <t>RMA-1024</t>
        </is>
      </c>
      <c r="B24" s="5" t="n">
        <v>45917</v>
      </c>
      <c r="C24" s="5" t="n">
        <v>45918</v>
      </c>
      <c r="D24" s="4" t="inlineStr">
        <is>
          <t>Bruno Petit</t>
        </is>
      </c>
      <c r="E24" s="4" t="inlineStr">
        <is>
          <t>CMD-28808</t>
        </is>
      </c>
      <c r="F24" s="4" t="inlineStr">
        <is>
          <t>SHOE-042</t>
        </is>
      </c>
      <c r="G24" s="4" t="inlineStr">
        <is>
          <t>Beauté</t>
        </is>
      </c>
      <c r="H24" s="4" t="inlineStr">
        <is>
          <t>Chat</t>
        </is>
      </c>
      <c r="I24" s="4" t="inlineStr">
        <is>
          <t>Défectueux</t>
        </is>
      </c>
      <c r="J24" s="4" t="inlineStr">
        <is>
          <t>Dégradé</t>
        </is>
      </c>
      <c r="K24" s="4" t="inlineStr">
        <is>
          <t>Remboursement</t>
        </is>
      </c>
      <c r="L24" s="4" t="inlineStr">
        <is>
          <t>Clôturé</t>
        </is>
      </c>
      <c r="M24" s="5" t="n">
        <v>45921</v>
      </c>
      <c r="N24" s="4">
        <f>IF(ISBLANK(M24),TODAY()-B24,M24-B24)</f>
        <v/>
      </c>
      <c r="O24" s="4">
        <f>IFERROR(VLOOKUP(K24,SLA_RMA,2,FALSE),14)</f>
        <v/>
      </c>
      <c r="P24" s="4">
        <f>IF(L24="Clôturé",IF(N24&lt;=O24,"Oui","Non"),"")</f>
        <v/>
      </c>
      <c r="Q24" s="6" t="n">
        <v>115.16</v>
      </c>
      <c r="R24" s="6" t="n">
        <v>6.52</v>
      </c>
      <c r="S24" s="4" t="inlineStr"/>
    </row>
    <row r="25">
      <c r="A25" s="4" t="inlineStr">
        <is>
          <t>RMA-1025</t>
        </is>
      </c>
      <c r="B25" s="5" t="n">
        <v>45900</v>
      </c>
      <c r="C25" s="5" t="n">
        <v>45900</v>
      </c>
      <c r="D25" s="4" t="inlineStr">
        <is>
          <t>Karim El Fassi</t>
        </is>
      </c>
      <c r="E25" s="4" t="inlineStr">
        <is>
          <t>CMD-24905</t>
        </is>
      </c>
      <c r="F25" s="4" t="inlineStr">
        <is>
          <t>BALL-077</t>
        </is>
      </c>
      <c r="G25" s="4" t="inlineStr">
        <is>
          <t>Vêtements</t>
        </is>
      </c>
      <c r="H25" s="4" t="inlineStr">
        <is>
          <t>Téléphone</t>
        </is>
      </c>
      <c r="I25" s="4" t="inlineStr">
        <is>
          <t>Endommagé transport</t>
        </is>
      </c>
      <c r="J25" s="4" t="inlineStr">
        <is>
          <t>Neuf</t>
        </is>
      </c>
      <c r="K25" s="4" t="inlineStr">
        <is>
          <t>Remboursement</t>
        </is>
      </c>
      <c r="L25" s="4" t="inlineStr">
        <is>
          <t>Clôturé</t>
        </is>
      </c>
      <c r="M25" s="5" t="n">
        <v>45905</v>
      </c>
      <c r="N25" s="4">
        <f>IF(ISBLANK(M25),TODAY()-B25,M25-B25)</f>
        <v/>
      </c>
      <c r="O25" s="4">
        <f>IFERROR(VLOOKUP(K25,SLA_RMA,2,FALSE),14)</f>
        <v/>
      </c>
      <c r="P25" s="4">
        <f>IF(L25="Clôturé",IF(N25&lt;=O25,"Oui","Non"),"")</f>
        <v/>
      </c>
      <c r="Q25" s="6" t="n">
        <v>77.62</v>
      </c>
      <c r="R25" s="6" t="n">
        <v>2.53</v>
      </c>
      <c r="S25" s="4" t="inlineStr"/>
    </row>
    <row r="26">
      <c r="A26" s="4" t="inlineStr">
        <is>
          <t>RMA-1026</t>
        </is>
      </c>
      <c r="B26" s="5" t="n">
        <v>45902</v>
      </c>
      <c r="C26" s="5" t="n">
        <v>45905</v>
      </c>
      <c r="D26" s="4" t="inlineStr">
        <is>
          <t>Eva Moreau</t>
        </is>
      </c>
      <c r="E26" s="4" t="inlineStr">
        <is>
          <t>CMD-28280</t>
        </is>
      </c>
      <c r="F26" s="4" t="inlineStr">
        <is>
          <t>MUG-210</t>
        </is>
      </c>
      <c r="G26" s="4" t="inlineStr">
        <is>
          <t>Électronique</t>
        </is>
      </c>
      <c r="H26" s="4" t="inlineStr">
        <is>
          <t>Email</t>
        </is>
      </c>
      <c r="I26" s="4" t="inlineStr">
        <is>
          <t>Taille non conforme</t>
        </is>
      </c>
      <c r="J26" s="4" t="inlineStr">
        <is>
          <t>Cassé</t>
        </is>
      </c>
      <c r="K26" s="4" t="inlineStr">
        <is>
          <t>Réparation</t>
        </is>
      </c>
      <c r="L26" s="4" t="inlineStr">
        <is>
          <t>Nouveau</t>
        </is>
      </c>
      <c r="M26" s="4" t="n"/>
      <c r="N26" s="4">
        <f>IF(ISBLANK(M26),TODAY()-B26,M26-B26)</f>
        <v/>
      </c>
      <c r="O26" s="4">
        <f>IFERROR(VLOOKUP(K26,SLA_RMA,2,FALSE),14)</f>
        <v/>
      </c>
      <c r="P26" s="4">
        <f>IF(L26="Clôturé",IF(N26&lt;=O26,"Oui","Non"),"")</f>
        <v/>
      </c>
      <c r="Q26" s="6" t="n">
        <v>195.07</v>
      </c>
      <c r="R26" s="6" t="n">
        <v>7.65</v>
      </c>
      <c r="S26" s="4" t="inlineStr"/>
    </row>
    <row r="27">
      <c r="A27" s="4" t="inlineStr">
        <is>
          <t>RMA-1027</t>
        </is>
      </c>
      <c r="B27" s="5" t="n">
        <v>45897</v>
      </c>
      <c r="C27" s="5" t="n">
        <v>45899</v>
      </c>
      <c r="D27" s="4" t="inlineStr">
        <is>
          <t>Jules Fabre</t>
        </is>
      </c>
      <c r="E27" s="4" t="inlineStr">
        <is>
          <t>CMD-29038</t>
        </is>
      </c>
      <c r="F27" s="4" t="inlineStr">
        <is>
          <t>BALL-077</t>
        </is>
      </c>
      <c r="G27" s="4" t="inlineStr">
        <is>
          <t>Maison</t>
        </is>
      </c>
      <c r="H27" s="4" t="inlineStr">
        <is>
          <t>Réseaux sociaux</t>
        </is>
      </c>
      <c r="I27" s="4" t="inlineStr">
        <is>
          <t>Taille non conforme</t>
        </is>
      </c>
      <c r="J27" s="4" t="inlineStr">
        <is>
          <t>Neuf</t>
        </is>
      </c>
      <c r="K27" s="4" t="inlineStr">
        <is>
          <t>Remboursement</t>
        </is>
      </c>
      <c r="L27" s="4" t="inlineStr">
        <is>
          <t>Clôturé</t>
        </is>
      </c>
      <c r="M27" s="5" t="n">
        <v>45908</v>
      </c>
      <c r="N27" s="4">
        <f>IF(ISBLANK(M27),TODAY()-B27,M27-B27)</f>
        <v/>
      </c>
      <c r="O27" s="4">
        <f>IFERROR(VLOOKUP(K27,SLA_RMA,2,FALSE),14)</f>
        <v/>
      </c>
      <c r="P27" s="4">
        <f>IF(L27="Clôturé",IF(N27&lt;=O27,"Oui","Non"),"")</f>
        <v/>
      </c>
      <c r="Q27" s="6" t="n">
        <v>18.65</v>
      </c>
      <c r="R27" s="6" t="n">
        <v>4.43</v>
      </c>
      <c r="S27" s="4" t="inlineStr"/>
    </row>
    <row r="28">
      <c r="A28" s="4" t="inlineStr">
        <is>
          <t>RMA-1028</t>
        </is>
      </c>
      <c r="B28" s="5" t="n">
        <v>45916</v>
      </c>
      <c r="C28" s="5" t="n">
        <v>45918</v>
      </c>
      <c r="D28" s="4" t="inlineStr">
        <is>
          <t>Inès Colin</t>
        </is>
      </c>
      <c r="E28" s="4" t="inlineStr">
        <is>
          <t>CMD-22088</t>
        </is>
      </c>
      <c r="F28" s="4" t="inlineStr">
        <is>
          <t>TSHIRT-001</t>
        </is>
      </c>
      <c r="G28" s="4" t="inlineStr">
        <is>
          <t>Électronique</t>
        </is>
      </c>
      <c r="H28" s="4" t="inlineStr">
        <is>
          <t>Chat</t>
        </is>
      </c>
      <c r="I28" s="4" t="inlineStr">
        <is>
          <t>Taille non conforme</t>
        </is>
      </c>
      <c r="J28" s="4" t="inlineStr">
        <is>
          <t>Dégradé</t>
        </is>
      </c>
      <c r="K28" s="4" t="inlineStr">
        <is>
          <t>Échange</t>
        </is>
      </c>
      <c r="L28" s="4" t="inlineStr">
        <is>
          <t>Clôturé</t>
        </is>
      </c>
      <c r="M28" s="4" t="n"/>
      <c r="N28" s="4">
        <f>IF(ISBLANK(M28),TODAY()-B28,M28-B28)</f>
        <v/>
      </c>
      <c r="O28" s="4">
        <f>IFERROR(VLOOKUP(K28,SLA_RMA,2,FALSE),14)</f>
        <v/>
      </c>
      <c r="P28" s="4">
        <f>IF(L28="Clôturé",IF(N28&lt;=O28,"Oui","Non"),"")</f>
        <v/>
      </c>
      <c r="Q28" s="6" t="n">
        <v>34.67</v>
      </c>
      <c r="R28" s="6" t="n">
        <v>9.359999999999999</v>
      </c>
      <c r="S28" s="4" t="inlineStr"/>
    </row>
    <row r="29">
      <c r="A29" s="4" t="inlineStr">
        <is>
          <t>RMA-1029</t>
        </is>
      </c>
      <c r="B29" s="5" t="n">
        <v>45936</v>
      </c>
      <c r="C29" s="5" t="n">
        <v>45942</v>
      </c>
      <c r="D29" s="4" t="inlineStr">
        <is>
          <t>Laura Giraud</t>
        </is>
      </c>
      <c r="E29" s="4" t="inlineStr">
        <is>
          <t>CMD-22532</t>
        </is>
      </c>
      <c r="F29" s="4" t="inlineStr">
        <is>
          <t>SHOE-042</t>
        </is>
      </c>
      <c r="G29" s="4" t="inlineStr">
        <is>
          <t>Chaussures</t>
        </is>
      </c>
      <c r="H29" s="4" t="inlineStr">
        <is>
          <t>Téléphone</t>
        </is>
      </c>
      <c r="I29" s="4" t="inlineStr">
        <is>
          <t>Non conforme</t>
        </is>
      </c>
      <c r="J29" s="4" t="inlineStr">
        <is>
          <t>Neuf</t>
        </is>
      </c>
      <c r="K29" s="4" t="inlineStr">
        <is>
          <t>Échange</t>
        </is>
      </c>
      <c r="L29" s="4" t="inlineStr">
        <is>
          <t>Clôturé</t>
        </is>
      </c>
      <c r="M29" s="5" t="n">
        <v>45949</v>
      </c>
      <c r="N29" s="4">
        <f>IF(ISBLANK(M29),TODAY()-B29,M29-B29)</f>
        <v/>
      </c>
      <c r="O29" s="4">
        <f>IFERROR(VLOOKUP(K29,SLA_RMA,2,FALSE),14)</f>
        <v/>
      </c>
      <c r="P29" s="4">
        <f>IF(L29="Clôturé",IF(N29&lt;=O29,"Oui","Non"),"")</f>
        <v/>
      </c>
      <c r="Q29" s="6" t="n">
        <v>202.54</v>
      </c>
      <c r="R29" s="6" t="n">
        <v>10.37</v>
      </c>
      <c r="S29" s="4" t="inlineStr"/>
    </row>
    <row r="30">
      <c r="A30" s="4" t="inlineStr">
        <is>
          <t>RMA-1030</t>
        </is>
      </c>
      <c r="B30" s="5" t="n">
        <v>45932</v>
      </c>
      <c r="C30" s="5" t="n">
        <v>45935</v>
      </c>
      <c r="D30" s="4" t="inlineStr">
        <is>
          <t>Eva Moreau</t>
        </is>
      </c>
      <c r="E30" s="4" t="inlineStr">
        <is>
          <t>CMD-22608</t>
        </is>
      </c>
      <c r="F30" s="4" t="inlineStr">
        <is>
          <t>BALL-077</t>
        </is>
      </c>
      <c r="G30" s="4" t="inlineStr">
        <is>
          <t>Vêtements</t>
        </is>
      </c>
      <c r="H30" s="4" t="inlineStr">
        <is>
          <t>WhatsApp</t>
        </is>
      </c>
      <c r="I30" s="4" t="inlineStr">
        <is>
          <t>Taille non conforme</t>
        </is>
      </c>
      <c r="J30" s="4" t="inlineStr">
        <is>
          <t>Cassé</t>
        </is>
      </c>
      <c r="K30" s="4" t="inlineStr">
        <is>
          <t>Échange</t>
        </is>
      </c>
      <c r="L30" s="4" t="inlineStr">
        <is>
          <t>Clôturé</t>
        </is>
      </c>
      <c r="M30" s="5" t="n">
        <v>45943</v>
      </c>
      <c r="N30" s="4">
        <f>IF(ISBLANK(M30),TODAY()-B30,M30-B30)</f>
        <v/>
      </c>
      <c r="O30" s="4">
        <f>IFERROR(VLOOKUP(K30,SLA_RMA,2,FALSE),14)</f>
        <v/>
      </c>
      <c r="P30" s="4">
        <f>IF(L30="Clôturé",IF(N30&lt;=O30,"Oui","Non"),"")</f>
        <v/>
      </c>
      <c r="Q30" s="6" t="n">
        <v>93.92</v>
      </c>
      <c r="R30" s="6" t="n">
        <v>9.85</v>
      </c>
      <c r="S30" s="4" t="inlineStr"/>
    </row>
    <row r="31">
      <c r="A31" s="4" t="inlineStr">
        <is>
          <t>RMA-1031</t>
        </is>
      </c>
      <c r="B31" s="5" t="n">
        <v>45936</v>
      </c>
      <c r="C31" s="5" t="n">
        <v>45939</v>
      </c>
      <c r="D31" s="4" t="inlineStr">
        <is>
          <t>David Lambert</t>
        </is>
      </c>
      <c r="E31" s="4" t="inlineStr">
        <is>
          <t>CMD-20387</t>
        </is>
      </c>
      <c r="F31" s="4" t="inlineStr">
        <is>
          <t>BALL-077</t>
        </is>
      </c>
      <c r="G31" s="4" t="inlineStr">
        <is>
          <t>Chaussures</t>
        </is>
      </c>
      <c r="H31" s="4" t="inlineStr">
        <is>
          <t>WhatsApp</t>
        </is>
      </c>
      <c r="I31" s="4" t="inlineStr">
        <is>
          <t>Endommagé transport</t>
        </is>
      </c>
      <c r="J31" s="4" t="inlineStr">
        <is>
          <t>Dégradé</t>
        </is>
      </c>
      <c r="K31" s="4" t="inlineStr">
        <is>
          <t>Remboursement</t>
        </is>
      </c>
      <c r="L31" s="4" t="inlineStr">
        <is>
          <t>Clôturé</t>
        </is>
      </c>
      <c r="M31" s="5" t="n">
        <v>45948</v>
      </c>
      <c r="N31" s="4">
        <f>IF(ISBLANK(M31),TODAY()-B31,M31-B31)</f>
        <v/>
      </c>
      <c r="O31" s="4">
        <f>IFERROR(VLOOKUP(K31,SLA_RMA,2,FALSE),14)</f>
        <v/>
      </c>
      <c r="P31" s="4">
        <f>IF(L31="Clôturé",IF(N31&lt;=O31,"Oui","Non"),"")</f>
        <v/>
      </c>
      <c r="Q31" s="6" t="n">
        <v>105.92</v>
      </c>
      <c r="R31" s="6" t="n">
        <v>11.77</v>
      </c>
      <c r="S31" s="4" t="inlineStr"/>
    </row>
    <row r="32">
      <c r="A32" s="4" t="inlineStr">
        <is>
          <t>RMA-1032</t>
        </is>
      </c>
      <c r="B32" s="5" t="n">
        <v>45915</v>
      </c>
      <c r="C32" s="5" t="n">
        <v>45920</v>
      </c>
      <c r="D32" s="4" t="inlineStr">
        <is>
          <t>Alice Durand</t>
        </is>
      </c>
      <c r="E32" s="4" t="inlineStr">
        <is>
          <t>CMD-21889</t>
        </is>
      </c>
      <c r="F32" s="4" t="inlineStr">
        <is>
          <t>PHONE-128</t>
        </is>
      </c>
      <c r="G32" s="4" t="inlineStr">
        <is>
          <t>Chaussures</t>
        </is>
      </c>
      <c r="H32" s="4" t="inlineStr">
        <is>
          <t>Réseaux sociaux</t>
        </is>
      </c>
      <c r="I32" s="4" t="inlineStr">
        <is>
          <t>Endommagé transport</t>
        </is>
      </c>
      <c r="J32" s="4" t="inlineStr">
        <is>
          <t>Neuf</t>
        </is>
      </c>
      <c r="K32" s="4" t="inlineStr">
        <is>
          <t>Remboursement</t>
        </is>
      </c>
      <c r="L32" s="4" t="inlineStr">
        <is>
          <t>Clôturé</t>
        </is>
      </c>
      <c r="M32" s="5" t="n">
        <v>45926</v>
      </c>
      <c r="N32" s="4">
        <f>IF(ISBLANK(M32),TODAY()-B32,M32-B32)</f>
        <v/>
      </c>
      <c r="O32" s="4">
        <f>IFERROR(VLOOKUP(K32,SLA_RMA,2,FALSE),14)</f>
        <v/>
      </c>
      <c r="P32" s="4">
        <f>IF(L32="Clôturé",IF(N32&lt;=O32,"Oui","Non"),"")</f>
        <v/>
      </c>
      <c r="Q32" s="6" t="n">
        <v>114.73</v>
      </c>
      <c r="R32" s="6" t="n">
        <v>11.81</v>
      </c>
      <c r="S32" s="4" t="inlineStr"/>
    </row>
    <row r="33">
      <c r="A33" s="4" t="inlineStr">
        <is>
          <t>RMA-1033</t>
        </is>
      </c>
      <c r="B33" s="5" t="n">
        <v>45888</v>
      </c>
      <c r="C33" s="5" t="n">
        <v>45894</v>
      </c>
      <c r="D33" s="4" t="inlineStr">
        <is>
          <t>Laura Giraud</t>
        </is>
      </c>
      <c r="E33" s="4" t="inlineStr">
        <is>
          <t>CMD-23114</t>
        </is>
      </c>
      <c r="F33" s="4" t="inlineStr">
        <is>
          <t>PHONE-128</t>
        </is>
      </c>
      <c r="G33" s="4" t="inlineStr">
        <is>
          <t>Vêtements</t>
        </is>
      </c>
      <c r="H33" s="4" t="inlineStr">
        <is>
          <t>Marketplace</t>
        </is>
      </c>
      <c r="I33" s="4" t="inlineStr">
        <is>
          <t>Non conforme</t>
        </is>
      </c>
      <c r="J33" s="4" t="inlineStr">
        <is>
          <t>Neuf</t>
        </is>
      </c>
      <c r="K33" s="4" t="inlineStr">
        <is>
          <t>Refus</t>
        </is>
      </c>
      <c r="L33" s="4" t="inlineStr">
        <is>
          <t>Clôturé</t>
        </is>
      </c>
      <c r="M33" s="5" t="n">
        <v>45898</v>
      </c>
      <c r="N33" s="4">
        <f>IF(ISBLANK(M33),TODAY()-B33,M33-B33)</f>
        <v/>
      </c>
      <c r="O33" s="4">
        <f>IFERROR(VLOOKUP(K33,SLA_RMA,2,FALSE),14)</f>
        <v/>
      </c>
      <c r="P33" s="4">
        <f>IF(L33="Clôturé",IF(N33&lt;=O33,"Oui","Non"),"")</f>
        <v/>
      </c>
      <c r="Q33" s="6" t="n">
        <v>97.41</v>
      </c>
      <c r="R33" s="6" t="n">
        <v>0.84</v>
      </c>
      <c r="S33" s="4" t="inlineStr"/>
    </row>
    <row r="34">
      <c r="A34" s="4" t="inlineStr">
        <is>
          <t>RMA-1034</t>
        </is>
      </c>
      <c r="B34" s="5" t="n">
        <v>45923</v>
      </c>
      <c r="C34" s="5" t="n">
        <v>45928</v>
      </c>
      <c r="D34" s="4" t="inlineStr">
        <is>
          <t>Laura Giraud</t>
        </is>
      </c>
      <c r="E34" s="4" t="inlineStr">
        <is>
          <t>CMD-25143</t>
        </is>
      </c>
      <c r="F34" s="4" t="inlineStr">
        <is>
          <t>BALL-077</t>
        </is>
      </c>
      <c r="G34" s="4" t="inlineStr">
        <is>
          <t>Vêtements</t>
        </is>
      </c>
      <c r="H34" s="4" t="inlineStr">
        <is>
          <t>Marketplace</t>
        </is>
      </c>
      <c r="I34" s="4" t="inlineStr">
        <is>
          <t>Endommagé transport</t>
        </is>
      </c>
      <c r="J34" s="4" t="inlineStr">
        <is>
          <t>Manquant</t>
        </is>
      </c>
      <c r="K34" s="4" t="inlineStr">
        <is>
          <t>Réparation</t>
        </is>
      </c>
      <c r="L34" s="4" t="inlineStr">
        <is>
          <t>Clôturé</t>
        </is>
      </c>
      <c r="M34" s="5" t="n">
        <v>45935</v>
      </c>
      <c r="N34" s="4">
        <f>IF(ISBLANK(M34),TODAY()-B34,M34-B34)</f>
        <v/>
      </c>
      <c r="O34" s="4">
        <f>IFERROR(VLOOKUP(K34,SLA_RMA,2,FALSE),14)</f>
        <v/>
      </c>
      <c r="P34" s="4">
        <f>IF(L34="Clôturé",IF(N34&lt;=O34,"Oui","Non"),"")</f>
        <v/>
      </c>
      <c r="Q34" s="6" t="n">
        <v>177.33</v>
      </c>
      <c r="R34" s="6" t="n">
        <v>6.65</v>
      </c>
      <c r="S34" s="4" t="inlineStr"/>
    </row>
    <row r="35">
      <c r="A35" s="4" t="inlineStr">
        <is>
          <t>RMA-1035</t>
        </is>
      </c>
      <c r="B35" s="5" t="n">
        <v>45893</v>
      </c>
      <c r="C35" s="5" t="n">
        <v>45899</v>
      </c>
      <c r="D35" s="4" t="inlineStr">
        <is>
          <t>Inès Colin</t>
        </is>
      </c>
      <c r="E35" s="4" t="inlineStr">
        <is>
          <t>CMD-22851</t>
        </is>
      </c>
      <c r="F35" s="4" t="inlineStr">
        <is>
          <t>CREME-501</t>
        </is>
      </c>
      <c r="G35" s="4" t="inlineStr">
        <is>
          <t>Beauté</t>
        </is>
      </c>
      <c r="H35" s="4" t="inlineStr">
        <is>
          <t>Chat</t>
        </is>
      </c>
      <c r="I35" s="4" t="inlineStr">
        <is>
          <t>Non conforme</t>
        </is>
      </c>
      <c r="J35" s="4" t="inlineStr">
        <is>
          <t>Manquant</t>
        </is>
      </c>
      <c r="K35" s="4" t="inlineStr">
        <is>
          <t>Remboursement</t>
        </is>
      </c>
      <c r="L35" s="4" t="inlineStr">
        <is>
          <t>Reçu</t>
        </is>
      </c>
      <c r="M35" s="4" t="n"/>
      <c r="N35" s="4">
        <f>IF(ISBLANK(M35),TODAY()-B35,M35-B35)</f>
        <v/>
      </c>
      <c r="O35" s="4">
        <f>IFERROR(VLOOKUP(K35,SLA_RMA,2,FALSE),14)</f>
        <v/>
      </c>
      <c r="P35" s="4">
        <f>IF(L35="Clôturé",IF(N35&lt;=O35,"Oui","Non"),"")</f>
        <v/>
      </c>
      <c r="Q35" s="6" t="n">
        <v>113.17</v>
      </c>
      <c r="R35" s="6" t="n">
        <v>6.96</v>
      </c>
      <c r="S35" s="4" t="inlineStr"/>
    </row>
    <row r="36">
      <c r="A36" s="4" t="inlineStr">
        <is>
          <t>RMA-1036</t>
        </is>
      </c>
      <c r="B36" s="5" t="n">
        <v>45922</v>
      </c>
      <c r="C36" s="5" t="n">
        <v>45927</v>
      </c>
      <c r="D36" s="4" t="inlineStr">
        <is>
          <t>Jules Fabre</t>
        </is>
      </c>
      <c r="E36" s="4" t="inlineStr">
        <is>
          <t>CMD-27238</t>
        </is>
      </c>
      <c r="F36" s="4" t="inlineStr">
        <is>
          <t>MUG-210</t>
        </is>
      </c>
      <c r="G36" s="4" t="inlineStr">
        <is>
          <t>Sport</t>
        </is>
      </c>
      <c r="H36" s="4" t="inlineStr">
        <is>
          <t>Téléphone</t>
        </is>
      </c>
      <c r="I36" s="4" t="inlineStr">
        <is>
          <t>Changement d'avis</t>
        </is>
      </c>
      <c r="J36" s="4" t="inlineStr">
        <is>
          <t>Cassé</t>
        </is>
      </c>
      <c r="K36" s="4" t="inlineStr">
        <is>
          <t>Échange</t>
        </is>
      </c>
      <c r="L36" s="4" t="inlineStr">
        <is>
          <t>Clôturé</t>
        </is>
      </c>
      <c r="M36" s="4" t="n"/>
      <c r="N36" s="4">
        <f>IF(ISBLANK(M36),TODAY()-B36,M36-B36)</f>
        <v/>
      </c>
      <c r="O36" s="4">
        <f>IFERROR(VLOOKUP(K36,SLA_RMA,2,FALSE),14)</f>
        <v/>
      </c>
      <c r="P36" s="4">
        <f>IF(L36="Clôturé",IF(N36&lt;=O36,"Oui","Non"),"")</f>
        <v/>
      </c>
      <c r="Q36" s="6" t="n">
        <v>133.71</v>
      </c>
      <c r="R36" s="6" t="n">
        <v>7.6</v>
      </c>
      <c r="S36" s="4" t="inlineStr"/>
    </row>
    <row r="37">
      <c r="A37" s="4" t="inlineStr">
        <is>
          <t>RMA-1037</t>
        </is>
      </c>
      <c r="B37" s="5" t="n">
        <v>45902</v>
      </c>
      <c r="C37" s="5" t="n">
        <v>45903</v>
      </c>
      <c r="D37" s="4" t="inlineStr">
        <is>
          <t>David Lambert</t>
        </is>
      </c>
      <c r="E37" s="4" t="inlineStr">
        <is>
          <t>CMD-25085</t>
        </is>
      </c>
      <c r="F37" s="4" t="inlineStr">
        <is>
          <t>SHOE-042</t>
        </is>
      </c>
      <c r="G37" s="4" t="inlineStr">
        <is>
          <t>Chaussures</t>
        </is>
      </c>
      <c r="H37" s="4" t="inlineStr">
        <is>
          <t>Téléphone</t>
        </is>
      </c>
      <c r="I37" s="4" t="inlineStr">
        <is>
          <t>Taille non conforme</t>
        </is>
      </c>
      <c r="J37" s="4" t="inlineStr">
        <is>
          <t>Neuf</t>
        </is>
      </c>
      <c r="K37" s="4" t="inlineStr">
        <is>
          <t>Échange</t>
        </is>
      </c>
      <c r="L37" s="4" t="inlineStr">
        <is>
          <t>Clôturé</t>
        </is>
      </c>
      <c r="M37" s="5" t="n">
        <v>45905</v>
      </c>
      <c r="N37" s="4">
        <f>IF(ISBLANK(M37),TODAY()-B37,M37-B37)</f>
        <v/>
      </c>
      <c r="O37" s="4">
        <f>IFERROR(VLOOKUP(K37,SLA_RMA,2,FALSE),14)</f>
        <v/>
      </c>
      <c r="P37" s="4">
        <f>IF(L37="Clôturé",IF(N37&lt;=O37,"Oui","Non"),"")</f>
        <v/>
      </c>
      <c r="Q37" s="6" t="n">
        <v>119.3</v>
      </c>
      <c r="R37" s="6" t="n">
        <v>10.63</v>
      </c>
      <c r="S37" s="4" t="inlineStr"/>
    </row>
    <row r="38">
      <c r="A38" s="4" t="inlineStr">
        <is>
          <t>RMA-1038</t>
        </is>
      </c>
      <c r="B38" s="5" t="n">
        <v>45917</v>
      </c>
      <c r="C38" s="5" t="n">
        <v>45920</v>
      </c>
      <c r="D38" s="4" t="inlineStr">
        <is>
          <t>Inès Colin</t>
        </is>
      </c>
      <c r="E38" s="4" t="inlineStr">
        <is>
          <t>CMD-28099</t>
        </is>
      </c>
      <c r="F38" s="4" t="inlineStr">
        <is>
          <t>MUG-210</t>
        </is>
      </c>
      <c r="G38" s="4" t="inlineStr">
        <is>
          <t>Chaussures</t>
        </is>
      </c>
      <c r="H38" s="4" t="inlineStr">
        <is>
          <t>Téléphone</t>
        </is>
      </c>
      <c r="I38" s="4" t="inlineStr">
        <is>
          <t>Pièce manquante</t>
        </is>
      </c>
      <c r="J38" s="4" t="inlineStr">
        <is>
          <t>Neuf</t>
        </is>
      </c>
      <c r="K38" s="4" t="inlineStr">
        <is>
          <t>Remboursement</t>
        </is>
      </c>
      <c r="L38" s="4" t="inlineStr">
        <is>
          <t>En inspection</t>
        </is>
      </c>
      <c r="M38" s="4" t="n"/>
      <c r="N38" s="4">
        <f>IF(ISBLANK(M38),TODAY()-B38,M38-B38)</f>
        <v/>
      </c>
      <c r="O38" s="4">
        <f>IFERROR(VLOOKUP(K38,SLA_RMA,2,FALSE),14)</f>
        <v/>
      </c>
      <c r="P38" s="4">
        <f>IF(L38="Clôturé",IF(N38&lt;=O38,"Oui","Non"),"")</f>
        <v/>
      </c>
      <c r="Q38" s="6" t="n">
        <v>202.99</v>
      </c>
      <c r="R38" s="6" t="n">
        <v>8.35</v>
      </c>
      <c r="S38" s="4" t="inlineStr"/>
    </row>
    <row r="39">
      <c r="A39" s="4" t="inlineStr">
        <is>
          <t>RMA-1039</t>
        </is>
      </c>
      <c r="B39" s="5" t="n">
        <v>45910</v>
      </c>
      <c r="C39" s="5" t="n">
        <v>45910</v>
      </c>
      <c r="D39" s="4" t="inlineStr">
        <is>
          <t>Karim El Fassi</t>
        </is>
      </c>
      <c r="E39" s="4" t="inlineStr">
        <is>
          <t>CMD-24082</t>
        </is>
      </c>
      <c r="F39" s="4" t="inlineStr">
        <is>
          <t>TSHIRT-001</t>
        </is>
      </c>
      <c r="G39" s="4" t="inlineStr">
        <is>
          <t>Maison</t>
        </is>
      </c>
      <c r="H39" s="4" t="inlineStr">
        <is>
          <t>Téléphone</t>
        </is>
      </c>
      <c r="I39" s="4" t="inlineStr">
        <is>
          <t>Non conforme</t>
        </is>
      </c>
      <c r="J39" s="4" t="inlineStr">
        <is>
          <t>Manquant</t>
        </is>
      </c>
      <c r="K39" s="4" t="inlineStr">
        <is>
          <t>Refus</t>
        </is>
      </c>
      <c r="L39" s="4" t="inlineStr">
        <is>
          <t>Clôturé</t>
        </is>
      </c>
      <c r="M39" s="5" t="n">
        <v>45918</v>
      </c>
      <c r="N39" s="4">
        <f>IF(ISBLANK(M39),TODAY()-B39,M39-B39)</f>
        <v/>
      </c>
      <c r="O39" s="4">
        <f>IFERROR(VLOOKUP(K39,SLA_RMA,2,FALSE),14)</f>
        <v/>
      </c>
      <c r="P39" s="4">
        <f>IF(L39="Clôturé",IF(N39&lt;=O39,"Oui","Non"),"")</f>
        <v/>
      </c>
      <c r="Q39" s="6" t="n">
        <v>157.04</v>
      </c>
      <c r="R39" s="6" t="n">
        <v>8.630000000000001</v>
      </c>
      <c r="S39" s="4" t="inlineStr"/>
    </row>
    <row r="40">
      <c r="A40" s="4" t="inlineStr">
        <is>
          <t>RMA-1040</t>
        </is>
      </c>
      <c r="B40" s="5" t="n">
        <v>45913</v>
      </c>
      <c r="C40" s="5" t="n">
        <v>45919</v>
      </c>
      <c r="D40" s="4" t="inlineStr">
        <is>
          <t>Karim El Fassi</t>
        </is>
      </c>
      <c r="E40" s="4" t="inlineStr">
        <is>
          <t>CMD-27305</t>
        </is>
      </c>
      <c r="F40" s="4" t="inlineStr">
        <is>
          <t>SHOE-042</t>
        </is>
      </c>
      <c r="G40" s="4" t="inlineStr">
        <is>
          <t>Sport</t>
        </is>
      </c>
      <c r="H40" s="4" t="inlineStr">
        <is>
          <t>WhatsApp</t>
        </is>
      </c>
      <c r="I40" s="4" t="inlineStr">
        <is>
          <t>Non conforme</t>
        </is>
      </c>
      <c r="J40" s="4" t="inlineStr">
        <is>
          <t>Dégradé</t>
        </is>
      </c>
      <c r="K40" s="4" t="inlineStr">
        <is>
          <t>Échange</t>
        </is>
      </c>
      <c r="L40" s="4" t="inlineStr">
        <is>
          <t>Clôturé</t>
        </is>
      </c>
      <c r="M40" s="4" t="n"/>
      <c r="N40" s="4">
        <f>IF(ISBLANK(M40),TODAY()-B40,M40-B40)</f>
        <v/>
      </c>
      <c r="O40" s="4">
        <f>IFERROR(VLOOKUP(K40,SLA_RMA,2,FALSE),14)</f>
        <v/>
      </c>
      <c r="P40" s="4">
        <f>IF(L40="Clôturé",IF(N40&lt;=O40,"Oui","Non"),"")</f>
        <v/>
      </c>
      <c r="Q40" s="6" t="n">
        <v>196.64</v>
      </c>
      <c r="R40" s="6" t="n">
        <v>5.82</v>
      </c>
      <c r="S40" s="4" t="inlineStr"/>
    </row>
    <row r="41">
      <c r="A41" s="4" t="inlineStr">
        <is>
          <t>RMA-1041</t>
        </is>
      </c>
      <c r="B41" s="5" t="n">
        <v>45896</v>
      </c>
      <c r="C41" s="5" t="n">
        <v>45900</v>
      </c>
      <c r="D41" s="4" t="inlineStr">
        <is>
          <t>Jules Fabre</t>
        </is>
      </c>
      <c r="E41" s="4" t="inlineStr">
        <is>
          <t>CMD-21269</t>
        </is>
      </c>
      <c r="F41" s="4" t="inlineStr">
        <is>
          <t>BALL-077</t>
        </is>
      </c>
      <c r="G41" s="4" t="inlineStr">
        <is>
          <t>Électronique</t>
        </is>
      </c>
      <c r="H41" s="4" t="inlineStr">
        <is>
          <t>Téléphone</t>
        </is>
      </c>
      <c r="I41" s="4" t="inlineStr">
        <is>
          <t>Endommagé transport</t>
        </is>
      </c>
      <c r="J41" s="4" t="inlineStr">
        <is>
          <t>Dégradé</t>
        </is>
      </c>
      <c r="K41" s="4" t="inlineStr">
        <is>
          <t>Réparation</t>
        </is>
      </c>
      <c r="L41" s="4" t="inlineStr">
        <is>
          <t>Résolu</t>
        </is>
      </c>
      <c r="M41" s="4" t="n"/>
      <c r="N41" s="4">
        <f>IF(ISBLANK(M41),TODAY()-B41,M41-B41)</f>
        <v/>
      </c>
      <c r="O41" s="4">
        <f>IFERROR(VLOOKUP(K41,SLA_RMA,2,FALSE),14)</f>
        <v/>
      </c>
      <c r="P41" s="4">
        <f>IF(L41="Clôturé",IF(N41&lt;=O41,"Oui","Non"),"")</f>
        <v/>
      </c>
      <c r="Q41" s="6" t="n">
        <v>46.2</v>
      </c>
      <c r="R41" s="6" t="n">
        <v>4.6</v>
      </c>
      <c r="S41" s="4" t="inlineStr"/>
    </row>
    <row r="42">
      <c r="A42" s="4" t="inlineStr">
        <is>
          <t>RMA-1042</t>
        </is>
      </c>
      <c r="B42" s="5" t="n">
        <v>45890</v>
      </c>
      <c r="C42" s="5" t="n">
        <v>45893</v>
      </c>
      <c r="D42" s="4" t="inlineStr">
        <is>
          <t>Bruno Petit</t>
        </is>
      </c>
      <c r="E42" s="4" t="inlineStr">
        <is>
          <t>CMD-26797</t>
        </is>
      </c>
      <c r="F42" s="4" t="inlineStr">
        <is>
          <t>MUG-210</t>
        </is>
      </c>
      <c r="G42" s="4" t="inlineStr">
        <is>
          <t>Électronique</t>
        </is>
      </c>
      <c r="H42" s="4" t="inlineStr">
        <is>
          <t>Réseaux sociaux</t>
        </is>
      </c>
      <c r="I42" s="4" t="inlineStr">
        <is>
          <t>Non conforme</t>
        </is>
      </c>
      <c r="J42" s="4" t="inlineStr">
        <is>
          <t>Cassé</t>
        </is>
      </c>
      <c r="K42" s="4" t="inlineStr">
        <is>
          <t>Remboursement</t>
        </is>
      </c>
      <c r="L42" s="4" t="inlineStr">
        <is>
          <t>Clôturé</t>
        </is>
      </c>
      <c r="M42" s="5" t="n">
        <v>45900</v>
      </c>
      <c r="N42" s="4">
        <f>IF(ISBLANK(M42),TODAY()-B42,M42-B42)</f>
        <v/>
      </c>
      <c r="O42" s="4">
        <f>IFERROR(VLOOKUP(K42,SLA_RMA,2,FALSE),14)</f>
        <v/>
      </c>
      <c r="P42" s="4">
        <f>IF(L42="Clôturé",IF(N42&lt;=O42,"Oui","Non"),"")</f>
        <v/>
      </c>
      <c r="Q42" s="6" t="n">
        <v>227.16</v>
      </c>
      <c r="R42" s="6" t="n">
        <v>7.01</v>
      </c>
      <c r="S42" s="4" t="inlineStr"/>
    </row>
    <row r="43">
      <c r="A43" s="4" t="inlineStr">
        <is>
          <t>RMA-1043</t>
        </is>
      </c>
      <c r="B43" s="5" t="n">
        <v>45925</v>
      </c>
      <c r="C43" s="5" t="n">
        <v>45925</v>
      </c>
      <c r="D43" s="4" t="inlineStr">
        <is>
          <t>Laura Giraud</t>
        </is>
      </c>
      <c r="E43" s="4" t="inlineStr">
        <is>
          <t>CMD-26232</t>
        </is>
      </c>
      <c r="F43" s="4" t="inlineStr">
        <is>
          <t>MUG-210</t>
        </is>
      </c>
      <c r="G43" s="4" t="inlineStr">
        <is>
          <t>Vêtements</t>
        </is>
      </c>
      <c r="H43" s="4" t="inlineStr">
        <is>
          <t>Chat</t>
        </is>
      </c>
      <c r="I43" s="4" t="inlineStr">
        <is>
          <t>Endommagé transport</t>
        </is>
      </c>
      <c r="J43" s="4" t="inlineStr">
        <is>
          <t>Cassé</t>
        </is>
      </c>
      <c r="K43" s="4" t="inlineStr">
        <is>
          <t>Avoir</t>
        </is>
      </c>
      <c r="L43" s="4" t="inlineStr">
        <is>
          <t>Clôturé</t>
        </is>
      </c>
      <c r="M43" s="5" t="n">
        <v>45934</v>
      </c>
      <c r="N43" s="4">
        <f>IF(ISBLANK(M43),TODAY()-B43,M43-B43)</f>
        <v/>
      </c>
      <c r="O43" s="4">
        <f>IFERROR(VLOOKUP(K43,SLA_RMA,2,FALSE),14)</f>
        <v/>
      </c>
      <c r="P43" s="4">
        <f>IF(L43="Clôturé",IF(N43&lt;=O43,"Oui","Non"),"")</f>
        <v/>
      </c>
      <c r="Q43" s="6" t="n">
        <v>201.97</v>
      </c>
      <c r="R43" s="6" t="n">
        <v>10.77</v>
      </c>
      <c r="S43" s="4" t="inlineStr"/>
    </row>
    <row r="44">
      <c r="A44" s="4" t="inlineStr">
        <is>
          <t>RMA-1044</t>
        </is>
      </c>
      <c r="B44" s="5" t="n">
        <v>45912</v>
      </c>
      <c r="C44" s="5" t="n">
        <v>45915</v>
      </c>
      <c r="D44" s="4" t="inlineStr">
        <is>
          <t>Eva Moreau</t>
        </is>
      </c>
      <c r="E44" s="4" t="inlineStr">
        <is>
          <t>CMD-27140</t>
        </is>
      </c>
      <c r="F44" s="4" t="inlineStr">
        <is>
          <t>MUG-210</t>
        </is>
      </c>
      <c r="G44" s="4" t="inlineStr">
        <is>
          <t>Vêtements</t>
        </is>
      </c>
      <c r="H44" s="4" t="inlineStr">
        <is>
          <t>WhatsApp</t>
        </is>
      </c>
      <c r="I44" s="4" t="inlineStr">
        <is>
          <t>Endommagé transport</t>
        </is>
      </c>
      <c r="J44" s="4" t="inlineStr">
        <is>
          <t>Cassé</t>
        </is>
      </c>
      <c r="K44" s="4" t="inlineStr">
        <is>
          <t>Échange</t>
        </is>
      </c>
      <c r="L44" s="4" t="inlineStr">
        <is>
          <t>Clôturé</t>
        </is>
      </c>
      <c r="M44" s="5" t="n">
        <v>45925</v>
      </c>
      <c r="N44" s="4">
        <f>IF(ISBLANK(M44),TODAY()-B44,M44-B44)</f>
        <v/>
      </c>
      <c r="O44" s="4">
        <f>IFERROR(VLOOKUP(K44,SLA_RMA,2,FALSE),14)</f>
        <v/>
      </c>
      <c r="P44" s="4">
        <f>IF(L44="Clôturé",IF(N44&lt;=O44,"Oui","Non"),"")</f>
        <v/>
      </c>
      <c r="Q44" s="6" t="n">
        <v>138.19</v>
      </c>
      <c r="R44" s="6" t="n">
        <v>10.88</v>
      </c>
      <c r="S44" s="4" t="inlineStr"/>
    </row>
    <row r="45">
      <c r="A45" s="4" t="inlineStr">
        <is>
          <t>RMA-1045</t>
        </is>
      </c>
      <c r="B45" s="5" t="n">
        <v>45918</v>
      </c>
      <c r="C45" s="5" t="n">
        <v>45918</v>
      </c>
      <c r="D45" s="4" t="inlineStr">
        <is>
          <t>Bruno Petit</t>
        </is>
      </c>
      <c r="E45" s="4" t="inlineStr">
        <is>
          <t>CMD-27022</t>
        </is>
      </c>
      <c r="F45" s="4" t="inlineStr">
        <is>
          <t>SHOE-042</t>
        </is>
      </c>
      <c r="G45" s="4" t="inlineStr">
        <is>
          <t>Maison</t>
        </is>
      </c>
      <c r="H45" s="4" t="inlineStr">
        <is>
          <t>Téléphone</t>
        </is>
      </c>
      <c r="I45" s="4" t="inlineStr">
        <is>
          <t>Taille non conforme</t>
        </is>
      </c>
      <c r="J45" s="4" t="inlineStr">
        <is>
          <t>Dégradé</t>
        </is>
      </c>
      <c r="K45" s="4" t="inlineStr">
        <is>
          <t>Avoir</t>
        </is>
      </c>
      <c r="L45" s="4" t="inlineStr">
        <is>
          <t>Reçu</t>
        </is>
      </c>
      <c r="M45" s="4" t="n"/>
      <c r="N45" s="4">
        <f>IF(ISBLANK(M45),TODAY()-B45,M45-B45)</f>
        <v/>
      </c>
      <c r="O45" s="4">
        <f>IFERROR(VLOOKUP(K45,SLA_RMA,2,FALSE),14)</f>
        <v/>
      </c>
      <c r="P45" s="4">
        <f>IF(L45="Clôturé",IF(N45&lt;=O45,"Oui","Non"),"")</f>
        <v/>
      </c>
      <c r="Q45" s="6" t="n">
        <v>88.44</v>
      </c>
      <c r="R45" s="6" t="n">
        <v>9.130000000000001</v>
      </c>
      <c r="S45" s="4" t="inlineStr"/>
    </row>
    <row r="46">
      <c r="A46" s="4" t="inlineStr">
        <is>
          <t>RMA-1046</t>
        </is>
      </c>
      <c r="B46" s="5" t="n">
        <v>45905</v>
      </c>
      <c r="C46" s="5" t="n">
        <v>45909</v>
      </c>
      <c r="D46" s="4" t="inlineStr">
        <is>
          <t>Inès Colin</t>
        </is>
      </c>
      <c r="E46" s="4" t="inlineStr">
        <is>
          <t>CMD-24133</t>
        </is>
      </c>
      <c r="F46" s="4" t="inlineStr">
        <is>
          <t>TSHIRT-001</t>
        </is>
      </c>
      <c r="G46" s="4" t="inlineStr">
        <is>
          <t>Maison</t>
        </is>
      </c>
      <c r="H46" s="4" t="inlineStr">
        <is>
          <t>Email</t>
        </is>
      </c>
      <c r="I46" s="4" t="inlineStr">
        <is>
          <t>Pièce manquante</t>
        </is>
      </c>
      <c r="J46" s="4" t="inlineStr">
        <is>
          <t>Manquant</t>
        </is>
      </c>
      <c r="K46" s="4" t="inlineStr">
        <is>
          <t>Remboursement</t>
        </is>
      </c>
      <c r="L46" s="4" t="inlineStr">
        <is>
          <t>Reçu</t>
        </is>
      </c>
      <c r="M46" s="4" t="n"/>
      <c r="N46" s="4">
        <f>IF(ISBLANK(M46),TODAY()-B46,M46-B46)</f>
        <v/>
      </c>
      <c r="O46" s="4">
        <f>IFERROR(VLOOKUP(K46,SLA_RMA,2,FALSE),14)</f>
        <v/>
      </c>
      <c r="P46" s="4">
        <f>IF(L46="Clôturé",IF(N46&lt;=O46,"Oui","Non"),"")</f>
        <v/>
      </c>
      <c r="Q46" s="6" t="n">
        <v>26.47</v>
      </c>
      <c r="R46" s="6" t="n">
        <v>11.49</v>
      </c>
      <c r="S46" s="4" t="inlineStr"/>
    </row>
    <row r="47">
      <c r="A47" s="4" t="inlineStr">
        <is>
          <t>RMA-1047</t>
        </is>
      </c>
      <c r="B47" s="5" t="n">
        <v>45883</v>
      </c>
      <c r="C47" s="5" t="n">
        <v>45883</v>
      </c>
      <c r="D47" s="4" t="inlineStr">
        <is>
          <t>David Lambert</t>
        </is>
      </c>
      <c r="E47" s="4" t="inlineStr">
        <is>
          <t>CMD-23266</t>
        </is>
      </c>
      <c r="F47" s="4" t="inlineStr">
        <is>
          <t>TSHIRT-001</t>
        </is>
      </c>
      <c r="G47" s="4" t="inlineStr">
        <is>
          <t>Beauté</t>
        </is>
      </c>
      <c r="H47" s="4" t="inlineStr">
        <is>
          <t>Téléphone</t>
        </is>
      </c>
      <c r="I47" s="4" t="inlineStr">
        <is>
          <t>Défectueux</t>
        </is>
      </c>
      <c r="J47" s="4" t="inlineStr">
        <is>
          <t>Ouvert</t>
        </is>
      </c>
      <c r="K47" s="4" t="inlineStr">
        <is>
          <t>Avoir</t>
        </is>
      </c>
      <c r="L47" s="4" t="inlineStr">
        <is>
          <t>Clôturé</t>
        </is>
      </c>
      <c r="M47" s="4" t="n"/>
      <c r="N47" s="4">
        <f>IF(ISBLANK(M47),TODAY()-B47,M47-B47)</f>
        <v/>
      </c>
      <c r="O47" s="4">
        <f>IFERROR(VLOOKUP(K47,SLA_RMA,2,FALSE),14)</f>
        <v/>
      </c>
      <c r="P47" s="4">
        <f>IF(L47="Clôturé",IF(N47&lt;=O47,"Oui","Non"),"")</f>
        <v/>
      </c>
      <c r="Q47" s="6" t="n">
        <v>237.46</v>
      </c>
      <c r="R47" s="6" t="n">
        <v>5.58</v>
      </c>
      <c r="S47" s="4" t="inlineStr"/>
    </row>
    <row r="48">
      <c r="A48" s="4" t="inlineStr">
        <is>
          <t>RMA-1048</t>
        </is>
      </c>
      <c r="B48" s="5" t="n">
        <v>45897</v>
      </c>
      <c r="C48" s="5" t="n">
        <v>45902</v>
      </c>
      <c r="D48" s="4" t="inlineStr">
        <is>
          <t>Chloé Garcia</t>
        </is>
      </c>
      <c r="E48" s="4" t="inlineStr">
        <is>
          <t>CMD-29926</t>
        </is>
      </c>
      <c r="F48" s="4" t="inlineStr">
        <is>
          <t>CREME-501</t>
        </is>
      </c>
      <c r="G48" s="4" t="inlineStr">
        <is>
          <t>Sport</t>
        </is>
      </c>
      <c r="H48" s="4" t="inlineStr">
        <is>
          <t>Marketplace</t>
        </is>
      </c>
      <c r="I48" s="4" t="inlineStr">
        <is>
          <t>Taille non conforme</t>
        </is>
      </c>
      <c r="J48" s="4" t="inlineStr">
        <is>
          <t>Ouvert</t>
        </is>
      </c>
      <c r="K48" s="4" t="inlineStr">
        <is>
          <t>Réparation</t>
        </is>
      </c>
      <c r="L48" s="4" t="inlineStr">
        <is>
          <t>Clôturé</t>
        </is>
      </c>
      <c r="M48" s="5" t="n">
        <v>45907</v>
      </c>
      <c r="N48" s="4">
        <f>IF(ISBLANK(M48),TODAY()-B48,M48-B48)</f>
        <v/>
      </c>
      <c r="O48" s="4">
        <f>IFERROR(VLOOKUP(K48,SLA_RMA,2,FALSE),14)</f>
        <v/>
      </c>
      <c r="P48" s="4">
        <f>IF(L48="Clôturé",IF(N48&lt;=O48,"Oui","Non"),"")</f>
        <v/>
      </c>
      <c r="Q48" s="6" t="n">
        <v>148.19</v>
      </c>
      <c r="R48" s="6" t="n">
        <v>10.9</v>
      </c>
      <c r="S48" s="4" t="inlineStr"/>
    </row>
    <row r="49">
      <c r="A49" s="4" t="inlineStr">
        <is>
          <t>RMA-1049</t>
        </is>
      </c>
      <c r="B49" s="5" t="n">
        <v>45905</v>
      </c>
      <c r="C49" s="5" t="n">
        <v>45911</v>
      </c>
      <c r="D49" s="4" t="inlineStr">
        <is>
          <t>David Lambert</t>
        </is>
      </c>
      <c r="E49" s="4" t="inlineStr">
        <is>
          <t>CMD-21245</t>
        </is>
      </c>
      <c r="F49" s="4" t="inlineStr">
        <is>
          <t>CREME-501</t>
        </is>
      </c>
      <c r="G49" s="4" t="inlineStr">
        <is>
          <t>Sport</t>
        </is>
      </c>
      <c r="H49" s="4" t="inlineStr">
        <is>
          <t>Marketplace</t>
        </is>
      </c>
      <c r="I49" s="4" t="inlineStr">
        <is>
          <t>Défectueux</t>
        </is>
      </c>
      <c r="J49" s="4" t="inlineStr">
        <is>
          <t>Neuf</t>
        </is>
      </c>
      <c r="K49" s="4" t="inlineStr">
        <is>
          <t>Réparation</t>
        </is>
      </c>
      <c r="L49" s="4" t="inlineStr">
        <is>
          <t>Clôturé</t>
        </is>
      </c>
      <c r="M49" s="5" t="n">
        <v>45913</v>
      </c>
      <c r="N49" s="4">
        <f>IF(ISBLANK(M49),TODAY()-B49,M49-B49)</f>
        <v/>
      </c>
      <c r="O49" s="4">
        <f>IFERROR(VLOOKUP(K49,SLA_RMA,2,FALSE),14)</f>
        <v/>
      </c>
      <c r="P49" s="4">
        <f>IF(L49="Clôturé",IF(N49&lt;=O49,"Oui","Non"),"")</f>
        <v/>
      </c>
      <c r="Q49" s="6" t="n">
        <v>201.09</v>
      </c>
      <c r="R49" s="6" t="n">
        <v>6.79</v>
      </c>
      <c r="S49" s="4" t="inlineStr"/>
    </row>
    <row r="50">
      <c r="A50" s="4" t="inlineStr">
        <is>
          <t>RMA-1050</t>
        </is>
      </c>
      <c r="B50" s="5" t="n">
        <v>45883</v>
      </c>
      <c r="C50" s="5" t="n">
        <v>45888</v>
      </c>
      <c r="D50" s="4" t="inlineStr">
        <is>
          <t>Karim El Fassi</t>
        </is>
      </c>
      <c r="E50" s="4" t="inlineStr">
        <is>
          <t>CMD-27018</t>
        </is>
      </c>
      <c r="F50" s="4" t="inlineStr">
        <is>
          <t>BALL-077</t>
        </is>
      </c>
      <c r="G50" s="4" t="inlineStr">
        <is>
          <t>Électronique</t>
        </is>
      </c>
      <c r="H50" s="4" t="inlineStr">
        <is>
          <t>Email</t>
        </is>
      </c>
      <c r="I50" s="4" t="inlineStr">
        <is>
          <t>Changement d'avis</t>
        </is>
      </c>
      <c r="J50" s="4" t="inlineStr">
        <is>
          <t>Dégradé</t>
        </is>
      </c>
      <c r="K50" s="4" t="inlineStr">
        <is>
          <t>Remboursement</t>
        </is>
      </c>
      <c r="L50" s="4" t="inlineStr">
        <is>
          <t>Clôturé</t>
        </is>
      </c>
      <c r="M50" s="5" t="n">
        <v>45890</v>
      </c>
      <c r="N50" s="4">
        <f>IF(ISBLANK(M50),TODAY()-B50,M50-B50)</f>
        <v/>
      </c>
      <c r="O50" s="4">
        <f>IFERROR(VLOOKUP(K50,SLA_RMA,2,FALSE),14)</f>
        <v/>
      </c>
      <c r="P50" s="4">
        <f>IF(L50="Clôturé",IF(N50&lt;=O50,"Oui","Non"),"")</f>
        <v/>
      </c>
      <c r="Q50" s="6" t="n">
        <v>114.05</v>
      </c>
      <c r="R50" s="6" t="n">
        <v>4.35</v>
      </c>
      <c r="S50" s="4" t="inlineStr"/>
    </row>
    <row r="51">
      <c r="A51" s="4" t="inlineStr">
        <is>
          <t>RMA-1051</t>
        </is>
      </c>
      <c r="B51" s="5" t="n">
        <v>45934</v>
      </c>
      <c r="C51" s="5" t="n">
        <v>45941</v>
      </c>
      <c r="D51" s="4" t="inlineStr">
        <is>
          <t>Chloé Garcia</t>
        </is>
      </c>
      <c r="E51" s="4" t="inlineStr">
        <is>
          <t>CMD-27135</t>
        </is>
      </c>
      <c r="F51" s="4" t="inlineStr">
        <is>
          <t>SHOE-042</t>
        </is>
      </c>
      <c r="G51" s="4" t="inlineStr">
        <is>
          <t>Sport</t>
        </is>
      </c>
      <c r="H51" s="4" t="inlineStr">
        <is>
          <t>Réseaux sociaux</t>
        </is>
      </c>
      <c r="I51" s="4" t="inlineStr">
        <is>
          <t>Pièce manquante</t>
        </is>
      </c>
      <c r="J51" s="4" t="inlineStr">
        <is>
          <t>Dégradé</t>
        </is>
      </c>
      <c r="K51" s="4" t="inlineStr">
        <is>
          <t>Refus</t>
        </is>
      </c>
      <c r="L51" s="4" t="inlineStr">
        <is>
          <t>Clôturé</t>
        </is>
      </c>
      <c r="M51" s="5" t="n">
        <v>45949</v>
      </c>
      <c r="N51" s="4">
        <f>IF(ISBLANK(M51),TODAY()-B51,M51-B51)</f>
        <v/>
      </c>
      <c r="O51" s="4">
        <f>IFERROR(VLOOKUP(K51,SLA_RMA,2,FALSE),14)</f>
        <v/>
      </c>
      <c r="P51" s="4">
        <f>IF(L51="Clôturé",IF(N51&lt;=O51,"Oui","Non"),"")</f>
        <v/>
      </c>
      <c r="Q51" s="6" t="n">
        <v>114.54</v>
      </c>
      <c r="R51" s="6" t="n">
        <v>8.77</v>
      </c>
      <c r="S51" s="4" t="inlineStr"/>
    </row>
    <row r="52">
      <c r="A52" s="4" t="inlineStr">
        <is>
          <t>RMA-1052</t>
        </is>
      </c>
      <c r="B52" s="5" t="n">
        <v>45898</v>
      </c>
      <c r="C52" s="5" t="n">
        <v>45903</v>
      </c>
      <c r="D52" s="4" t="inlineStr">
        <is>
          <t>David Lambert</t>
        </is>
      </c>
      <c r="E52" s="4" t="inlineStr">
        <is>
          <t>CMD-21419</t>
        </is>
      </c>
      <c r="F52" s="4" t="inlineStr">
        <is>
          <t>PHONE-128</t>
        </is>
      </c>
      <c r="G52" s="4" t="inlineStr">
        <is>
          <t>Maison</t>
        </is>
      </c>
      <c r="H52" s="4" t="inlineStr">
        <is>
          <t>Téléphone</t>
        </is>
      </c>
      <c r="I52" s="4" t="inlineStr">
        <is>
          <t>Non conforme</t>
        </is>
      </c>
      <c r="J52" s="4" t="inlineStr">
        <is>
          <t>Manquant</t>
        </is>
      </c>
      <c r="K52" s="4" t="inlineStr">
        <is>
          <t>Refus</t>
        </is>
      </c>
      <c r="L52" s="4" t="inlineStr">
        <is>
          <t>Clôturé</t>
        </is>
      </c>
      <c r="M52" s="5" t="n">
        <v>45904</v>
      </c>
      <c r="N52" s="4">
        <f>IF(ISBLANK(M52),TODAY()-B52,M52-B52)</f>
        <v/>
      </c>
      <c r="O52" s="4">
        <f>IFERROR(VLOOKUP(K52,SLA_RMA,2,FALSE),14)</f>
        <v/>
      </c>
      <c r="P52" s="4">
        <f>IF(L52="Clôturé",IF(N52&lt;=O52,"Oui","Non"),"")</f>
        <v/>
      </c>
      <c r="Q52" s="6" t="n">
        <v>128.63</v>
      </c>
      <c r="R52" s="6" t="n">
        <v>3.9</v>
      </c>
      <c r="S52" s="4" t="inlineStr"/>
    </row>
    <row r="53">
      <c r="A53" s="4" t="inlineStr">
        <is>
          <t>RMA-1053</t>
        </is>
      </c>
      <c r="B53" s="5" t="n">
        <v>45912</v>
      </c>
      <c r="C53" s="5" t="n">
        <v>45915</v>
      </c>
      <c r="D53" s="4" t="inlineStr">
        <is>
          <t>Franck Henry</t>
        </is>
      </c>
      <c r="E53" s="4" t="inlineStr">
        <is>
          <t>CMD-24232</t>
        </is>
      </c>
      <c r="F53" s="4" t="inlineStr">
        <is>
          <t>PHONE-128</t>
        </is>
      </c>
      <c r="G53" s="4" t="inlineStr">
        <is>
          <t>Électronique</t>
        </is>
      </c>
      <c r="H53" s="4" t="inlineStr">
        <is>
          <t>Réseaux sociaux</t>
        </is>
      </c>
      <c r="I53" s="4" t="inlineStr">
        <is>
          <t>Pièce manquante</t>
        </is>
      </c>
      <c r="J53" s="4" t="inlineStr">
        <is>
          <t>Dégradé</t>
        </is>
      </c>
      <c r="K53" s="4" t="inlineStr">
        <is>
          <t>Refus</t>
        </is>
      </c>
      <c r="L53" s="4" t="inlineStr">
        <is>
          <t>Clôturé</t>
        </is>
      </c>
      <c r="M53" s="5" t="n">
        <v>45919</v>
      </c>
      <c r="N53" s="4">
        <f>IF(ISBLANK(M53),TODAY()-B53,M53-B53)</f>
        <v/>
      </c>
      <c r="O53" s="4">
        <f>IFERROR(VLOOKUP(K53,SLA_RMA,2,FALSE),14)</f>
        <v/>
      </c>
      <c r="P53" s="4">
        <f>IF(L53="Clôturé",IF(N53&lt;=O53,"Oui","Non"),"")</f>
        <v/>
      </c>
      <c r="Q53" s="6" t="n">
        <v>30.55</v>
      </c>
      <c r="R53" s="6" t="n">
        <v>8.640000000000001</v>
      </c>
      <c r="S53" s="4" t="inlineStr"/>
    </row>
    <row r="54">
      <c r="A54" s="4" t="inlineStr">
        <is>
          <t>RMA-1054</t>
        </is>
      </c>
      <c r="B54" s="5" t="n">
        <v>45912</v>
      </c>
      <c r="C54" s="5" t="n">
        <v>45915</v>
      </c>
      <c r="D54" s="4" t="inlineStr">
        <is>
          <t>Jules Fabre</t>
        </is>
      </c>
      <c r="E54" s="4" t="inlineStr">
        <is>
          <t>CMD-28041</t>
        </is>
      </c>
      <c r="F54" s="4" t="inlineStr">
        <is>
          <t>MUG-210</t>
        </is>
      </c>
      <c r="G54" s="4" t="inlineStr">
        <is>
          <t>Vêtements</t>
        </is>
      </c>
      <c r="H54" s="4" t="inlineStr">
        <is>
          <t>Email</t>
        </is>
      </c>
      <c r="I54" s="4" t="inlineStr">
        <is>
          <t>Endommagé transport</t>
        </is>
      </c>
      <c r="J54" s="4" t="inlineStr">
        <is>
          <t>Ouvert</t>
        </is>
      </c>
      <c r="K54" s="4" t="inlineStr">
        <is>
          <t>Avoir</t>
        </is>
      </c>
      <c r="L54" s="4" t="inlineStr">
        <is>
          <t>Clôturé</t>
        </is>
      </c>
      <c r="M54" s="4" t="n"/>
      <c r="N54" s="4">
        <f>IF(ISBLANK(M54),TODAY()-B54,M54-B54)</f>
        <v/>
      </c>
      <c r="O54" s="4">
        <f>IFERROR(VLOOKUP(K54,SLA_RMA,2,FALSE),14)</f>
        <v/>
      </c>
      <c r="P54" s="4">
        <f>IF(L54="Clôturé",IF(N54&lt;=O54,"Oui","Non"),"")</f>
        <v/>
      </c>
      <c r="Q54" s="6" t="n">
        <v>169.35</v>
      </c>
      <c r="R54" s="6" t="n">
        <v>4.43</v>
      </c>
      <c r="S54" s="4" t="inlineStr"/>
    </row>
    <row r="55">
      <c r="A55" s="4" t="inlineStr">
        <is>
          <t>RMA-1055</t>
        </is>
      </c>
      <c r="B55" s="5" t="n">
        <v>45916</v>
      </c>
      <c r="C55" s="5" t="n">
        <v>45921</v>
      </c>
      <c r="D55" s="4" t="inlineStr">
        <is>
          <t>Inès Colin</t>
        </is>
      </c>
      <c r="E55" s="4" t="inlineStr">
        <is>
          <t>CMD-29017</t>
        </is>
      </c>
      <c r="F55" s="4" t="inlineStr">
        <is>
          <t>PHONE-128</t>
        </is>
      </c>
      <c r="G55" s="4" t="inlineStr">
        <is>
          <t>Électronique</t>
        </is>
      </c>
      <c r="H55" s="4" t="inlineStr">
        <is>
          <t>Marketplace</t>
        </is>
      </c>
      <c r="I55" s="4" t="inlineStr">
        <is>
          <t>Non conforme</t>
        </is>
      </c>
      <c r="J55" s="4" t="inlineStr">
        <is>
          <t>Dégradé</t>
        </is>
      </c>
      <c r="K55" s="4" t="inlineStr">
        <is>
          <t>Réparation</t>
        </is>
      </c>
      <c r="L55" s="4" t="inlineStr">
        <is>
          <t>Reçu</t>
        </is>
      </c>
      <c r="M55" s="4" t="n"/>
      <c r="N55" s="4">
        <f>IF(ISBLANK(M55),TODAY()-B55,M55-B55)</f>
        <v/>
      </c>
      <c r="O55" s="4">
        <f>IFERROR(VLOOKUP(K55,SLA_RMA,2,FALSE),14)</f>
        <v/>
      </c>
      <c r="P55" s="4">
        <f>IF(L55="Clôturé",IF(N55&lt;=O55,"Oui","Non"),"")</f>
        <v/>
      </c>
      <c r="Q55" s="6" t="n">
        <v>183.11</v>
      </c>
      <c r="R55" s="6" t="n">
        <v>3.79</v>
      </c>
      <c r="S55" s="4" t="inlineStr"/>
    </row>
    <row r="56">
      <c r="A56" s="4" t="inlineStr">
        <is>
          <t>RMA-1056</t>
        </is>
      </c>
      <c r="B56" s="5" t="n">
        <v>45928</v>
      </c>
      <c r="C56" s="5" t="n">
        <v>45930</v>
      </c>
      <c r="D56" s="4" t="inlineStr">
        <is>
          <t>David Lambert</t>
        </is>
      </c>
      <c r="E56" s="4" t="inlineStr">
        <is>
          <t>CMD-23545</t>
        </is>
      </c>
      <c r="F56" s="4" t="inlineStr">
        <is>
          <t>BALL-077</t>
        </is>
      </c>
      <c r="G56" s="4" t="inlineStr">
        <is>
          <t>Maison</t>
        </is>
      </c>
      <c r="H56" s="4" t="inlineStr">
        <is>
          <t>Chat</t>
        </is>
      </c>
      <c r="I56" s="4" t="inlineStr">
        <is>
          <t>Pièce manquante</t>
        </is>
      </c>
      <c r="J56" s="4" t="inlineStr">
        <is>
          <t>Manquant</t>
        </is>
      </c>
      <c r="K56" s="4" t="inlineStr">
        <is>
          <t>Refus</t>
        </is>
      </c>
      <c r="L56" s="4" t="inlineStr">
        <is>
          <t>Résolu</t>
        </is>
      </c>
      <c r="M56" s="4" t="n"/>
      <c r="N56" s="4">
        <f>IF(ISBLANK(M56),TODAY()-B56,M56-B56)</f>
        <v/>
      </c>
      <c r="O56" s="4">
        <f>IFERROR(VLOOKUP(K56,SLA_RMA,2,FALSE),14)</f>
        <v/>
      </c>
      <c r="P56" s="4">
        <f>IF(L56="Clôturé",IF(N56&lt;=O56,"Oui","Non"),"")</f>
        <v/>
      </c>
      <c r="Q56" s="6" t="n">
        <v>34.13</v>
      </c>
      <c r="R56" s="6" t="n">
        <v>2.33</v>
      </c>
      <c r="S56" s="4" t="inlineStr"/>
    </row>
    <row r="57">
      <c r="A57" s="4" t="inlineStr">
        <is>
          <t>RMA-1057</t>
        </is>
      </c>
      <c r="B57" s="5" t="n">
        <v>45895</v>
      </c>
      <c r="C57" s="5" t="n">
        <v>45900</v>
      </c>
      <c r="D57" s="4" t="inlineStr">
        <is>
          <t>Chloé Garcia</t>
        </is>
      </c>
      <c r="E57" s="4" t="inlineStr">
        <is>
          <t>CMD-24952</t>
        </is>
      </c>
      <c r="F57" s="4" t="inlineStr">
        <is>
          <t>TSHIRT-001</t>
        </is>
      </c>
      <c r="G57" s="4" t="inlineStr">
        <is>
          <t>Sport</t>
        </is>
      </c>
      <c r="H57" s="4" t="inlineStr">
        <is>
          <t>Réseaux sociaux</t>
        </is>
      </c>
      <c r="I57" s="4" t="inlineStr">
        <is>
          <t>Défectueux</t>
        </is>
      </c>
      <c r="J57" s="4" t="inlineStr">
        <is>
          <t>Dégradé</t>
        </is>
      </c>
      <c r="K57" s="4" t="inlineStr">
        <is>
          <t>Remboursement</t>
        </is>
      </c>
      <c r="L57" s="4" t="inlineStr">
        <is>
          <t>Clôturé</t>
        </is>
      </c>
      <c r="M57" s="5" t="n">
        <v>45903</v>
      </c>
      <c r="N57" s="4">
        <f>IF(ISBLANK(M57),TODAY()-B57,M57-B57)</f>
        <v/>
      </c>
      <c r="O57" s="4">
        <f>IFERROR(VLOOKUP(K57,SLA_RMA,2,FALSE),14)</f>
        <v/>
      </c>
      <c r="P57" s="4">
        <f>IF(L57="Clôturé",IF(N57&lt;=O57,"Oui","Non"),"")</f>
        <v/>
      </c>
      <c r="Q57" s="6" t="n">
        <v>163.09</v>
      </c>
      <c r="R57" s="6" t="n">
        <v>9.029999999999999</v>
      </c>
      <c r="S57" s="4" t="inlineStr"/>
    </row>
    <row r="58">
      <c r="A58" s="4" t="inlineStr">
        <is>
          <t>RMA-1058</t>
        </is>
      </c>
      <c r="B58" s="5" t="n">
        <v>45887</v>
      </c>
      <c r="C58" s="5" t="n">
        <v>45887</v>
      </c>
      <c r="D58" s="4" t="inlineStr">
        <is>
          <t>Laura Giraud</t>
        </is>
      </c>
      <c r="E58" s="4" t="inlineStr">
        <is>
          <t>CMD-24658</t>
        </is>
      </c>
      <c r="F58" s="4" t="inlineStr">
        <is>
          <t>MUG-210</t>
        </is>
      </c>
      <c r="G58" s="4" t="inlineStr">
        <is>
          <t>Maison</t>
        </is>
      </c>
      <c r="H58" s="4" t="inlineStr">
        <is>
          <t>WhatsApp</t>
        </is>
      </c>
      <c r="I58" s="4" t="inlineStr">
        <is>
          <t>Endommagé transport</t>
        </is>
      </c>
      <c r="J58" s="4" t="inlineStr">
        <is>
          <t>Ouvert</t>
        </is>
      </c>
      <c r="K58" s="4" t="inlineStr">
        <is>
          <t>Remboursement</t>
        </is>
      </c>
      <c r="L58" s="4" t="inlineStr">
        <is>
          <t>Clôturé</t>
        </is>
      </c>
      <c r="M58" s="5" t="n">
        <v>45895</v>
      </c>
      <c r="N58" s="4">
        <f>IF(ISBLANK(M58),TODAY()-B58,M58-B58)</f>
        <v/>
      </c>
      <c r="O58" s="4">
        <f>IFERROR(VLOOKUP(K58,SLA_RMA,2,FALSE),14)</f>
        <v/>
      </c>
      <c r="P58" s="4">
        <f>IF(L58="Clôturé",IF(N58&lt;=O58,"Oui","Non"),"")</f>
        <v/>
      </c>
      <c r="Q58" s="6" t="n">
        <v>37.38</v>
      </c>
      <c r="R58" s="6" t="n">
        <v>0.78</v>
      </c>
      <c r="S58" s="4" t="inlineStr"/>
    </row>
    <row r="59">
      <c r="A59" s="4" t="inlineStr">
        <is>
          <t>RMA-1059</t>
        </is>
      </c>
      <c r="B59" s="5" t="n">
        <v>45912</v>
      </c>
      <c r="C59" s="5" t="n">
        <v>45913</v>
      </c>
      <c r="D59" s="4" t="inlineStr">
        <is>
          <t>Laura Giraud</t>
        </is>
      </c>
      <c r="E59" s="4" t="inlineStr">
        <is>
          <t>CMD-20878</t>
        </is>
      </c>
      <c r="F59" s="4" t="inlineStr">
        <is>
          <t>SHOE-042</t>
        </is>
      </c>
      <c r="G59" s="4" t="inlineStr">
        <is>
          <t>Chaussures</t>
        </is>
      </c>
      <c r="H59" s="4" t="inlineStr">
        <is>
          <t>Réseaux sociaux</t>
        </is>
      </c>
      <c r="I59" s="4" t="inlineStr">
        <is>
          <t>Endommagé transport</t>
        </is>
      </c>
      <c r="J59" s="4" t="inlineStr">
        <is>
          <t>Neuf</t>
        </is>
      </c>
      <c r="K59" s="4" t="inlineStr">
        <is>
          <t>Échange</t>
        </is>
      </c>
      <c r="L59" s="4" t="inlineStr">
        <is>
          <t>Clôturé</t>
        </is>
      </c>
      <c r="M59" s="5" t="n">
        <v>45920</v>
      </c>
      <c r="N59" s="4">
        <f>IF(ISBLANK(M59),TODAY()-B59,M59-B59)</f>
        <v/>
      </c>
      <c r="O59" s="4">
        <f>IFERROR(VLOOKUP(K59,SLA_RMA,2,FALSE),14)</f>
        <v/>
      </c>
      <c r="P59" s="4">
        <f>IF(L59="Clôturé",IF(N59&lt;=O59,"Oui","Non"),"")</f>
        <v/>
      </c>
      <c r="Q59" s="6" t="n">
        <v>155.52</v>
      </c>
      <c r="R59" s="6" t="n">
        <v>9.49</v>
      </c>
      <c r="S59" s="4" t="inlineStr"/>
    </row>
    <row r="60">
      <c r="A60" s="4" t="inlineStr">
        <is>
          <t>RMA-1060</t>
        </is>
      </c>
      <c r="B60" s="5" t="n">
        <v>45895</v>
      </c>
      <c r="C60" s="5" t="n">
        <v>45901</v>
      </c>
      <c r="D60" s="4" t="inlineStr">
        <is>
          <t>Jules Fabre</t>
        </is>
      </c>
      <c r="E60" s="4" t="inlineStr">
        <is>
          <t>CMD-27253</t>
        </is>
      </c>
      <c r="F60" s="4" t="inlineStr">
        <is>
          <t>PHONE-128</t>
        </is>
      </c>
      <c r="G60" s="4" t="inlineStr">
        <is>
          <t>Beauté</t>
        </is>
      </c>
      <c r="H60" s="4" t="inlineStr">
        <is>
          <t>WhatsApp</t>
        </is>
      </c>
      <c r="I60" s="4" t="inlineStr">
        <is>
          <t>Endommagé transport</t>
        </is>
      </c>
      <c r="J60" s="4" t="inlineStr">
        <is>
          <t>Manquant</t>
        </is>
      </c>
      <c r="K60" s="4" t="inlineStr">
        <is>
          <t>Refus</t>
        </is>
      </c>
      <c r="L60" s="4" t="inlineStr">
        <is>
          <t>Clôturé</t>
        </is>
      </c>
      <c r="M60" s="5" t="n">
        <v>45903</v>
      </c>
      <c r="N60" s="4">
        <f>IF(ISBLANK(M60),TODAY()-B60,M60-B60)</f>
        <v/>
      </c>
      <c r="O60" s="4">
        <f>IFERROR(VLOOKUP(K60,SLA_RMA,2,FALSE),14)</f>
        <v/>
      </c>
      <c r="P60" s="4">
        <f>IF(L60="Clôturé",IF(N60&lt;=O60,"Oui","Non"),"")</f>
        <v/>
      </c>
      <c r="Q60" s="6" t="n">
        <v>237.42</v>
      </c>
      <c r="R60" s="6" t="n">
        <v>2.49</v>
      </c>
      <c r="S60" s="4" t="inlineStr"/>
    </row>
    <row r="61">
      <c r="A61" s="4" t="inlineStr">
        <is>
          <t>RMA-1061</t>
        </is>
      </c>
      <c r="B61" s="5" t="n">
        <v>45894</v>
      </c>
      <c r="C61" s="5" t="n">
        <v>45898</v>
      </c>
      <c r="D61" s="4" t="inlineStr">
        <is>
          <t>Bruno Petit</t>
        </is>
      </c>
      <c r="E61" s="4" t="inlineStr">
        <is>
          <t>CMD-22573</t>
        </is>
      </c>
      <c r="F61" s="4" t="inlineStr">
        <is>
          <t>SHOE-042</t>
        </is>
      </c>
      <c r="G61" s="4" t="inlineStr">
        <is>
          <t>Chaussures</t>
        </is>
      </c>
      <c r="H61" s="4" t="inlineStr">
        <is>
          <t>Réseaux sociaux</t>
        </is>
      </c>
      <c r="I61" s="4" t="inlineStr">
        <is>
          <t>Taille non conforme</t>
        </is>
      </c>
      <c r="J61" s="4" t="inlineStr">
        <is>
          <t>Ouvert</t>
        </is>
      </c>
      <c r="K61" s="4" t="inlineStr">
        <is>
          <t>Remboursement</t>
        </is>
      </c>
      <c r="L61" s="4" t="inlineStr">
        <is>
          <t>Clôturé</t>
        </is>
      </c>
      <c r="M61" s="5" t="n">
        <v>45908</v>
      </c>
      <c r="N61" s="4">
        <f>IF(ISBLANK(M61),TODAY()-B61,M61-B61)</f>
        <v/>
      </c>
      <c r="O61" s="4">
        <f>IFERROR(VLOOKUP(K61,SLA_RMA,2,FALSE),14)</f>
        <v/>
      </c>
      <c r="P61" s="4">
        <f>IF(L61="Clôturé",IF(N61&lt;=O61,"Oui","Non"),"")</f>
        <v/>
      </c>
      <c r="Q61" s="6" t="n">
        <v>122.78</v>
      </c>
      <c r="R61" s="6" t="n">
        <v>0.39</v>
      </c>
      <c r="S61" s="4" t="inlineStr"/>
    </row>
  </sheetData>
  <conditionalFormatting sqref="P2:P61">
    <cfRule type="cellIs" priority="1" operator="equal" dxfId="0" stopIfTrue="0">
      <formula>"Non"</formula>
    </cfRule>
    <cfRule type="cellIs" priority="2" operator="equal" dxfId="1" stopIfTrue="0">
      <formula>"Oui"</formula>
    </cfRule>
  </conditionalFormatting>
  <conditionalFormatting sqref="Q2:Q61">
    <cfRule type="colorScale" priority="3">
      <colorScale>
        <cfvo type="min"/>
        <cfvo type="percentile" val="50"/>
        <cfvo type="max"/>
        <color rgb="00FFFFFF"/>
        <color rgb="00BDD7EE"/>
        <color rgb="001F6E8C"/>
      </colorScale>
    </cfRule>
  </conditionalFormatting>
  <dataValidations count="6">
    <dataValidation sqref="G2:G500" showErrorMessage="1" showDropDown="1" showInputMessage="1" allowBlank="1" type="list">
      <formula1>=Catégories</formula1>
    </dataValidation>
    <dataValidation sqref="H2:H500" showErrorMessage="1" showDropDown="1" showInputMessage="1" allowBlank="1" type="list">
      <formula1>=Canaux</formula1>
    </dataValidation>
    <dataValidation sqref="I2:I500" showErrorMessage="1" showDropDown="1" showInputMessage="1" allowBlank="1" type="list">
      <formula1>=Motifs</formula1>
    </dataValidation>
    <dataValidation sqref="J2:J500" showErrorMessage="1" showDropDown="1" showInputMessage="1" allowBlank="1" type="list">
      <formula1>=États_Article</formula1>
    </dataValidation>
    <dataValidation sqref="K2:K500" showErrorMessage="1" showDropDown="1" showInputMessage="1" allowBlank="1" type="list">
      <formula1>=Décisions</formula1>
    </dataValidation>
    <dataValidation sqref="L2:L500" showErrorMessage="1" showDropDown="1" showInputMessage="1" allowBlank="1" type="list">
      <formula1>=Statuts_RMA</formula1>
    </dataValidation>
  </dataValidations>
  <pageMargins left="0.75" right="0.75" top="1" bottom="1" header="0.5" footer="0.5"/>
  <headerFooter>
    <oddHeader/>
    <oddFooter>&amp;C&amp;9 &amp;K000000lecoursgratuit.com — Modèle Retours &amp; SAV</oddFooter>
    <evenHeader/>
    <evenFooter/>
    <firstHeader/>
    <firstFooter/>
  </headerFooter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8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8" customWidth="1" min="2" max="2"/>
    <col width="14" customWidth="1" min="3" max="3"/>
    <col width="10" customWidth="1" min="4" max="4"/>
    <col width="18" customWidth="1" min="5" max="5"/>
    <col width="30" customWidth="1" min="6" max="6"/>
    <col width="16" customWidth="1" min="7" max="7"/>
    <col width="16" customWidth="1" min="8" max="8"/>
    <col width="18" customWidth="1" min="9" max="9"/>
    <col width="19" customWidth="1" min="10" max="10"/>
    <col width="10" customWidth="1" min="11" max="11"/>
    <col width="10" customWidth="1" min="12" max="12"/>
    <col width="8" customWidth="1" min="13" max="13"/>
  </cols>
  <sheetData>
    <row r="1" ht="22" customHeight="1">
      <c r="A1" s="3" t="inlineStr">
        <is>
          <t>Ticket_ID</t>
        </is>
      </c>
      <c r="B1" s="3" t="inlineStr">
        <is>
          <t>Date_Ouverture</t>
        </is>
      </c>
      <c r="C1" s="3" t="inlineStr">
        <is>
          <t>Canal</t>
        </is>
      </c>
      <c r="D1" s="3" t="inlineStr">
        <is>
          <t>Priorité</t>
        </is>
      </c>
      <c r="E1" s="3" t="inlineStr">
        <is>
          <t>Client</t>
        </is>
      </c>
      <c r="F1" s="3" t="inlineStr">
        <is>
          <t>Sujet</t>
        </is>
      </c>
      <c r="G1" s="3" t="inlineStr">
        <is>
          <t>Statut_Ticket</t>
        </is>
      </c>
      <c r="H1" s="3" t="inlineStr">
        <is>
          <t>Agent</t>
        </is>
      </c>
      <c r="I1" s="3" t="inlineStr">
        <is>
          <t>Date_Résolution</t>
        </is>
      </c>
      <c r="J1" s="3" t="inlineStr">
        <is>
          <t>Temps_Traitement_min</t>
        </is>
      </c>
      <c r="K1" s="3" t="inlineStr">
        <is>
          <t>SLA_h</t>
        </is>
      </c>
      <c r="L1" s="3" t="inlineStr">
        <is>
          <t>SLA_OK</t>
        </is>
      </c>
      <c r="M1" s="3" t="inlineStr">
        <is>
          <t>FCR</t>
        </is>
      </c>
    </row>
    <row r="2">
      <c r="A2" s="4" t="inlineStr">
        <is>
          <t>T-3002</t>
        </is>
      </c>
      <c r="B2" s="5" t="n">
        <v>45899</v>
      </c>
      <c r="C2" s="4" t="inlineStr">
        <is>
          <t>Chat</t>
        </is>
      </c>
      <c r="D2" s="4" t="inlineStr">
        <is>
          <t>Urgent</t>
        </is>
      </c>
      <c r="E2" s="4" t="inlineStr">
        <is>
          <t>Bruno Petit</t>
        </is>
      </c>
      <c r="F2" s="4" t="inlineStr">
        <is>
          <t>Pièce manquante</t>
        </is>
      </c>
      <c r="G2" s="4" t="inlineStr">
        <is>
          <t>Résolu</t>
        </is>
      </c>
      <c r="H2" s="4" t="inlineStr">
        <is>
          <t>Lina Bernard</t>
        </is>
      </c>
      <c r="I2" s="5" t="n">
        <v>45900</v>
      </c>
      <c r="J2" s="4">
        <f>IF(ISBLANK(I2),, (I2-B2)*1440)</f>
        <v/>
      </c>
      <c r="K2" s="4">
        <f>IFERROR(VLOOKUP(D2,SLA_Tickets,2,FALSE),48)</f>
        <v/>
      </c>
      <c r="L2" s="4">
        <f>IF(G2="Résolu", IF(J2/60&lt;=K2, "Oui", "Non"), "")</f>
        <v/>
      </c>
      <c r="M2" s="4" t="inlineStr">
        <is>
          <t>Non</t>
        </is>
      </c>
    </row>
    <row r="3">
      <c r="A3" s="4" t="inlineStr">
        <is>
          <t>T-3003</t>
        </is>
      </c>
      <c r="B3" s="5" t="n">
        <v>45915</v>
      </c>
      <c r="C3" s="4" t="inlineStr">
        <is>
          <t>Marketplace</t>
        </is>
      </c>
      <c r="D3" s="4" t="inlineStr">
        <is>
          <t>Normal</t>
        </is>
      </c>
      <c r="E3" s="4" t="inlineStr">
        <is>
          <t>Eva Moreau</t>
        </is>
      </c>
      <c r="F3" s="4" t="inlineStr">
        <is>
          <t>Produit défectueux</t>
        </is>
      </c>
      <c r="G3" s="4" t="inlineStr">
        <is>
          <t>Nouveau</t>
        </is>
      </c>
      <c r="H3" s="4" t="inlineStr">
        <is>
          <t>Camille Dupont</t>
        </is>
      </c>
      <c r="I3" s="4" t="n"/>
      <c r="J3" s="4">
        <f>IF(ISBLANK(I3),, (I3-B3)*1440)</f>
        <v/>
      </c>
      <c r="K3" s="4">
        <f>IFERROR(VLOOKUP(D3,SLA_Tickets,2,FALSE),48)</f>
        <v/>
      </c>
      <c r="L3" s="4">
        <f>IF(G3="Résolu", IF(J3/60&lt;=K3, "Oui", "Non"), "")</f>
        <v/>
      </c>
      <c r="M3" s="4" t="inlineStr"/>
    </row>
    <row r="4">
      <c r="A4" s="4" t="inlineStr">
        <is>
          <t>T-3004</t>
        </is>
      </c>
      <c r="B4" s="5" t="n">
        <v>45900</v>
      </c>
      <c r="C4" s="4" t="inlineStr">
        <is>
          <t>Marketplace</t>
        </is>
      </c>
      <c r="D4" s="4" t="inlineStr">
        <is>
          <t>High</t>
        </is>
      </c>
      <c r="E4" s="4" t="inlineStr">
        <is>
          <t>Jules Fabre</t>
        </is>
      </c>
      <c r="F4" s="4" t="inlineStr">
        <is>
          <t>Demande remboursement</t>
        </is>
      </c>
      <c r="G4" s="4" t="inlineStr">
        <is>
          <t>Résolu</t>
        </is>
      </c>
      <c r="H4" s="4" t="inlineStr">
        <is>
          <t>Lina Bernard</t>
        </is>
      </c>
      <c r="I4" s="5" t="n">
        <v>45901</v>
      </c>
      <c r="J4" s="4">
        <f>IF(ISBLANK(I4),, (I4-B4)*1440)</f>
        <v/>
      </c>
      <c r="K4" s="4">
        <f>IFERROR(VLOOKUP(D4,SLA_Tickets,2,FALSE),48)</f>
        <v/>
      </c>
      <c r="L4" s="4">
        <f>IF(G4="Résolu", IF(J4/60&lt;=K4, "Oui", "Non"), "")</f>
        <v/>
      </c>
      <c r="M4" s="4" t="inlineStr">
        <is>
          <t>Non</t>
        </is>
      </c>
    </row>
    <row r="5">
      <c r="A5" s="4" t="inlineStr">
        <is>
          <t>T-3005</t>
        </is>
      </c>
      <c r="B5" s="5" t="n">
        <v>45912</v>
      </c>
      <c r="C5" s="4" t="inlineStr">
        <is>
          <t>Email</t>
        </is>
      </c>
      <c r="D5" s="4" t="inlineStr">
        <is>
          <t>Low</t>
        </is>
      </c>
      <c r="E5" s="4" t="inlineStr">
        <is>
          <t>Inès Colin</t>
        </is>
      </c>
      <c r="F5" s="4" t="inlineStr">
        <is>
          <t>Pièce manquante</t>
        </is>
      </c>
      <c r="G5" s="4" t="inlineStr">
        <is>
          <t>En attente client</t>
        </is>
      </c>
      <c r="H5" s="4" t="inlineStr">
        <is>
          <t>Emma Robert</t>
        </is>
      </c>
      <c r="I5" s="4" t="n"/>
      <c r="J5" s="4">
        <f>IF(ISBLANK(I5),, (I5-B5)*1440)</f>
        <v/>
      </c>
      <c r="K5" s="4">
        <f>IFERROR(VLOOKUP(D5,SLA_Tickets,2,FALSE),48)</f>
        <v/>
      </c>
      <c r="L5" s="4">
        <f>IF(G5="Résolu", IF(J5/60&lt;=K5, "Oui", "Non"), "")</f>
        <v/>
      </c>
      <c r="M5" s="4" t="inlineStr"/>
    </row>
    <row r="6">
      <c r="A6" s="4" t="inlineStr">
        <is>
          <t>T-3006</t>
        </is>
      </c>
      <c r="B6" s="5" t="n">
        <v>45886</v>
      </c>
      <c r="C6" s="4" t="inlineStr">
        <is>
          <t>Marketplace</t>
        </is>
      </c>
      <c r="D6" s="4" t="inlineStr">
        <is>
          <t>Low</t>
        </is>
      </c>
      <c r="E6" s="4" t="inlineStr">
        <is>
          <t>Eva Moreau</t>
        </is>
      </c>
      <c r="F6" s="4" t="inlineStr">
        <is>
          <t>Conseil d'utilisation</t>
        </is>
      </c>
      <c r="G6" s="4" t="inlineStr">
        <is>
          <t>Résolu</t>
        </is>
      </c>
      <c r="H6" s="4" t="inlineStr">
        <is>
          <t>Thomas Martin</t>
        </is>
      </c>
      <c r="I6" s="5" t="n">
        <v>45888</v>
      </c>
      <c r="J6" s="4">
        <f>IF(ISBLANK(I6),, (I6-B6)*1440)</f>
        <v/>
      </c>
      <c r="K6" s="4">
        <f>IFERROR(VLOOKUP(D6,SLA_Tickets,2,FALSE),48)</f>
        <v/>
      </c>
      <c r="L6" s="4">
        <f>IF(G6="Résolu", IF(J6/60&lt;=K6, "Oui", "Non"), "")</f>
        <v/>
      </c>
      <c r="M6" s="4" t="inlineStr">
        <is>
          <t>Oui</t>
        </is>
      </c>
    </row>
    <row r="7">
      <c r="A7" s="4" t="inlineStr">
        <is>
          <t>T-3007</t>
        </is>
      </c>
      <c r="B7" s="5" t="n">
        <v>45892</v>
      </c>
      <c r="C7" s="4" t="inlineStr">
        <is>
          <t>WhatsApp</t>
        </is>
      </c>
      <c r="D7" s="4" t="inlineStr">
        <is>
          <t>Urgent</t>
        </is>
      </c>
      <c r="E7" s="4" t="inlineStr">
        <is>
          <t>Bruno Petit</t>
        </is>
      </c>
      <c r="F7" s="4" t="inlineStr">
        <is>
          <t>Échange taille</t>
        </is>
      </c>
      <c r="G7" s="4" t="inlineStr">
        <is>
          <t>En attente client</t>
        </is>
      </c>
      <c r="H7" s="4" t="inlineStr">
        <is>
          <t>Hugo Lefèvre</t>
        </is>
      </c>
      <c r="I7" s="4" t="n"/>
      <c r="J7" s="4">
        <f>IF(ISBLANK(I7),, (I7-B7)*1440)</f>
        <v/>
      </c>
      <c r="K7" s="4">
        <f>IFERROR(VLOOKUP(D7,SLA_Tickets,2,FALSE),48)</f>
        <v/>
      </c>
      <c r="L7" s="4">
        <f>IF(G7="Résolu", IF(J7/60&lt;=K7, "Oui", "Non"), "")</f>
        <v/>
      </c>
      <c r="M7" s="4" t="inlineStr"/>
    </row>
    <row r="8">
      <c r="A8" s="4" t="inlineStr">
        <is>
          <t>T-3008</t>
        </is>
      </c>
      <c r="B8" s="5" t="n">
        <v>45923</v>
      </c>
      <c r="C8" s="4" t="inlineStr">
        <is>
          <t>Téléphone</t>
        </is>
      </c>
      <c r="D8" s="4" t="inlineStr">
        <is>
          <t>High</t>
        </is>
      </c>
      <c r="E8" s="4" t="inlineStr">
        <is>
          <t>Inès Colin</t>
        </is>
      </c>
      <c r="F8" s="4" t="inlineStr">
        <is>
          <t>Pièce manquante</t>
        </is>
      </c>
      <c r="G8" s="4" t="inlineStr">
        <is>
          <t>Résolu</t>
        </is>
      </c>
      <c r="H8" s="4" t="inlineStr">
        <is>
          <t>Lina Bernard</t>
        </is>
      </c>
      <c r="I8" s="5" t="n">
        <v>45925</v>
      </c>
      <c r="J8" s="4">
        <f>IF(ISBLANK(I8),, (I8-B8)*1440)</f>
        <v/>
      </c>
      <c r="K8" s="4">
        <f>IFERROR(VLOOKUP(D8,SLA_Tickets,2,FALSE),48)</f>
        <v/>
      </c>
      <c r="L8" s="4">
        <f>IF(G8="Résolu", IF(J8/60&lt;=K8, "Oui", "Non"), "")</f>
        <v/>
      </c>
      <c r="M8" s="4" t="inlineStr">
        <is>
          <t>Oui</t>
        </is>
      </c>
    </row>
    <row r="9">
      <c r="A9" s="4" t="inlineStr">
        <is>
          <t>T-3009</t>
        </is>
      </c>
      <c r="B9" s="5" t="n">
        <v>45916</v>
      </c>
      <c r="C9" s="4" t="inlineStr">
        <is>
          <t>WhatsApp</t>
        </is>
      </c>
      <c r="D9" s="4" t="inlineStr">
        <is>
          <t>Low</t>
        </is>
      </c>
      <c r="E9" s="4" t="inlineStr">
        <is>
          <t>Franck Henry</t>
        </is>
      </c>
      <c r="F9" s="4" t="inlineStr">
        <is>
          <t>Suivi colis</t>
        </is>
      </c>
      <c r="G9" s="4" t="inlineStr">
        <is>
          <t>Résolu</t>
        </is>
      </c>
      <c r="H9" s="4" t="inlineStr">
        <is>
          <t>Camille Dupont</t>
        </is>
      </c>
      <c r="I9" s="5" t="n">
        <v>45918</v>
      </c>
      <c r="J9" s="4">
        <f>IF(ISBLANK(I9),, (I9-B9)*1440)</f>
        <v/>
      </c>
      <c r="K9" s="4">
        <f>IFERROR(VLOOKUP(D9,SLA_Tickets,2,FALSE),48)</f>
        <v/>
      </c>
      <c r="L9" s="4">
        <f>IF(G9="Résolu", IF(J9/60&lt;=K9, "Oui", "Non"), "")</f>
        <v/>
      </c>
      <c r="M9" s="4" t="inlineStr">
        <is>
          <t>Oui</t>
        </is>
      </c>
    </row>
    <row r="10">
      <c r="A10" s="4" t="inlineStr">
        <is>
          <t>T-3010</t>
        </is>
      </c>
      <c r="B10" s="5" t="n">
        <v>45933</v>
      </c>
      <c r="C10" s="4" t="inlineStr">
        <is>
          <t>Marketplace</t>
        </is>
      </c>
      <c r="D10" s="4" t="inlineStr">
        <is>
          <t>Urgent</t>
        </is>
      </c>
      <c r="E10" s="4" t="inlineStr">
        <is>
          <t>Inès Colin</t>
        </is>
      </c>
      <c r="F10" s="4" t="inlineStr">
        <is>
          <t>Demande remboursement</t>
        </is>
      </c>
      <c r="G10" s="4" t="inlineStr">
        <is>
          <t>En cours</t>
        </is>
      </c>
      <c r="H10" s="4" t="inlineStr">
        <is>
          <t>Emma Robert</t>
        </is>
      </c>
      <c r="I10" s="4" t="n"/>
      <c r="J10" s="4">
        <f>IF(ISBLANK(I10),, (I10-B10)*1440)</f>
        <v/>
      </c>
      <c r="K10" s="4">
        <f>IFERROR(VLOOKUP(D10,SLA_Tickets,2,FALSE),48)</f>
        <v/>
      </c>
      <c r="L10" s="4">
        <f>IF(G10="Résolu", IF(J10/60&lt;=K10, "Oui", "Non"), "")</f>
        <v/>
      </c>
      <c r="M10" s="4" t="inlineStr"/>
    </row>
    <row r="11">
      <c r="A11" s="4" t="inlineStr">
        <is>
          <t>T-3011</t>
        </is>
      </c>
      <c r="B11" s="5" t="n">
        <v>45929</v>
      </c>
      <c r="C11" s="4" t="inlineStr">
        <is>
          <t>Marketplace</t>
        </is>
      </c>
      <c r="D11" s="4" t="inlineStr">
        <is>
          <t>Urgent</t>
        </is>
      </c>
      <c r="E11" s="4" t="inlineStr">
        <is>
          <t>Alice Durand</t>
        </is>
      </c>
      <c r="F11" s="4" t="inlineStr">
        <is>
          <t>Produit défectueux</t>
        </is>
      </c>
      <c r="G11" s="4" t="inlineStr">
        <is>
          <t>En attente client</t>
        </is>
      </c>
      <c r="H11" s="4" t="inlineStr">
        <is>
          <t>Emma Robert</t>
        </is>
      </c>
      <c r="I11" s="4" t="n"/>
      <c r="J11" s="4">
        <f>IF(ISBLANK(I11),, (I11-B11)*1440)</f>
        <v/>
      </c>
      <c r="K11" s="4">
        <f>IFERROR(VLOOKUP(D11,SLA_Tickets,2,FALSE),48)</f>
        <v/>
      </c>
      <c r="L11" s="4">
        <f>IF(G11="Résolu", IF(J11/60&lt;=K11, "Oui", "Non"), "")</f>
        <v/>
      </c>
      <c r="M11" s="4" t="inlineStr"/>
    </row>
    <row r="12">
      <c r="A12" s="4" t="inlineStr">
        <is>
          <t>T-3012</t>
        </is>
      </c>
      <c r="B12" s="5" t="n">
        <v>45899</v>
      </c>
      <c r="C12" s="4" t="inlineStr">
        <is>
          <t>Marketplace</t>
        </is>
      </c>
      <c r="D12" s="4" t="inlineStr">
        <is>
          <t>Urgent</t>
        </is>
      </c>
      <c r="E12" s="4" t="inlineStr">
        <is>
          <t>Bruno Petit</t>
        </is>
      </c>
      <c r="F12" s="4" t="inlineStr">
        <is>
          <t>Demande remboursement</t>
        </is>
      </c>
      <c r="G12" s="4" t="inlineStr">
        <is>
          <t>Résolu</t>
        </is>
      </c>
      <c r="H12" s="4" t="inlineStr">
        <is>
          <t>Thomas Martin</t>
        </is>
      </c>
      <c r="I12" s="5" t="n">
        <v>45900</v>
      </c>
      <c r="J12" s="4">
        <f>IF(ISBLANK(I12),, (I12-B12)*1440)</f>
        <v/>
      </c>
      <c r="K12" s="4">
        <f>IFERROR(VLOOKUP(D12,SLA_Tickets,2,FALSE),48)</f>
        <v/>
      </c>
      <c r="L12" s="4">
        <f>IF(G12="Résolu", IF(J12/60&lt;=K12, "Oui", "Non"), "")</f>
        <v/>
      </c>
      <c r="M12" s="4" t="inlineStr">
        <is>
          <t>Non</t>
        </is>
      </c>
    </row>
    <row r="13">
      <c r="A13" s="4" t="inlineStr">
        <is>
          <t>T-3013</t>
        </is>
      </c>
      <c r="B13" s="5" t="n">
        <v>45916</v>
      </c>
      <c r="C13" s="4" t="inlineStr">
        <is>
          <t>Email</t>
        </is>
      </c>
      <c r="D13" s="4" t="inlineStr">
        <is>
          <t>Normal</t>
        </is>
      </c>
      <c r="E13" s="4" t="inlineStr">
        <is>
          <t>Bruno Petit</t>
        </is>
      </c>
      <c r="F13" s="4" t="inlineStr">
        <is>
          <t>Échange taille</t>
        </is>
      </c>
      <c r="G13" s="4" t="inlineStr">
        <is>
          <t>Résolu</t>
        </is>
      </c>
      <c r="H13" s="4" t="inlineStr">
        <is>
          <t>Thomas Martin</t>
        </is>
      </c>
      <c r="I13" s="5" t="n">
        <v>45917</v>
      </c>
      <c r="J13" s="4">
        <f>IF(ISBLANK(I13),, (I13-B13)*1440)</f>
        <v/>
      </c>
      <c r="K13" s="4">
        <f>IFERROR(VLOOKUP(D13,SLA_Tickets,2,FALSE),48)</f>
        <v/>
      </c>
      <c r="L13" s="4">
        <f>IF(G13="Résolu", IF(J13/60&lt;=K13, "Oui", "Non"), "")</f>
        <v/>
      </c>
      <c r="M13" s="4" t="inlineStr">
        <is>
          <t>Non</t>
        </is>
      </c>
    </row>
    <row r="14">
      <c r="A14" s="4" t="inlineStr">
        <is>
          <t>T-3014</t>
        </is>
      </c>
      <c r="B14" s="5" t="n">
        <v>45898</v>
      </c>
      <c r="C14" s="4" t="inlineStr">
        <is>
          <t>WhatsApp</t>
        </is>
      </c>
      <c r="D14" s="4" t="inlineStr">
        <is>
          <t>Urgent</t>
        </is>
      </c>
      <c r="E14" s="4" t="inlineStr">
        <is>
          <t>David Lambert</t>
        </is>
      </c>
      <c r="F14" s="4" t="inlineStr">
        <is>
          <t>Échange taille</t>
        </is>
      </c>
      <c r="G14" s="4" t="inlineStr">
        <is>
          <t>Résolu</t>
        </is>
      </c>
      <c r="H14" s="4" t="inlineStr">
        <is>
          <t>Thomas Martin</t>
        </is>
      </c>
      <c r="I14" s="4" t="n"/>
      <c r="J14" s="4">
        <f>IF(ISBLANK(I14),, (I14-B14)*1440)</f>
        <v/>
      </c>
      <c r="K14" s="4">
        <f>IFERROR(VLOOKUP(D14,SLA_Tickets,2,FALSE),48)</f>
        <v/>
      </c>
      <c r="L14" s="4">
        <f>IF(G14="Résolu", IF(J14/60&lt;=K14, "Oui", "Non"), "")</f>
        <v/>
      </c>
      <c r="M14" s="4" t="inlineStr"/>
    </row>
    <row r="15">
      <c r="A15" s="4" t="inlineStr">
        <is>
          <t>T-3015</t>
        </is>
      </c>
      <c r="B15" s="5" t="n">
        <v>45919</v>
      </c>
      <c r="C15" s="4" t="inlineStr">
        <is>
          <t>Marketplace</t>
        </is>
      </c>
      <c r="D15" s="4" t="inlineStr">
        <is>
          <t>Normal</t>
        </is>
      </c>
      <c r="E15" s="4" t="inlineStr">
        <is>
          <t>Bruno Petit</t>
        </is>
      </c>
      <c r="F15" s="4" t="inlineStr">
        <is>
          <t>Suivi colis</t>
        </is>
      </c>
      <c r="G15" s="4" t="inlineStr">
        <is>
          <t>Résolu</t>
        </is>
      </c>
      <c r="H15" s="4" t="inlineStr">
        <is>
          <t>Lina Bernard</t>
        </is>
      </c>
      <c r="I15" s="5" t="n">
        <v>45921</v>
      </c>
      <c r="J15" s="4">
        <f>IF(ISBLANK(I15),, (I15-B15)*1440)</f>
        <v/>
      </c>
      <c r="K15" s="4">
        <f>IFERROR(VLOOKUP(D15,SLA_Tickets,2,FALSE),48)</f>
        <v/>
      </c>
      <c r="L15" s="4">
        <f>IF(G15="Résolu", IF(J15/60&lt;=K15, "Oui", "Non"), "")</f>
        <v/>
      </c>
      <c r="M15" s="4" t="inlineStr">
        <is>
          <t>Non</t>
        </is>
      </c>
    </row>
    <row r="16">
      <c r="A16" s="4" t="inlineStr">
        <is>
          <t>T-3016</t>
        </is>
      </c>
      <c r="B16" s="5" t="n">
        <v>45881</v>
      </c>
      <c r="C16" s="4" t="inlineStr">
        <is>
          <t>Marketplace</t>
        </is>
      </c>
      <c r="D16" s="4" t="inlineStr">
        <is>
          <t>High</t>
        </is>
      </c>
      <c r="E16" s="4" t="inlineStr">
        <is>
          <t>Laura Giraud</t>
        </is>
      </c>
      <c r="F16" s="4" t="inlineStr">
        <is>
          <t>Conseil d'utilisation</t>
        </is>
      </c>
      <c r="G16" s="4" t="inlineStr">
        <is>
          <t>Résolu</t>
        </is>
      </c>
      <c r="H16" s="4" t="inlineStr">
        <is>
          <t>Thomas Martin</t>
        </is>
      </c>
      <c r="I16" s="5" t="n">
        <v>45883</v>
      </c>
      <c r="J16" s="4">
        <f>IF(ISBLANK(I16),, (I16-B16)*1440)</f>
        <v/>
      </c>
      <c r="K16" s="4">
        <f>IFERROR(VLOOKUP(D16,SLA_Tickets,2,FALSE),48)</f>
        <v/>
      </c>
      <c r="L16" s="4">
        <f>IF(G16="Résolu", IF(J16/60&lt;=K16, "Oui", "Non"), "")</f>
        <v/>
      </c>
      <c r="M16" s="4" t="inlineStr">
        <is>
          <t>Non</t>
        </is>
      </c>
    </row>
    <row r="17">
      <c r="A17" s="4" t="inlineStr">
        <is>
          <t>T-3017</t>
        </is>
      </c>
      <c r="B17" s="5" t="n">
        <v>45916</v>
      </c>
      <c r="C17" s="4" t="inlineStr">
        <is>
          <t>WhatsApp</t>
        </is>
      </c>
      <c r="D17" s="4" t="inlineStr">
        <is>
          <t>Urgent</t>
        </is>
      </c>
      <c r="E17" s="4" t="inlineStr">
        <is>
          <t>Franck Henry</t>
        </is>
      </c>
      <c r="F17" s="4" t="inlineStr">
        <is>
          <t>Produit défectueux</t>
        </is>
      </c>
      <c r="G17" s="4" t="inlineStr">
        <is>
          <t>En cours</t>
        </is>
      </c>
      <c r="H17" s="4" t="inlineStr">
        <is>
          <t>Emma Robert</t>
        </is>
      </c>
      <c r="I17" s="4" t="n"/>
      <c r="J17" s="4">
        <f>IF(ISBLANK(I17),, (I17-B17)*1440)</f>
        <v/>
      </c>
      <c r="K17" s="4">
        <f>IFERROR(VLOOKUP(D17,SLA_Tickets,2,FALSE),48)</f>
        <v/>
      </c>
      <c r="L17" s="4">
        <f>IF(G17="Résolu", IF(J17/60&lt;=K17, "Oui", "Non"), "")</f>
        <v/>
      </c>
      <c r="M17" s="4" t="inlineStr"/>
    </row>
    <row r="18">
      <c r="A18" s="4" t="inlineStr">
        <is>
          <t>T-3018</t>
        </is>
      </c>
      <c r="B18" s="5" t="n">
        <v>45935</v>
      </c>
      <c r="C18" s="4" t="inlineStr">
        <is>
          <t>Email</t>
        </is>
      </c>
      <c r="D18" s="4" t="inlineStr">
        <is>
          <t>High</t>
        </is>
      </c>
      <c r="E18" s="4" t="inlineStr">
        <is>
          <t>Jules Fabre</t>
        </is>
      </c>
      <c r="F18" s="4" t="inlineStr">
        <is>
          <t>Pièce manquante</t>
        </is>
      </c>
      <c r="G18" s="4" t="inlineStr">
        <is>
          <t>Résolu</t>
        </is>
      </c>
      <c r="H18" s="4" t="inlineStr">
        <is>
          <t>Hugo Lefèvre</t>
        </is>
      </c>
      <c r="I18" s="5" t="n">
        <v>45935</v>
      </c>
      <c r="J18" s="4">
        <f>IF(ISBLANK(I18),, (I18-B18)*1440)</f>
        <v/>
      </c>
      <c r="K18" s="4">
        <f>IFERROR(VLOOKUP(D18,SLA_Tickets,2,FALSE),48)</f>
        <v/>
      </c>
      <c r="L18" s="4">
        <f>IF(G18="Résolu", IF(J18/60&lt;=K18, "Oui", "Non"), "")</f>
        <v/>
      </c>
      <c r="M18" s="4" t="inlineStr">
        <is>
          <t>Non</t>
        </is>
      </c>
    </row>
    <row r="19">
      <c r="A19" s="4" t="inlineStr">
        <is>
          <t>T-3019</t>
        </is>
      </c>
      <c r="B19" s="5" t="n">
        <v>45883</v>
      </c>
      <c r="C19" s="4" t="inlineStr">
        <is>
          <t>Réseaux sociaux</t>
        </is>
      </c>
      <c r="D19" s="4" t="inlineStr">
        <is>
          <t>High</t>
        </is>
      </c>
      <c r="E19" s="4" t="inlineStr">
        <is>
          <t>Bruno Petit</t>
        </is>
      </c>
      <c r="F19" s="4" t="inlineStr">
        <is>
          <t>Échange taille</t>
        </is>
      </c>
      <c r="G19" s="4" t="inlineStr">
        <is>
          <t>Résolu</t>
        </is>
      </c>
      <c r="H19" s="4" t="inlineStr">
        <is>
          <t>Emma Robert</t>
        </is>
      </c>
      <c r="I19" s="5" t="n">
        <v>45883</v>
      </c>
      <c r="J19" s="4">
        <f>IF(ISBLANK(I19),, (I19-B19)*1440)</f>
        <v/>
      </c>
      <c r="K19" s="4">
        <f>IFERROR(VLOOKUP(D19,SLA_Tickets,2,FALSE),48)</f>
        <v/>
      </c>
      <c r="L19" s="4">
        <f>IF(G19="Résolu", IF(J19/60&lt;=K19, "Oui", "Non"), "")</f>
        <v/>
      </c>
      <c r="M19" s="4" t="inlineStr">
        <is>
          <t>Oui</t>
        </is>
      </c>
    </row>
    <row r="20">
      <c r="A20" s="4" t="inlineStr">
        <is>
          <t>T-3020</t>
        </is>
      </c>
      <c r="B20" s="5" t="n">
        <v>45907</v>
      </c>
      <c r="C20" s="4" t="inlineStr">
        <is>
          <t>Téléphone</t>
        </is>
      </c>
      <c r="D20" s="4" t="inlineStr">
        <is>
          <t>Low</t>
        </is>
      </c>
      <c r="E20" s="4" t="inlineStr">
        <is>
          <t>Jules Fabre</t>
        </is>
      </c>
      <c r="F20" s="4" t="inlineStr">
        <is>
          <t>Suivi colis</t>
        </is>
      </c>
      <c r="G20" s="4" t="inlineStr">
        <is>
          <t>Résolu</t>
        </is>
      </c>
      <c r="H20" s="4" t="inlineStr">
        <is>
          <t>Emma Robert</t>
        </is>
      </c>
      <c r="I20" s="5" t="n">
        <v>45907</v>
      </c>
      <c r="J20" s="4">
        <f>IF(ISBLANK(I20),, (I20-B20)*1440)</f>
        <v/>
      </c>
      <c r="K20" s="4">
        <f>IFERROR(VLOOKUP(D20,SLA_Tickets,2,FALSE),48)</f>
        <v/>
      </c>
      <c r="L20" s="4">
        <f>IF(G20="Résolu", IF(J20/60&lt;=K20, "Oui", "Non"), "")</f>
        <v/>
      </c>
      <c r="M20" s="4" t="inlineStr">
        <is>
          <t>Oui</t>
        </is>
      </c>
    </row>
    <row r="21">
      <c r="A21" s="4" t="inlineStr">
        <is>
          <t>T-3021</t>
        </is>
      </c>
      <c r="B21" s="5" t="n">
        <v>45935</v>
      </c>
      <c r="C21" s="4" t="inlineStr">
        <is>
          <t>Réseaux sociaux</t>
        </is>
      </c>
      <c r="D21" s="4" t="inlineStr">
        <is>
          <t>Urgent</t>
        </is>
      </c>
      <c r="E21" s="4" t="inlineStr">
        <is>
          <t>Franck Henry</t>
        </is>
      </c>
      <c r="F21" s="4" t="inlineStr">
        <is>
          <t>Pièce manquante</t>
        </is>
      </c>
      <c r="G21" s="4" t="inlineStr">
        <is>
          <t>En attente fournisseur</t>
        </is>
      </c>
      <c r="H21" s="4" t="inlineStr">
        <is>
          <t>Emma Robert</t>
        </is>
      </c>
      <c r="I21" s="4" t="n"/>
      <c r="J21" s="4">
        <f>IF(ISBLANK(I21),, (I21-B21)*1440)</f>
        <v/>
      </c>
      <c r="K21" s="4">
        <f>IFERROR(VLOOKUP(D21,SLA_Tickets,2,FALSE),48)</f>
        <v/>
      </c>
      <c r="L21" s="4">
        <f>IF(G21="Résolu", IF(J21/60&lt;=K21, "Oui", "Non"), "")</f>
        <v/>
      </c>
      <c r="M21" s="4" t="inlineStr"/>
    </row>
    <row r="22">
      <c r="A22" s="4" t="inlineStr">
        <is>
          <t>T-3022</t>
        </is>
      </c>
      <c r="B22" s="5" t="n">
        <v>45885</v>
      </c>
      <c r="C22" s="4" t="inlineStr">
        <is>
          <t>Marketplace</t>
        </is>
      </c>
      <c r="D22" s="4" t="inlineStr">
        <is>
          <t>High</t>
        </is>
      </c>
      <c r="E22" s="4" t="inlineStr">
        <is>
          <t>David Lambert</t>
        </is>
      </c>
      <c r="F22" s="4" t="inlineStr">
        <is>
          <t>Pièce manquante</t>
        </is>
      </c>
      <c r="G22" s="4" t="inlineStr">
        <is>
          <t>Résolu</t>
        </is>
      </c>
      <c r="H22" s="4" t="inlineStr">
        <is>
          <t>Hugo Lefèvre</t>
        </is>
      </c>
      <c r="I22" s="5" t="n">
        <v>45885</v>
      </c>
      <c r="J22" s="4">
        <f>IF(ISBLANK(I22),, (I22-B22)*1440)</f>
        <v/>
      </c>
      <c r="K22" s="4">
        <f>IFERROR(VLOOKUP(D22,SLA_Tickets,2,FALSE),48)</f>
        <v/>
      </c>
      <c r="L22" s="4">
        <f>IF(G22="Résolu", IF(J22/60&lt;=K22, "Oui", "Non"), "")</f>
        <v/>
      </c>
      <c r="M22" s="4" t="inlineStr">
        <is>
          <t>Non</t>
        </is>
      </c>
    </row>
    <row r="23">
      <c r="A23" s="4" t="inlineStr">
        <is>
          <t>T-3023</t>
        </is>
      </c>
      <c r="B23" s="5" t="n">
        <v>45925</v>
      </c>
      <c r="C23" s="4" t="inlineStr">
        <is>
          <t>Email</t>
        </is>
      </c>
      <c r="D23" s="4" t="inlineStr">
        <is>
          <t>Low</t>
        </is>
      </c>
      <c r="E23" s="4" t="inlineStr">
        <is>
          <t>Franck Henry</t>
        </is>
      </c>
      <c r="F23" s="4" t="inlineStr">
        <is>
          <t>Demande remboursement</t>
        </is>
      </c>
      <c r="G23" s="4" t="inlineStr">
        <is>
          <t>En attente client</t>
        </is>
      </c>
      <c r="H23" s="4" t="inlineStr">
        <is>
          <t>Lina Bernard</t>
        </is>
      </c>
      <c r="I23" s="4" t="n"/>
      <c r="J23" s="4">
        <f>IF(ISBLANK(I23),, (I23-B23)*1440)</f>
        <v/>
      </c>
      <c r="K23" s="4">
        <f>IFERROR(VLOOKUP(D23,SLA_Tickets,2,FALSE),48)</f>
        <v/>
      </c>
      <c r="L23" s="4">
        <f>IF(G23="Résolu", IF(J23/60&lt;=K23, "Oui", "Non"), "")</f>
        <v/>
      </c>
      <c r="M23" s="4" t="inlineStr"/>
    </row>
    <row r="24">
      <c r="A24" s="4" t="inlineStr">
        <is>
          <t>T-3024</t>
        </is>
      </c>
      <c r="B24" s="5" t="n">
        <v>45890</v>
      </c>
      <c r="C24" s="4" t="inlineStr">
        <is>
          <t>Réseaux sociaux</t>
        </is>
      </c>
      <c r="D24" s="4" t="inlineStr">
        <is>
          <t>Urgent</t>
        </is>
      </c>
      <c r="E24" s="4" t="inlineStr">
        <is>
          <t>Laura Giraud</t>
        </is>
      </c>
      <c r="F24" s="4" t="inlineStr">
        <is>
          <t>Pièce manquante</t>
        </is>
      </c>
      <c r="G24" s="4" t="inlineStr">
        <is>
          <t>En cours</t>
        </is>
      </c>
      <c r="H24" s="4" t="inlineStr">
        <is>
          <t>Thomas Martin</t>
        </is>
      </c>
      <c r="I24" s="4" t="n"/>
      <c r="J24" s="4">
        <f>IF(ISBLANK(I24),, (I24-B24)*1440)</f>
        <v/>
      </c>
      <c r="K24" s="4">
        <f>IFERROR(VLOOKUP(D24,SLA_Tickets,2,FALSE),48)</f>
        <v/>
      </c>
      <c r="L24" s="4">
        <f>IF(G24="Résolu", IF(J24/60&lt;=K24, "Oui", "Non"), "")</f>
        <v/>
      </c>
      <c r="M24" s="4" t="inlineStr"/>
    </row>
    <row r="25">
      <c r="A25" s="4" t="inlineStr">
        <is>
          <t>T-3025</t>
        </is>
      </c>
      <c r="B25" s="5" t="n">
        <v>45920</v>
      </c>
      <c r="C25" s="4" t="inlineStr">
        <is>
          <t>Réseaux sociaux</t>
        </is>
      </c>
      <c r="D25" s="4" t="inlineStr">
        <is>
          <t>Normal</t>
        </is>
      </c>
      <c r="E25" s="4" t="inlineStr">
        <is>
          <t>Jules Fabre</t>
        </is>
      </c>
      <c r="F25" s="4" t="inlineStr">
        <is>
          <t>Conseil d'utilisation</t>
        </is>
      </c>
      <c r="G25" s="4" t="inlineStr">
        <is>
          <t>Résolu</t>
        </is>
      </c>
      <c r="H25" s="4" t="inlineStr">
        <is>
          <t>Thomas Martin</t>
        </is>
      </c>
      <c r="I25" s="5" t="n">
        <v>45921</v>
      </c>
      <c r="J25" s="4">
        <f>IF(ISBLANK(I25),, (I25-B25)*1440)</f>
        <v/>
      </c>
      <c r="K25" s="4">
        <f>IFERROR(VLOOKUP(D25,SLA_Tickets,2,FALSE),48)</f>
        <v/>
      </c>
      <c r="L25" s="4">
        <f>IF(G25="Résolu", IF(J25/60&lt;=K25, "Oui", "Non"), "")</f>
        <v/>
      </c>
      <c r="M25" s="4" t="inlineStr">
        <is>
          <t>Non</t>
        </is>
      </c>
    </row>
    <row r="26">
      <c r="A26" s="4" t="inlineStr">
        <is>
          <t>T-3026</t>
        </is>
      </c>
      <c r="B26" s="5" t="n">
        <v>45923</v>
      </c>
      <c r="C26" s="4" t="inlineStr">
        <is>
          <t>WhatsApp</t>
        </is>
      </c>
      <c r="D26" s="4" t="inlineStr">
        <is>
          <t>High</t>
        </is>
      </c>
      <c r="E26" s="4" t="inlineStr">
        <is>
          <t>Karim El Fassi</t>
        </is>
      </c>
      <c r="F26" s="4" t="inlineStr">
        <is>
          <t>Produit défectueux</t>
        </is>
      </c>
      <c r="G26" s="4" t="inlineStr">
        <is>
          <t>Résolu</t>
        </is>
      </c>
      <c r="H26" s="4" t="inlineStr">
        <is>
          <t>Hugo Lefèvre</t>
        </is>
      </c>
      <c r="I26" s="5" t="n">
        <v>45924</v>
      </c>
      <c r="J26" s="4">
        <f>IF(ISBLANK(I26),, (I26-B26)*1440)</f>
        <v/>
      </c>
      <c r="K26" s="4">
        <f>IFERROR(VLOOKUP(D26,SLA_Tickets,2,FALSE),48)</f>
        <v/>
      </c>
      <c r="L26" s="4">
        <f>IF(G26="Résolu", IF(J26/60&lt;=K26, "Oui", "Non"), "")</f>
        <v/>
      </c>
      <c r="M26" s="4" t="inlineStr">
        <is>
          <t>Oui</t>
        </is>
      </c>
    </row>
    <row r="27">
      <c r="A27" s="4" t="inlineStr">
        <is>
          <t>T-3027</t>
        </is>
      </c>
      <c r="B27" s="5" t="n">
        <v>45908</v>
      </c>
      <c r="C27" s="4" t="inlineStr">
        <is>
          <t>Chat</t>
        </is>
      </c>
      <c r="D27" s="4" t="inlineStr">
        <is>
          <t>Urgent</t>
        </is>
      </c>
      <c r="E27" s="4" t="inlineStr">
        <is>
          <t>Eva Moreau</t>
        </is>
      </c>
      <c r="F27" s="4" t="inlineStr">
        <is>
          <t>Produit défectueux</t>
        </is>
      </c>
      <c r="G27" s="4" t="inlineStr">
        <is>
          <t>En attente fournisseur</t>
        </is>
      </c>
      <c r="H27" s="4" t="inlineStr">
        <is>
          <t>Hugo Lefèvre</t>
        </is>
      </c>
      <c r="I27" s="4" t="n"/>
      <c r="J27" s="4">
        <f>IF(ISBLANK(I27),, (I27-B27)*1440)</f>
        <v/>
      </c>
      <c r="K27" s="4">
        <f>IFERROR(VLOOKUP(D27,SLA_Tickets,2,FALSE),48)</f>
        <v/>
      </c>
      <c r="L27" s="4">
        <f>IF(G27="Résolu", IF(J27/60&lt;=K27, "Oui", "Non"), "")</f>
        <v/>
      </c>
      <c r="M27" s="4" t="inlineStr"/>
    </row>
    <row r="28">
      <c r="A28" s="4" t="inlineStr">
        <is>
          <t>T-3028</t>
        </is>
      </c>
      <c r="B28" s="5" t="n">
        <v>45905</v>
      </c>
      <c r="C28" s="4" t="inlineStr">
        <is>
          <t>Chat</t>
        </is>
      </c>
      <c r="D28" s="4" t="inlineStr">
        <is>
          <t>High</t>
        </is>
      </c>
      <c r="E28" s="4" t="inlineStr">
        <is>
          <t>Eva Moreau</t>
        </is>
      </c>
      <c r="F28" s="4" t="inlineStr">
        <is>
          <t>Demande remboursement</t>
        </is>
      </c>
      <c r="G28" s="4" t="inlineStr">
        <is>
          <t>En attente fournisseur</t>
        </is>
      </c>
      <c r="H28" s="4" t="inlineStr">
        <is>
          <t>Lina Bernard</t>
        </is>
      </c>
      <c r="I28" s="4" t="n"/>
      <c r="J28" s="4">
        <f>IF(ISBLANK(I28),, (I28-B28)*1440)</f>
        <v/>
      </c>
      <c r="K28" s="4">
        <f>IFERROR(VLOOKUP(D28,SLA_Tickets,2,FALSE),48)</f>
        <v/>
      </c>
      <c r="L28" s="4">
        <f>IF(G28="Résolu", IF(J28/60&lt;=K28, "Oui", "Non"), "")</f>
        <v/>
      </c>
      <c r="M28" s="4" t="inlineStr"/>
    </row>
    <row r="29">
      <c r="A29" s="4" t="inlineStr">
        <is>
          <t>T-3029</t>
        </is>
      </c>
      <c r="B29" s="5" t="n">
        <v>45936</v>
      </c>
      <c r="C29" s="4" t="inlineStr">
        <is>
          <t>Marketplace</t>
        </is>
      </c>
      <c r="D29" s="4" t="inlineStr">
        <is>
          <t>Low</t>
        </is>
      </c>
      <c r="E29" s="4" t="inlineStr">
        <is>
          <t>Laura Giraud</t>
        </is>
      </c>
      <c r="F29" s="4" t="inlineStr">
        <is>
          <t>Pièce manquante</t>
        </is>
      </c>
      <c r="G29" s="4" t="inlineStr">
        <is>
          <t>Résolu</t>
        </is>
      </c>
      <c r="H29" s="4" t="inlineStr">
        <is>
          <t>Lina Bernard</t>
        </is>
      </c>
      <c r="I29" s="5" t="n">
        <v>45937</v>
      </c>
      <c r="J29" s="4">
        <f>IF(ISBLANK(I29),, (I29-B29)*1440)</f>
        <v/>
      </c>
      <c r="K29" s="4">
        <f>IFERROR(VLOOKUP(D29,SLA_Tickets,2,FALSE),48)</f>
        <v/>
      </c>
      <c r="L29" s="4">
        <f>IF(G29="Résolu", IF(J29/60&lt;=K29, "Oui", "Non"), "")</f>
        <v/>
      </c>
      <c r="M29" s="4" t="inlineStr">
        <is>
          <t>Oui</t>
        </is>
      </c>
    </row>
    <row r="30">
      <c r="A30" s="4" t="inlineStr">
        <is>
          <t>T-3030</t>
        </is>
      </c>
      <c r="B30" s="5" t="n">
        <v>45903</v>
      </c>
      <c r="C30" s="4" t="inlineStr">
        <is>
          <t>Marketplace</t>
        </is>
      </c>
      <c r="D30" s="4" t="inlineStr">
        <is>
          <t>Normal</t>
        </is>
      </c>
      <c r="E30" s="4" t="inlineStr">
        <is>
          <t>Laura Giraud</t>
        </is>
      </c>
      <c r="F30" s="4" t="inlineStr">
        <is>
          <t>Suivi colis</t>
        </is>
      </c>
      <c r="G30" s="4" t="inlineStr">
        <is>
          <t>Résolu</t>
        </is>
      </c>
      <c r="H30" s="4" t="inlineStr">
        <is>
          <t>Camille Dupont</t>
        </is>
      </c>
      <c r="I30" s="5" t="n">
        <v>45903</v>
      </c>
      <c r="J30" s="4">
        <f>IF(ISBLANK(I30),, (I30-B30)*1440)</f>
        <v/>
      </c>
      <c r="K30" s="4">
        <f>IFERROR(VLOOKUP(D30,SLA_Tickets,2,FALSE),48)</f>
        <v/>
      </c>
      <c r="L30" s="4">
        <f>IF(G30="Résolu", IF(J30/60&lt;=K30, "Oui", "Non"), "")</f>
        <v/>
      </c>
      <c r="M30" s="4" t="inlineStr">
        <is>
          <t>Non</t>
        </is>
      </c>
    </row>
    <row r="31">
      <c r="A31" s="4" t="inlineStr">
        <is>
          <t>T-3031</t>
        </is>
      </c>
      <c r="B31" s="5" t="n">
        <v>45909</v>
      </c>
      <c r="C31" s="4" t="inlineStr">
        <is>
          <t>Réseaux sociaux</t>
        </is>
      </c>
      <c r="D31" s="4" t="inlineStr">
        <is>
          <t>High</t>
        </is>
      </c>
      <c r="E31" s="4" t="inlineStr">
        <is>
          <t>Chloé Garcia</t>
        </is>
      </c>
      <c r="F31" s="4" t="inlineStr">
        <is>
          <t>Demande remboursement</t>
        </is>
      </c>
      <c r="G31" s="4" t="inlineStr">
        <is>
          <t>Résolu</t>
        </is>
      </c>
      <c r="H31" s="4" t="inlineStr">
        <is>
          <t>Lina Bernard</t>
        </is>
      </c>
      <c r="I31" s="5" t="n">
        <v>45909</v>
      </c>
      <c r="J31" s="4">
        <f>IF(ISBLANK(I31),, (I31-B31)*1440)</f>
        <v/>
      </c>
      <c r="K31" s="4">
        <f>IFERROR(VLOOKUP(D31,SLA_Tickets,2,FALSE),48)</f>
        <v/>
      </c>
      <c r="L31" s="4">
        <f>IF(G31="Résolu", IF(J31/60&lt;=K31, "Oui", "Non"), "")</f>
        <v/>
      </c>
      <c r="M31" s="4" t="inlineStr">
        <is>
          <t>Non</t>
        </is>
      </c>
    </row>
    <row r="32">
      <c r="A32" s="4" t="inlineStr">
        <is>
          <t>T-3032</t>
        </is>
      </c>
      <c r="B32" s="5" t="n">
        <v>45931</v>
      </c>
      <c r="C32" s="4" t="inlineStr">
        <is>
          <t>Chat</t>
        </is>
      </c>
      <c r="D32" s="4" t="inlineStr">
        <is>
          <t>High</t>
        </is>
      </c>
      <c r="E32" s="4" t="inlineStr">
        <is>
          <t>Chloé Garcia</t>
        </is>
      </c>
      <c r="F32" s="4" t="inlineStr">
        <is>
          <t>Suivi colis</t>
        </is>
      </c>
      <c r="G32" s="4" t="inlineStr">
        <is>
          <t>Résolu</t>
        </is>
      </c>
      <c r="H32" s="4" t="inlineStr">
        <is>
          <t>Lina Bernard</t>
        </is>
      </c>
      <c r="I32" s="5" t="n">
        <v>45932</v>
      </c>
      <c r="J32" s="4">
        <f>IF(ISBLANK(I32),, (I32-B32)*1440)</f>
        <v/>
      </c>
      <c r="K32" s="4">
        <f>IFERROR(VLOOKUP(D32,SLA_Tickets,2,FALSE),48)</f>
        <v/>
      </c>
      <c r="L32" s="4">
        <f>IF(G32="Résolu", IF(J32/60&lt;=K32, "Oui", "Non"), "")</f>
        <v/>
      </c>
      <c r="M32" s="4" t="inlineStr">
        <is>
          <t>Oui</t>
        </is>
      </c>
    </row>
    <row r="33">
      <c r="A33" s="4" t="inlineStr">
        <is>
          <t>T-3033</t>
        </is>
      </c>
      <c r="B33" s="5" t="n">
        <v>45910</v>
      </c>
      <c r="C33" s="4" t="inlineStr">
        <is>
          <t>Téléphone</t>
        </is>
      </c>
      <c r="D33" s="4" t="inlineStr">
        <is>
          <t>Normal</t>
        </is>
      </c>
      <c r="E33" s="4" t="inlineStr">
        <is>
          <t>Inès Colin</t>
        </is>
      </c>
      <c r="F33" s="4" t="inlineStr">
        <is>
          <t>Conseil d'utilisation</t>
        </is>
      </c>
      <c r="G33" s="4" t="inlineStr">
        <is>
          <t>Résolu</t>
        </is>
      </c>
      <c r="H33" s="4" t="inlineStr">
        <is>
          <t>Camille Dupont</t>
        </is>
      </c>
      <c r="I33" s="5" t="n">
        <v>45910</v>
      </c>
      <c r="J33" s="4">
        <f>IF(ISBLANK(I33),, (I33-B33)*1440)</f>
        <v/>
      </c>
      <c r="K33" s="4">
        <f>IFERROR(VLOOKUP(D33,SLA_Tickets,2,FALSE),48)</f>
        <v/>
      </c>
      <c r="L33" s="4">
        <f>IF(G33="Résolu", IF(J33/60&lt;=K33, "Oui", "Non"), "")</f>
        <v/>
      </c>
      <c r="M33" s="4" t="inlineStr">
        <is>
          <t>Non</t>
        </is>
      </c>
    </row>
    <row r="34">
      <c r="A34" s="4" t="inlineStr">
        <is>
          <t>T-3034</t>
        </is>
      </c>
      <c r="B34" s="5" t="n">
        <v>45888</v>
      </c>
      <c r="C34" s="4" t="inlineStr">
        <is>
          <t>Chat</t>
        </is>
      </c>
      <c r="D34" s="4" t="inlineStr">
        <is>
          <t>High</t>
        </is>
      </c>
      <c r="E34" s="4" t="inlineStr">
        <is>
          <t>Laura Giraud</t>
        </is>
      </c>
      <c r="F34" s="4" t="inlineStr">
        <is>
          <t>Échange taille</t>
        </is>
      </c>
      <c r="G34" s="4" t="inlineStr">
        <is>
          <t>Résolu</t>
        </is>
      </c>
      <c r="H34" s="4" t="inlineStr">
        <is>
          <t>Camille Dupont</t>
        </is>
      </c>
      <c r="I34" s="5" t="n">
        <v>45890</v>
      </c>
      <c r="J34" s="4">
        <f>IF(ISBLANK(I34),, (I34-B34)*1440)</f>
        <v/>
      </c>
      <c r="K34" s="4">
        <f>IFERROR(VLOOKUP(D34,SLA_Tickets,2,FALSE),48)</f>
        <v/>
      </c>
      <c r="L34" s="4">
        <f>IF(G34="Résolu", IF(J34/60&lt;=K34, "Oui", "Non"), "")</f>
        <v/>
      </c>
      <c r="M34" s="4" t="inlineStr">
        <is>
          <t>Non</t>
        </is>
      </c>
    </row>
    <row r="35">
      <c r="A35" s="4" t="inlineStr">
        <is>
          <t>T-3035</t>
        </is>
      </c>
      <c r="B35" s="5" t="n">
        <v>45916</v>
      </c>
      <c r="C35" s="4" t="inlineStr">
        <is>
          <t>Réseaux sociaux</t>
        </is>
      </c>
      <c r="D35" s="4" t="inlineStr">
        <is>
          <t>Normal</t>
        </is>
      </c>
      <c r="E35" s="4" t="inlineStr">
        <is>
          <t>Bruno Petit</t>
        </is>
      </c>
      <c r="F35" s="4" t="inlineStr">
        <is>
          <t>Pièce manquante</t>
        </is>
      </c>
      <c r="G35" s="4" t="inlineStr">
        <is>
          <t>Résolu</t>
        </is>
      </c>
      <c r="H35" s="4" t="inlineStr">
        <is>
          <t>Lina Bernard</t>
        </is>
      </c>
      <c r="I35" s="5" t="n">
        <v>45916</v>
      </c>
      <c r="J35" s="4">
        <f>IF(ISBLANK(I35),, (I35-B35)*1440)</f>
        <v/>
      </c>
      <c r="K35" s="4">
        <f>IFERROR(VLOOKUP(D35,SLA_Tickets,2,FALSE),48)</f>
        <v/>
      </c>
      <c r="L35" s="4">
        <f>IF(G35="Résolu", IF(J35/60&lt;=K35, "Oui", "Non"), "")</f>
        <v/>
      </c>
      <c r="M35" s="4" t="inlineStr">
        <is>
          <t>Non</t>
        </is>
      </c>
    </row>
    <row r="36">
      <c r="A36" s="4" t="inlineStr">
        <is>
          <t>T-3036</t>
        </is>
      </c>
      <c r="B36" s="5" t="n">
        <v>45883</v>
      </c>
      <c r="C36" s="4" t="inlineStr">
        <is>
          <t>WhatsApp</t>
        </is>
      </c>
      <c r="D36" s="4" t="inlineStr">
        <is>
          <t>Low</t>
        </is>
      </c>
      <c r="E36" s="4" t="inlineStr">
        <is>
          <t>Bruno Petit</t>
        </is>
      </c>
      <c r="F36" s="4" t="inlineStr">
        <is>
          <t>Produit défectueux</t>
        </is>
      </c>
      <c r="G36" s="4" t="inlineStr">
        <is>
          <t>Résolu</t>
        </is>
      </c>
      <c r="H36" s="4" t="inlineStr">
        <is>
          <t>Thomas Martin</t>
        </is>
      </c>
      <c r="I36" s="4" t="n"/>
      <c r="J36" s="4">
        <f>IF(ISBLANK(I36),, (I36-B36)*1440)</f>
        <v/>
      </c>
      <c r="K36" s="4">
        <f>IFERROR(VLOOKUP(D36,SLA_Tickets,2,FALSE),48)</f>
        <v/>
      </c>
      <c r="L36" s="4">
        <f>IF(G36="Résolu", IF(J36/60&lt;=K36, "Oui", "Non"), "")</f>
        <v/>
      </c>
      <c r="M36" s="4" t="inlineStr"/>
    </row>
    <row r="37">
      <c r="A37" s="4" t="inlineStr">
        <is>
          <t>T-3037</t>
        </is>
      </c>
      <c r="B37" s="5" t="n">
        <v>45904</v>
      </c>
      <c r="C37" s="4" t="inlineStr">
        <is>
          <t>Marketplace</t>
        </is>
      </c>
      <c r="D37" s="4" t="inlineStr">
        <is>
          <t>Urgent</t>
        </is>
      </c>
      <c r="E37" s="4" t="inlineStr">
        <is>
          <t>Laura Giraud</t>
        </is>
      </c>
      <c r="F37" s="4" t="inlineStr">
        <is>
          <t>Pièce manquante</t>
        </is>
      </c>
      <c r="G37" s="4" t="inlineStr">
        <is>
          <t>Résolu</t>
        </is>
      </c>
      <c r="H37" s="4" t="inlineStr">
        <is>
          <t>Hugo Lefèvre</t>
        </is>
      </c>
      <c r="I37" s="5" t="n">
        <v>45906</v>
      </c>
      <c r="J37" s="4">
        <f>IF(ISBLANK(I37),, (I37-B37)*1440)</f>
        <v/>
      </c>
      <c r="K37" s="4">
        <f>IFERROR(VLOOKUP(D37,SLA_Tickets,2,FALSE),48)</f>
        <v/>
      </c>
      <c r="L37" s="4">
        <f>IF(G37="Résolu", IF(J37/60&lt;=K37, "Oui", "Non"), "")</f>
        <v/>
      </c>
      <c r="M37" s="4" t="inlineStr">
        <is>
          <t>Oui</t>
        </is>
      </c>
    </row>
    <row r="38">
      <c r="A38" s="4" t="inlineStr">
        <is>
          <t>T-3038</t>
        </is>
      </c>
      <c r="B38" s="5" t="n">
        <v>45898</v>
      </c>
      <c r="C38" s="4" t="inlineStr">
        <is>
          <t>Marketplace</t>
        </is>
      </c>
      <c r="D38" s="4" t="inlineStr">
        <is>
          <t>High</t>
        </is>
      </c>
      <c r="E38" s="4" t="inlineStr">
        <is>
          <t>David Lambert</t>
        </is>
      </c>
      <c r="F38" s="4" t="inlineStr">
        <is>
          <t>Échange taille</t>
        </is>
      </c>
      <c r="G38" s="4" t="inlineStr">
        <is>
          <t>Résolu</t>
        </is>
      </c>
      <c r="H38" s="4" t="inlineStr">
        <is>
          <t>Thomas Martin</t>
        </is>
      </c>
      <c r="I38" s="5" t="n">
        <v>45898</v>
      </c>
      <c r="J38" s="4">
        <f>IF(ISBLANK(I38),, (I38-B38)*1440)</f>
        <v/>
      </c>
      <c r="K38" s="4">
        <f>IFERROR(VLOOKUP(D38,SLA_Tickets,2,FALSE),48)</f>
        <v/>
      </c>
      <c r="L38" s="4">
        <f>IF(G38="Résolu", IF(J38/60&lt;=K38, "Oui", "Non"), "")</f>
        <v/>
      </c>
      <c r="M38" s="4" t="inlineStr">
        <is>
          <t>Oui</t>
        </is>
      </c>
    </row>
    <row r="39">
      <c r="A39" s="4" t="inlineStr">
        <is>
          <t>T-3039</t>
        </is>
      </c>
      <c r="B39" s="5" t="n">
        <v>45904</v>
      </c>
      <c r="C39" s="4" t="inlineStr">
        <is>
          <t>Marketplace</t>
        </is>
      </c>
      <c r="D39" s="4" t="inlineStr">
        <is>
          <t>High</t>
        </is>
      </c>
      <c r="E39" s="4" t="inlineStr">
        <is>
          <t>Alice Durand</t>
        </is>
      </c>
      <c r="F39" s="4" t="inlineStr">
        <is>
          <t>Échange taille</t>
        </is>
      </c>
      <c r="G39" s="4" t="inlineStr">
        <is>
          <t>Résolu</t>
        </is>
      </c>
      <c r="H39" s="4" t="inlineStr">
        <is>
          <t>Thomas Martin</t>
        </is>
      </c>
      <c r="I39" s="5" t="n">
        <v>45906</v>
      </c>
      <c r="J39" s="4">
        <f>IF(ISBLANK(I39),, (I39-B39)*1440)</f>
        <v/>
      </c>
      <c r="K39" s="4">
        <f>IFERROR(VLOOKUP(D39,SLA_Tickets,2,FALSE),48)</f>
        <v/>
      </c>
      <c r="L39" s="4">
        <f>IF(G39="Résolu", IF(J39/60&lt;=K39, "Oui", "Non"), "")</f>
        <v/>
      </c>
      <c r="M39" s="4" t="inlineStr">
        <is>
          <t>Non</t>
        </is>
      </c>
    </row>
    <row r="40">
      <c r="A40" s="4" t="inlineStr">
        <is>
          <t>T-3040</t>
        </is>
      </c>
      <c r="B40" s="5" t="n">
        <v>45894</v>
      </c>
      <c r="C40" s="4" t="inlineStr">
        <is>
          <t>Marketplace</t>
        </is>
      </c>
      <c r="D40" s="4" t="inlineStr">
        <is>
          <t>Low</t>
        </is>
      </c>
      <c r="E40" s="4" t="inlineStr">
        <is>
          <t>Alice Durand</t>
        </is>
      </c>
      <c r="F40" s="4" t="inlineStr">
        <is>
          <t>Suivi colis</t>
        </is>
      </c>
      <c r="G40" s="4" t="inlineStr">
        <is>
          <t>Résolu</t>
        </is>
      </c>
      <c r="H40" s="4" t="inlineStr">
        <is>
          <t>Thomas Martin</t>
        </is>
      </c>
      <c r="I40" s="5" t="n">
        <v>45895</v>
      </c>
      <c r="J40" s="4">
        <f>IF(ISBLANK(I40),, (I40-B40)*1440)</f>
        <v/>
      </c>
      <c r="K40" s="4">
        <f>IFERROR(VLOOKUP(D40,SLA_Tickets,2,FALSE),48)</f>
        <v/>
      </c>
      <c r="L40" s="4">
        <f>IF(G40="Résolu", IF(J40/60&lt;=K40, "Oui", "Non"), "")</f>
        <v/>
      </c>
      <c r="M40" s="4" t="inlineStr">
        <is>
          <t>Non</t>
        </is>
      </c>
    </row>
    <row r="41">
      <c r="A41" s="4" t="inlineStr">
        <is>
          <t>T-3041</t>
        </is>
      </c>
      <c r="B41" s="5" t="n">
        <v>45929</v>
      </c>
      <c r="C41" s="4" t="inlineStr">
        <is>
          <t>Téléphone</t>
        </is>
      </c>
      <c r="D41" s="4" t="inlineStr">
        <is>
          <t>Normal</t>
        </is>
      </c>
      <c r="E41" s="4" t="inlineStr">
        <is>
          <t>David Lambert</t>
        </is>
      </c>
      <c r="F41" s="4" t="inlineStr">
        <is>
          <t>Suivi colis</t>
        </is>
      </c>
      <c r="G41" s="4" t="inlineStr">
        <is>
          <t>En cours</t>
        </is>
      </c>
      <c r="H41" s="4" t="inlineStr">
        <is>
          <t>Emma Robert</t>
        </is>
      </c>
      <c r="I41" s="4" t="n"/>
      <c r="J41" s="4">
        <f>IF(ISBLANK(I41),, (I41-B41)*1440)</f>
        <v/>
      </c>
      <c r="K41" s="4">
        <f>IFERROR(VLOOKUP(D41,SLA_Tickets,2,FALSE),48)</f>
        <v/>
      </c>
      <c r="L41" s="4">
        <f>IF(G41="Résolu", IF(J41/60&lt;=K41, "Oui", "Non"), "")</f>
        <v/>
      </c>
      <c r="M41" s="4" t="inlineStr"/>
    </row>
    <row r="42">
      <c r="A42" s="4" t="inlineStr">
        <is>
          <t>T-3042</t>
        </is>
      </c>
      <c r="B42" s="5" t="n">
        <v>45935</v>
      </c>
      <c r="C42" s="4" t="inlineStr">
        <is>
          <t>Téléphone</t>
        </is>
      </c>
      <c r="D42" s="4" t="inlineStr">
        <is>
          <t>High</t>
        </is>
      </c>
      <c r="E42" s="4" t="inlineStr">
        <is>
          <t>Chloé Garcia</t>
        </is>
      </c>
      <c r="F42" s="4" t="inlineStr">
        <is>
          <t>Demande remboursement</t>
        </is>
      </c>
      <c r="G42" s="4" t="inlineStr">
        <is>
          <t>Nouveau</t>
        </is>
      </c>
      <c r="H42" s="4" t="inlineStr">
        <is>
          <t>Thomas Martin</t>
        </is>
      </c>
      <c r="I42" s="4" t="n"/>
      <c r="J42" s="4">
        <f>IF(ISBLANK(I42),, (I42-B42)*1440)</f>
        <v/>
      </c>
      <c r="K42" s="4">
        <f>IFERROR(VLOOKUP(D42,SLA_Tickets,2,FALSE),48)</f>
        <v/>
      </c>
      <c r="L42" s="4">
        <f>IF(G42="Résolu", IF(J42/60&lt;=K42, "Oui", "Non"), "")</f>
        <v/>
      </c>
      <c r="M42" s="4" t="inlineStr"/>
    </row>
    <row r="43">
      <c r="A43" s="4" t="inlineStr">
        <is>
          <t>T-3043</t>
        </is>
      </c>
      <c r="B43" s="5" t="n">
        <v>45931</v>
      </c>
      <c r="C43" s="4" t="inlineStr">
        <is>
          <t>Réseaux sociaux</t>
        </is>
      </c>
      <c r="D43" s="4" t="inlineStr">
        <is>
          <t>High</t>
        </is>
      </c>
      <c r="E43" s="4" t="inlineStr">
        <is>
          <t>Alice Durand</t>
        </is>
      </c>
      <c r="F43" s="4" t="inlineStr">
        <is>
          <t>Produit défectueux</t>
        </is>
      </c>
      <c r="G43" s="4" t="inlineStr">
        <is>
          <t>En attente client</t>
        </is>
      </c>
      <c r="H43" s="4" t="inlineStr">
        <is>
          <t>Camille Dupont</t>
        </is>
      </c>
      <c r="I43" s="4" t="n"/>
      <c r="J43" s="4">
        <f>IF(ISBLANK(I43),, (I43-B43)*1440)</f>
        <v/>
      </c>
      <c r="K43" s="4">
        <f>IFERROR(VLOOKUP(D43,SLA_Tickets,2,FALSE),48)</f>
        <v/>
      </c>
      <c r="L43" s="4">
        <f>IF(G43="Résolu", IF(J43/60&lt;=K43, "Oui", "Non"), "")</f>
        <v/>
      </c>
      <c r="M43" s="4" t="inlineStr"/>
    </row>
    <row r="44">
      <c r="A44" s="4" t="inlineStr">
        <is>
          <t>T-3044</t>
        </is>
      </c>
      <c r="B44" s="5" t="n">
        <v>45907</v>
      </c>
      <c r="C44" s="4" t="inlineStr">
        <is>
          <t>Email</t>
        </is>
      </c>
      <c r="D44" s="4" t="inlineStr">
        <is>
          <t>Low</t>
        </is>
      </c>
      <c r="E44" s="4" t="inlineStr">
        <is>
          <t>Jules Fabre</t>
        </is>
      </c>
      <c r="F44" s="4" t="inlineStr">
        <is>
          <t>Échange taille</t>
        </is>
      </c>
      <c r="G44" s="4" t="inlineStr">
        <is>
          <t>Résolu</t>
        </is>
      </c>
      <c r="H44" s="4" t="inlineStr">
        <is>
          <t>Emma Robert</t>
        </is>
      </c>
      <c r="I44" s="5" t="n">
        <v>45909</v>
      </c>
      <c r="J44" s="4">
        <f>IF(ISBLANK(I44),, (I44-B44)*1440)</f>
        <v/>
      </c>
      <c r="K44" s="4">
        <f>IFERROR(VLOOKUP(D44,SLA_Tickets,2,FALSE),48)</f>
        <v/>
      </c>
      <c r="L44" s="4">
        <f>IF(G44="Résolu", IF(J44/60&lt;=K44, "Oui", "Non"), "")</f>
        <v/>
      </c>
      <c r="M44" s="4" t="inlineStr">
        <is>
          <t>Non</t>
        </is>
      </c>
    </row>
    <row r="45">
      <c r="A45" s="4" t="inlineStr">
        <is>
          <t>T-3045</t>
        </is>
      </c>
      <c r="B45" s="5" t="n">
        <v>45920</v>
      </c>
      <c r="C45" s="4" t="inlineStr">
        <is>
          <t>Marketplace</t>
        </is>
      </c>
      <c r="D45" s="4" t="inlineStr">
        <is>
          <t>High</t>
        </is>
      </c>
      <c r="E45" s="4" t="inlineStr">
        <is>
          <t>Jules Fabre</t>
        </is>
      </c>
      <c r="F45" s="4" t="inlineStr">
        <is>
          <t>Pièce manquante</t>
        </is>
      </c>
      <c r="G45" s="4" t="inlineStr">
        <is>
          <t>Résolu</t>
        </is>
      </c>
      <c r="H45" s="4" t="inlineStr">
        <is>
          <t>Camille Dupont</t>
        </is>
      </c>
      <c r="I45" s="5" t="n">
        <v>45922</v>
      </c>
      <c r="J45" s="4">
        <f>IF(ISBLANK(I45),, (I45-B45)*1440)</f>
        <v/>
      </c>
      <c r="K45" s="4">
        <f>IFERROR(VLOOKUP(D45,SLA_Tickets,2,FALSE),48)</f>
        <v/>
      </c>
      <c r="L45" s="4">
        <f>IF(G45="Résolu", IF(J45/60&lt;=K45, "Oui", "Non"), "")</f>
        <v/>
      </c>
      <c r="M45" s="4" t="inlineStr">
        <is>
          <t>Non</t>
        </is>
      </c>
    </row>
    <row r="46">
      <c r="A46" s="4" t="inlineStr">
        <is>
          <t>T-3046</t>
        </is>
      </c>
      <c r="B46" s="5" t="n">
        <v>45887</v>
      </c>
      <c r="C46" s="4" t="inlineStr">
        <is>
          <t>Marketplace</t>
        </is>
      </c>
      <c r="D46" s="4" t="inlineStr">
        <is>
          <t>Urgent</t>
        </is>
      </c>
      <c r="E46" s="4" t="inlineStr">
        <is>
          <t>Bruno Petit</t>
        </is>
      </c>
      <c r="F46" s="4" t="inlineStr">
        <is>
          <t>Demande remboursement</t>
        </is>
      </c>
      <c r="G46" s="4" t="inlineStr">
        <is>
          <t>En attente client</t>
        </is>
      </c>
      <c r="H46" s="4" t="inlineStr">
        <is>
          <t>Emma Robert</t>
        </is>
      </c>
      <c r="I46" s="4" t="n"/>
      <c r="J46" s="4">
        <f>IF(ISBLANK(I46),, (I46-B46)*1440)</f>
        <v/>
      </c>
      <c r="K46" s="4">
        <f>IFERROR(VLOOKUP(D46,SLA_Tickets,2,FALSE),48)</f>
        <v/>
      </c>
      <c r="L46" s="4">
        <f>IF(G46="Résolu", IF(J46/60&lt;=K46, "Oui", "Non"), "")</f>
        <v/>
      </c>
      <c r="M46" s="4" t="inlineStr"/>
    </row>
    <row r="47">
      <c r="A47" s="4" t="inlineStr">
        <is>
          <t>T-3047</t>
        </is>
      </c>
      <c r="B47" s="5" t="n">
        <v>45889</v>
      </c>
      <c r="C47" s="4" t="inlineStr">
        <is>
          <t>Réseaux sociaux</t>
        </is>
      </c>
      <c r="D47" s="4" t="inlineStr">
        <is>
          <t>High</t>
        </is>
      </c>
      <c r="E47" s="4" t="inlineStr">
        <is>
          <t>Inès Colin</t>
        </is>
      </c>
      <c r="F47" s="4" t="inlineStr">
        <is>
          <t>Conseil d'utilisation</t>
        </is>
      </c>
      <c r="G47" s="4" t="inlineStr">
        <is>
          <t>Résolu</t>
        </is>
      </c>
      <c r="H47" s="4" t="inlineStr">
        <is>
          <t>Lina Bernard</t>
        </is>
      </c>
      <c r="I47" s="5" t="n">
        <v>45891</v>
      </c>
      <c r="J47" s="4">
        <f>IF(ISBLANK(I47),, (I47-B47)*1440)</f>
        <v/>
      </c>
      <c r="K47" s="4">
        <f>IFERROR(VLOOKUP(D47,SLA_Tickets,2,FALSE),48)</f>
        <v/>
      </c>
      <c r="L47" s="4">
        <f>IF(G47="Résolu", IF(J47/60&lt;=K47, "Oui", "Non"), "")</f>
        <v/>
      </c>
      <c r="M47" s="4" t="inlineStr">
        <is>
          <t>Non</t>
        </is>
      </c>
    </row>
    <row r="48">
      <c r="A48" s="4" t="inlineStr">
        <is>
          <t>T-3048</t>
        </is>
      </c>
      <c r="B48" s="5" t="n">
        <v>45925</v>
      </c>
      <c r="C48" s="4" t="inlineStr">
        <is>
          <t>Marketplace</t>
        </is>
      </c>
      <c r="D48" s="4" t="inlineStr">
        <is>
          <t>Normal</t>
        </is>
      </c>
      <c r="E48" s="4" t="inlineStr">
        <is>
          <t>Inès Colin</t>
        </is>
      </c>
      <c r="F48" s="4" t="inlineStr">
        <is>
          <t>Échange taille</t>
        </is>
      </c>
      <c r="G48" s="4" t="inlineStr">
        <is>
          <t>En cours</t>
        </is>
      </c>
      <c r="H48" s="4" t="inlineStr">
        <is>
          <t>Hugo Lefèvre</t>
        </is>
      </c>
      <c r="I48" s="4" t="n"/>
      <c r="J48" s="4">
        <f>IF(ISBLANK(I48),, (I48-B48)*1440)</f>
        <v/>
      </c>
      <c r="K48" s="4">
        <f>IFERROR(VLOOKUP(D48,SLA_Tickets,2,FALSE),48)</f>
        <v/>
      </c>
      <c r="L48" s="4">
        <f>IF(G48="Résolu", IF(J48/60&lt;=K48, "Oui", "Non"), "")</f>
        <v/>
      </c>
      <c r="M48" s="4" t="inlineStr"/>
    </row>
    <row r="49">
      <c r="A49" s="4" t="inlineStr">
        <is>
          <t>T-3049</t>
        </is>
      </c>
      <c r="B49" s="5" t="n">
        <v>45910</v>
      </c>
      <c r="C49" s="4" t="inlineStr">
        <is>
          <t>WhatsApp</t>
        </is>
      </c>
      <c r="D49" s="4" t="inlineStr">
        <is>
          <t>Low</t>
        </is>
      </c>
      <c r="E49" s="4" t="inlineStr">
        <is>
          <t>Franck Henry</t>
        </is>
      </c>
      <c r="F49" s="4" t="inlineStr">
        <is>
          <t>Échange taille</t>
        </is>
      </c>
      <c r="G49" s="4" t="inlineStr">
        <is>
          <t>En attente client</t>
        </is>
      </c>
      <c r="H49" s="4" t="inlineStr">
        <is>
          <t>Lina Bernard</t>
        </is>
      </c>
      <c r="I49" s="4" t="n"/>
      <c r="J49" s="4">
        <f>IF(ISBLANK(I49),, (I49-B49)*1440)</f>
        <v/>
      </c>
      <c r="K49" s="4">
        <f>IFERROR(VLOOKUP(D49,SLA_Tickets,2,FALSE),48)</f>
        <v/>
      </c>
      <c r="L49" s="4">
        <f>IF(G49="Résolu", IF(J49/60&lt;=K49, "Oui", "Non"), "")</f>
        <v/>
      </c>
      <c r="M49" s="4" t="inlineStr"/>
    </row>
    <row r="50">
      <c r="A50" s="4" t="inlineStr">
        <is>
          <t>T-3050</t>
        </is>
      </c>
      <c r="B50" s="5" t="n">
        <v>45890</v>
      </c>
      <c r="C50" s="4" t="inlineStr">
        <is>
          <t>WhatsApp</t>
        </is>
      </c>
      <c r="D50" s="4" t="inlineStr">
        <is>
          <t>Low</t>
        </is>
      </c>
      <c r="E50" s="4" t="inlineStr">
        <is>
          <t>Bruno Petit</t>
        </is>
      </c>
      <c r="F50" s="4" t="inlineStr">
        <is>
          <t>Demande remboursement</t>
        </is>
      </c>
      <c r="G50" s="4" t="inlineStr">
        <is>
          <t>Nouveau</t>
        </is>
      </c>
      <c r="H50" s="4" t="inlineStr">
        <is>
          <t>Hugo Lefèvre</t>
        </is>
      </c>
      <c r="I50" s="4" t="n"/>
      <c r="J50" s="4">
        <f>IF(ISBLANK(I50),, (I50-B50)*1440)</f>
        <v/>
      </c>
      <c r="K50" s="4">
        <f>IFERROR(VLOOKUP(D50,SLA_Tickets,2,FALSE),48)</f>
        <v/>
      </c>
      <c r="L50" s="4">
        <f>IF(G50="Résolu", IF(J50/60&lt;=K50, "Oui", "Non"), "")</f>
        <v/>
      </c>
      <c r="M50" s="4" t="inlineStr"/>
    </row>
    <row r="51">
      <c r="A51" s="4" t="inlineStr">
        <is>
          <t>T-3051</t>
        </is>
      </c>
      <c r="B51" s="5" t="n">
        <v>45928</v>
      </c>
      <c r="C51" s="4" t="inlineStr">
        <is>
          <t>Téléphone</t>
        </is>
      </c>
      <c r="D51" s="4" t="inlineStr">
        <is>
          <t>Low</t>
        </is>
      </c>
      <c r="E51" s="4" t="inlineStr">
        <is>
          <t>Laura Giraud</t>
        </is>
      </c>
      <c r="F51" s="4" t="inlineStr">
        <is>
          <t>Conseil d'utilisation</t>
        </is>
      </c>
      <c r="G51" s="4" t="inlineStr">
        <is>
          <t>Résolu</t>
        </is>
      </c>
      <c r="H51" s="4" t="inlineStr">
        <is>
          <t>Lina Bernard</t>
        </is>
      </c>
      <c r="I51" s="5" t="n">
        <v>45930</v>
      </c>
      <c r="J51" s="4">
        <f>IF(ISBLANK(I51),, (I51-B51)*1440)</f>
        <v/>
      </c>
      <c r="K51" s="4">
        <f>IFERROR(VLOOKUP(D51,SLA_Tickets,2,FALSE),48)</f>
        <v/>
      </c>
      <c r="L51" s="4">
        <f>IF(G51="Résolu", IF(J51/60&lt;=K51, "Oui", "Non"), "")</f>
        <v/>
      </c>
      <c r="M51" s="4" t="inlineStr">
        <is>
          <t>Non</t>
        </is>
      </c>
    </row>
    <row r="52">
      <c r="A52" s="4" t="inlineStr">
        <is>
          <t>T-3052</t>
        </is>
      </c>
      <c r="B52" s="5" t="n">
        <v>45923</v>
      </c>
      <c r="C52" s="4" t="inlineStr">
        <is>
          <t>Marketplace</t>
        </is>
      </c>
      <c r="D52" s="4" t="inlineStr">
        <is>
          <t>Low</t>
        </is>
      </c>
      <c r="E52" s="4" t="inlineStr">
        <is>
          <t>Eva Moreau</t>
        </is>
      </c>
      <c r="F52" s="4" t="inlineStr">
        <is>
          <t>Conseil d'utilisation</t>
        </is>
      </c>
      <c r="G52" s="4" t="inlineStr">
        <is>
          <t>En attente client</t>
        </is>
      </c>
      <c r="H52" s="4" t="inlineStr">
        <is>
          <t>Lina Bernard</t>
        </is>
      </c>
      <c r="I52" s="4" t="n"/>
      <c r="J52" s="4">
        <f>IF(ISBLANK(I52),, (I52-B52)*1440)</f>
        <v/>
      </c>
      <c r="K52" s="4">
        <f>IFERROR(VLOOKUP(D52,SLA_Tickets,2,FALSE),48)</f>
        <v/>
      </c>
      <c r="L52" s="4">
        <f>IF(G52="Résolu", IF(J52/60&lt;=K52, "Oui", "Non"), "")</f>
        <v/>
      </c>
      <c r="M52" s="4" t="inlineStr"/>
    </row>
    <row r="53">
      <c r="A53" s="4" t="inlineStr">
        <is>
          <t>T-3053</t>
        </is>
      </c>
      <c r="B53" s="5" t="n">
        <v>45913</v>
      </c>
      <c r="C53" s="4" t="inlineStr">
        <is>
          <t>Téléphone</t>
        </is>
      </c>
      <c r="D53" s="4" t="inlineStr">
        <is>
          <t>Urgent</t>
        </is>
      </c>
      <c r="E53" s="4" t="inlineStr">
        <is>
          <t>David Lambert</t>
        </is>
      </c>
      <c r="F53" s="4" t="inlineStr">
        <is>
          <t>Demande remboursement</t>
        </is>
      </c>
      <c r="G53" s="4" t="inlineStr">
        <is>
          <t>En attente client</t>
        </is>
      </c>
      <c r="H53" s="4" t="inlineStr">
        <is>
          <t>Emma Robert</t>
        </is>
      </c>
      <c r="I53" s="4" t="n"/>
      <c r="J53" s="4">
        <f>IF(ISBLANK(I53),, (I53-B53)*1440)</f>
        <v/>
      </c>
      <c r="K53" s="4">
        <f>IFERROR(VLOOKUP(D53,SLA_Tickets,2,FALSE),48)</f>
        <v/>
      </c>
      <c r="L53" s="4">
        <f>IF(G53="Résolu", IF(J53/60&lt;=K53, "Oui", "Non"), "")</f>
        <v/>
      </c>
      <c r="M53" s="4" t="inlineStr"/>
    </row>
    <row r="54">
      <c r="A54" s="4" t="inlineStr">
        <is>
          <t>T-3054</t>
        </is>
      </c>
      <c r="B54" s="5" t="n">
        <v>45929</v>
      </c>
      <c r="C54" s="4" t="inlineStr">
        <is>
          <t>Réseaux sociaux</t>
        </is>
      </c>
      <c r="D54" s="4" t="inlineStr">
        <is>
          <t>Normal</t>
        </is>
      </c>
      <c r="E54" s="4" t="inlineStr">
        <is>
          <t>Inès Colin</t>
        </is>
      </c>
      <c r="F54" s="4" t="inlineStr">
        <is>
          <t>Conseil d'utilisation</t>
        </is>
      </c>
      <c r="G54" s="4" t="inlineStr">
        <is>
          <t>Résolu</t>
        </is>
      </c>
      <c r="H54" s="4" t="inlineStr">
        <is>
          <t>Emma Robert</t>
        </is>
      </c>
      <c r="I54" s="5" t="n">
        <v>45932</v>
      </c>
      <c r="J54" s="4">
        <f>IF(ISBLANK(I54),, (I54-B54)*1440)</f>
        <v/>
      </c>
      <c r="K54" s="4">
        <f>IFERROR(VLOOKUP(D54,SLA_Tickets,2,FALSE),48)</f>
        <v/>
      </c>
      <c r="L54" s="4">
        <f>IF(G54="Résolu", IF(J54/60&lt;=K54, "Oui", "Non"), "")</f>
        <v/>
      </c>
      <c r="M54" s="4" t="inlineStr">
        <is>
          <t>Non</t>
        </is>
      </c>
    </row>
    <row r="55">
      <c r="A55" s="4" t="inlineStr">
        <is>
          <t>T-3055</t>
        </is>
      </c>
      <c r="B55" s="5" t="n">
        <v>45923</v>
      </c>
      <c r="C55" s="4" t="inlineStr">
        <is>
          <t>Chat</t>
        </is>
      </c>
      <c r="D55" s="4" t="inlineStr">
        <is>
          <t>Low</t>
        </is>
      </c>
      <c r="E55" s="4" t="inlineStr">
        <is>
          <t>Chloé Garcia</t>
        </is>
      </c>
      <c r="F55" s="4" t="inlineStr">
        <is>
          <t>Suivi colis</t>
        </is>
      </c>
      <c r="G55" s="4" t="inlineStr">
        <is>
          <t>En attente client</t>
        </is>
      </c>
      <c r="H55" s="4" t="inlineStr">
        <is>
          <t>Lina Bernard</t>
        </is>
      </c>
      <c r="I55" s="4" t="n"/>
      <c r="J55" s="4">
        <f>IF(ISBLANK(I55),, (I55-B55)*1440)</f>
        <v/>
      </c>
      <c r="K55" s="4">
        <f>IFERROR(VLOOKUP(D55,SLA_Tickets,2,FALSE),48)</f>
        <v/>
      </c>
      <c r="L55" s="4">
        <f>IF(G55="Résolu", IF(J55/60&lt;=K55, "Oui", "Non"), "")</f>
        <v/>
      </c>
      <c r="M55" s="4" t="inlineStr"/>
    </row>
    <row r="56">
      <c r="A56" s="4" t="inlineStr">
        <is>
          <t>T-3056</t>
        </is>
      </c>
      <c r="B56" s="5" t="n">
        <v>45892</v>
      </c>
      <c r="C56" s="4" t="inlineStr">
        <is>
          <t>Réseaux sociaux</t>
        </is>
      </c>
      <c r="D56" s="4" t="inlineStr">
        <is>
          <t>Urgent</t>
        </is>
      </c>
      <c r="E56" s="4" t="inlineStr">
        <is>
          <t>Bruno Petit</t>
        </is>
      </c>
      <c r="F56" s="4" t="inlineStr">
        <is>
          <t>Produit défectueux</t>
        </is>
      </c>
      <c r="G56" s="4" t="inlineStr">
        <is>
          <t>Résolu</t>
        </is>
      </c>
      <c r="H56" s="4" t="inlineStr">
        <is>
          <t>Camille Dupont</t>
        </is>
      </c>
      <c r="I56" s="5" t="n">
        <v>45893</v>
      </c>
      <c r="J56" s="4">
        <f>IF(ISBLANK(I56),, (I56-B56)*1440)</f>
        <v/>
      </c>
      <c r="K56" s="4">
        <f>IFERROR(VLOOKUP(D56,SLA_Tickets,2,FALSE),48)</f>
        <v/>
      </c>
      <c r="L56" s="4">
        <f>IF(G56="Résolu", IF(J56/60&lt;=K56, "Oui", "Non"), "")</f>
        <v/>
      </c>
      <c r="M56" s="4" t="inlineStr">
        <is>
          <t>Non</t>
        </is>
      </c>
    </row>
    <row r="57">
      <c r="A57" s="4" t="inlineStr">
        <is>
          <t>T-3057</t>
        </is>
      </c>
      <c r="B57" s="5" t="n">
        <v>45910</v>
      </c>
      <c r="C57" s="4" t="inlineStr">
        <is>
          <t>Téléphone</t>
        </is>
      </c>
      <c r="D57" s="4" t="inlineStr">
        <is>
          <t>High</t>
        </is>
      </c>
      <c r="E57" s="4" t="inlineStr">
        <is>
          <t>Eva Moreau</t>
        </is>
      </c>
      <c r="F57" s="4" t="inlineStr">
        <is>
          <t>Pièce manquante</t>
        </is>
      </c>
      <c r="G57" s="4" t="inlineStr">
        <is>
          <t>Résolu</t>
        </is>
      </c>
      <c r="H57" s="4" t="inlineStr">
        <is>
          <t>Emma Robert</t>
        </is>
      </c>
      <c r="I57" s="5" t="n">
        <v>45910</v>
      </c>
      <c r="J57" s="4">
        <f>IF(ISBLANK(I57),, (I57-B57)*1440)</f>
        <v/>
      </c>
      <c r="K57" s="4">
        <f>IFERROR(VLOOKUP(D57,SLA_Tickets,2,FALSE),48)</f>
        <v/>
      </c>
      <c r="L57" s="4">
        <f>IF(G57="Résolu", IF(J57/60&lt;=K57, "Oui", "Non"), "")</f>
        <v/>
      </c>
      <c r="M57" s="4" t="inlineStr">
        <is>
          <t>Non</t>
        </is>
      </c>
    </row>
    <row r="58">
      <c r="A58" s="4" t="inlineStr">
        <is>
          <t>T-3058</t>
        </is>
      </c>
      <c r="B58" s="5" t="n">
        <v>45929</v>
      </c>
      <c r="C58" s="4" t="inlineStr">
        <is>
          <t>Email</t>
        </is>
      </c>
      <c r="D58" s="4" t="inlineStr">
        <is>
          <t>Low</t>
        </is>
      </c>
      <c r="E58" s="4" t="inlineStr">
        <is>
          <t>Eva Moreau</t>
        </is>
      </c>
      <c r="F58" s="4" t="inlineStr">
        <is>
          <t>Échange taille</t>
        </is>
      </c>
      <c r="G58" s="4" t="inlineStr">
        <is>
          <t>Résolu</t>
        </is>
      </c>
      <c r="H58" s="4" t="inlineStr">
        <is>
          <t>Hugo Lefèvre</t>
        </is>
      </c>
      <c r="I58" s="5" t="n">
        <v>45931</v>
      </c>
      <c r="J58" s="4">
        <f>IF(ISBLANK(I58),, (I58-B58)*1440)</f>
        <v/>
      </c>
      <c r="K58" s="4">
        <f>IFERROR(VLOOKUP(D58,SLA_Tickets,2,FALSE),48)</f>
        <v/>
      </c>
      <c r="L58" s="4">
        <f>IF(G58="Résolu", IF(J58/60&lt;=K58, "Oui", "Non"), "")</f>
        <v/>
      </c>
      <c r="M58" s="4" t="inlineStr">
        <is>
          <t>Non</t>
        </is>
      </c>
    </row>
    <row r="59">
      <c r="A59" s="4" t="inlineStr">
        <is>
          <t>T-3059</t>
        </is>
      </c>
      <c r="B59" s="5" t="n">
        <v>45929</v>
      </c>
      <c r="C59" s="4" t="inlineStr">
        <is>
          <t>Email</t>
        </is>
      </c>
      <c r="D59" s="4" t="inlineStr">
        <is>
          <t>High</t>
        </is>
      </c>
      <c r="E59" s="4" t="inlineStr">
        <is>
          <t>Inès Colin</t>
        </is>
      </c>
      <c r="F59" s="4" t="inlineStr">
        <is>
          <t>Demande remboursement</t>
        </is>
      </c>
      <c r="G59" s="4" t="inlineStr">
        <is>
          <t>Résolu</t>
        </is>
      </c>
      <c r="H59" s="4" t="inlineStr">
        <is>
          <t>Emma Robert</t>
        </is>
      </c>
      <c r="I59" s="5" t="n">
        <v>45930</v>
      </c>
      <c r="J59" s="4">
        <f>IF(ISBLANK(I59),, (I59-B59)*1440)</f>
        <v/>
      </c>
      <c r="K59" s="4">
        <f>IFERROR(VLOOKUP(D59,SLA_Tickets,2,FALSE),48)</f>
        <v/>
      </c>
      <c r="L59" s="4">
        <f>IF(G59="Résolu", IF(J59/60&lt;=K59, "Oui", "Non"), "")</f>
        <v/>
      </c>
      <c r="M59" s="4" t="inlineStr">
        <is>
          <t>Non</t>
        </is>
      </c>
    </row>
    <row r="60">
      <c r="A60" s="4" t="inlineStr">
        <is>
          <t>T-3060</t>
        </is>
      </c>
      <c r="B60" s="5" t="n">
        <v>45906</v>
      </c>
      <c r="C60" s="4" t="inlineStr">
        <is>
          <t>Email</t>
        </is>
      </c>
      <c r="D60" s="4" t="inlineStr">
        <is>
          <t>Low</t>
        </is>
      </c>
      <c r="E60" s="4" t="inlineStr">
        <is>
          <t>David Lambert</t>
        </is>
      </c>
      <c r="F60" s="4" t="inlineStr">
        <is>
          <t>Suivi colis</t>
        </is>
      </c>
      <c r="G60" s="4" t="inlineStr">
        <is>
          <t>Résolu</t>
        </is>
      </c>
      <c r="H60" s="4" t="inlineStr">
        <is>
          <t>Thomas Martin</t>
        </is>
      </c>
      <c r="I60" s="5" t="n">
        <v>45907</v>
      </c>
      <c r="J60" s="4">
        <f>IF(ISBLANK(I60),, (I60-B60)*1440)</f>
        <v/>
      </c>
      <c r="K60" s="4">
        <f>IFERROR(VLOOKUP(D60,SLA_Tickets,2,FALSE),48)</f>
        <v/>
      </c>
      <c r="L60" s="4">
        <f>IF(G60="Résolu", IF(J60/60&lt;=K60, "Oui", "Non"), "")</f>
        <v/>
      </c>
      <c r="M60" s="4" t="inlineStr">
        <is>
          <t>Non</t>
        </is>
      </c>
    </row>
    <row r="61">
      <c r="A61" s="4" t="inlineStr">
        <is>
          <t>T-3061</t>
        </is>
      </c>
      <c r="B61" s="5" t="n">
        <v>45881</v>
      </c>
      <c r="C61" s="4" t="inlineStr">
        <is>
          <t>Marketplace</t>
        </is>
      </c>
      <c r="D61" s="4" t="inlineStr">
        <is>
          <t>Urgent</t>
        </is>
      </c>
      <c r="E61" s="4" t="inlineStr">
        <is>
          <t>Chloé Garcia</t>
        </is>
      </c>
      <c r="F61" s="4" t="inlineStr">
        <is>
          <t>Produit défectueux</t>
        </is>
      </c>
      <c r="G61" s="4" t="inlineStr">
        <is>
          <t>Résolu</t>
        </is>
      </c>
      <c r="H61" s="4" t="inlineStr">
        <is>
          <t>Emma Robert</t>
        </is>
      </c>
      <c r="I61" s="5" t="n">
        <v>45883</v>
      </c>
      <c r="J61" s="4">
        <f>IF(ISBLANK(I61),, (I61-B61)*1440)</f>
        <v/>
      </c>
      <c r="K61" s="4">
        <f>IFERROR(VLOOKUP(D61,SLA_Tickets,2,FALSE),48)</f>
        <v/>
      </c>
      <c r="L61" s="4">
        <f>IF(G61="Résolu", IF(J61/60&lt;=K61, "Oui", "Non"), "")</f>
        <v/>
      </c>
      <c r="M61" s="4" t="inlineStr">
        <is>
          <t>Non</t>
        </is>
      </c>
    </row>
    <row r="62">
      <c r="A62" s="4" t="inlineStr">
        <is>
          <t>T-3062</t>
        </is>
      </c>
      <c r="B62" s="5" t="n">
        <v>45923</v>
      </c>
      <c r="C62" s="4" t="inlineStr">
        <is>
          <t>Email</t>
        </is>
      </c>
      <c r="D62" s="4" t="inlineStr">
        <is>
          <t>Urgent</t>
        </is>
      </c>
      <c r="E62" s="4" t="inlineStr">
        <is>
          <t>Alice Durand</t>
        </is>
      </c>
      <c r="F62" s="4" t="inlineStr">
        <is>
          <t>Échange taille</t>
        </is>
      </c>
      <c r="G62" s="4" t="inlineStr">
        <is>
          <t>Résolu</t>
        </is>
      </c>
      <c r="H62" s="4" t="inlineStr">
        <is>
          <t>Hugo Lefèvre</t>
        </is>
      </c>
      <c r="I62" s="5" t="n">
        <v>45924</v>
      </c>
      <c r="J62" s="4">
        <f>IF(ISBLANK(I62),, (I62-B62)*1440)</f>
        <v/>
      </c>
      <c r="K62" s="4">
        <f>IFERROR(VLOOKUP(D62,SLA_Tickets,2,FALSE),48)</f>
        <v/>
      </c>
      <c r="L62" s="4">
        <f>IF(G62="Résolu", IF(J62/60&lt;=K62, "Oui", "Non"), "")</f>
        <v/>
      </c>
      <c r="M62" s="4" t="inlineStr">
        <is>
          <t>Non</t>
        </is>
      </c>
    </row>
    <row r="63">
      <c r="A63" s="4" t="inlineStr">
        <is>
          <t>T-3063</t>
        </is>
      </c>
      <c r="B63" s="5" t="n">
        <v>45917</v>
      </c>
      <c r="C63" s="4" t="inlineStr">
        <is>
          <t>Marketplace</t>
        </is>
      </c>
      <c r="D63" s="4" t="inlineStr">
        <is>
          <t>Urgent</t>
        </is>
      </c>
      <c r="E63" s="4" t="inlineStr">
        <is>
          <t>Eva Moreau</t>
        </is>
      </c>
      <c r="F63" s="4" t="inlineStr">
        <is>
          <t>Demande remboursement</t>
        </is>
      </c>
      <c r="G63" s="4" t="inlineStr">
        <is>
          <t>Résolu</t>
        </is>
      </c>
      <c r="H63" s="4" t="inlineStr">
        <is>
          <t>Camille Dupont</t>
        </is>
      </c>
      <c r="I63" s="5" t="n">
        <v>45917</v>
      </c>
      <c r="J63" s="4">
        <f>IF(ISBLANK(I63),, (I63-B63)*1440)</f>
        <v/>
      </c>
      <c r="K63" s="4">
        <f>IFERROR(VLOOKUP(D63,SLA_Tickets,2,FALSE),48)</f>
        <v/>
      </c>
      <c r="L63" s="4">
        <f>IF(G63="Résolu", IF(J63/60&lt;=K63, "Oui", "Non"), "")</f>
        <v/>
      </c>
      <c r="M63" s="4" t="inlineStr">
        <is>
          <t>Oui</t>
        </is>
      </c>
    </row>
    <row r="64">
      <c r="A64" s="4" t="inlineStr">
        <is>
          <t>T-3064</t>
        </is>
      </c>
      <c r="B64" s="5" t="n">
        <v>45920</v>
      </c>
      <c r="C64" s="4" t="inlineStr">
        <is>
          <t>Marketplace</t>
        </is>
      </c>
      <c r="D64" s="4" t="inlineStr">
        <is>
          <t>High</t>
        </is>
      </c>
      <c r="E64" s="4" t="inlineStr">
        <is>
          <t>Bruno Petit</t>
        </is>
      </c>
      <c r="F64" s="4" t="inlineStr">
        <is>
          <t>Échange taille</t>
        </is>
      </c>
      <c r="G64" s="4" t="inlineStr">
        <is>
          <t>Résolu</t>
        </is>
      </c>
      <c r="H64" s="4" t="inlineStr">
        <is>
          <t>Thomas Martin</t>
        </is>
      </c>
      <c r="I64" s="5" t="n">
        <v>45922</v>
      </c>
      <c r="J64" s="4">
        <f>IF(ISBLANK(I64),, (I64-B64)*1440)</f>
        <v/>
      </c>
      <c r="K64" s="4">
        <f>IFERROR(VLOOKUP(D64,SLA_Tickets,2,FALSE),48)</f>
        <v/>
      </c>
      <c r="L64" s="4">
        <f>IF(G64="Résolu", IF(J64/60&lt;=K64, "Oui", "Non"), "")</f>
        <v/>
      </c>
      <c r="M64" s="4" t="inlineStr">
        <is>
          <t>Non</t>
        </is>
      </c>
    </row>
    <row r="65">
      <c r="A65" s="4" t="inlineStr">
        <is>
          <t>T-3065</t>
        </is>
      </c>
      <c r="B65" s="5" t="n">
        <v>45906</v>
      </c>
      <c r="C65" s="4" t="inlineStr">
        <is>
          <t>Marketplace</t>
        </is>
      </c>
      <c r="D65" s="4" t="inlineStr">
        <is>
          <t>High</t>
        </is>
      </c>
      <c r="E65" s="4" t="inlineStr">
        <is>
          <t>David Lambert</t>
        </is>
      </c>
      <c r="F65" s="4" t="inlineStr">
        <is>
          <t>Suivi colis</t>
        </is>
      </c>
      <c r="G65" s="4" t="inlineStr">
        <is>
          <t>Résolu</t>
        </is>
      </c>
      <c r="H65" s="4" t="inlineStr">
        <is>
          <t>Camille Dupont</t>
        </is>
      </c>
      <c r="I65" s="5" t="n">
        <v>45906</v>
      </c>
      <c r="J65" s="4">
        <f>IF(ISBLANK(I65),, (I65-B65)*1440)</f>
        <v/>
      </c>
      <c r="K65" s="4">
        <f>IFERROR(VLOOKUP(D65,SLA_Tickets,2,FALSE),48)</f>
        <v/>
      </c>
      <c r="L65" s="4">
        <f>IF(G65="Résolu", IF(J65/60&lt;=K65, "Oui", "Non"), "")</f>
        <v/>
      </c>
      <c r="M65" s="4" t="inlineStr">
        <is>
          <t>Non</t>
        </is>
      </c>
    </row>
    <row r="66">
      <c r="A66" s="4" t="inlineStr">
        <is>
          <t>T-3066</t>
        </is>
      </c>
      <c r="B66" s="5" t="n">
        <v>45893</v>
      </c>
      <c r="C66" s="4" t="inlineStr">
        <is>
          <t>Chat</t>
        </is>
      </c>
      <c r="D66" s="4" t="inlineStr">
        <is>
          <t>Normal</t>
        </is>
      </c>
      <c r="E66" s="4" t="inlineStr">
        <is>
          <t>David Lambert</t>
        </is>
      </c>
      <c r="F66" s="4" t="inlineStr">
        <is>
          <t>Demande remboursement</t>
        </is>
      </c>
      <c r="G66" s="4" t="inlineStr">
        <is>
          <t>En cours</t>
        </is>
      </c>
      <c r="H66" s="4" t="inlineStr">
        <is>
          <t>Lina Bernard</t>
        </is>
      </c>
      <c r="I66" s="4" t="n"/>
      <c r="J66" s="4">
        <f>IF(ISBLANK(I66),, (I66-B66)*1440)</f>
        <v/>
      </c>
      <c r="K66" s="4">
        <f>IFERROR(VLOOKUP(D66,SLA_Tickets,2,FALSE),48)</f>
        <v/>
      </c>
      <c r="L66" s="4">
        <f>IF(G66="Résolu", IF(J66/60&lt;=K66, "Oui", "Non"), "")</f>
        <v/>
      </c>
      <c r="M66" s="4" t="inlineStr"/>
    </row>
    <row r="67">
      <c r="A67" s="4" t="inlineStr">
        <is>
          <t>T-3067</t>
        </is>
      </c>
      <c r="B67" s="5" t="n">
        <v>45919</v>
      </c>
      <c r="C67" s="4" t="inlineStr">
        <is>
          <t>Marketplace</t>
        </is>
      </c>
      <c r="D67" s="4" t="inlineStr">
        <is>
          <t>Low</t>
        </is>
      </c>
      <c r="E67" s="4" t="inlineStr">
        <is>
          <t>Chloé Garcia</t>
        </is>
      </c>
      <c r="F67" s="4" t="inlineStr">
        <is>
          <t>Pièce manquante</t>
        </is>
      </c>
      <c r="G67" s="4" t="inlineStr">
        <is>
          <t>Résolu</t>
        </is>
      </c>
      <c r="H67" s="4" t="inlineStr">
        <is>
          <t>Hugo Lefèvre</t>
        </is>
      </c>
      <c r="I67" s="5" t="n">
        <v>45921</v>
      </c>
      <c r="J67" s="4">
        <f>IF(ISBLANK(I67),, (I67-B67)*1440)</f>
        <v/>
      </c>
      <c r="K67" s="4">
        <f>IFERROR(VLOOKUP(D67,SLA_Tickets,2,FALSE),48)</f>
        <v/>
      </c>
      <c r="L67" s="4">
        <f>IF(G67="Résolu", IF(J67/60&lt;=K67, "Oui", "Non"), "")</f>
        <v/>
      </c>
      <c r="M67" s="4" t="inlineStr">
        <is>
          <t>Oui</t>
        </is>
      </c>
    </row>
    <row r="68">
      <c r="A68" s="4" t="inlineStr">
        <is>
          <t>T-3068</t>
        </is>
      </c>
      <c r="B68" s="5" t="n">
        <v>45917</v>
      </c>
      <c r="C68" s="4" t="inlineStr">
        <is>
          <t>Marketplace</t>
        </is>
      </c>
      <c r="D68" s="4" t="inlineStr">
        <is>
          <t>High</t>
        </is>
      </c>
      <c r="E68" s="4" t="inlineStr">
        <is>
          <t>Franck Henry</t>
        </is>
      </c>
      <c r="F68" s="4" t="inlineStr">
        <is>
          <t>Produit défectueux</t>
        </is>
      </c>
      <c r="G68" s="4" t="inlineStr">
        <is>
          <t>Résolu</t>
        </is>
      </c>
      <c r="H68" s="4" t="inlineStr">
        <is>
          <t>Camille Dupont</t>
        </is>
      </c>
      <c r="I68" s="5" t="n">
        <v>45918</v>
      </c>
      <c r="J68" s="4">
        <f>IF(ISBLANK(I68),, (I68-B68)*1440)</f>
        <v/>
      </c>
      <c r="K68" s="4">
        <f>IFERROR(VLOOKUP(D68,SLA_Tickets,2,FALSE),48)</f>
        <v/>
      </c>
      <c r="L68" s="4">
        <f>IF(G68="Résolu", IF(J68/60&lt;=K68, "Oui", "Non"), "")</f>
        <v/>
      </c>
      <c r="M68" s="4" t="inlineStr">
        <is>
          <t>Oui</t>
        </is>
      </c>
    </row>
    <row r="69">
      <c r="A69" s="4" t="inlineStr">
        <is>
          <t>T-3069</t>
        </is>
      </c>
      <c r="B69" s="5" t="n">
        <v>45918</v>
      </c>
      <c r="C69" s="4" t="inlineStr">
        <is>
          <t>Chat</t>
        </is>
      </c>
      <c r="D69" s="4" t="inlineStr">
        <is>
          <t>Low</t>
        </is>
      </c>
      <c r="E69" s="4" t="inlineStr">
        <is>
          <t>Eva Moreau</t>
        </is>
      </c>
      <c r="F69" s="4" t="inlineStr">
        <is>
          <t>Échange taille</t>
        </is>
      </c>
      <c r="G69" s="4" t="inlineStr">
        <is>
          <t>En attente fournisseur</t>
        </is>
      </c>
      <c r="H69" s="4" t="inlineStr">
        <is>
          <t>Camille Dupont</t>
        </is>
      </c>
      <c r="I69" s="4" t="n"/>
      <c r="J69" s="4">
        <f>IF(ISBLANK(I69),, (I69-B69)*1440)</f>
        <v/>
      </c>
      <c r="K69" s="4">
        <f>IFERROR(VLOOKUP(D69,SLA_Tickets,2,FALSE),48)</f>
        <v/>
      </c>
      <c r="L69" s="4">
        <f>IF(G69="Résolu", IF(J69/60&lt;=K69, "Oui", "Non"), "")</f>
        <v/>
      </c>
      <c r="M69" s="4" t="inlineStr"/>
    </row>
    <row r="70">
      <c r="A70" s="4" t="inlineStr">
        <is>
          <t>T-3070</t>
        </is>
      </c>
      <c r="B70" s="5" t="n">
        <v>45934</v>
      </c>
      <c r="C70" s="4" t="inlineStr">
        <is>
          <t>Email</t>
        </is>
      </c>
      <c r="D70" s="4" t="inlineStr">
        <is>
          <t>Low</t>
        </is>
      </c>
      <c r="E70" s="4" t="inlineStr">
        <is>
          <t>Laura Giraud</t>
        </is>
      </c>
      <c r="F70" s="4" t="inlineStr">
        <is>
          <t>Conseil d'utilisation</t>
        </is>
      </c>
      <c r="G70" s="4" t="inlineStr">
        <is>
          <t>Résolu</t>
        </is>
      </c>
      <c r="H70" s="4" t="inlineStr">
        <is>
          <t>Hugo Lefèvre</t>
        </is>
      </c>
      <c r="I70" s="5" t="n">
        <v>45936</v>
      </c>
      <c r="J70" s="4">
        <f>IF(ISBLANK(I70),, (I70-B70)*1440)</f>
        <v/>
      </c>
      <c r="K70" s="4">
        <f>IFERROR(VLOOKUP(D70,SLA_Tickets,2,FALSE),48)</f>
        <v/>
      </c>
      <c r="L70" s="4">
        <f>IF(G70="Résolu", IF(J70/60&lt;=K70, "Oui", "Non"), "")</f>
        <v/>
      </c>
      <c r="M70" s="4" t="inlineStr">
        <is>
          <t>Oui</t>
        </is>
      </c>
    </row>
    <row r="71">
      <c r="A71" s="4" t="inlineStr">
        <is>
          <t>T-3071</t>
        </is>
      </c>
      <c r="B71" s="5" t="n">
        <v>45928</v>
      </c>
      <c r="C71" s="4" t="inlineStr">
        <is>
          <t>WhatsApp</t>
        </is>
      </c>
      <c r="D71" s="4" t="inlineStr">
        <is>
          <t>Normal</t>
        </is>
      </c>
      <c r="E71" s="4" t="inlineStr">
        <is>
          <t>Franck Henry</t>
        </is>
      </c>
      <c r="F71" s="4" t="inlineStr">
        <is>
          <t>Conseil d'utilisation</t>
        </is>
      </c>
      <c r="G71" s="4" t="inlineStr">
        <is>
          <t>En attente fournisseur</t>
        </is>
      </c>
      <c r="H71" s="4" t="inlineStr">
        <is>
          <t>Emma Robert</t>
        </is>
      </c>
      <c r="I71" s="4" t="n"/>
      <c r="J71" s="4">
        <f>IF(ISBLANK(I71),, (I71-B71)*1440)</f>
        <v/>
      </c>
      <c r="K71" s="4">
        <f>IFERROR(VLOOKUP(D71,SLA_Tickets,2,FALSE),48)</f>
        <v/>
      </c>
      <c r="L71" s="4">
        <f>IF(G71="Résolu", IF(J71/60&lt;=K71, "Oui", "Non"), "")</f>
        <v/>
      </c>
      <c r="M71" s="4" t="inlineStr"/>
    </row>
    <row r="72">
      <c r="A72" s="4" t="inlineStr">
        <is>
          <t>T-3072</t>
        </is>
      </c>
      <c r="B72" s="5" t="n">
        <v>45884</v>
      </c>
      <c r="C72" s="4" t="inlineStr">
        <is>
          <t>Email</t>
        </is>
      </c>
      <c r="D72" s="4" t="inlineStr">
        <is>
          <t>High</t>
        </is>
      </c>
      <c r="E72" s="4" t="inlineStr">
        <is>
          <t>Bruno Petit</t>
        </is>
      </c>
      <c r="F72" s="4" t="inlineStr">
        <is>
          <t>Conseil d'utilisation</t>
        </is>
      </c>
      <c r="G72" s="4" t="inlineStr">
        <is>
          <t>En cours</t>
        </is>
      </c>
      <c r="H72" s="4" t="inlineStr">
        <is>
          <t>Camille Dupont</t>
        </is>
      </c>
      <c r="I72" s="4" t="n"/>
      <c r="J72" s="4">
        <f>IF(ISBLANK(I72),, (I72-B72)*1440)</f>
        <v/>
      </c>
      <c r="K72" s="4">
        <f>IFERROR(VLOOKUP(D72,SLA_Tickets,2,FALSE),48)</f>
        <v/>
      </c>
      <c r="L72" s="4">
        <f>IF(G72="Résolu", IF(J72/60&lt;=K72, "Oui", "Non"), "")</f>
        <v/>
      </c>
      <c r="M72" s="4" t="inlineStr"/>
    </row>
    <row r="73">
      <c r="A73" s="4" t="inlineStr">
        <is>
          <t>T-3073</t>
        </is>
      </c>
      <c r="B73" s="5" t="n">
        <v>45909</v>
      </c>
      <c r="C73" s="4" t="inlineStr">
        <is>
          <t>Réseaux sociaux</t>
        </is>
      </c>
      <c r="D73" s="4" t="inlineStr">
        <is>
          <t>Normal</t>
        </is>
      </c>
      <c r="E73" s="4" t="inlineStr">
        <is>
          <t>Franck Henry</t>
        </is>
      </c>
      <c r="F73" s="4" t="inlineStr">
        <is>
          <t>Suivi colis</t>
        </is>
      </c>
      <c r="G73" s="4" t="inlineStr">
        <is>
          <t>Résolu</t>
        </is>
      </c>
      <c r="H73" s="4" t="inlineStr">
        <is>
          <t>Hugo Lefèvre</t>
        </is>
      </c>
      <c r="I73" s="5" t="n">
        <v>45910</v>
      </c>
      <c r="J73" s="4">
        <f>IF(ISBLANK(I73),, (I73-B73)*1440)</f>
        <v/>
      </c>
      <c r="K73" s="4">
        <f>IFERROR(VLOOKUP(D73,SLA_Tickets,2,FALSE),48)</f>
        <v/>
      </c>
      <c r="L73" s="4">
        <f>IF(G73="Résolu", IF(J73/60&lt;=K73, "Oui", "Non"), "")</f>
        <v/>
      </c>
      <c r="M73" s="4" t="inlineStr">
        <is>
          <t>Oui</t>
        </is>
      </c>
    </row>
    <row r="74">
      <c r="A74" s="4" t="inlineStr">
        <is>
          <t>T-3074</t>
        </is>
      </c>
      <c r="B74" s="5" t="n">
        <v>45884</v>
      </c>
      <c r="C74" s="4" t="inlineStr">
        <is>
          <t>Marketplace</t>
        </is>
      </c>
      <c r="D74" s="4" t="inlineStr">
        <is>
          <t>High</t>
        </is>
      </c>
      <c r="E74" s="4" t="inlineStr">
        <is>
          <t>Bruno Petit</t>
        </is>
      </c>
      <c r="F74" s="4" t="inlineStr">
        <is>
          <t>Suivi colis</t>
        </is>
      </c>
      <c r="G74" s="4" t="inlineStr">
        <is>
          <t>Résolu</t>
        </is>
      </c>
      <c r="H74" s="4" t="inlineStr">
        <is>
          <t>Emma Robert</t>
        </is>
      </c>
      <c r="I74" s="5" t="n">
        <v>45885</v>
      </c>
      <c r="J74" s="4">
        <f>IF(ISBLANK(I74),, (I74-B74)*1440)</f>
        <v/>
      </c>
      <c r="K74" s="4">
        <f>IFERROR(VLOOKUP(D74,SLA_Tickets,2,FALSE),48)</f>
        <v/>
      </c>
      <c r="L74" s="4">
        <f>IF(G74="Résolu", IF(J74/60&lt;=K74, "Oui", "Non"), "")</f>
        <v/>
      </c>
      <c r="M74" s="4" t="inlineStr">
        <is>
          <t>Non</t>
        </is>
      </c>
    </row>
    <row r="75">
      <c r="A75" s="4" t="inlineStr">
        <is>
          <t>T-3075</t>
        </is>
      </c>
      <c r="B75" s="5" t="n">
        <v>45935</v>
      </c>
      <c r="C75" s="4" t="inlineStr">
        <is>
          <t>Réseaux sociaux</t>
        </is>
      </c>
      <c r="D75" s="4" t="inlineStr">
        <is>
          <t>Normal</t>
        </is>
      </c>
      <c r="E75" s="4" t="inlineStr">
        <is>
          <t>Franck Henry</t>
        </is>
      </c>
      <c r="F75" s="4" t="inlineStr">
        <is>
          <t>Demande remboursement</t>
        </is>
      </c>
      <c r="G75" s="4" t="inlineStr">
        <is>
          <t>Résolu</t>
        </is>
      </c>
      <c r="H75" s="4" t="inlineStr">
        <is>
          <t>Thomas Martin</t>
        </is>
      </c>
      <c r="I75" s="5" t="n">
        <v>45936</v>
      </c>
      <c r="J75" s="4">
        <f>IF(ISBLANK(I75),, (I75-B75)*1440)</f>
        <v/>
      </c>
      <c r="K75" s="4">
        <f>IFERROR(VLOOKUP(D75,SLA_Tickets,2,FALSE),48)</f>
        <v/>
      </c>
      <c r="L75" s="4">
        <f>IF(G75="Résolu", IF(J75/60&lt;=K75, "Oui", "Non"), "")</f>
        <v/>
      </c>
      <c r="M75" s="4" t="inlineStr">
        <is>
          <t>Oui</t>
        </is>
      </c>
    </row>
    <row r="76">
      <c r="A76" s="4" t="inlineStr">
        <is>
          <t>T-3076</t>
        </is>
      </c>
      <c r="B76" s="5" t="n">
        <v>45925</v>
      </c>
      <c r="C76" s="4" t="inlineStr">
        <is>
          <t>WhatsApp</t>
        </is>
      </c>
      <c r="D76" s="4" t="inlineStr">
        <is>
          <t>Normal</t>
        </is>
      </c>
      <c r="E76" s="4" t="inlineStr">
        <is>
          <t>Laura Giraud</t>
        </is>
      </c>
      <c r="F76" s="4" t="inlineStr">
        <is>
          <t>Pièce manquante</t>
        </is>
      </c>
      <c r="G76" s="4" t="inlineStr">
        <is>
          <t>Résolu</t>
        </is>
      </c>
      <c r="H76" s="4" t="inlineStr">
        <is>
          <t>Lina Bernard</t>
        </is>
      </c>
      <c r="I76" s="5" t="n">
        <v>45926</v>
      </c>
      <c r="J76" s="4">
        <f>IF(ISBLANK(I76),, (I76-B76)*1440)</f>
        <v/>
      </c>
      <c r="K76" s="4">
        <f>IFERROR(VLOOKUP(D76,SLA_Tickets,2,FALSE),48)</f>
        <v/>
      </c>
      <c r="L76" s="4">
        <f>IF(G76="Résolu", IF(J76/60&lt;=K76, "Oui", "Non"), "")</f>
        <v/>
      </c>
      <c r="M76" s="4" t="inlineStr">
        <is>
          <t>Oui</t>
        </is>
      </c>
    </row>
    <row r="77">
      <c r="A77" s="4" t="inlineStr">
        <is>
          <t>T-3077</t>
        </is>
      </c>
      <c r="B77" s="5" t="n">
        <v>45923</v>
      </c>
      <c r="C77" s="4" t="inlineStr">
        <is>
          <t>Marketplace</t>
        </is>
      </c>
      <c r="D77" s="4" t="inlineStr">
        <is>
          <t>Low</t>
        </is>
      </c>
      <c r="E77" s="4" t="inlineStr">
        <is>
          <t>Inès Colin</t>
        </is>
      </c>
      <c r="F77" s="4" t="inlineStr">
        <is>
          <t>Conseil d'utilisation</t>
        </is>
      </c>
      <c r="G77" s="4" t="inlineStr">
        <is>
          <t>En attente client</t>
        </is>
      </c>
      <c r="H77" s="4" t="inlineStr">
        <is>
          <t>Camille Dupont</t>
        </is>
      </c>
      <c r="I77" s="4" t="n"/>
      <c r="J77" s="4">
        <f>IF(ISBLANK(I77),, (I77-B77)*1440)</f>
        <v/>
      </c>
      <c r="K77" s="4">
        <f>IFERROR(VLOOKUP(D77,SLA_Tickets,2,FALSE),48)</f>
        <v/>
      </c>
      <c r="L77" s="4">
        <f>IF(G77="Résolu", IF(J77/60&lt;=K77, "Oui", "Non"), "")</f>
        <v/>
      </c>
      <c r="M77" s="4" t="inlineStr"/>
    </row>
    <row r="78">
      <c r="A78" s="4" t="inlineStr">
        <is>
          <t>T-3078</t>
        </is>
      </c>
      <c r="B78" s="5" t="n">
        <v>45892</v>
      </c>
      <c r="C78" s="4" t="inlineStr">
        <is>
          <t>Chat</t>
        </is>
      </c>
      <c r="D78" s="4" t="inlineStr">
        <is>
          <t>Urgent</t>
        </is>
      </c>
      <c r="E78" s="4" t="inlineStr">
        <is>
          <t>David Lambert</t>
        </is>
      </c>
      <c r="F78" s="4" t="inlineStr">
        <is>
          <t>Produit défectueux</t>
        </is>
      </c>
      <c r="G78" s="4" t="inlineStr">
        <is>
          <t>En cours</t>
        </is>
      </c>
      <c r="H78" s="4" t="inlineStr">
        <is>
          <t>Thomas Martin</t>
        </is>
      </c>
      <c r="I78" s="4" t="n"/>
      <c r="J78" s="4">
        <f>IF(ISBLANK(I78),, (I78-B78)*1440)</f>
        <v/>
      </c>
      <c r="K78" s="4">
        <f>IFERROR(VLOOKUP(D78,SLA_Tickets,2,FALSE),48)</f>
        <v/>
      </c>
      <c r="L78" s="4">
        <f>IF(G78="Résolu", IF(J78/60&lt;=K78, "Oui", "Non"), "")</f>
        <v/>
      </c>
      <c r="M78" s="4" t="inlineStr"/>
    </row>
    <row r="79">
      <c r="A79" s="4" t="inlineStr">
        <is>
          <t>T-3079</t>
        </is>
      </c>
      <c r="B79" s="5" t="n">
        <v>45935</v>
      </c>
      <c r="C79" s="4" t="inlineStr">
        <is>
          <t>Réseaux sociaux</t>
        </is>
      </c>
      <c r="D79" s="4" t="inlineStr">
        <is>
          <t>Low</t>
        </is>
      </c>
      <c r="E79" s="4" t="inlineStr">
        <is>
          <t>Franck Henry</t>
        </is>
      </c>
      <c r="F79" s="4" t="inlineStr">
        <is>
          <t>Conseil d'utilisation</t>
        </is>
      </c>
      <c r="G79" s="4" t="inlineStr">
        <is>
          <t>En cours</t>
        </is>
      </c>
      <c r="H79" s="4" t="inlineStr">
        <is>
          <t>Emma Robert</t>
        </is>
      </c>
      <c r="I79" s="4" t="n"/>
      <c r="J79" s="4">
        <f>IF(ISBLANK(I79),, (I79-B79)*1440)</f>
        <v/>
      </c>
      <c r="K79" s="4">
        <f>IFERROR(VLOOKUP(D79,SLA_Tickets,2,FALSE),48)</f>
        <v/>
      </c>
      <c r="L79" s="4">
        <f>IF(G79="Résolu", IF(J79/60&lt;=K79, "Oui", "Non"), "")</f>
        <v/>
      </c>
      <c r="M79" s="4" t="inlineStr"/>
    </row>
    <row r="80">
      <c r="A80" s="4" t="inlineStr">
        <is>
          <t>T-3080</t>
        </is>
      </c>
      <c r="B80" s="5" t="n">
        <v>45891</v>
      </c>
      <c r="C80" s="4" t="inlineStr">
        <is>
          <t>Marketplace</t>
        </is>
      </c>
      <c r="D80" s="4" t="inlineStr">
        <is>
          <t>Normal</t>
        </is>
      </c>
      <c r="E80" s="4" t="inlineStr">
        <is>
          <t>Jules Fabre</t>
        </is>
      </c>
      <c r="F80" s="4" t="inlineStr">
        <is>
          <t>Demande remboursement</t>
        </is>
      </c>
      <c r="G80" s="4" t="inlineStr">
        <is>
          <t>Résolu</t>
        </is>
      </c>
      <c r="H80" s="4" t="inlineStr">
        <is>
          <t>Lina Bernard</t>
        </is>
      </c>
      <c r="I80" s="5" t="n">
        <v>45892</v>
      </c>
      <c r="J80" s="4">
        <f>IF(ISBLANK(I80),, (I80-B80)*1440)</f>
        <v/>
      </c>
      <c r="K80" s="4">
        <f>IFERROR(VLOOKUP(D80,SLA_Tickets,2,FALSE),48)</f>
        <v/>
      </c>
      <c r="L80" s="4">
        <f>IF(G80="Résolu", IF(J80/60&lt;=K80, "Oui", "Non"), "")</f>
        <v/>
      </c>
      <c r="M80" s="4" t="inlineStr">
        <is>
          <t>Oui</t>
        </is>
      </c>
    </row>
    <row r="81">
      <c r="A81" s="4" t="inlineStr">
        <is>
          <t>T-3081</t>
        </is>
      </c>
      <c r="B81" s="5" t="n">
        <v>45920</v>
      </c>
      <c r="C81" s="4" t="inlineStr">
        <is>
          <t>Marketplace</t>
        </is>
      </c>
      <c r="D81" s="4" t="inlineStr">
        <is>
          <t>Urgent</t>
        </is>
      </c>
      <c r="E81" s="4" t="inlineStr">
        <is>
          <t>David Lambert</t>
        </is>
      </c>
      <c r="F81" s="4" t="inlineStr">
        <is>
          <t>Conseil d'utilisation</t>
        </is>
      </c>
      <c r="G81" s="4" t="inlineStr">
        <is>
          <t>Résolu</t>
        </is>
      </c>
      <c r="H81" s="4" t="inlineStr">
        <is>
          <t>Lina Bernard</t>
        </is>
      </c>
      <c r="I81" s="5" t="n">
        <v>45922</v>
      </c>
      <c r="J81" s="4">
        <f>IF(ISBLANK(I81),, (I81-B81)*1440)</f>
        <v/>
      </c>
      <c r="K81" s="4">
        <f>IFERROR(VLOOKUP(D81,SLA_Tickets,2,FALSE),48)</f>
        <v/>
      </c>
      <c r="L81" s="4">
        <f>IF(G81="Résolu", IF(J81/60&lt;=K81, "Oui", "Non"), "")</f>
        <v/>
      </c>
      <c r="M81" s="4" t="inlineStr">
        <is>
          <t>Oui</t>
        </is>
      </c>
    </row>
  </sheetData>
  <conditionalFormatting sqref="L2:L81">
    <cfRule type="cellIs" priority="1" operator="equal" dxfId="0" stopIfTrue="0">
      <formula>"Non"</formula>
    </cfRule>
    <cfRule type="cellIs" priority="2" operator="equal" dxfId="1" stopIfTrue="0">
      <formula>"Oui"</formula>
    </cfRule>
  </conditionalFormatting>
  <dataValidations count="4">
    <dataValidation sqref="C2:C600" showErrorMessage="1" showDropDown="1" showInputMessage="1" allowBlank="1" type="list">
      <formula1>=Canaux</formula1>
    </dataValidation>
    <dataValidation sqref="D2:D600" showErrorMessage="1" showDropDown="1" showInputMessage="1" allowBlank="1" type="list">
      <formula1>=Priorités</formula1>
    </dataValidation>
    <dataValidation sqref="G2:G600" showErrorMessage="1" showDropDown="1" showInputMessage="1" allowBlank="1" type="list">
      <formula1>=Statuts_Ticket</formula1>
    </dataValidation>
    <dataValidation sqref="H2:H600" showErrorMessage="1" showDropDown="1" showInputMessage="1" allowBlank="1" type="list">
      <formula1>=Agents</formula1>
    </dataValidation>
  </dataValidations>
  <pageMargins left="0.75" right="0.75" top="1" bottom="1" header="0.5" footer="0.5"/>
  <headerFooter>
    <oddHeader/>
    <oddFooter>&amp;C&amp;9 &amp;K000000lecoursgratuit.com — Modèle Retours &amp; SAV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8"/>
  <sheetViews>
    <sheetView showGridLines="0" workbookViewId="0">
      <selection activeCell="A1" sqref="A1"/>
    </sheetView>
  </sheetViews>
  <sheetFormatPr baseColWidth="8" defaultRowHeight="15"/>
  <sheetData>
    <row r="1" ht="22" customHeight="1">
      <c r="A1" s="7" t="inlineStr">
        <is>
          <t>Résumé pour Dashboard</t>
        </is>
      </c>
    </row>
    <row r="3">
      <c r="A3" s="2" t="inlineStr">
        <is>
          <t>Motif</t>
        </is>
      </c>
      <c r="B3" s="2" t="inlineStr">
        <is>
          <t>Nombre</t>
        </is>
      </c>
      <c r="D3" s="2" t="inlineStr">
        <is>
          <t>Décision</t>
        </is>
      </c>
      <c r="E3" s="2" t="inlineStr">
        <is>
          <t>Nombre</t>
        </is>
      </c>
      <c r="G3" s="2" t="inlineStr">
        <is>
          <t>Canal</t>
        </is>
      </c>
      <c r="H3" s="2" t="inlineStr">
        <is>
          <t>Nombre</t>
        </is>
      </c>
    </row>
    <row r="4">
      <c r="A4" t="inlineStr">
        <is>
          <t>Taille non conforme</t>
        </is>
      </c>
      <c r="B4">
        <f>COUNTIF(Saisies_Retours!$I$2:$I$61,"Taille non conforme")</f>
        <v/>
      </c>
      <c r="D4" t="inlineStr">
        <is>
          <t>Remboursement</t>
        </is>
      </c>
      <c r="E4">
        <f>COUNTIF(Saisies_Retours!$K$2:$K$61,"Remboursement")</f>
        <v/>
      </c>
      <c r="G4" t="inlineStr">
        <is>
          <t>Email</t>
        </is>
      </c>
      <c r="H4">
        <f>COUNTIF(Saisies_Retours!$H$2:$H$61,"Email")</f>
        <v/>
      </c>
    </row>
    <row r="5">
      <c r="A5" t="inlineStr">
        <is>
          <t>Défectueux</t>
        </is>
      </c>
      <c r="B5">
        <f>COUNTIF(Saisies_Retours!$I$2:$I$61,"Défectueux")</f>
        <v/>
      </c>
      <c r="D5" t="inlineStr">
        <is>
          <t>Échange</t>
        </is>
      </c>
      <c r="E5">
        <f>COUNTIF(Saisies_Retours!$K$2:$K$61,"Échange")</f>
        <v/>
      </c>
      <c r="G5" t="inlineStr">
        <is>
          <t>Téléphone</t>
        </is>
      </c>
      <c r="H5">
        <f>COUNTIF(Saisies_Retours!$H$2:$H$61,"Téléphone")</f>
        <v/>
      </c>
    </row>
    <row r="6">
      <c r="A6" t="inlineStr">
        <is>
          <t>Endommagé transport</t>
        </is>
      </c>
      <c r="B6">
        <f>COUNTIF(Saisies_Retours!$I$2:$I$61,"Endommagé transport")</f>
        <v/>
      </c>
      <c r="D6" t="inlineStr">
        <is>
          <t>Réparation</t>
        </is>
      </c>
      <c r="E6">
        <f>COUNTIF(Saisies_Retours!$K$2:$K$61,"Réparation")</f>
        <v/>
      </c>
      <c r="G6" t="inlineStr">
        <is>
          <t>Chat</t>
        </is>
      </c>
      <c r="H6">
        <f>COUNTIF(Saisies_Retours!$H$2:$H$61,"Chat")</f>
        <v/>
      </c>
    </row>
    <row r="7">
      <c r="A7" t="inlineStr">
        <is>
          <t>Non conforme</t>
        </is>
      </c>
      <c r="B7">
        <f>COUNTIF(Saisies_Retours!$I$2:$I$61,"Non conforme")</f>
        <v/>
      </c>
      <c r="D7" t="inlineStr">
        <is>
          <t>Avoir</t>
        </is>
      </c>
      <c r="E7">
        <f>COUNTIF(Saisies_Retours!$K$2:$K$61,"Avoir")</f>
        <v/>
      </c>
      <c r="G7" t="inlineStr">
        <is>
          <t>WhatsApp</t>
        </is>
      </c>
      <c r="H7">
        <f>COUNTIF(Saisies_Retours!$H$2:$H$61,"WhatsApp")</f>
        <v/>
      </c>
    </row>
    <row r="8">
      <c r="A8" t="inlineStr">
        <is>
          <t>Changement d'avis</t>
        </is>
      </c>
      <c r="B8">
        <f>COUNTIF(Saisies_Retours!$I$2:$I$61,"Changement d'avis")</f>
        <v/>
      </c>
      <c r="D8" t="inlineStr">
        <is>
          <t>Refus</t>
        </is>
      </c>
      <c r="E8">
        <f>COUNTIF(Saisies_Retours!$K$2:$K$61,"Refus")</f>
        <v/>
      </c>
      <c r="G8" t="inlineStr">
        <is>
          <t>Réseaux sociaux</t>
        </is>
      </c>
      <c r="H8">
        <f>COUNTIF(Saisies_Retours!$H$2:$H$61,"Réseaux sociaux")</f>
        <v/>
      </c>
    </row>
    <row r="9">
      <c r="A9" t="inlineStr">
        <is>
          <t>Pièce manquante</t>
        </is>
      </c>
      <c r="B9">
        <f>COUNTIF(Saisies_Retours!$I$2:$I$61,"Pièce manquante")</f>
        <v/>
      </c>
      <c r="G9" t="inlineStr">
        <is>
          <t>Marketplace</t>
        </is>
      </c>
      <c r="H9">
        <f>COUNTIF(Saisies_Retours!$H$2:$H$61,"Marketplace")</f>
        <v/>
      </c>
    </row>
    <row r="15">
      <c r="A15" s="2" t="inlineStr">
        <is>
          <t>Retours (30j)</t>
        </is>
      </c>
      <c r="B15">
        <f>COUNTIF(Saisies_Retours!$B$2:$B$61, "&gt;="&amp;TODAY()-30)</f>
        <v/>
      </c>
    </row>
    <row r="16">
      <c r="A16" s="2" t="inlineStr">
        <is>
          <t>TAT moyen (j)</t>
        </is>
      </c>
      <c r="B16">
        <f>AVERAGEIF(Saisies_Retours!$N$2:$N$61, "&gt;0")</f>
        <v/>
      </c>
    </row>
    <row r="17">
      <c r="A17" s="2" t="inlineStr">
        <is>
          <t>% SLA respecté</t>
        </is>
      </c>
      <c r="B17">
        <f>IFERROR(SUMPRODUCT(--(Saisies_Retours!$P$2:$P$61="Oui"))/SUMPRODUCT(--(Saisies_Retours!$P$2:$P$61&lt;&gt;"")),0)</f>
        <v/>
      </c>
    </row>
    <row r="18">
      <c r="A18" s="2" t="inlineStr">
        <is>
          <t>Montant remboursé (30j)</t>
        </is>
      </c>
      <c r="B18">
        <f>SUMIFS(Saisies_Retours!$Q$2:$Q$61, Saisies_Retours!$K$2:$K$61, "Remboursement", Saisies_Retours!$B$2:$B$61, "&gt;="&amp;TODAY()-30)</f>
        <v/>
      </c>
    </row>
  </sheetData>
  <mergeCells count="1">
    <mergeCell ref="A1:D1"/>
  </mergeCells>
  <pageMargins left="0.75" right="0.75" top="1" bottom="1" header="0.5" footer="0.5"/>
  <headerFooter>
    <oddHeader/>
    <oddFooter>&amp;C&amp;9 &amp;K000000lecoursgratuit.com — Modèle Retours &amp; SAV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5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2" customWidth="1" min="2" max="2"/>
    <col width="18" customWidth="1" min="3" max="3"/>
    <col width="12" customWidth="1" min="4" max="4"/>
    <col width="18" customWidth="1" min="5" max="5"/>
    <col width="12" customWidth="1" min="6" max="6"/>
    <col width="20" customWidth="1" min="7" max="7"/>
  </cols>
  <sheetData>
    <row r="1" ht="22" customHeight="1">
      <c r="A1" s="8" t="inlineStr">
        <is>
          <t>Tableau de Bord — Retours e‑commerce &amp; SAV</t>
        </is>
      </c>
    </row>
    <row r="3">
      <c r="A3" s="9" t="inlineStr">
        <is>
          <t>Retours (30j)</t>
        </is>
      </c>
      <c r="B3" s="10" t="n"/>
      <c r="C3" s="9" t="inlineStr">
        <is>
          <t>TAT moyen (j)</t>
        </is>
      </c>
      <c r="D3" s="10" t="n"/>
      <c r="E3" s="9" t="inlineStr">
        <is>
          <t>% SLA respecté</t>
        </is>
      </c>
      <c r="F3" s="10" t="n"/>
      <c r="G3" s="9" t="inlineStr">
        <is>
          <t>Remboursé (30j)</t>
        </is>
      </c>
      <c r="H3" s="10" t="n"/>
    </row>
    <row r="4">
      <c r="A4" s="11">
        <f>Données!B15</f>
        <v/>
      </c>
      <c r="B4" s="10" t="n"/>
      <c r="C4" s="12">
        <f>Données!B16</f>
        <v/>
      </c>
      <c r="D4" s="10" t="n"/>
      <c r="E4" s="13">
        <f>Données!B17</f>
        <v/>
      </c>
      <c r="F4" s="10" t="n"/>
      <c r="G4" s="14">
        <f>Données!B18</f>
        <v/>
      </c>
      <c r="H4" s="10" t="n"/>
    </row>
    <row r="5">
      <c r="A5" s="15" t="n"/>
      <c r="B5" s="15" t="n"/>
      <c r="C5" s="15" t="n"/>
      <c r="D5" s="15" t="n"/>
      <c r="E5" s="15" t="n"/>
      <c r="F5" s="15" t="n"/>
      <c r="G5" s="15" t="n"/>
    </row>
  </sheetData>
  <mergeCells count="9">
    <mergeCell ref="A1:G1"/>
    <mergeCell ref="A3:B3"/>
    <mergeCell ref="A4:B4"/>
    <mergeCell ref="C3:D3"/>
    <mergeCell ref="C4:D4"/>
    <mergeCell ref="E3:F3"/>
    <mergeCell ref="E4:F4"/>
    <mergeCell ref="G3:H3"/>
    <mergeCell ref="G4:H4"/>
  </mergeCells>
  <pageMargins left="0.75" right="0.75" top="1" bottom="1" header="0.5" footer="0.5"/>
  <headerFooter>
    <oddHeader/>
    <oddFooter>&amp;C&amp;9 &amp;K000000lecoursgratuit.com — Modèle Retours &amp; SAV</oddFooter>
    <evenHeader/>
    <evenFooter/>
    <firstHeader/>
    <firstFooter/>
  </headerFooter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6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</cols>
  <sheetData>
    <row r="1" ht="22" customHeight="1">
      <c r="A1" s="16" t="inlineStr">
        <is>
          <t>Date</t>
        </is>
      </c>
      <c r="B1" s="16" t="inlineStr">
        <is>
          <t>Ventes</t>
        </is>
      </c>
      <c r="C1" s="16" t="inlineStr">
        <is>
          <t>Retours</t>
        </is>
      </c>
      <c r="D1" s="16" t="inlineStr">
        <is>
          <t>Tickets</t>
        </is>
      </c>
      <c r="E1" s="16" t="inlineStr">
        <is>
          <t>Taux_Retour</t>
        </is>
      </c>
    </row>
    <row r="2">
      <c r="A2" s="17" t="n">
        <v>45882</v>
      </c>
      <c r="B2" t="n">
        <v>149</v>
      </c>
      <c r="C2" t="n">
        <v>11</v>
      </c>
      <c r="D2" t="n">
        <v>43</v>
      </c>
      <c r="E2">
        <f>IF(B2&gt;0,C2/B2,0)</f>
        <v/>
      </c>
    </row>
    <row r="3">
      <c r="A3" s="17" t="n">
        <v>45883</v>
      </c>
      <c r="B3" t="n">
        <v>342</v>
      </c>
      <c r="C3" t="n">
        <v>28</v>
      </c>
      <c r="D3" t="n">
        <v>29</v>
      </c>
      <c r="E3">
        <f>IF(B3&gt;0,C3/B3,0)</f>
        <v/>
      </c>
    </row>
    <row r="4">
      <c r="A4" s="17" t="n">
        <v>45884</v>
      </c>
      <c r="B4" t="n">
        <v>194</v>
      </c>
      <c r="C4" t="n">
        <v>24</v>
      </c>
      <c r="D4" t="n">
        <v>24</v>
      </c>
      <c r="E4">
        <f>IF(B4&gt;0,C4/B4,0)</f>
        <v/>
      </c>
    </row>
    <row r="5">
      <c r="A5" s="17" t="n">
        <v>45885</v>
      </c>
      <c r="B5" t="n">
        <v>307</v>
      </c>
      <c r="C5" t="n">
        <v>33</v>
      </c>
      <c r="D5" t="n">
        <v>26</v>
      </c>
      <c r="E5">
        <f>IF(B5&gt;0,C5/B5,0)</f>
        <v/>
      </c>
    </row>
    <row r="6">
      <c r="A6" s="17" t="n">
        <v>45886</v>
      </c>
      <c r="B6" t="n">
        <v>132</v>
      </c>
      <c r="C6" t="n">
        <v>6</v>
      </c>
      <c r="D6" t="n">
        <v>38</v>
      </c>
      <c r="E6">
        <f>IF(B6&gt;0,C6/B6,0)</f>
        <v/>
      </c>
    </row>
    <row r="7">
      <c r="A7" s="17" t="n">
        <v>45887</v>
      </c>
      <c r="B7" t="n">
        <v>120</v>
      </c>
      <c r="C7" t="n">
        <v>8</v>
      </c>
      <c r="D7" t="n">
        <v>3</v>
      </c>
      <c r="E7">
        <f>IF(B7&gt;0,C7/B7,0)</f>
        <v/>
      </c>
    </row>
    <row r="8">
      <c r="A8" s="17" t="n">
        <v>45888</v>
      </c>
      <c r="B8" t="n">
        <v>378</v>
      </c>
      <c r="C8" t="n">
        <v>30</v>
      </c>
      <c r="D8" t="n">
        <v>23</v>
      </c>
      <c r="E8">
        <f>IF(B8&gt;0,C8/B8,0)</f>
        <v/>
      </c>
    </row>
    <row r="9">
      <c r="A9" s="17" t="n">
        <v>45889</v>
      </c>
      <c r="B9" t="n">
        <v>333</v>
      </c>
      <c r="C9" t="n">
        <v>6</v>
      </c>
      <c r="D9" t="n">
        <v>45</v>
      </c>
      <c r="E9">
        <f>IF(B9&gt;0,C9/B9,0)</f>
        <v/>
      </c>
    </row>
    <row r="10">
      <c r="A10" s="17" t="n">
        <v>45890</v>
      </c>
      <c r="B10" t="n">
        <v>314</v>
      </c>
      <c r="C10" t="n">
        <v>7</v>
      </c>
      <c r="D10" t="n">
        <v>18</v>
      </c>
      <c r="E10">
        <f>IF(B10&gt;0,C10/B10,0)</f>
        <v/>
      </c>
    </row>
    <row r="11">
      <c r="A11" s="17" t="n">
        <v>45891</v>
      </c>
      <c r="B11" t="n">
        <v>92</v>
      </c>
      <c r="C11" t="n">
        <v>12</v>
      </c>
      <c r="D11" t="n">
        <v>10</v>
      </c>
      <c r="E11">
        <f>IF(B11&gt;0,C11/B11,0)</f>
        <v/>
      </c>
    </row>
    <row r="12">
      <c r="A12" s="17" t="n">
        <v>45892</v>
      </c>
      <c r="B12" t="n">
        <v>189</v>
      </c>
      <c r="C12" t="n">
        <v>14</v>
      </c>
      <c r="D12" t="n">
        <v>32</v>
      </c>
      <c r="E12">
        <f>IF(B12&gt;0,C12/B12,0)</f>
        <v/>
      </c>
    </row>
    <row r="13">
      <c r="A13" s="17" t="n">
        <v>45893</v>
      </c>
      <c r="B13" t="n">
        <v>125</v>
      </c>
      <c r="C13" t="n">
        <v>13</v>
      </c>
      <c r="D13" t="n">
        <v>5</v>
      </c>
      <c r="E13">
        <f>IF(B13&gt;0,C13/B13,0)</f>
        <v/>
      </c>
    </row>
    <row r="14">
      <c r="A14" s="17" t="n">
        <v>45894</v>
      </c>
      <c r="B14" t="n">
        <v>163</v>
      </c>
      <c r="C14" t="n">
        <v>14</v>
      </c>
      <c r="D14" t="n">
        <v>22</v>
      </c>
      <c r="E14">
        <f>IF(B14&gt;0,C14/B14,0)</f>
        <v/>
      </c>
    </row>
    <row r="15">
      <c r="A15" s="17" t="n">
        <v>45895</v>
      </c>
      <c r="B15" t="n">
        <v>63</v>
      </c>
      <c r="C15" t="n">
        <v>6</v>
      </c>
      <c r="D15" t="n">
        <v>3</v>
      </c>
      <c r="E15">
        <f>IF(B15&gt;0,C15/B15,0)</f>
        <v/>
      </c>
    </row>
    <row r="16">
      <c r="A16" s="17" t="n">
        <v>45896</v>
      </c>
      <c r="B16" t="n">
        <v>252</v>
      </c>
      <c r="C16" t="n">
        <v>32</v>
      </c>
      <c r="D16" t="n">
        <v>23</v>
      </c>
      <c r="E16">
        <f>IF(B16&gt;0,C16/B16,0)</f>
        <v/>
      </c>
    </row>
    <row r="17">
      <c r="A17" s="17" t="n">
        <v>45897</v>
      </c>
      <c r="B17" t="n">
        <v>170</v>
      </c>
      <c r="C17" t="n">
        <v>12</v>
      </c>
      <c r="D17" t="n">
        <v>5</v>
      </c>
      <c r="E17">
        <f>IF(B17&gt;0,C17/B17,0)</f>
        <v/>
      </c>
    </row>
    <row r="18">
      <c r="A18" s="17" t="n">
        <v>45898</v>
      </c>
      <c r="B18" t="n">
        <v>241</v>
      </c>
      <c r="C18" t="n">
        <v>14</v>
      </c>
      <c r="D18" t="n">
        <v>1</v>
      </c>
      <c r="E18">
        <f>IF(B18&gt;0,C18/B18,0)</f>
        <v/>
      </c>
    </row>
    <row r="19">
      <c r="A19" s="17" t="n">
        <v>45899</v>
      </c>
      <c r="B19" t="n">
        <v>213</v>
      </c>
      <c r="C19" t="n">
        <v>6</v>
      </c>
      <c r="D19" t="n">
        <v>45</v>
      </c>
      <c r="E19">
        <f>IF(B19&gt;0,C19/B19,0)</f>
        <v/>
      </c>
    </row>
    <row r="20">
      <c r="A20" s="17" t="n">
        <v>45900</v>
      </c>
      <c r="B20" t="n">
        <v>382</v>
      </c>
      <c r="C20" t="n">
        <v>21</v>
      </c>
      <c r="D20" t="n">
        <v>50</v>
      </c>
      <c r="E20">
        <f>IF(B20&gt;0,C20/B20,0)</f>
        <v/>
      </c>
    </row>
    <row r="21">
      <c r="A21" s="17" t="n">
        <v>45901</v>
      </c>
      <c r="B21" t="n">
        <v>124</v>
      </c>
      <c r="C21" t="n">
        <v>4</v>
      </c>
      <c r="D21" t="n">
        <v>2</v>
      </c>
      <c r="E21">
        <f>IF(B21&gt;0,C21/B21,0)</f>
        <v/>
      </c>
    </row>
    <row r="22">
      <c r="A22" s="17" t="n">
        <v>45902</v>
      </c>
      <c r="B22" t="n">
        <v>196</v>
      </c>
      <c r="C22" t="n">
        <v>29</v>
      </c>
      <c r="D22" t="n">
        <v>30</v>
      </c>
      <c r="E22">
        <f>IF(B22&gt;0,C22/B22,0)</f>
        <v/>
      </c>
    </row>
    <row r="23">
      <c r="A23" s="17" t="n">
        <v>45903</v>
      </c>
      <c r="B23" t="n">
        <v>121</v>
      </c>
      <c r="C23" t="n">
        <v>15</v>
      </c>
      <c r="D23" t="n">
        <v>28</v>
      </c>
      <c r="E23">
        <f>IF(B23&gt;0,C23/B23,0)</f>
        <v/>
      </c>
    </row>
    <row r="24">
      <c r="A24" s="17" t="n">
        <v>45904</v>
      </c>
      <c r="B24" t="n">
        <v>365</v>
      </c>
      <c r="C24" t="n">
        <v>0</v>
      </c>
      <c r="D24" t="n">
        <v>5</v>
      </c>
      <c r="E24">
        <f>IF(B24&gt;0,C24/B24,0)</f>
        <v/>
      </c>
    </row>
    <row r="25">
      <c r="A25" s="17" t="n">
        <v>45905</v>
      </c>
      <c r="B25" t="n">
        <v>59</v>
      </c>
      <c r="C25" t="n">
        <v>4</v>
      </c>
      <c r="D25" t="n">
        <v>13</v>
      </c>
      <c r="E25">
        <f>IF(B25&gt;0,C25/B25,0)</f>
        <v/>
      </c>
    </row>
    <row r="26">
      <c r="A26" s="17" t="n">
        <v>45906</v>
      </c>
      <c r="B26" t="n">
        <v>126</v>
      </c>
      <c r="C26" t="n">
        <v>17</v>
      </c>
      <c r="D26" t="n">
        <v>46</v>
      </c>
      <c r="E26">
        <f>IF(B26&gt;0,C26/B26,0)</f>
        <v/>
      </c>
    </row>
    <row r="27">
      <c r="A27" s="17" t="n">
        <v>45907</v>
      </c>
      <c r="B27" t="n">
        <v>361</v>
      </c>
      <c r="C27" t="n">
        <v>33</v>
      </c>
      <c r="D27" t="n">
        <v>27</v>
      </c>
      <c r="E27">
        <f>IF(B27&gt;0,C27/B27,0)</f>
        <v/>
      </c>
    </row>
    <row r="28">
      <c r="A28" s="17" t="n">
        <v>45908</v>
      </c>
      <c r="B28" t="n">
        <v>106</v>
      </c>
      <c r="C28" t="n">
        <v>9</v>
      </c>
      <c r="D28" t="n">
        <v>15</v>
      </c>
      <c r="E28">
        <f>IF(B28&gt;0,C28/B28,0)</f>
        <v/>
      </c>
    </row>
    <row r="29">
      <c r="A29" s="17" t="n">
        <v>45909</v>
      </c>
      <c r="B29" t="n">
        <v>204</v>
      </c>
      <c r="C29" t="n">
        <v>3</v>
      </c>
      <c r="D29" t="n">
        <v>3</v>
      </c>
      <c r="E29">
        <f>IF(B29&gt;0,C29/B29,0)</f>
        <v/>
      </c>
    </row>
    <row r="30">
      <c r="A30" s="17" t="n">
        <v>45910</v>
      </c>
      <c r="B30" t="n">
        <v>172</v>
      </c>
      <c r="C30" t="n">
        <v>13</v>
      </c>
      <c r="D30" t="n">
        <v>40</v>
      </c>
      <c r="E30">
        <f>IF(B30&gt;0,C30/B30,0)</f>
        <v/>
      </c>
    </row>
    <row r="31">
      <c r="A31" s="17" t="n">
        <v>45911</v>
      </c>
      <c r="B31" t="n">
        <v>368</v>
      </c>
      <c r="C31" t="n">
        <v>29</v>
      </c>
      <c r="D31" t="n">
        <v>4</v>
      </c>
      <c r="E31">
        <f>IF(B31&gt;0,C31/B31,0)</f>
        <v/>
      </c>
    </row>
    <row r="32">
      <c r="A32" s="17" t="n">
        <v>45912</v>
      </c>
      <c r="B32" t="n">
        <v>106</v>
      </c>
      <c r="C32" t="n">
        <v>15</v>
      </c>
      <c r="D32" t="n">
        <v>38</v>
      </c>
      <c r="E32">
        <f>IF(B32&gt;0,C32/B32,0)</f>
        <v/>
      </c>
    </row>
    <row r="33">
      <c r="A33" s="17" t="n">
        <v>45913</v>
      </c>
      <c r="B33" t="n">
        <v>324</v>
      </c>
      <c r="C33" t="n">
        <v>1</v>
      </c>
      <c r="D33" t="n">
        <v>40</v>
      </c>
      <c r="E33">
        <f>IF(B33&gt;0,C33/B33,0)</f>
        <v/>
      </c>
    </row>
    <row r="34">
      <c r="A34" s="17" t="n">
        <v>45914</v>
      </c>
      <c r="B34" t="n">
        <v>313</v>
      </c>
      <c r="C34" t="n">
        <v>36</v>
      </c>
      <c r="D34" t="n">
        <v>15</v>
      </c>
      <c r="E34">
        <f>IF(B34&gt;0,C34/B34,0)</f>
        <v/>
      </c>
    </row>
    <row r="35">
      <c r="A35" s="17" t="n">
        <v>45915</v>
      </c>
      <c r="B35" t="n">
        <v>123</v>
      </c>
      <c r="C35" t="n">
        <v>9</v>
      </c>
      <c r="D35" t="n">
        <v>27</v>
      </c>
      <c r="E35">
        <f>IF(B35&gt;0,C35/B35,0)</f>
        <v/>
      </c>
    </row>
    <row r="36">
      <c r="A36" s="17" t="n">
        <v>45916</v>
      </c>
      <c r="B36" t="n">
        <v>50</v>
      </c>
      <c r="C36" t="n">
        <v>5</v>
      </c>
      <c r="D36" t="n">
        <v>15</v>
      </c>
      <c r="E36">
        <f>IF(B36&gt;0,C36/B36,0)</f>
        <v/>
      </c>
    </row>
    <row r="37">
      <c r="A37" s="17" t="n">
        <v>45917</v>
      </c>
      <c r="B37" t="n">
        <v>342</v>
      </c>
      <c r="C37" t="n">
        <v>26</v>
      </c>
      <c r="D37" t="n">
        <v>11</v>
      </c>
      <c r="E37">
        <f>IF(B37&gt;0,C37/B37,0)</f>
        <v/>
      </c>
    </row>
    <row r="38">
      <c r="A38" s="17" t="n">
        <v>45918</v>
      </c>
      <c r="B38" t="n">
        <v>390</v>
      </c>
      <c r="C38" t="n">
        <v>42</v>
      </c>
      <c r="D38" t="n">
        <v>5</v>
      </c>
      <c r="E38">
        <f>IF(B38&gt;0,C38/B38,0)</f>
        <v/>
      </c>
    </row>
    <row r="39">
      <c r="A39" s="17" t="n">
        <v>45919</v>
      </c>
      <c r="B39" t="n">
        <v>318</v>
      </c>
      <c r="C39" t="n">
        <v>23</v>
      </c>
      <c r="D39" t="n">
        <v>4</v>
      </c>
      <c r="E39">
        <f>IF(B39&gt;0,C39/B39,0)</f>
        <v/>
      </c>
    </row>
    <row r="40">
      <c r="A40" s="17" t="n">
        <v>45920</v>
      </c>
      <c r="B40" t="n">
        <v>319</v>
      </c>
      <c r="C40" t="n">
        <v>34</v>
      </c>
      <c r="D40" t="n">
        <v>32</v>
      </c>
      <c r="E40">
        <f>IF(B40&gt;0,C40/B40,0)</f>
        <v/>
      </c>
    </row>
    <row r="41">
      <c r="A41" s="17" t="n">
        <v>45921</v>
      </c>
      <c r="B41" t="n">
        <v>309</v>
      </c>
      <c r="C41" t="n">
        <v>35</v>
      </c>
      <c r="D41" t="n">
        <v>1</v>
      </c>
      <c r="E41">
        <f>IF(B41&gt;0,C41/B41,0)</f>
        <v/>
      </c>
    </row>
    <row r="42">
      <c r="A42" s="17" t="n">
        <v>45922</v>
      </c>
      <c r="B42" t="n">
        <v>249</v>
      </c>
      <c r="C42" t="n">
        <v>30</v>
      </c>
      <c r="D42" t="n">
        <v>2</v>
      </c>
      <c r="E42">
        <f>IF(B42&gt;0,C42/B42,0)</f>
        <v/>
      </c>
    </row>
    <row r="43">
      <c r="A43" s="17" t="n">
        <v>45923</v>
      </c>
      <c r="B43" t="n">
        <v>375</v>
      </c>
      <c r="C43" t="n">
        <v>24</v>
      </c>
      <c r="D43" t="n">
        <v>23</v>
      </c>
      <c r="E43">
        <f>IF(B43&gt;0,C43/B43,0)</f>
        <v/>
      </c>
    </row>
    <row r="44">
      <c r="A44" s="17" t="n">
        <v>45924</v>
      </c>
      <c r="B44" t="n">
        <v>179</v>
      </c>
      <c r="C44" t="n">
        <v>23</v>
      </c>
      <c r="D44" t="n">
        <v>1</v>
      </c>
      <c r="E44">
        <f>IF(B44&gt;0,C44/B44,0)</f>
        <v/>
      </c>
    </row>
    <row r="45">
      <c r="A45" s="17" t="n">
        <v>45925</v>
      </c>
      <c r="B45" t="n">
        <v>232</v>
      </c>
      <c r="C45" t="n">
        <v>4</v>
      </c>
      <c r="D45" t="n">
        <v>22</v>
      </c>
      <c r="E45">
        <f>IF(B45&gt;0,C45/B45,0)</f>
        <v/>
      </c>
    </row>
    <row r="46">
      <c r="A46" s="17" t="n">
        <v>45926</v>
      </c>
      <c r="B46" t="n">
        <v>173</v>
      </c>
      <c r="C46" t="n">
        <v>23</v>
      </c>
      <c r="D46" t="n">
        <v>42</v>
      </c>
      <c r="E46">
        <f>IF(B46&gt;0,C46/B46,0)</f>
        <v/>
      </c>
    </row>
    <row r="47">
      <c r="A47" s="17" t="n">
        <v>45927</v>
      </c>
      <c r="B47" t="n">
        <v>371</v>
      </c>
      <c r="C47" t="n">
        <v>6</v>
      </c>
      <c r="D47" t="n">
        <v>49</v>
      </c>
      <c r="E47">
        <f>IF(B47&gt;0,C47/B47,0)</f>
        <v/>
      </c>
    </row>
    <row r="48">
      <c r="A48" s="17" t="n">
        <v>45928</v>
      </c>
      <c r="B48" t="n">
        <v>347</v>
      </c>
      <c r="C48" t="n">
        <v>47</v>
      </c>
      <c r="D48" t="n">
        <v>48</v>
      </c>
      <c r="E48">
        <f>IF(B48&gt;0,C48/B48,0)</f>
        <v/>
      </c>
    </row>
    <row r="49">
      <c r="A49" s="17" t="n">
        <v>45929</v>
      </c>
      <c r="B49" t="n">
        <v>220</v>
      </c>
      <c r="C49" t="n">
        <v>8</v>
      </c>
      <c r="D49" t="n">
        <v>2</v>
      </c>
      <c r="E49">
        <f>IF(B49&gt;0,C49/B49,0)</f>
        <v/>
      </c>
    </row>
    <row r="50">
      <c r="A50" s="17" t="n">
        <v>45930</v>
      </c>
      <c r="B50" t="n">
        <v>230</v>
      </c>
      <c r="C50" t="n">
        <v>34</v>
      </c>
      <c r="D50" t="n">
        <v>21</v>
      </c>
      <c r="E50">
        <f>IF(B50&gt;0,C50/B50,0)</f>
        <v/>
      </c>
    </row>
    <row r="51">
      <c r="A51" s="17" t="n">
        <v>45931</v>
      </c>
      <c r="B51" t="n">
        <v>379</v>
      </c>
      <c r="C51" t="n">
        <v>11</v>
      </c>
      <c r="D51" t="n">
        <v>49</v>
      </c>
      <c r="E51">
        <f>IF(B51&gt;0,C51/B51,0)</f>
        <v/>
      </c>
    </row>
    <row r="52">
      <c r="A52" s="17" t="n">
        <v>45932</v>
      </c>
      <c r="B52" t="n">
        <v>400</v>
      </c>
      <c r="C52" t="n">
        <v>29</v>
      </c>
      <c r="D52" t="n">
        <v>44</v>
      </c>
      <c r="E52">
        <f>IF(B52&gt;0,C52/B52,0)</f>
        <v/>
      </c>
    </row>
    <row r="53">
      <c r="A53" s="17" t="n">
        <v>45933</v>
      </c>
      <c r="B53" t="n">
        <v>295</v>
      </c>
      <c r="C53" t="n">
        <v>40</v>
      </c>
      <c r="D53" t="n">
        <v>11</v>
      </c>
      <c r="E53">
        <f>IF(B53&gt;0,C53/B53,0)</f>
        <v/>
      </c>
    </row>
    <row r="54">
      <c r="A54" s="17" t="n">
        <v>45934</v>
      </c>
      <c r="B54" t="n">
        <v>119</v>
      </c>
      <c r="C54" t="n">
        <v>2</v>
      </c>
      <c r="D54" t="n">
        <v>45</v>
      </c>
      <c r="E54">
        <f>IF(B54&gt;0,C54/B54,0)</f>
        <v/>
      </c>
    </row>
    <row r="55">
      <c r="A55" s="17" t="n">
        <v>45935</v>
      </c>
      <c r="B55" t="n">
        <v>284</v>
      </c>
      <c r="C55" t="n">
        <v>2</v>
      </c>
      <c r="D55" t="n">
        <v>18</v>
      </c>
      <c r="E55">
        <f>IF(B55&gt;0,C55/B55,0)</f>
        <v/>
      </c>
    </row>
    <row r="56">
      <c r="A56" s="17" t="n">
        <v>45936</v>
      </c>
      <c r="B56" t="n">
        <v>153</v>
      </c>
      <c r="C56" t="n">
        <v>1</v>
      </c>
      <c r="D56" t="n">
        <v>50</v>
      </c>
      <c r="E56">
        <f>IF(B56&gt;0,C56/B56,0)</f>
        <v/>
      </c>
    </row>
    <row r="57">
      <c r="A57" s="17" t="n">
        <v>45937</v>
      </c>
      <c r="B57" t="n">
        <v>152</v>
      </c>
      <c r="C57" t="n">
        <v>1</v>
      </c>
      <c r="D57" t="n">
        <v>20</v>
      </c>
      <c r="E57">
        <f>IF(B57&gt;0,C57/B57,0)</f>
        <v/>
      </c>
    </row>
    <row r="58">
      <c r="A58" s="17" t="n">
        <v>45938</v>
      </c>
      <c r="B58" t="n">
        <v>208</v>
      </c>
      <c r="C58" t="n">
        <v>25</v>
      </c>
      <c r="D58" t="n">
        <v>34</v>
      </c>
      <c r="E58">
        <f>IF(B58&gt;0,C58/B58,0)</f>
        <v/>
      </c>
    </row>
    <row r="59">
      <c r="A59" s="17" t="n">
        <v>45939</v>
      </c>
      <c r="B59" t="n">
        <v>292</v>
      </c>
      <c r="C59" t="n">
        <v>16</v>
      </c>
      <c r="D59" t="n">
        <v>2</v>
      </c>
      <c r="E59">
        <f>IF(B59&gt;0,C59/B59,0)</f>
        <v/>
      </c>
    </row>
    <row r="60">
      <c r="A60" s="17" t="n">
        <v>45940</v>
      </c>
      <c r="B60" t="n">
        <v>381</v>
      </c>
      <c r="C60" t="n">
        <v>12</v>
      </c>
      <c r="D60" t="n">
        <v>18</v>
      </c>
      <c r="E60">
        <f>IF(B60&gt;0,C60/B60,0)</f>
        <v/>
      </c>
    </row>
    <row r="61">
      <c r="A61" s="17" t="n">
        <v>45941</v>
      </c>
      <c r="B61" t="n">
        <v>232</v>
      </c>
      <c r="C61" t="n">
        <v>3</v>
      </c>
      <c r="D61" t="n">
        <v>41</v>
      </c>
      <c r="E61">
        <f>IF(B61&gt;0,C61/B61,0)</f>
        <v/>
      </c>
    </row>
  </sheetData>
  <conditionalFormatting sqref="E2:E61">
    <cfRule type="colorScale" priority="1">
      <colorScale>
        <cfvo type="min"/>
        <cfvo type="percentile" val="50"/>
        <cfvo type="max"/>
        <color rgb="00FFFFFF"/>
        <color rgb="00FFF2CC"/>
        <color rgb="00F4B183"/>
      </colorScale>
    </cfRule>
  </conditionalFormatting>
  <pageMargins left="0.75" right="0.75" top="1" bottom="1" header="0.5" footer="0.5"/>
  <headerFooter>
    <oddHeader/>
    <oddFooter>&amp;C&amp;9 &amp;K000000lecoursgratuit.com — Modèle Retours &amp; SAV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2025-10-11T07:32:05Z</dcterms:created>
  <dcterms:modified xmlns:dcterms="http://purl.org/dc/terms/" xmlns:xsi="http://www.w3.org/2001/XMLSchema-instance" xsi:type="dcterms:W3CDTF">2025-10-11T07:32:05Z</dcterms:modified>
</cp:coreProperties>
</file>