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Vendeurs" sheetId="3" r:id="rId3"/>
    <sheet name="Options" sheetId="4" r:id="rId4"/>
    <sheet name="PaliersRemise" sheetId="5" r:id="rId5"/>
    <sheet name="Calculs" sheetId="6" r:id="rId6"/>
    <sheet name="Dashboard" sheetId="7" r:id="rId7"/>
  </sheets>
  <definedNames>
    <definedName name="Billing">'Paramètres'!$B$6</definedName>
    <definedName name="InclTVA">'Paramètres'!$B$5</definedName>
    <definedName name="IndexPct">'Paramètres'!$B$7/100</definedName>
    <definedName name="Opt_ANA">'Paramètres'!$B$11</definedName>
    <definedName name="Opt_SSO">'Paramètres'!$B$10</definedName>
    <definedName name="Opt_SUP">'Paramètres'!$B$12</definedName>
    <definedName name="Tiers_V001">'PaliersRemise'!$B$2:$C$6</definedName>
    <definedName name="Tiers_V002">'PaliersRemise'!$B$7:$C$11</definedName>
    <definedName name="Tiers_V003">'PaliersRemise'!$B$12:$C$16</definedName>
    <definedName name="Users">'Paramètres'!$B$3</definedName>
    <definedName name="VATpct">'Paramètres'!$B$4/100</definedName>
    <definedName name="W_DEP">'Paramètres'!$B$18/100</definedName>
    <definedName name="W_Prix">'Paramètres'!$B$15/100</definedName>
    <definedName name="W_SLA">'Paramètres'!$B$16/100</definedName>
    <definedName name="W_SUP">'Paramètres'!$B$17/100</definedName>
  </definedNames>
  <calcPr calcId="124519" fullCalcOnLoad="1"/>
</workbook>
</file>

<file path=xl/sharedStrings.xml><?xml version="1.0" encoding="utf-8"?>
<sst xmlns="http://schemas.openxmlformats.org/spreadsheetml/2006/main" count="146" uniqueCount="98">
  <si>
    <t>Modèle Excel — Comparateur SaaS (avancé) — compatibilité</t>
  </si>
  <si>
    <t>Comparaison d'offres SaaS : utilisateurs, options, onboarding, remises par palier, remise annuelle et indexation.</t>
  </si>
  <si>
    <t>1) Paramètres : utilisateurs, TVA, Inclure TVA, cycle Mensuel/Annuel, indexation, options Oui/Non.</t>
  </si>
  <si>
    <t>2) Vendeurs / Options / PaliersRemise : mettez à jour au besoin.</t>
  </si>
  <si>
    <t>3) Calculs : coûts 1 an et TCO 3 ans. Dashboard : meilleure offre et graphe.</t>
  </si>
  <si>
    <t>Paramètres globaux</t>
  </si>
  <si>
    <t>Nombre d'utilisateurs</t>
  </si>
  <si>
    <t>TVA (%)</t>
  </si>
  <si>
    <t>Inclure TVA ? (Oui/Non)</t>
  </si>
  <si>
    <t>Oui</t>
  </si>
  <si>
    <t>Cycle de facturation (Mensuel/Annuel)</t>
  </si>
  <si>
    <t>Annuel</t>
  </si>
  <si>
    <t>Indexation annuelle (%) (dès l’année 2)</t>
  </si>
  <si>
    <t>Options (Oui/Non)</t>
  </si>
  <si>
    <t>SSO</t>
  </si>
  <si>
    <t>Analytics avancées</t>
  </si>
  <si>
    <t>Support premium</t>
  </si>
  <si>
    <t>Non</t>
  </si>
  <si>
    <t>Pondérations Score (somme=100)</t>
  </si>
  <si>
    <t>Poids — Prix (TCO 3 ans)</t>
  </si>
  <si>
    <t>Poids — SLA (qualité/uptime)</t>
  </si>
  <si>
    <t>Poids — Support</t>
  </si>
  <si>
    <t>Poids — Délai déploiement</t>
  </si>
  <si>
    <t>Somme pondérations</t>
  </si>
  <si>
    <t>Vendor_ID</t>
  </si>
  <si>
    <t>Vendor_Name</t>
  </si>
  <si>
    <t>Plan</t>
  </si>
  <si>
    <t>Price_per_user_month</t>
  </si>
  <si>
    <t>Base_Discount</t>
  </si>
  <si>
    <t>Onboarding_Fee</t>
  </si>
  <si>
    <t>Annual_Prepay_Discount</t>
  </si>
  <si>
    <t>SLA_Score</t>
  </si>
  <si>
    <t>Support_Score</t>
  </si>
  <si>
    <t>Deploy_Days</t>
  </si>
  <si>
    <t>Notes</t>
  </si>
  <si>
    <t>V-001</t>
  </si>
  <si>
    <t>CloudySoft</t>
  </si>
  <si>
    <t>Pro</t>
  </si>
  <si>
    <t>Bon SSO, API ouverte</t>
  </si>
  <si>
    <t>V-002</t>
  </si>
  <si>
    <t>SaaSify</t>
  </si>
  <si>
    <t>Business</t>
  </si>
  <si>
    <t>Moins cher, SSO en option</t>
  </si>
  <si>
    <t>V-003</t>
  </si>
  <si>
    <t>DataWorks</t>
  </si>
  <si>
    <t>Growth</t>
  </si>
  <si>
    <t>Analytics puissantes</t>
  </si>
  <si>
    <t>Key</t>
  </si>
  <si>
    <t>Option_Name</t>
  </si>
  <si>
    <t>Price_per_account_month</t>
  </si>
  <si>
    <t>ActiveByDefault</t>
  </si>
  <si>
    <t>V-001|SSO</t>
  </si>
  <si>
    <t>SSO SAML/SCIM</t>
  </si>
  <si>
    <t>V-001|Analytics</t>
  </si>
  <si>
    <t>Dashboards avancés</t>
  </si>
  <si>
    <t>V-001|Support</t>
  </si>
  <si>
    <t>SLA 1h</t>
  </si>
  <si>
    <t>V-002|SSO</t>
  </si>
  <si>
    <t>SSO en option</t>
  </si>
  <si>
    <t>V-002|Analytics</t>
  </si>
  <si>
    <t>Bonnes bases</t>
  </si>
  <si>
    <t>V-002|Support</t>
  </si>
  <si>
    <t>SLA 4h</t>
  </si>
  <si>
    <t>V-003|SSO</t>
  </si>
  <si>
    <t>Okta/Azure AD</t>
  </si>
  <si>
    <t>V-003|Analytics</t>
  </si>
  <si>
    <t>Très avancé</t>
  </si>
  <si>
    <t>V-003|Support</t>
  </si>
  <si>
    <t>SLA 30min</t>
  </si>
  <si>
    <t>Seuil_Users</t>
  </si>
  <si>
    <t>Discount_Tier</t>
  </si>
  <si>
    <t>Base_PUPM</t>
  </si>
  <si>
    <t>Tier_Discount</t>
  </si>
  <si>
    <t>Prepay_Discount</t>
  </si>
  <si>
    <t>Net_PUPM</t>
  </si>
  <si>
    <t>OptAcc_SSO</t>
  </si>
  <si>
    <t>OptUser_SSO</t>
  </si>
  <si>
    <t>OptAcc_ANA</t>
  </si>
  <si>
    <t>OptUser_ANA</t>
  </si>
  <si>
    <t>OptAcc_SUP</t>
  </si>
  <si>
    <t>OptUser_SUP</t>
  </si>
  <si>
    <t>Options_Monthly_Total</t>
  </si>
  <si>
    <t>Users</t>
  </si>
  <si>
    <t>Monthly_Subscription</t>
  </si>
  <si>
    <t>Monthly_Total</t>
  </si>
  <si>
    <t>Year1_Recurring_HT</t>
  </si>
  <si>
    <t>Year1_Total_HT</t>
  </si>
  <si>
    <t>Year1_Total_TTC</t>
  </si>
  <si>
    <t>TCO3Y_HT</t>
  </si>
  <si>
    <t>TCO3Y_TTC</t>
  </si>
  <si>
    <t>Score</t>
  </si>
  <si>
    <t>Rank</t>
  </si>
  <si>
    <t>Helpers</t>
  </si>
  <si>
    <t>SaaS — Dashboard (TCO 3 ans TTC)</t>
  </si>
  <si>
    <t>Meilleure offre (rang 1)</t>
  </si>
  <si>
    <t>Fournisseur</t>
  </si>
  <si>
    <t>TCO 3 ans (TTC)</t>
  </si>
  <si>
    <t>Économie vs 2e meilleur</t>
  </si>
</sst>
</file>

<file path=xl/styles.xml><?xml version="1.0" encoding="utf-8"?>
<styleSheet xmlns="http://schemas.openxmlformats.org/spreadsheetml/2006/main">
  <numFmts count="3">
    <numFmt numFmtId="164" formatCode="0.00"/>
    <numFmt numFmtId="165" formatCode="#,##0.00 €"/>
    <numFmt numFmtId="166" formatCode="0.0%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3F2F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" fontId="0" fillId="0" borderId="0" xfId="0" applyNumberFormat="1"/>
    <xf numFmtId="164" fontId="0" fillId="0" borderId="0" xfId="0" applyNumberFormat="1"/>
    <xf numFmtId="0" fontId="4" fillId="2" borderId="1" xfId="0" applyFont="1" applyFill="1" applyBorder="1"/>
    <xf numFmtId="165" fontId="0" fillId="0" borderId="0" xfId="0" applyNumberFormat="1"/>
    <xf numFmtId="166" fontId="0" fillId="0" borderId="0" xfId="0" applyNumberFormat="1"/>
    <xf numFmtId="0" fontId="5" fillId="0" borderId="0" xfId="0" applyFont="1"/>
  </cellXfs>
  <cellStyles count="1">
    <cellStyle name="Normal" xfId="0" builtinId="0"/>
  </cellStyles>
  <dxfs count="1">
    <dxf>
      <fill>
        <patternFill>
          <bgColor rgb="FFE8F5E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TCO 3 ans (TTC) par vendeur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TCO 3 ans TTC</c:v>
          </c:tx>
          <c:cat>
            <c:numRef>
              <c:f>Calculs!B2:B4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Calculs!X2:X4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Vendeur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3</xdr:col>
      <xdr:colOff>714375</xdr:colOff>
      <xdr:row>30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3" spans="1:1">
      <c r="A3" t="s">
        <v>1</v>
      </c>
    </row>
    <row r="5" spans="1:1">
      <c r="A5" t="s">
        <v>2</v>
      </c>
    </row>
    <row r="6" spans="1:1">
      <c r="A6" t="s">
        <v>3</v>
      </c>
    </row>
    <row r="7" spans="1:1">
      <c r="A7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FormatPr defaultRowHeight="15"/>
  <cols>
    <col min="1" max="1" width="36.7109375" customWidth="1"/>
    <col min="2" max="2" width="30.7109375" customWidth="1"/>
  </cols>
  <sheetData>
    <row r="1" spans="1:2">
      <c r="A1" s="2" t="s">
        <v>5</v>
      </c>
    </row>
    <row r="3" spans="1:2">
      <c r="A3" s="3" t="s">
        <v>6</v>
      </c>
      <c r="B3" s="4">
        <v>25</v>
      </c>
    </row>
    <row r="4" spans="1:2">
      <c r="A4" s="3" t="s">
        <v>7</v>
      </c>
      <c r="B4" s="5">
        <v>20</v>
      </c>
    </row>
    <row r="5" spans="1:2">
      <c r="A5" s="3" t="s">
        <v>8</v>
      </c>
      <c r="B5" t="s">
        <v>9</v>
      </c>
    </row>
    <row r="6" spans="1:2">
      <c r="A6" s="3" t="s">
        <v>10</v>
      </c>
      <c r="B6" t="s">
        <v>11</v>
      </c>
    </row>
    <row r="7" spans="1:2">
      <c r="A7" s="3" t="s">
        <v>12</v>
      </c>
      <c r="B7" s="5">
        <v>3</v>
      </c>
    </row>
    <row r="9" spans="1:2">
      <c r="A9" s="2" t="s">
        <v>13</v>
      </c>
    </row>
    <row r="10" spans="1:2">
      <c r="A10" t="s">
        <v>14</v>
      </c>
      <c r="B10" t="s">
        <v>9</v>
      </c>
    </row>
    <row r="11" spans="1:2">
      <c r="A11" t="s">
        <v>15</v>
      </c>
      <c r="B11" t="s">
        <v>9</v>
      </c>
    </row>
    <row r="12" spans="1:2">
      <c r="A12" t="s">
        <v>16</v>
      </c>
      <c r="B12" t="s">
        <v>17</v>
      </c>
    </row>
    <row r="14" spans="1:2">
      <c r="A14" s="2" t="s">
        <v>18</v>
      </c>
    </row>
    <row r="15" spans="1:2">
      <c r="A15" t="s">
        <v>19</v>
      </c>
      <c r="B15" s="4">
        <v>50</v>
      </c>
    </row>
    <row r="16" spans="1:2">
      <c r="A16" t="s">
        <v>20</v>
      </c>
      <c r="B16" s="4">
        <v>20</v>
      </c>
    </row>
    <row r="17" spans="1:2">
      <c r="A17" t="s">
        <v>21</v>
      </c>
      <c r="B17" s="4">
        <v>20</v>
      </c>
    </row>
    <row r="18" spans="1:2">
      <c r="A18" t="s">
        <v>22</v>
      </c>
      <c r="B18" s="4">
        <v>10</v>
      </c>
    </row>
    <row r="19" spans="1:2">
      <c r="A19" t="s">
        <v>23</v>
      </c>
      <c r="B19" s="4">
        <f>SUM(B15:B18)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"/>
  <sheetViews>
    <sheetView workbookViewId="0"/>
  </sheetViews>
  <sheetFormatPr defaultRowHeight="15"/>
  <sheetData>
    <row r="1" spans="1:1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33</v>
      </c>
      <c r="K1" s="6" t="s">
        <v>34</v>
      </c>
    </row>
    <row r="2" spans="1:11">
      <c r="A2" t="s">
        <v>35</v>
      </c>
      <c r="B2" t="s">
        <v>36</v>
      </c>
      <c r="C2" t="s">
        <v>37</v>
      </c>
      <c r="D2" s="7">
        <v>29</v>
      </c>
      <c r="E2" s="8">
        <v>0</v>
      </c>
      <c r="F2" s="7">
        <v>1500</v>
      </c>
      <c r="G2" s="8">
        <v>0.08</v>
      </c>
      <c r="H2" s="5">
        <v>4.7</v>
      </c>
      <c r="I2" s="5">
        <v>4.5</v>
      </c>
      <c r="J2" s="4">
        <v>21</v>
      </c>
      <c r="K2" t="s">
        <v>38</v>
      </c>
    </row>
    <row r="3" spans="1:11">
      <c r="A3" t="s">
        <v>39</v>
      </c>
      <c r="B3" t="s">
        <v>40</v>
      </c>
      <c r="C3" t="s">
        <v>41</v>
      </c>
      <c r="D3" s="7">
        <v>27</v>
      </c>
      <c r="E3" s="8">
        <v>0</v>
      </c>
      <c r="F3" s="7">
        <v>900</v>
      </c>
      <c r="G3" s="8">
        <v>0.05</v>
      </c>
      <c r="H3" s="5">
        <v>4.5</v>
      </c>
      <c r="I3" s="5">
        <v>4.2</v>
      </c>
      <c r="J3" s="4">
        <v>30</v>
      </c>
      <c r="K3" t="s">
        <v>42</v>
      </c>
    </row>
    <row r="4" spans="1:11">
      <c r="A4" t="s">
        <v>43</v>
      </c>
      <c r="B4" t="s">
        <v>44</v>
      </c>
      <c r="C4" t="s">
        <v>45</v>
      </c>
      <c r="D4" s="7">
        <v>24</v>
      </c>
      <c r="E4" s="8">
        <v>0</v>
      </c>
      <c r="F4" s="7">
        <v>2500</v>
      </c>
      <c r="G4" s="8">
        <v>0.1</v>
      </c>
      <c r="H4" s="5">
        <v>4.2</v>
      </c>
      <c r="I4" s="5">
        <v>4.8</v>
      </c>
      <c r="J4" s="4">
        <v>45</v>
      </c>
      <c r="K4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RowHeight="15"/>
  <sheetData>
    <row r="1" spans="1:7">
      <c r="A1" s="6" t="s">
        <v>47</v>
      </c>
      <c r="B1" s="6" t="s">
        <v>24</v>
      </c>
      <c r="C1" s="6" t="s">
        <v>48</v>
      </c>
      <c r="D1" s="6" t="s">
        <v>49</v>
      </c>
      <c r="E1" s="6" t="s">
        <v>27</v>
      </c>
      <c r="F1" s="6" t="s">
        <v>34</v>
      </c>
      <c r="G1" s="6" t="s">
        <v>50</v>
      </c>
    </row>
    <row r="2" spans="1:7">
      <c r="A2" t="s">
        <v>51</v>
      </c>
      <c r="B2" t="s">
        <v>35</v>
      </c>
      <c r="C2" t="s">
        <v>14</v>
      </c>
      <c r="D2" s="7">
        <v>90</v>
      </c>
      <c r="E2" s="7">
        <v>0</v>
      </c>
      <c r="F2" t="s">
        <v>52</v>
      </c>
      <c r="G2" s="4">
        <v>1</v>
      </c>
    </row>
    <row r="3" spans="1:7">
      <c r="A3" t="s">
        <v>53</v>
      </c>
      <c r="B3" t="s">
        <v>35</v>
      </c>
      <c r="C3" t="s">
        <v>15</v>
      </c>
      <c r="D3" s="7">
        <v>0</v>
      </c>
      <c r="E3" s="7">
        <v>6</v>
      </c>
      <c r="F3" t="s">
        <v>54</v>
      </c>
      <c r="G3" s="4">
        <v>1</v>
      </c>
    </row>
    <row r="4" spans="1:7">
      <c r="A4" t="s">
        <v>55</v>
      </c>
      <c r="B4" t="s">
        <v>35</v>
      </c>
      <c r="C4" t="s">
        <v>16</v>
      </c>
      <c r="D4" s="7">
        <v>350</v>
      </c>
      <c r="E4" s="7">
        <v>0</v>
      </c>
      <c r="F4" t="s">
        <v>56</v>
      </c>
      <c r="G4" s="4">
        <v>0</v>
      </c>
    </row>
    <row r="5" spans="1:7">
      <c r="A5" t="s">
        <v>57</v>
      </c>
      <c r="B5" t="s">
        <v>39</v>
      </c>
      <c r="C5" t="s">
        <v>14</v>
      </c>
      <c r="D5" s="7">
        <v>70</v>
      </c>
      <c r="E5" s="7">
        <v>0</v>
      </c>
      <c r="F5" t="s">
        <v>58</v>
      </c>
      <c r="G5" s="4">
        <v>0</v>
      </c>
    </row>
    <row r="6" spans="1:7">
      <c r="A6" t="s">
        <v>59</v>
      </c>
      <c r="B6" t="s">
        <v>39</v>
      </c>
      <c r="C6" t="s">
        <v>15</v>
      </c>
      <c r="D6" s="7">
        <v>0</v>
      </c>
      <c r="E6" s="7">
        <v>5</v>
      </c>
      <c r="F6" t="s">
        <v>60</v>
      </c>
      <c r="G6" s="4">
        <v>1</v>
      </c>
    </row>
    <row r="7" spans="1:7">
      <c r="A7" t="s">
        <v>61</v>
      </c>
      <c r="B7" t="s">
        <v>39</v>
      </c>
      <c r="C7" t="s">
        <v>16</v>
      </c>
      <c r="D7" s="7">
        <v>250</v>
      </c>
      <c r="E7" s="7">
        <v>0</v>
      </c>
      <c r="F7" t="s">
        <v>62</v>
      </c>
      <c r="G7" s="4">
        <v>0</v>
      </c>
    </row>
    <row r="8" spans="1:7">
      <c r="A8" t="s">
        <v>63</v>
      </c>
      <c r="B8" t="s">
        <v>43</v>
      </c>
      <c r="C8" t="s">
        <v>14</v>
      </c>
      <c r="D8" s="7">
        <v>80</v>
      </c>
      <c r="E8" s="7">
        <v>0</v>
      </c>
      <c r="F8" t="s">
        <v>64</v>
      </c>
      <c r="G8" s="4">
        <v>1</v>
      </c>
    </row>
    <row r="9" spans="1:7">
      <c r="A9" t="s">
        <v>65</v>
      </c>
      <c r="B9" t="s">
        <v>43</v>
      </c>
      <c r="C9" t="s">
        <v>15</v>
      </c>
      <c r="D9" s="7">
        <v>0</v>
      </c>
      <c r="E9" s="7">
        <v>9</v>
      </c>
      <c r="F9" t="s">
        <v>66</v>
      </c>
      <c r="G9" s="4">
        <v>1</v>
      </c>
    </row>
    <row r="10" spans="1:7">
      <c r="A10" t="s">
        <v>67</v>
      </c>
      <c r="B10" t="s">
        <v>43</v>
      </c>
      <c r="C10" t="s">
        <v>16</v>
      </c>
      <c r="D10" s="7">
        <v>480</v>
      </c>
      <c r="E10" s="7">
        <v>0</v>
      </c>
      <c r="F10" t="s">
        <v>68</v>
      </c>
      <c r="G10" s="4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FormatPr defaultRowHeight="15"/>
  <sheetData>
    <row r="1" spans="1:3">
      <c r="A1" s="6" t="s">
        <v>24</v>
      </c>
      <c r="B1" s="6" t="s">
        <v>69</v>
      </c>
      <c r="C1" s="6" t="s">
        <v>70</v>
      </c>
    </row>
    <row r="2" spans="1:3">
      <c r="A2" t="s">
        <v>35</v>
      </c>
      <c r="B2" s="4">
        <v>1</v>
      </c>
      <c r="C2" s="8">
        <v>0</v>
      </c>
    </row>
    <row r="3" spans="1:3">
      <c r="A3" t="s">
        <v>35</v>
      </c>
      <c r="B3" s="4">
        <v>10</v>
      </c>
      <c r="C3" s="8">
        <v>0.05</v>
      </c>
    </row>
    <row r="4" spans="1:3">
      <c r="A4" t="s">
        <v>35</v>
      </c>
      <c r="B4" s="4">
        <v>25</v>
      </c>
      <c r="C4" s="8">
        <v>0.08</v>
      </c>
    </row>
    <row r="5" spans="1:3">
      <c r="A5" t="s">
        <v>35</v>
      </c>
      <c r="B5" s="4">
        <v>50</v>
      </c>
      <c r="C5" s="8">
        <v>0.12</v>
      </c>
    </row>
    <row r="6" spans="1:3">
      <c r="A6" t="s">
        <v>35</v>
      </c>
      <c r="B6" s="4">
        <v>100</v>
      </c>
      <c r="C6" s="8">
        <v>0.18</v>
      </c>
    </row>
    <row r="7" spans="1:3">
      <c r="A7" t="s">
        <v>39</v>
      </c>
      <c r="B7" s="4">
        <v>1</v>
      </c>
      <c r="C7" s="8">
        <v>0</v>
      </c>
    </row>
    <row r="8" spans="1:3">
      <c r="A8" t="s">
        <v>39</v>
      </c>
      <c r="B8" s="4">
        <v>10</v>
      </c>
      <c r="C8" s="8">
        <v>0.03</v>
      </c>
    </row>
    <row r="9" spans="1:3">
      <c r="A9" t="s">
        <v>39</v>
      </c>
      <c r="B9" s="4">
        <v>25</v>
      </c>
      <c r="C9" s="8">
        <v>0.06</v>
      </c>
    </row>
    <row r="10" spans="1:3">
      <c r="A10" t="s">
        <v>39</v>
      </c>
      <c r="B10" s="4">
        <v>50</v>
      </c>
      <c r="C10" s="8">
        <v>0.1</v>
      </c>
    </row>
    <row r="11" spans="1:3">
      <c r="A11" t="s">
        <v>39</v>
      </c>
      <c r="B11" s="4">
        <v>100</v>
      </c>
      <c r="C11" s="8">
        <v>0.15</v>
      </c>
    </row>
    <row r="12" spans="1:3">
      <c r="A12" t="s">
        <v>43</v>
      </c>
      <c r="B12" s="4">
        <v>1</v>
      </c>
      <c r="C12" s="8">
        <v>0</v>
      </c>
    </row>
    <row r="13" spans="1:3">
      <c r="A13" t="s">
        <v>43</v>
      </c>
      <c r="B13" s="4">
        <v>10</v>
      </c>
      <c r="C13" s="8">
        <v>0.04</v>
      </c>
    </row>
    <row r="14" spans="1:3">
      <c r="A14" t="s">
        <v>43</v>
      </c>
      <c r="B14" s="4">
        <v>25</v>
      </c>
      <c r="C14" s="8">
        <v>0.07000000000000001</v>
      </c>
    </row>
    <row r="15" spans="1:3">
      <c r="A15" t="s">
        <v>43</v>
      </c>
      <c r="B15" s="4">
        <v>50</v>
      </c>
      <c r="C15" s="8">
        <v>0.11</v>
      </c>
    </row>
    <row r="16" spans="1:3">
      <c r="A16" t="s">
        <v>43</v>
      </c>
      <c r="B16" s="4">
        <v>100</v>
      </c>
      <c r="C16" s="8">
        <v>0.17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RowHeight="15"/>
  <cols>
    <col min="1" max="31" width="22.7109375" customWidth="1"/>
  </cols>
  <sheetData>
    <row r="1" spans="1:33">
      <c r="A1" s="6" t="s">
        <v>24</v>
      </c>
      <c r="B1" s="6" t="s">
        <v>25</v>
      </c>
      <c r="C1" s="6" t="s">
        <v>26</v>
      </c>
      <c r="D1" s="6" t="s">
        <v>71</v>
      </c>
      <c r="E1" s="6" t="s">
        <v>28</v>
      </c>
      <c r="F1" s="6" t="s">
        <v>72</v>
      </c>
      <c r="G1" s="6" t="s">
        <v>73</v>
      </c>
      <c r="H1" s="6" t="s">
        <v>74</v>
      </c>
      <c r="I1" s="6" t="s">
        <v>75</v>
      </c>
      <c r="J1" s="6" t="s">
        <v>76</v>
      </c>
      <c r="K1" s="6" t="s">
        <v>77</v>
      </c>
      <c r="L1" s="6" t="s">
        <v>78</v>
      </c>
      <c r="M1" s="6" t="s">
        <v>79</v>
      </c>
      <c r="N1" s="6" t="s">
        <v>80</v>
      </c>
      <c r="O1" s="6" t="s">
        <v>81</v>
      </c>
      <c r="P1" s="6" t="s">
        <v>82</v>
      </c>
      <c r="Q1" s="6" t="s">
        <v>83</v>
      </c>
      <c r="R1" s="6" t="s">
        <v>84</v>
      </c>
      <c r="S1" s="6" t="s">
        <v>29</v>
      </c>
      <c r="T1" s="6" t="s">
        <v>85</v>
      </c>
      <c r="U1" s="6" t="s">
        <v>86</v>
      </c>
      <c r="V1" s="6" t="s">
        <v>87</v>
      </c>
      <c r="W1" s="6" t="s">
        <v>88</v>
      </c>
      <c r="X1" s="6" t="s">
        <v>89</v>
      </c>
      <c r="Y1" s="6" t="s">
        <v>31</v>
      </c>
      <c r="Z1" s="6" t="s">
        <v>32</v>
      </c>
      <c r="AA1" s="6" t="s">
        <v>33</v>
      </c>
      <c r="AB1" s="6" t="s">
        <v>90</v>
      </c>
      <c r="AC1" s="6" t="s">
        <v>91</v>
      </c>
    </row>
    <row r="2" spans="1:33">
      <c r="A2">
        <f>Vendeurs!A2</f>
        <v>0</v>
      </c>
      <c r="B2">
        <f>Vendeurs!B2</f>
        <v>0</v>
      </c>
      <c r="C2">
        <f>Vendeurs!C2</f>
        <v>0</v>
      </c>
      <c r="D2">
        <f>Vendeurs!D2</f>
        <v>0</v>
      </c>
      <c r="E2">
        <f>Vendeurs!E2</f>
        <v>0</v>
      </c>
      <c r="F2">
        <f>IF(A2="V-001", VLOOKUP(Users, Tiers_V001, 2, TRUE), IF(A2="V-002", VLOOKUP(Users, Tiers_V002, 2, TRUE), IF(A2="V-003", VLOOKUP(Users, Tiers_V003, 2, TRUE), 0)))</f>
        <v>0</v>
      </c>
      <c r="G2">
        <f>IF(Billing="Annuel", Vendeurs!G2, 0)</f>
        <v>0</v>
      </c>
      <c r="H2" s="7">
        <f>D2*(1-E2)*(1-F2)*(1-G2)</f>
        <v>0</v>
      </c>
      <c r="I2" s="7">
        <f>IF(Opt_SSO="Oui", VLOOKUP(A2&amp;"|SSO", Options!$A:$E, 4, FALSE), 0)</f>
        <v>0</v>
      </c>
      <c r="J2" s="7">
        <f>IF(Opt_SSO="Oui", VLOOKUP(A2&amp;"|SSO", Options!$A:$E, 5, FALSE), 0)</f>
        <v>0</v>
      </c>
      <c r="K2" s="7">
        <f>IF(Opt_ANA="Oui", VLOOKUP(A2&amp;"|Analytics", Options!$A:$E, 4, FALSE), 0)</f>
        <v>0</v>
      </c>
      <c r="L2" s="7">
        <f>IF(Opt_ANA="Oui", VLOOKUP(A2&amp;"|Analytics", Options!$A:$E, 5, FALSE), 0)</f>
        <v>0</v>
      </c>
      <c r="M2" s="7">
        <f>IF(Opt_SUP="Oui", VLOOKUP(A2&amp;"|Support", Options!$A:$E, 4, FALSE), 0)</f>
        <v>0</v>
      </c>
      <c r="N2" s="7">
        <f>IF(Opt_SUP="Oui", VLOOKUP(A2&amp;"|Support", Options!$A:$E, 5, FALSE), 0)</f>
        <v>0</v>
      </c>
      <c r="O2" s="7">
        <f>H2+J2+L2+N2</f>
        <v>0</v>
      </c>
      <c r="P2" s="4">
        <f>Users</f>
        <v>0</v>
      </c>
      <c r="Q2" s="7">
        <f>Users*H2</f>
        <v>0</v>
      </c>
      <c r="R2" s="7">
        <f>P2+O2</f>
        <v>0</v>
      </c>
      <c r="S2" s="7">
        <f>Vendeurs!F2</f>
        <v>0</v>
      </c>
      <c r="T2" s="7">
        <f>Q2*12</f>
        <v>0</v>
      </c>
      <c r="U2" s="7">
        <f>S2+R2</f>
        <v>0</v>
      </c>
      <c r="V2" s="7">
        <f>IF(InclTVA="Oui", T2*(1+VATpct), T2)</f>
        <v>0</v>
      </c>
      <c r="W2" s="7">
        <f>S2 + R2*(1 + (1+IndexPct) + (1+IndexPct)^2)</f>
        <v>0</v>
      </c>
      <c r="X2" s="7">
        <f>IF(InclTVA="Oui", U2*(1+VATpct), U2)</f>
        <v>0</v>
      </c>
      <c r="Y2" s="5">
        <f>Vendeurs!H2</f>
        <v>0</v>
      </c>
      <c r="Z2" s="5">
        <f>Vendeurs!I2</f>
        <v>0</v>
      </c>
      <c r="AA2" s="4">
        <f>Vendeurs!J2</f>
        <v>0</v>
      </c>
      <c r="AB2">
        <f>IF($X$10=$X$9,1, ( $X$10 - X2 ) / ( $X$10 - $X$9 ))</f>
        <v>0</v>
      </c>
      <c r="AC2">
        <f>IF($Z$10=$Z$9,1, ( Y2 - $Z$9 ) / ( $Z$10 - $Z$9 ))</f>
        <v>0</v>
      </c>
      <c r="AD2">
        <f>IF($AA$10=$AA$9,1, ( Z2 - $AA$9 ) / ( $AA$10 - $AA$9 ))</f>
        <v>0</v>
      </c>
      <c r="AE2">
        <f>IF($AB$10=$AB$9,1, ( $AB$10 - AA2 ) / ( $AB$10 - $AB$9 ))</f>
        <v>0</v>
      </c>
      <c r="AF2" s="5">
        <f>MAX(0,MIN(1, W_Prix*AB2 + W_SLA*AC2 + W_SUP*AD2 + W_DEP*AE2 ))</f>
        <v>0</v>
      </c>
      <c r="AG2">
        <f>RANK.EQ(X2, X2:X4, 1)</f>
        <v>0</v>
      </c>
    </row>
    <row r="3" spans="1:33">
      <c r="A3">
        <f>Vendeurs!A3</f>
        <v>0</v>
      </c>
      <c r="B3">
        <f>Vendeurs!B3</f>
        <v>0</v>
      </c>
      <c r="C3">
        <f>Vendeurs!C3</f>
        <v>0</v>
      </c>
      <c r="D3">
        <f>Vendeurs!D3</f>
        <v>0</v>
      </c>
      <c r="E3">
        <f>Vendeurs!E3</f>
        <v>0</v>
      </c>
      <c r="F3">
        <f>IF(A3="V-001", VLOOKUP(Users, Tiers_V001, 2, TRUE), IF(A3="V-002", VLOOKUP(Users, Tiers_V002, 2, TRUE), IF(A3="V-003", VLOOKUP(Users, Tiers_V003, 2, TRUE), 0)))</f>
        <v>0</v>
      </c>
      <c r="G3">
        <f>IF(Billing="Annuel", Vendeurs!G3, 0)</f>
        <v>0</v>
      </c>
      <c r="H3" s="7">
        <f>D3*(1-E3)*(1-F3)*(1-G3)</f>
        <v>0</v>
      </c>
      <c r="I3" s="7">
        <f>IF(Opt_SSO="Oui", VLOOKUP(A3&amp;"|SSO", Options!$A:$E, 4, FALSE), 0)</f>
        <v>0</v>
      </c>
      <c r="J3" s="7">
        <f>IF(Opt_SSO="Oui", VLOOKUP(A3&amp;"|SSO", Options!$A:$E, 5, FALSE), 0)</f>
        <v>0</v>
      </c>
      <c r="K3" s="7">
        <f>IF(Opt_ANA="Oui", VLOOKUP(A3&amp;"|Analytics", Options!$A:$E, 4, FALSE), 0)</f>
        <v>0</v>
      </c>
      <c r="L3" s="7">
        <f>IF(Opt_ANA="Oui", VLOOKUP(A3&amp;"|Analytics", Options!$A:$E, 5, FALSE), 0)</f>
        <v>0</v>
      </c>
      <c r="M3" s="7">
        <f>IF(Opt_SUP="Oui", VLOOKUP(A3&amp;"|Support", Options!$A:$E, 4, FALSE), 0)</f>
        <v>0</v>
      </c>
      <c r="N3" s="7">
        <f>IF(Opt_SUP="Oui", VLOOKUP(A3&amp;"|Support", Options!$A:$E, 5, FALSE), 0)</f>
        <v>0</v>
      </c>
      <c r="O3" s="7">
        <f>H3+J3+L3+N3</f>
        <v>0</v>
      </c>
      <c r="P3" s="4">
        <f>Users</f>
        <v>0</v>
      </c>
      <c r="Q3" s="7">
        <f>Users*H3</f>
        <v>0</v>
      </c>
      <c r="R3" s="7">
        <f>P3+O3</f>
        <v>0</v>
      </c>
      <c r="S3" s="7">
        <f>Vendeurs!F3</f>
        <v>0</v>
      </c>
      <c r="T3" s="7">
        <f>Q3*12</f>
        <v>0</v>
      </c>
      <c r="U3" s="7">
        <f>S3+R3</f>
        <v>0</v>
      </c>
      <c r="V3" s="7">
        <f>IF(InclTVA="Oui", T3*(1+VATpct), T3)</f>
        <v>0</v>
      </c>
      <c r="W3" s="7">
        <f>S3 + R3*(1 + (1+IndexPct) + (1+IndexPct)^2)</f>
        <v>0</v>
      </c>
      <c r="X3" s="7">
        <f>IF(InclTVA="Oui", U3*(1+VATpct), U3)</f>
        <v>0</v>
      </c>
      <c r="Y3" s="5">
        <f>Vendeurs!H3</f>
        <v>0</v>
      </c>
      <c r="Z3" s="5">
        <f>Vendeurs!I3</f>
        <v>0</v>
      </c>
      <c r="AA3" s="4">
        <f>Vendeurs!J3</f>
        <v>0</v>
      </c>
      <c r="AB3">
        <f>IF($X$10=$X$9,1, ( $X$10 - X3 ) / ( $X$10 - $X$9 ))</f>
        <v>0</v>
      </c>
      <c r="AC3">
        <f>IF($Z$10=$Z$9,1, ( Y3 - $Z$9 ) / ( $Z$10 - $Z$9 ))</f>
        <v>0</v>
      </c>
      <c r="AD3">
        <f>IF($AA$10=$AA$9,1, ( Z3 - $AA$9 ) / ( $AA$10 - $AA$9 ))</f>
        <v>0</v>
      </c>
      <c r="AE3">
        <f>IF($AB$10=$AB$9,1, ( $AB$10 - AA3 ) / ( $AB$10 - $AB$9 ))</f>
        <v>0</v>
      </c>
      <c r="AF3" s="5">
        <f>MAX(0,MIN(1, W_Prix*AB3 + W_SLA*AC3 + W_SUP*AD3 + W_DEP*AE3 ))</f>
        <v>0</v>
      </c>
      <c r="AG3">
        <f>RANK.EQ(X3, X2:X4, 1)</f>
        <v>0</v>
      </c>
    </row>
    <row r="4" spans="1:33">
      <c r="A4">
        <f>Vendeurs!A4</f>
        <v>0</v>
      </c>
      <c r="B4">
        <f>Vendeurs!B4</f>
        <v>0</v>
      </c>
      <c r="C4">
        <f>Vendeurs!C4</f>
        <v>0</v>
      </c>
      <c r="D4">
        <f>Vendeurs!D4</f>
        <v>0</v>
      </c>
      <c r="E4">
        <f>Vendeurs!E4</f>
        <v>0</v>
      </c>
      <c r="F4">
        <f>IF(A4="V-001", VLOOKUP(Users, Tiers_V001, 2, TRUE), IF(A4="V-002", VLOOKUP(Users, Tiers_V002, 2, TRUE), IF(A4="V-003", VLOOKUP(Users, Tiers_V003, 2, TRUE), 0)))</f>
        <v>0</v>
      </c>
      <c r="G4">
        <f>IF(Billing="Annuel", Vendeurs!G4, 0)</f>
        <v>0</v>
      </c>
      <c r="H4" s="7">
        <f>D4*(1-E4)*(1-F4)*(1-G4)</f>
        <v>0</v>
      </c>
      <c r="I4" s="7">
        <f>IF(Opt_SSO="Oui", VLOOKUP(A4&amp;"|SSO", Options!$A:$E, 4, FALSE), 0)</f>
        <v>0</v>
      </c>
      <c r="J4" s="7">
        <f>IF(Opt_SSO="Oui", VLOOKUP(A4&amp;"|SSO", Options!$A:$E, 5, FALSE), 0)</f>
        <v>0</v>
      </c>
      <c r="K4" s="7">
        <f>IF(Opt_ANA="Oui", VLOOKUP(A4&amp;"|Analytics", Options!$A:$E, 4, FALSE), 0)</f>
        <v>0</v>
      </c>
      <c r="L4" s="7">
        <f>IF(Opt_ANA="Oui", VLOOKUP(A4&amp;"|Analytics", Options!$A:$E, 5, FALSE), 0)</f>
        <v>0</v>
      </c>
      <c r="M4" s="7">
        <f>IF(Opt_SUP="Oui", VLOOKUP(A4&amp;"|Support", Options!$A:$E, 4, FALSE), 0)</f>
        <v>0</v>
      </c>
      <c r="N4" s="7">
        <f>IF(Opt_SUP="Oui", VLOOKUP(A4&amp;"|Support", Options!$A:$E, 5, FALSE), 0)</f>
        <v>0</v>
      </c>
      <c r="O4" s="7">
        <f>H4+J4+L4+N4</f>
        <v>0</v>
      </c>
      <c r="P4" s="4">
        <f>Users</f>
        <v>0</v>
      </c>
      <c r="Q4" s="7">
        <f>Users*H4</f>
        <v>0</v>
      </c>
      <c r="R4" s="7">
        <f>P4+O4</f>
        <v>0</v>
      </c>
      <c r="S4" s="7">
        <f>Vendeurs!F4</f>
        <v>0</v>
      </c>
      <c r="T4" s="7">
        <f>Q4*12</f>
        <v>0</v>
      </c>
      <c r="U4" s="7">
        <f>S4+R4</f>
        <v>0</v>
      </c>
      <c r="V4" s="7">
        <f>IF(InclTVA="Oui", T4*(1+VATpct), T4)</f>
        <v>0</v>
      </c>
      <c r="W4" s="7">
        <f>S4 + R4*(1 + (1+IndexPct) + (1+IndexPct)^2)</f>
        <v>0</v>
      </c>
      <c r="X4" s="7">
        <f>IF(InclTVA="Oui", U4*(1+VATpct), U4)</f>
        <v>0</v>
      </c>
      <c r="Y4" s="5">
        <f>Vendeurs!H4</f>
        <v>0</v>
      </c>
      <c r="Z4" s="5">
        <f>Vendeurs!I4</f>
        <v>0</v>
      </c>
      <c r="AA4" s="4">
        <f>Vendeurs!J4</f>
        <v>0</v>
      </c>
      <c r="AB4">
        <f>IF($X$10=$X$9,1, ( $X$10 - X4 ) / ( $X$10 - $X$9 ))</f>
        <v>0</v>
      </c>
      <c r="AC4">
        <f>IF($Z$10=$Z$9,1, ( Y4 - $Z$9 ) / ( $Z$10 - $Z$9 ))</f>
        <v>0</v>
      </c>
      <c r="AD4">
        <f>IF($AA$10=$AA$9,1, ( Z4 - $AA$9 ) / ( $AA$10 - $AA$9 ))</f>
        <v>0</v>
      </c>
      <c r="AE4">
        <f>IF($AB$10=$AB$9,1, ( $AB$10 - AA4 ) / ( $AB$10 - $AB$9 ))</f>
        <v>0</v>
      </c>
      <c r="AF4" s="5">
        <f>MAX(0,MIN(1, W_Prix*AB4 + W_SLA*AC4 + W_SUP*AD4 + W_DEP*AE4 ))</f>
        <v>0</v>
      </c>
      <c r="AG4">
        <f>RANK.EQ(X4, X2:X4, 1)</f>
        <v>0</v>
      </c>
    </row>
    <row r="9" spans="1:33">
      <c r="W9" s="9" t="s">
        <v>92</v>
      </c>
      <c r="X9">
        <f>MIN(X2:X4)</f>
        <v>0</v>
      </c>
      <c r="Y9">
        <f>MAX(X2:X4)</f>
        <v>0</v>
      </c>
      <c r="Z9">
        <f>MIN(Y2:Y4)</f>
        <v>0</v>
      </c>
      <c r="AA9">
        <f>MAX(Y2:Y4)</f>
        <v>0</v>
      </c>
      <c r="AB9">
        <f>MIN(Z2:Z4)</f>
        <v>0</v>
      </c>
      <c r="AC9">
        <f>MAX(Z2:Z4)</f>
        <v>0</v>
      </c>
      <c r="AD9">
        <f>MIN(AA2:AA4)</f>
        <v>0</v>
      </c>
      <c r="AE9">
        <f>MAX(AA2:AA4)</f>
        <v>0</v>
      </c>
    </row>
  </sheetData>
  <conditionalFormatting sqref="AG2:AG5">
    <cfRule type="cellIs" dxfId="0" priority="1" operator="equal">
      <formula>1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cols>
    <col min="1" max="6" width="30.7109375" customWidth="1"/>
  </cols>
  <sheetData>
    <row r="1" spans="1:2">
      <c r="A1" s="2" t="s">
        <v>93</v>
      </c>
    </row>
    <row r="3" spans="1:2">
      <c r="A3" s="3" t="s">
        <v>94</v>
      </c>
    </row>
    <row r="4" spans="1:2">
      <c r="A4" t="s">
        <v>95</v>
      </c>
      <c r="B4">
        <f>INDEX(Calculs!B2:B4, MATCH(1, Calculs!AG2:AG4, 0))</f>
        <v>0</v>
      </c>
    </row>
    <row r="5" spans="1:2">
      <c r="A5" t="s">
        <v>26</v>
      </c>
      <c r="B5">
        <f>INDEX(Calculs!C2:C4, MATCH(1, Calculs!AG2:AG4, 0))</f>
        <v>0</v>
      </c>
    </row>
    <row r="6" spans="1:2">
      <c r="A6" t="s">
        <v>96</v>
      </c>
      <c r="B6" s="7">
        <f>MIN(Calculs!X2:X4)</f>
        <v>0</v>
      </c>
    </row>
    <row r="7" spans="1:2">
      <c r="A7" t="s">
        <v>97</v>
      </c>
      <c r="B7" s="7">
        <f>SMALL(Calculs!X2:X4,2)-MIN(Calculs!X2:X4)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15</vt:i4>
      </vt:variant>
    </vt:vector>
  </HeadingPairs>
  <TitlesOfParts>
    <vt:vector size="22" baseType="lpstr">
      <vt:lpstr>README</vt:lpstr>
      <vt:lpstr>Paramètres</vt:lpstr>
      <vt:lpstr>Vendeurs</vt:lpstr>
      <vt:lpstr>Options</vt:lpstr>
      <vt:lpstr>PaliersRemise</vt:lpstr>
      <vt:lpstr>Calculs</vt:lpstr>
      <vt:lpstr>Dashboard</vt:lpstr>
      <vt:lpstr>Billing</vt:lpstr>
      <vt:lpstr>InclTVA</vt:lpstr>
      <vt:lpstr>IndexPct</vt:lpstr>
      <vt:lpstr>Opt_ANA</vt:lpstr>
      <vt:lpstr>Opt_SSO</vt:lpstr>
      <vt:lpstr>Opt_SUP</vt:lpstr>
      <vt:lpstr>Tiers_V001</vt:lpstr>
      <vt:lpstr>Tiers_V002</vt:lpstr>
      <vt:lpstr>Tiers_V003</vt:lpstr>
      <vt:lpstr>Users</vt:lpstr>
      <vt:lpstr>VATpct</vt:lpstr>
      <vt:lpstr>W_DEP</vt:lpstr>
      <vt:lpstr>W_Prix</vt:lpstr>
      <vt:lpstr>W_SLA</vt:lpstr>
      <vt:lpstr>W_SUP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2025-10-08T15:40:12Z</dcterms:created>
  <dcterms:modified xsi:type="dcterms:W3CDTF">2025-10-08T15:40:12Z</dcterms:modified>
</cp:coreProperties>
</file>