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ADME" sheetId="1" r:id="rId1"/>
    <sheet name="Paramètres" sheetId="2" r:id="rId2"/>
    <sheet name="Biens" sheetId="3" r:id="rId3"/>
    <sheet name="Locataires" sheetId="4" r:id="rId4"/>
    <sheet name="Baux" sheetId="5" r:id="rId5"/>
    <sheet name="Loyers" sheetId="6" r:id="rId6"/>
    <sheet name="Banque" sheetId="7" r:id="rId7"/>
    <sheet name="Charges_Récupérables" sheetId="8" r:id="rId8"/>
    <sheet name="Depots_Garantie" sheetId="9" r:id="rId9"/>
    <sheet name="Relances" sheetId="10" r:id="rId10"/>
    <sheet name="KPI_Dashboard" sheetId="11" r:id="rId11"/>
    <sheet name="Quittance" sheetId="12" r:id="rId12"/>
  </sheets>
  <definedNames>
    <definedName name="_xlnm._FilterDatabase" localSheetId="5" hidden="1">Loyers!$A$1:$L$25</definedName>
    <definedName name="Baux_Charges">'Baux'!$F$2:$F$200</definedName>
    <definedName name="Baux_ID">'Baux'!$A$2:$A$200</definedName>
    <definedName name="Baux_ID_Bien">'Baux'!$B$2:$B$200</definedName>
    <definedName name="Baux_ID_Loc">'Baux'!$C$2:$C$200</definedName>
    <definedName name="Baux_IRL_Origine">'Baux'!$I$2:$I$200</definedName>
    <definedName name="Baux_Loyer_Base">'Baux'!$E$2:$E$200</definedName>
    <definedName name="Biens_ID">'Biens'!$A$2:$A$200</definedName>
    <definedName name="IRL_Dates">'Paramètres'!$A$12:$A$60</definedName>
    <definedName name="IRL_Valeurs">'Paramètres'!$B$12:$B$60</definedName>
    <definedName name="List_Type_Bail">'Paramètres'!$B$6:$B$8</definedName>
    <definedName name="Loc_ID">'Locataires'!$A$2:$A$200</definedName>
    <definedName name="Loyers_Encaisse">'Loyers'!$J$2:$J$5000</definedName>
    <definedName name="Loyers_Mois">'Loyers'!$B$2:$B$5000</definedName>
    <definedName name="Loyers_Solde">'Loyers'!$K$2:$K$5000</definedName>
    <definedName name="Loyers_TotalDu">'Loyers'!$H$2:$H$5000</definedName>
  </definedNames>
  <calcPr calcId="124519" fullCalcOnLoad="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<sst xmlns="http://schemas.openxmlformats.org/spreadsheetml/2006/main" count="180" uniqueCount="129">
  <si>
    <t>Modèle Excel — Gestion locative (pro) — lecoursgratuit.com</t>
  </si>
  <si>
    <t>Mode d’emploi :</t>
  </si>
  <si>
    <t>1) Renseignez Biens, Locataires, Baux.</t>
  </si>
  <si>
    <t>2) Mettez à jour l’IRL dans Paramètres (valeurs indicatives fournies).</t>
  </si>
  <si>
    <t>3) L’onglet Loyers calcule automatiquement l’échéancier (IRL, Total dû, Statut).</t>
  </si>
  <si>
    <t>4) Saisissez date &amp; montant d’encaissement : le Solde et le Statut se mettent à jour.</t>
  </si>
  <si>
    <t>5) Suivez vos KPI dans KPI_Dashboard. Imprimez une quittance via l’onglet Quittance.</t>
  </si>
  <si>
    <t>Astuce : filtrez ‘En retard’ dans Loyers pour préparer les relances.</t>
  </si>
  <si>
    <t>Sélections rapides</t>
  </si>
  <si>
    <t>Sélection ID_Bail</t>
  </si>
  <si>
    <t>Sélection Mois (1er du mois)</t>
  </si>
  <si>
    <t>Listes (validations)</t>
  </si>
  <si>
    <t>Type_Bail (liste)</t>
  </si>
  <si>
    <t>Habitation (nu)</t>
  </si>
  <si>
    <t>Habitation (meublé)</t>
  </si>
  <si>
    <t>Bail commercial</t>
  </si>
  <si>
    <t>Table IRL (à personnaliser)</t>
  </si>
  <si>
    <t>Date_IRL (1er jour du trimestre)</t>
  </si>
  <si>
    <t>Valeur_IRL</t>
  </si>
  <si>
    <t>ID_Bien</t>
  </si>
  <si>
    <t>Nom</t>
  </si>
  <si>
    <t>Adresse</t>
  </si>
  <si>
    <t>Ville</t>
  </si>
  <si>
    <t>CP</t>
  </si>
  <si>
    <t>Type</t>
  </si>
  <si>
    <t>Surface_m2</t>
  </si>
  <si>
    <t>Prix_Achat_TTC</t>
  </si>
  <si>
    <t>Charges_NonRecup_Ann</t>
  </si>
  <si>
    <t>B-001</t>
  </si>
  <si>
    <t>Appartement République</t>
  </si>
  <si>
    <t>12 Rue de la République</t>
  </si>
  <si>
    <t>Lyon</t>
  </si>
  <si>
    <t>69002</t>
  </si>
  <si>
    <t>Appartement</t>
  </si>
  <si>
    <t>B-002</t>
  </si>
  <si>
    <t>Studio Belleville</t>
  </si>
  <si>
    <t>7 Rue Denoyez</t>
  </si>
  <si>
    <t>Paris</t>
  </si>
  <si>
    <t>75020</t>
  </si>
  <si>
    <t>Studio</t>
  </si>
  <si>
    <t>ID_Locataire</t>
  </si>
  <si>
    <t>Prenom</t>
  </si>
  <si>
    <t>Email</t>
  </si>
  <si>
    <t>Telephone</t>
  </si>
  <si>
    <t>L-001</t>
  </si>
  <si>
    <t>Martin</t>
  </si>
  <si>
    <t>Jean</t>
  </si>
  <si>
    <t>jean.martin@example.com</t>
  </si>
  <si>
    <t>+33 6 12 34 56 78</t>
  </si>
  <si>
    <t>L-002</t>
  </si>
  <si>
    <t>Durand</t>
  </si>
  <si>
    <t>Sophie</t>
  </si>
  <si>
    <t>sophie.durand@example.com</t>
  </si>
  <si>
    <t>+33 6 98 76 54 32</t>
  </si>
  <si>
    <t>ID_Bail</t>
  </si>
  <si>
    <t>Type_Bail</t>
  </si>
  <si>
    <t>Loyer_Base</t>
  </si>
  <si>
    <t>Charges_Provision</t>
  </si>
  <si>
    <t>Date_Debut</t>
  </si>
  <si>
    <t>Date_Fin</t>
  </si>
  <si>
    <t>IRL_Origine</t>
  </si>
  <si>
    <t>Depot_Garantie</t>
  </si>
  <si>
    <t>Mode_Paiement</t>
  </si>
  <si>
    <t>Statut</t>
  </si>
  <si>
    <t>BA-001</t>
  </si>
  <si>
    <t>Virement</t>
  </si>
  <si>
    <t>Actif</t>
  </si>
  <si>
    <t>BA-002</t>
  </si>
  <si>
    <t>Prélèvement</t>
  </si>
  <si>
    <t>Mois</t>
  </si>
  <si>
    <t>Echeance</t>
  </si>
  <si>
    <t>Loyer_Revise</t>
  </si>
  <si>
    <t>Total_Du</t>
  </si>
  <si>
    <t>Encaissement_Date</t>
  </si>
  <si>
    <t>Encaissement_Montant</t>
  </si>
  <si>
    <t>Solde</t>
  </si>
  <si>
    <t>Date</t>
  </si>
  <si>
    <t>Libelle</t>
  </si>
  <si>
    <t>Montant</t>
  </si>
  <si>
    <t>Contrepartie (ID_Bail)</t>
  </si>
  <si>
    <t>Pointage</t>
  </si>
  <si>
    <t>VIR loyer BA-001 Octobre</t>
  </si>
  <si>
    <t>Oui</t>
  </si>
  <si>
    <t>VIR loyer BA-002 Octobre (partiel)</t>
  </si>
  <si>
    <t>En cours</t>
  </si>
  <si>
    <t>Exercice</t>
  </si>
  <si>
    <t>Charges_Reelles</t>
  </si>
  <si>
    <t>Provisions_Encaissees</t>
  </si>
  <si>
    <t>Regularisation</t>
  </si>
  <si>
    <t>Depot_Constitution</t>
  </si>
  <si>
    <t>Date_Constitution</t>
  </si>
  <si>
    <t>Mouvements</t>
  </si>
  <si>
    <t>Reste_A_Restituer</t>
  </si>
  <si>
    <t>Relances — filtrez dans 'Loyers' les lignes à Statut = En retard puis copiez les infos ici.</t>
  </si>
  <si>
    <t>Modèle de relance :</t>
  </si>
  <si>
    <t>Bonjour,</t>
  </si>
  <si>
    <t>Sauf erreur de notre part, le règlement du loyer et des charges pour la période [Mois] n’a pas été reçu.</t>
  </si>
  <si>
    <t>Montant dû : [Total_Du] — Échéance : [Echeance].</t>
  </si>
  <si>
    <t>Merci de procéder au paiement ou de nous contacter en cas de difficulté.</t>
  </si>
  <si>
    <t>Cordialement,</t>
  </si>
  <si>
    <t>Gestion locative</t>
  </si>
  <si>
    <t>KPI — Synthèse portefeuille</t>
  </si>
  <si>
    <t>Loyers_Dus</t>
  </si>
  <si>
    <t>Encaissements</t>
  </si>
  <si>
    <t>Impayes</t>
  </si>
  <si>
    <t>Taux d’encaissement (12 mois)</t>
  </si>
  <si>
    <t>Impayés cumulés (12 mois)</t>
  </si>
  <si>
    <t>Quittance de loyer — aperçu imprimable</t>
  </si>
  <si>
    <t>ID_Bail (sélection)</t>
  </si>
  <si>
    <t>Mois (1er du mois)</t>
  </si>
  <si>
    <t>Loyer de base</t>
  </si>
  <si>
    <t>Charges provisionnelles</t>
  </si>
  <si>
    <t>IRL d’origine (bail)</t>
  </si>
  <si>
    <t>Loyer révisé (IRL)</t>
  </si>
  <si>
    <t>Total dû (loyer révisé + charges)</t>
  </si>
  <si>
    <t>Total dû — correctif</t>
  </si>
  <si>
    <t>Échéance</t>
  </si>
  <si>
    <t>QUITTANCE</t>
  </si>
  <si>
    <t>Reçu de :</t>
  </si>
  <si>
    <t>Pour le logement :</t>
  </si>
  <si>
    <t>Période :</t>
  </si>
  <si>
    <t>Montant payé :</t>
  </si>
  <si>
    <t>(à compléter)</t>
  </si>
  <si>
    <t>Montant dû :</t>
  </si>
  <si>
    <t>Fait à :</t>
  </si>
  <si>
    <t>(Ville)</t>
  </si>
  <si>
    <t>Date :</t>
  </si>
  <si>
    <t>Signature et cachet</t>
  </si>
  <si>
    <t xml:space="preserve"> </t>
  </si>
</sst>
</file>

<file path=xl/styles.xml><?xml version="1.0" encoding="utf-8"?>
<styleSheet xmlns="http://schemas.openxmlformats.org/spreadsheetml/2006/main">
  <numFmts count="3">
    <numFmt numFmtId="164" formatCode="dd/mm/yyyy"/>
    <numFmt numFmtId="165" formatCode="#,##0.00 €"/>
    <numFmt numFmtId="166" formatCode="0.0%"/>
  </numFmts>
  <fonts count="6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8F5E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164" fontId="0" fillId="0" borderId="0" xfId="0" applyNumberFormat="1"/>
    <xf numFmtId="0" fontId="5" fillId="2" borderId="1" xfId="0" applyFont="1" applyFill="1" applyBorder="1"/>
    <xf numFmtId="165" fontId="0" fillId="0" borderId="0" xfId="0" applyNumberFormat="1"/>
    <xf numFmtId="1" fontId="0" fillId="0" borderId="0" xfId="0" applyNumberFormat="1"/>
    <xf numFmtId="166" fontId="0" fillId="0" borderId="0" xfId="0" applyNumberFormat="1"/>
    <xf numFmtId="0" fontId="5" fillId="0" borderId="0" xfId="0" applyFont="1"/>
    <xf numFmtId="0" fontId="0" fillId="0" borderId="1" xfId="0" applyBorder="1"/>
  </cellXfs>
  <cellStyles count="1">
    <cellStyle name="Normal" xfId="0" builtinId="0"/>
  </cellStyles>
  <dxfs count="3">
    <dxf>
      <fill>
        <patternFill>
          <bgColor rgb="FFFFEBEE"/>
        </patternFill>
      </fill>
    </dxf>
    <dxf>
      <fill>
        <patternFill>
          <bgColor rgb="FFFFF8E1"/>
        </patternFill>
      </fill>
    </dxf>
    <dxf>
      <fill>
        <patternFill>
          <bgColor rgb="FFE8F5E9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Relationship Id="rId16" Type="http://schemas.openxmlformats.org/officeDocument/2006/relationships/sheetMetadata" Target="metadata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Encaissements par mois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Encaissements</c:v>
          </c:tx>
          <c:marker>
            <c:symbol val="none"/>
          </c:marker>
          <c:cat>
            <c:numRef>
              <c:f>KPI_Dashboard!$A$4:$A$15</c:f>
              <c:numCache>
                <c:formatCode>General</c:formatCode>
                <c:ptCount val="12"/>
                <c:pt idx="0">
                  <c:v>45931</c:v>
                </c:pt>
                <c:pt idx="1">
                  <c:v>45962</c:v>
                </c:pt>
                <c:pt idx="2">
                  <c:v>45992</c:v>
                </c:pt>
                <c:pt idx="3">
                  <c:v>46023</c:v>
                </c:pt>
                <c:pt idx="4">
                  <c:v>46054</c:v>
                </c:pt>
                <c:pt idx="5">
                  <c:v>46082</c:v>
                </c:pt>
                <c:pt idx="6">
                  <c:v>46113</c:v>
                </c:pt>
                <c:pt idx="7">
                  <c:v>46143</c:v>
                </c:pt>
                <c:pt idx="8">
                  <c:v>46174</c:v>
                </c:pt>
                <c:pt idx="9">
                  <c:v>46204</c:v>
                </c:pt>
                <c:pt idx="10">
                  <c:v>46235</c:v>
                </c:pt>
                <c:pt idx="11">
                  <c:v>46266</c:v>
                </c:pt>
              </c:numCache>
            </c:numRef>
          </c:cat>
          <c:val>
            <c:numRef>
              <c:f>KPI_Dashboard!$C$4:$C$15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marker val="1"/>
        <c:axId val="50010001"/>
        <c:axId val="50010002"/>
      </c:line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Mois</a:t>
                </a:r>
              </a:p>
            </c:rich>
          </c:tx>
          <c:layout/>
        </c:title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€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Impayés (cumul à date)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Impayés</c:v>
          </c:tx>
          <c:cat>
            <c:numRef>
              <c:f>KPI_Dashboard!$A$4:$A$15</c:f>
              <c:numCache>
                <c:formatCode>General</c:formatCode>
                <c:ptCount val="12"/>
                <c:pt idx="0">
                  <c:v>45931</c:v>
                </c:pt>
                <c:pt idx="1">
                  <c:v>45962</c:v>
                </c:pt>
                <c:pt idx="2">
                  <c:v>45992</c:v>
                </c:pt>
                <c:pt idx="3">
                  <c:v>46023</c:v>
                </c:pt>
                <c:pt idx="4">
                  <c:v>46054</c:v>
                </c:pt>
                <c:pt idx="5">
                  <c:v>46082</c:v>
                </c:pt>
                <c:pt idx="6">
                  <c:v>46113</c:v>
                </c:pt>
                <c:pt idx="7">
                  <c:v>46143</c:v>
                </c:pt>
                <c:pt idx="8">
                  <c:v>46174</c:v>
                </c:pt>
                <c:pt idx="9">
                  <c:v>46204</c:v>
                </c:pt>
                <c:pt idx="10">
                  <c:v>46235</c:v>
                </c:pt>
                <c:pt idx="11">
                  <c:v>46266</c:v>
                </c:pt>
              </c:numCache>
            </c:numRef>
          </c:cat>
          <c:val>
            <c:numRef>
              <c:f>KPI_Dashboard!$D$4:$D$15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Mois</a:t>
                </a:r>
              </a:p>
            </c:rich>
          </c:tx>
          <c:layout/>
        </c:title>
        <c:numFmt formatCode="General" sourceLinked="1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€</a:t>
                </a:r>
              </a:p>
            </c:rich>
          </c:tx>
          <c:layout/>
        </c:title>
        <c:numFmt formatCode="General" sourceLinked="1"/>
        <c:tickLblPos val="nextTo"/>
        <c:crossAx val="5002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0</xdr:rowOff>
    </xdr:from>
    <xdr:to>
      <xdr:col>4</xdr:col>
      <xdr:colOff>495300</xdr:colOff>
      <xdr:row>26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9</xdr:row>
      <xdr:rowOff>0</xdr:rowOff>
    </xdr:from>
    <xdr:to>
      <xdr:col>15</xdr:col>
      <xdr:colOff>581025</xdr:colOff>
      <xdr:row>26</xdr:row>
      <xdr:rowOff>57150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0"/>
  <sheetViews>
    <sheetView tabSelected="1" workbookViewId="0"/>
  </sheetViews>
  <sheetFormatPr defaultRowHeight="15"/>
  <cols>
    <col min="1" max="1" width="120.7109375" customWidth="1"/>
  </cols>
  <sheetData>
    <row r="1" spans="1:1">
      <c r="A1" s="1" t="s">
        <v>0</v>
      </c>
    </row>
    <row r="2" spans="1:1">
      <c r="A2" s="2"/>
    </row>
    <row r="3" spans="1:1">
      <c r="A3" s="2" t="s">
        <v>1</v>
      </c>
    </row>
    <row r="4" spans="1:1">
      <c r="A4" s="2" t="s">
        <v>2</v>
      </c>
    </row>
    <row r="5" spans="1:1">
      <c r="A5" s="2" t="s">
        <v>3</v>
      </c>
    </row>
    <row r="6" spans="1:1">
      <c r="A6" s="2" t="s">
        <v>4</v>
      </c>
    </row>
    <row r="7" spans="1:1">
      <c r="A7" s="2" t="s">
        <v>5</v>
      </c>
    </row>
    <row r="8" spans="1:1">
      <c r="A8" s="2" t="s">
        <v>6</v>
      </c>
    </row>
    <row r="9" spans="1:1">
      <c r="A9" s="2"/>
    </row>
    <row r="10" spans="1:1">
      <c r="A10" s="2" t="s">
        <v>7</v>
      </c>
    </row>
  </sheetData>
  <pageMargins left="0.7" right="0.7" top="0.75" bottom="0.75" header="0.3" footer="0.3"/>
  <headerFooter>
    <oddFooter>&amp;Llecoursgratuit.com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FormatPr defaultRowHeight="15"/>
  <cols>
    <col min="1" max="1" width="28.7109375" customWidth="1"/>
    <col min="2" max="2" width="36.7109375" customWidth="1"/>
    <col min="3" max="3" width="20.7109375" customWidth="1"/>
  </cols>
  <sheetData>
    <row r="1" spans="1:2">
      <c r="A1" s="3" t="s">
        <v>8</v>
      </c>
    </row>
    <row r="2" spans="1:2">
      <c r="A2" s="4" t="s">
        <v>9</v>
      </c>
    </row>
    <row r="3" spans="1:2">
      <c r="A3" s="4" t="s">
        <v>10</v>
      </c>
      <c r="B3" s="5">
        <v>45931</v>
      </c>
    </row>
    <row r="5" spans="1:2">
      <c r="A5" s="3" t="s">
        <v>11</v>
      </c>
    </row>
    <row r="6" spans="1:2">
      <c r="A6" s="6" t="s">
        <v>12</v>
      </c>
      <c r="B6" s="6" t="s">
        <v>13</v>
      </c>
    </row>
    <row r="7" spans="1:2">
      <c r="B7" t="s">
        <v>14</v>
      </c>
    </row>
    <row r="8" spans="1:2">
      <c r="B8" t="s">
        <v>15</v>
      </c>
    </row>
    <row r="10" spans="1:2">
      <c r="A10" s="3" t="s">
        <v>16</v>
      </c>
    </row>
    <row r="11" spans="1:2">
      <c r="A11" s="6" t="s">
        <v>17</v>
      </c>
      <c r="B11" s="6" t="s">
        <v>18</v>
      </c>
    </row>
    <row r="12" spans="1:2">
      <c r="A12" s="5">
        <v>45292</v>
      </c>
      <c r="B12">
        <v>140.9</v>
      </c>
    </row>
    <row r="13" spans="1:2">
      <c r="A13" s="5">
        <v>45383</v>
      </c>
      <c r="B13">
        <v>141.9</v>
      </c>
    </row>
    <row r="14" spans="1:2">
      <c r="A14" s="5">
        <v>45474</v>
      </c>
      <c r="B14">
        <v>142.6</v>
      </c>
    </row>
    <row r="15" spans="1:2">
      <c r="A15" s="5">
        <v>45566</v>
      </c>
      <c r="B15">
        <v>143.3</v>
      </c>
    </row>
    <row r="16" spans="1:2">
      <c r="A16" s="5">
        <v>45658</v>
      </c>
      <c r="B16">
        <v>144</v>
      </c>
    </row>
    <row r="17" spans="1:2">
      <c r="A17" s="5">
        <v>45748</v>
      </c>
      <c r="B17">
        <v>144.8</v>
      </c>
    </row>
    <row r="18" spans="1:2">
      <c r="A18" s="5">
        <v>45839</v>
      </c>
      <c r="B18">
        <v>145.6</v>
      </c>
    </row>
    <row r="19" spans="1:2">
      <c r="A19" s="5">
        <v>45931</v>
      </c>
      <c r="B19">
        <v>146.2</v>
      </c>
    </row>
  </sheetData>
  <dataValidations count="1">
    <dataValidation type="list" allowBlank="1" showInputMessage="1" showErrorMessage="1" sqref="B2">
      <formula1>Baux!$A$2:$A$200</formula1>
    </dataValidation>
  </dataValidations>
  <pageMargins left="0.7" right="0.7" top="0.75" bottom="0.75" header="0.3" footer="0.3"/>
  <headerFooter>
    <oddFooter>&amp;Llecoursgratuit.com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3"/>
  <sheetViews>
    <sheetView workbookViewId="0"/>
  </sheetViews>
  <sheetFormatPr defaultRowHeight="15"/>
  <cols>
    <col min="1" max="9" width="18.7109375" customWidth="1"/>
  </cols>
  <sheetData>
    <row r="1" spans="1:9">
      <c r="A1" s="6" t="s">
        <v>19</v>
      </c>
      <c r="B1" s="6" t="s">
        <v>20</v>
      </c>
      <c r="C1" s="6" t="s">
        <v>21</v>
      </c>
      <c r="D1" s="6" t="s">
        <v>22</v>
      </c>
      <c r="E1" s="6" t="s">
        <v>23</v>
      </c>
      <c r="F1" s="6" t="s">
        <v>24</v>
      </c>
      <c r="G1" s="6" t="s">
        <v>25</v>
      </c>
      <c r="H1" s="6" t="s">
        <v>26</v>
      </c>
      <c r="I1" s="6" t="s">
        <v>27</v>
      </c>
    </row>
    <row r="2" spans="1:9">
      <c r="A2" t="s">
        <v>28</v>
      </c>
      <c r="B2" t="s">
        <v>29</v>
      </c>
      <c r="C2" t="s">
        <v>30</v>
      </c>
      <c r="D2" t="s">
        <v>31</v>
      </c>
      <c r="E2" t="s">
        <v>32</v>
      </c>
      <c r="F2" t="s">
        <v>33</v>
      </c>
      <c r="G2">
        <v>52</v>
      </c>
      <c r="H2" s="7">
        <v>260000</v>
      </c>
      <c r="I2" s="7">
        <v>450</v>
      </c>
    </row>
    <row r="3" spans="1:9">
      <c r="A3" t="s">
        <v>34</v>
      </c>
      <c r="B3" t="s">
        <v>35</v>
      </c>
      <c r="C3" t="s">
        <v>36</v>
      </c>
      <c r="D3" t="s">
        <v>37</v>
      </c>
      <c r="E3" t="s">
        <v>38</v>
      </c>
      <c r="F3" t="s">
        <v>39</v>
      </c>
      <c r="G3">
        <v>22</v>
      </c>
      <c r="H3" s="7">
        <v>180000</v>
      </c>
      <c r="I3" s="7">
        <v>300</v>
      </c>
    </row>
  </sheetData>
  <pageMargins left="0.7" right="0.7" top="0.75" bottom="0.75" header="0.3" footer="0.3"/>
  <headerFooter>
    <oddFooter>&amp;Llecoursgratuit.com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F3"/>
  <sheetViews>
    <sheetView workbookViewId="0"/>
  </sheetViews>
  <sheetFormatPr defaultRowHeight="15"/>
  <cols>
    <col min="1" max="6" width="20.7109375" customWidth="1"/>
  </cols>
  <sheetData>
    <row r="1" spans="1:6">
      <c r="A1" s="6" t="s">
        <v>40</v>
      </c>
      <c r="B1" s="6" t="s">
        <v>20</v>
      </c>
      <c r="C1" s="6" t="s">
        <v>41</v>
      </c>
      <c r="D1" s="6" t="s">
        <v>42</v>
      </c>
      <c r="E1" s="6" t="s">
        <v>43</v>
      </c>
      <c r="F1" s="6" t="s">
        <v>22</v>
      </c>
    </row>
    <row r="2" spans="1:6">
      <c r="A2" t="s">
        <v>44</v>
      </c>
      <c r="B2" t="s">
        <v>45</v>
      </c>
      <c r="C2" t="s">
        <v>46</v>
      </c>
      <c r="D2" t="s">
        <v>47</v>
      </c>
      <c r="E2" t="s">
        <v>48</v>
      </c>
      <c r="F2" t="s">
        <v>31</v>
      </c>
    </row>
    <row r="3" spans="1:6">
      <c r="A3" t="s">
        <v>49</v>
      </c>
      <c r="B3" t="s">
        <v>50</v>
      </c>
      <c r="C3" t="s">
        <v>51</v>
      </c>
      <c r="D3" t="s">
        <v>52</v>
      </c>
      <c r="E3" t="s">
        <v>53</v>
      </c>
      <c r="F3" t="s">
        <v>37</v>
      </c>
    </row>
  </sheetData>
  <pageMargins left="0.7" right="0.7" top="0.75" bottom="0.75" header="0.3" footer="0.3"/>
  <headerFooter>
    <oddFooter>&amp;Llecoursgratuit.com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L3"/>
  <sheetViews>
    <sheetView workbookViewId="0"/>
  </sheetViews>
  <sheetFormatPr defaultRowHeight="15"/>
  <cols>
    <col min="1" max="12" width="18.7109375" customWidth="1"/>
  </cols>
  <sheetData>
    <row r="1" spans="1:12">
      <c r="A1" s="6" t="s">
        <v>54</v>
      </c>
      <c r="B1" s="6" t="s">
        <v>19</v>
      </c>
      <c r="C1" s="6" t="s">
        <v>40</v>
      </c>
      <c r="D1" s="6" t="s">
        <v>55</v>
      </c>
      <c r="E1" s="6" t="s">
        <v>56</v>
      </c>
      <c r="F1" s="6" t="s">
        <v>57</v>
      </c>
      <c r="G1" s="6" t="s">
        <v>58</v>
      </c>
      <c r="H1" s="6" t="s">
        <v>59</v>
      </c>
      <c r="I1" s="6" t="s">
        <v>60</v>
      </c>
      <c r="J1" s="6" t="s">
        <v>61</v>
      </c>
      <c r="K1" s="6" t="s">
        <v>62</v>
      </c>
      <c r="L1" s="6" t="s">
        <v>63</v>
      </c>
    </row>
    <row r="2" spans="1:12">
      <c r="A2" t="s">
        <v>64</v>
      </c>
      <c r="B2" t="s">
        <v>28</v>
      </c>
      <c r="C2" t="s">
        <v>44</v>
      </c>
      <c r="D2" t="s">
        <v>13</v>
      </c>
      <c r="E2" s="7">
        <v>820</v>
      </c>
      <c r="F2" s="7">
        <v>60</v>
      </c>
      <c r="G2" s="5">
        <v>45536</v>
      </c>
      <c r="I2" s="5">
        <v>45474</v>
      </c>
      <c r="J2" s="7">
        <v>820</v>
      </c>
      <c r="K2" t="s">
        <v>65</v>
      </c>
      <c r="L2" t="s">
        <v>66</v>
      </c>
    </row>
    <row r="3" spans="1:12">
      <c r="A3" t="s">
        <v>67</v>
      </c>
      <c r="B3" t="s">
        <v>34</v>
      </c>
      <c r="C3" t="s">
        <v>49</v>
      </c>
      <c r="D3" t="s">
        <v>14</v>
      </c>
      <c r="E3" s="7">
        <v>980</v>
      </c>
      <c r="F3" s="7">
        <v>70</v>
      </c>
      <c r="G3" s="5">
        <v>45717</v>
      </c>
      <c r="I3" s="5">
        <v>45748</v>
      </c>
      <c r="J3" s="7">
        <v>1960</v>
      </c>
      <c r="K3" t="s">
        <v>68</v>
      </c>
      <c r="L3" t="s">
        <v>66</v>
      </c>
    </row>
  </sheetData>
  <dataValidations count="6">
    <dataValidation type="list" allowBlank="1" showInputMessage="1" showErrorMessage="1" sqref="B2">
      <formula1>Biens!$A$2:$A$200</formula1>
    </dataValidation>
    <dataValidation type="list" allowBlank="1" showInputMessage="1" showErrorMessage="1" sqref="C2">
      <formula1>Locataires!$A$2:$A$200</formula1>
    </dataValidation>
    <dataValidation type="list" allowBlank="1" showInputMessage="1" showErrorMessage="1" sqref="D2">
      <formula1>List_Type_Bail</formula1>
    </dataValidation>
    <dataValidation type="list" allowBlank="1" showInputMessage="1" showErrorMessage="1" sqref="B3">
      <formula1>Biens!$A$2:$A$200</formula1>
    </dataValidation>
    <dataValidation type="list" allowBlank="1" showInputMessage="1" showErrorMessage="1" sqref="C3">
      <formula1>Locataires!$A$2:$A$200</formula1>
    </dataValidation>
    <dataValidation type="list" allowBlank="1" showInputMessage="1" showErrorMessage="1" sqref="D3">
      <formula1>List_Type_Bail</formula1>
    </dataValidation>
  </dataValidations>
  <pageMargins left="0.7" right="0.7" top="0.75" bottom="0.75" header="0.3" footer="0.3"/>
  <headerFooter>
    <oddFooter>&amp;Llecoursgratuit.com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L25"/>
  <sheetViews>
    <sheetView workbookViewId="0">
      <pane ySplit="1" topLeftCell="A2" activePane="bottomLeft" state="frozen"/>
      <selection pane="bottomLeft"/>
    </sheetView>
  </sheetViews>
  <sheetFormatPr defaultRowHeight="15"/>
  <cols>
    <col min="1" max="12" width="18.7109375" customWidth="1"/>
  </cols>
  <sheetData>
    <row r="1" spans="1:12">
      <c r="A1" s="6" t="s">
        <v>54</v>
      </c>
      <c r="B1" s="6" t="s">
        <v>69</v>
      </c>
      <c r="C1" s="6" t="s">
        <v>70</v>
      </c>
      <c r="D1" s="6" t="s">
        <v>56</v>
      </c>
      <c r="E1" s="6" t="s">
        <v>57</v>
      </c>
      <c r="F1" s="6" t="s">
        <v>60</v>
      </c>
      <c r="G1" s="6" t="s">
        <v>71</v>
      </c>
      <c r="H1" s="6" t="s">
        <v>72</v>
      </c>
      <c r="I1" s="6" t="s">
        <v>73</v>
      </c>
      <c r="J1" s="6" t="s">
        <v>74</v>
      </c>
      <c r="K1" s="6" t="s">
        <v>75</v>
      </c>
      <c r="L1" s="6" t="s">
        <v>63</v>
      </c>
    </row>
    <row r="2" spans="1:12">
      <c r="A2" t="s">
        <v>64</v>
      </c>
      <c r="B2" s="5">
        <v>45931</v>
      </c>
      <c r="C2" s="5">
        <f>EOMONTH(B2,0)</f>
        <v>0</v>
      </c>
      <c r="D2" s="7" cm="1">
        <f t="array" ref="D2">_xlfn.XLOOKUP(A2,Baux_ID,Baux_Loyer_Base)</f>
        <v>0</v>
      </c>
      <c r="E2" s="7" cm="1">
        <f t="array" ref="E2">_xlfn.XLOOKUP(A2,Baux_ID,Baux_Charges)</f>
        <v>0</v>
      </c>
      <c r="F2" s="5" cm="1">
        <f t="array" ref="F2">_xlfn.XLOOKUP(A2,Baux_ID,Baux_IRL_Origine)</f>
        <v>0</v>
      </c>
      <c r="G2" s="7" cm="1">
        <f t="array" ref="G2">D2*(_xlfn.XLOOKUP(B2,IRL_Dates,IRL_Valeurs,, -1)/_xlfn.XLOOKUP(F2,IRL_Dates,IRL_Valeurs,, -1))</f>
        <v>0</v>
      </c>
      <c r="H2" s="7">
        <f>G2+E2</f>
        <v>0</v>
      </c>
      <c r="I2" s="5"/>
      <c r="J2" s="7">
        <v>0</v>
      </c>
      <c r="K2" s="7">
        <f>H2-J2</f>
        <v>0</v>
      </c>
      <c r="L2">
        <f>IF(J2&gt;=H2,"Encaissé",IF(TODAY()&gt;C2,"En retard","Émis"))</f>
        <v>0</v>
      </c>
    </row>
    <row r="3" spans="1:12">
      <c r="A3" t="s">
        <v>64</v>
      </c>
      <c r="B3" s="5">
        <v>45962</v>
      </c>
      <c r="C3" s="5">
        <f>EOMONTH(B3,0)</f>
        <v>0</v>
      </c>
      <c r="D3" s="7" cm="1">
        <f t="array" ref="D3">_xlfn.XLOOKUP(A3,Baux_ID,Baux_Loyer_Base)</f>
        <v>0</v>
      </c>
      <c r="E3" s="7" cm="1">
        <f t="array" ref="E3">_xlfn.XLOOKUP(A3,Baux_ID,Baux_Charges)</f>
        <v>0</v>
      </c>
      <c r="F3" s="5" cm="1">
        <f t="array" ref="F3">_xlfn.XLOOKUP(A3,Baux_ID,Baux_IRL_Origine)</f>
        <v>0</v>
      </c>
      <c r="G3" s="7" cm="1">
        <f t="array" ref="G3">D3*(_xlfn.XLOOKUP(B3,IRL_Dates,IRL_Valeurs,, -1)/_xlfn.XLOOKUP(F3,IRL_Dates,IRL_Valeurs,, -1))</f>
        <v>0</v>
      </c>
      <c r="H3" s="7">
        <f>G3+E3</f>
        <v>0</v>
      </c>
      <c r="I3" s="5"/>
      <c r="J3" s="7">
        <v>0</v>
      </c>
      <c r="K3" s="7">
        <f>H3-J3</f>
        <v>0</v>
      </c>
      <c r="L3">
        <f>IF(J3&gt;=H3,"Encaissé",IF(TODAY()&gt;C3,"En retard","Émis"))</f>
        <v>0</v>
      </c>
    </row>
    <row r="4" spans="1:12">
      <c r="A4" t="s">
        <v>64</v>
      </c>
      <c r="B4" s="5">
        <v>45992</v>
      </c>
      <c r="C4" s="5">
        <f>EOMONTH(B4,0)</f>
        <v>0</v>
      </c>
      <c r="D4" s="7" cm="1">
        <f t="array" ref="D4">_xlfn.XLOOKUP(A4,Baux_ID,Baux_Loyer_Base)</f>
        <v>0</v>
      </c>
      <c r="E4" s="7" cm="1">
        <f t="array" ref="E4">_xlfn.XLOOKUP(A4,Baux_ID,Baux_Charges)</f>
        <v>0</v>
      </c>
      <c r="F4" s="5" cm="1">
        <f t="array" ref="F4">_xlfn.XLOOKUP(A4,Baux_ID,Baux_IRL_Origine)</f>
        <v>0</v>
      </c>
      <c r="G4" s="7" cm="1">
        <f t="array" ref="G4">D4*(_xlfn.XLOOKUP(B4,IRL_Dates,IRL_Valeurs,, -1)/_xlfn.XLOOKUP(F4,IRL_Dates,IRL_Valeurs,, -1))</f>
        <v>0</v>
      </c>
      <c r="H4" s="7">
        <f>G4+E4</f>
        <v>0</v>
      </c>
      <c r="I4" s="5"/>
      <c r="J4" s="7">
        <v>0</v>
      </c>
      <c r="K4" s="7">
        <f>H4-J4</f>
        <v>0</v>
      </c>
      <c r="L4">
        <f>IF(J4&gt;=H4,"Encaissé",IF(TODAY()&gt;C4,"En retard","Émis"))</f>
        <v>0</v>
      </c>
    </row>
    <row r="5" spans="1:12">
      <c r="A5" t="s">
        <v>64</v>
      </c>
      <c r="B5" s="5">
        <v>46023</v>
      </c>
      <c r="C5" s="5">
        <f>EOMONTH(B5,0)</f>
        <v>0</v>
      </c>
      <c r="D5" s="7" cm="1">
        <f t="array" ref="D5">_xlfn.XLOOKUP(A5,Baux_ID,Baux_Loyer_Base)</f>
        <v>0</v>
      </c>
      <c r="E5" s="7" cm="1">
        <f t="array" ref="E5">_xlfn.XLOOKUP(A5,Baux_ID,Baux_Charges)</f>
        <v>0</v>
      </c>
      <c r="F5" s="5" cm="1">
        <f t="array" ref="F5">_xlfn.XLOOKUP(A5,Baux_ID,Baux_IRL_Origine)</f>
        <v>0</v>
      </c>
      <c r="G5" s="7" cm="1">
        <f t="array" ref="G5">D5*(_xlfn.XLOOKUP(B5,IRL_Dates,IRL_Valeurs,, -1)/_xlfn.XLOOKUP(F5,IRL_Dates,IRL_Valeurs,, -1))</f>
        <v>0</v>
      </c>
      <c r="H5" s="7">
        <f>G5+E5</f>
        <v>0</v>
      </c>
      <c r="I5" s="5"/>
      <c r="J5" s="7">
        <v>0</v>
      </c>
      <c r="K5" s="7">
        <f>H5-J5</f>
        <v>0</v>
      </c>
      <c r="L5">
        <f>IF(J5&gt;=H5,"Encaissé",IF(TODAY()&gt;C5,"En retard","Émis"))</f>
        <v>0</v>
      </c>
    </row>
    <row r="6" spans="1:12">
      <c r="A6" t="s">
        <v>64</v>
      </c>
      <c r="B6" s="5">
        <v>46054</v>
      </c>
      <c r="C6" s="5">
        <f>EOMONTH(B6,0)</f>
        <v>0</v>
      </c>
      <c r="D6" s="7" cm="1">
        <f t="array" ref="D6">_xlfn.XLOOKUP(A6,Baux_ID,Baux_Loyer_Base)</f>
        <v>0</v>
      </c>
      <c r="E6" s="7" cm="1">
        <f t="array" ref="E6">_xlfn.XLOOKUP(A6,Baux_ID,Baux_Charges)</f>
        <v>0</v>
      </c>
      <c r="F6" s="5" cm="1">
        <f t="array" ref="F6">_xlfn.XLOOKUP(A6,Baux_ID,Baux_IRL_Origine)</f>
        <v>0</v>
      </c>
      <c r="G6" s="7" cm="1">
        <f t="array" ref="G6">D6*(_xlfn.XLOOKUP(B6,IRL_Dates,IRL_Valeurs,, -1)/_xlfn.XLOOKUP(F6,IRL_Dates,IRL_Valeurs,, -1))</f>
        <v>0</v>
      </c>
      <c r="H6" s="7">
        <f>G6+E6</f>
        <v>0</v>
      </c>
      <c r="I6" s="5"/>
      <c r="J6" s="7">
        <v>0</v>
      </c>
      <c r="K6" s="7">
        <f>H6-J6</f>
        <v>0</v>
      </c>
      <c r="L6">
        <f>IF(J6&gt;=H6,"Encaissé",IF(TODAY()&gt;C6,"En retard","Émis"))</f>
        <v>0</v>
      </c>
    </row>
    <row r="7" spans="1:12">
      <c r="A7" t="s">
        <v>64</v>
      </c>
      <c r="B7" s="5">
        <v>46082</v>
      </c>
      <c r="C7" s="5">
        <f>EOMONTH(B7,0)</f>
        <v>0</v>
      </c>
      <c r="D7" s="7" cm="1">
        <f t="array" ref="D7">_xlfn.XLOOKUP(A7,Baux_ID,Baux_Loyer_Base)</f>
        <v>0</v>
      </c>
      <c r="E7" s="7" cm="1">
        <f t="array" ref="E7">_xlfn.XLOOKUP(A7,Baux_ID,Baux_Charges)</f>
        <v>0</v>
      </c>
      <c r="F7" s="5" cm="1">
        <f t="array" ref="F7">_xlfn.XLOOKUP(A7,Baux_ID,Baux_IRL_Origine)</f>
        <v>0</v>
      </c>
      <c r="G7" s="7" cm="1">
        <f t="array" ref="G7">D7*(_xlfn.XLOOKUP(B7,IRL_Dates,IRL_Valeurs,, -1)/_xlfn.XLOOKUP(F7,IRL_Dates,IRL_Valeurs,, -1))</f>
        <v>0</v>
      </c>
      <c r="H7" s="7">
        <f>G7+E7</f>
        <v>0</v>
      </c>
      <c r="I7" s="5"/>
      <c r="J7" s="7">
        <v>0</v>
      </c>
      <c r="K7" s="7">
        <f>H7-J7</f>
        <v>0</v>
      </c>
      <c r="L7">
        <f>IF(J7&gt;=H7,"Encaissé",IF(TODAY()&gt;C7,"En retard","Émis"))</f>
        <v>0</v>
      </c>
    </row>
    <row r="8" spans="1:12">
      <c r="A8" t="s">
        <v>64</v>
      </c>
      <c r="B8" s="5">
        <v>46113</v>
      </c>
      <c r="C8" s="5">
        <f>EOMONTH(B8,0)</f>
        <v>0</v>
      </c>
      <c r="D8" s="7" cm="1">
        <f t="array" ref="D8">_xlfn.XLOOKUP(A8,Baux_ID,Baux_Loyer_Base)</f>
        <v>0</v>
      </c>
      <c r="E8" s="7" cm="1">
        <f t="array" ref="E8">_xlfn.XLOOKUP(A8,Baux_ID,Baux_Charges)</f>
        <v>0</v>
      </c>
      <c r="F8" s="5" cm="1">
        <f t="array" ref="F8">_xlfn.XLOOKUP(A8,Baux_ID,Baux_IRL_Origine)</f>
        <v>0</v>
      </c>
      <c r="G8" s="7" cm="1">
        <f t="array" ref="G8">D8*(_xlfn.XLOOKUP(B8,IRL_Dates,IRL_Valeurs,, -1)/_xlfn.XLOOKUP(F8,IRL_Dates,IRL_Valeurs,, -1))</f>
        <v>0</v>
      </c>
      <c r="H8" s="7">
        <f>G8+E8</f>
        <v>0</v>
      </c>
      <c r="I8" s="5"/>
      <c r="J8" s="7">
        <v>0</v>
      </c>
      <c r="K8" s="7">
        <f>H8-J8</f>
        <v>0</v>
      </c>
      <c r="L8">
        <f>IF(J8&gt;=H8,"Encaissé",IF(TODAY()&gt;C8,"En retard","Émis"))</f>
        <v>0</v>
      </c>
    </row>
    <row r="9" spans="1:12">
      <c r="A9" t="s">
        <v>64</v>
      </c>
      <c r="B9" s="5">
        <v>46143</v>
      </c>
      <c r="C9" s="5">
        <f>EOMONTH(B9,0)</f>
        <v>0</v>
      </c>
      <c r="D9" s="7" cm="1">
        <f t="array" ref="D9">_xlfn.XLOOKUP(A9,Baux_ID,Baux_Loyer_Base)</f>
        <v>0</v>
      </c>
      <c r="E9" s="7" cm="1">
        <f t="array" ref="E9">_xlfn.XLOOKUP(A9,Baux_ID,Baux_Charges)</f>
        <v>0</v>
      </c>
      <c r="F9" s="5" cm="1">
        <f t="array" ref="F9">_xlfn.XLOOKUP(A9,Baux_ID,Baux_IRL_Origine)</f>
        <v>0</v>
      </c>
      <c r="G9" s="7" cm="1">
        <f t="array" ref="G9">D9*(_xlfn.XLOOKUP(B9,IRL_Dates,IRL_Valeurs,, -1)/_xlfn.XLOOKUP(F9,IRL_Dates,IRL_Valeurs,, -1))</f>
        <v>0</v>
      </c>
      <c r="H9" s="7">
        <f>G9+E9</f>
        <v>0</v>
      </c>
      <c r="I9" s="5"/>
      <c r="J9" s="7">
        <v>0</v>
      </c>
      <c r="K9" s="7">
        <f>H9-J9</f>
        <v>0</v>
      </c>
      <c r="L9">
        <f>IF(J9&gt;=H9,"Encaissé",IF(TODAY()&gt;C9,"En retard","Émis"))</f>
        <v>0</v>
      </c>
    </row>
    <row r="10" spans="1:12">
      <c r="A10" t="s">
        <v>64</v>
      </c>
      <c r="B10" s="5">
        <v>46174</v>
      </c>
      <c r="C10" s="5">
        <f>EOMONTH(B10,0)</f>
        <v>0</v>
      </c>
      <c r="D10" s="7" cm="1">
        <f t="array" ref="D10">_xlfn.XLOOKUP(A10,Baux_ID,Baux_Loyer_Base)</f>
        <v>0</v>
      </c>
      <c r="E10" s="7" cm="1">
        <f t="array" ref="E10">_xlfn.XLOOKUP(A10,Baux_ID,Baux_Charges)</f>
        <v>0</v>
      </c>
      <c r="F10" s="5" cm="1">
        <f t="array" ref="F10">_xlfn.XLOOKUP(A10,Baux_ID,Baux_IRL_Origine)</f>
        <v>0</v>
      </c>
      <c r="G10" s="7" cm="1">
        <f t="array" ref="G10">D10*(_xlfn.XLOOKUP(B10,IRL_Dates,IRL_Valeurs,, -1)/_xlfn.XLOOKUP(F10,IRL_Dates,IRL_Valeurs,, -1))</f>
        <v>0</v>
      </c>
      <c r="H10" s="7">
        <f>G10+E10</f>
        <v>0</v>
      </c>
      <c r="I10" s="5"/>
      <c r="J10" s="7">
        <v>0</v>
      </c>
      <c r="K10" s="7">
        <f>H10-J10</f>
        <v>0</v>
      </c>
      <c r="L10">
        <f>IF(J10&gt;=H10,"Encaissé",IF(TODAY()&gt;C10,"En retard","Émis"))</f>
        <v>0</v>
      </c>
    </row>
    <row r="11" spans="1:12">
      <c r="A11" t="s">
        <v>64</v>
      </c>
      <c r="B11" s="5">
        <v>46204</v>
      </c>
      <c r="C11" s="5">
        <f>EOMONTH(B11,0)</f>
        <v>0</v>
      </c>
      <c r="D11" s="7" cm="1">
        <f t="array" ref="D11">_xlfn.XLOOKUP(A11,Baux_ID,Baux_Loyer_Base)</f>
        <v>0</v>
      </c>
      <c r="E11" s="7" cm="1">
        <f t="array" ref="E11">_xlfn.XLOOKUP(A11,Baux_ID,Baux_Charges)</f>
        <v>0</v>
      </c>
      <c r="F11" s="5" cm="1">
        <f t="array" ref="F11">_xlfn.XLOOKUP(A11,Baux_ID,Baux_IRL_Origine)</f>
        <v>0</v>
      </c>
      <c r="G11" s="7" cm="1">
        <f t="array" ref="G11">D11*(_xlfn.XLOOKUP(B11,IRL_Dates,IRL_Valeurs,, -1)/_xlfn.XLOOKUP(F11,IRL_Dates,IRL_Valeurs,, -1))</f>
        <v>0</v>
      </c>
      <c r="H11" s="7">
        <f>G11+E11</f>
        <v>0</v>
      </c>
      <c r="I11" s="5"/>
      <c r="J11" s="7">
        <v>0</v>
      </c>
      <c r="K11" s="7">
        <f>H11-J11</f>
        <v>0</v>
      </c>
      <c r="L11">
        <f>IF(J11&gt;=H11,"Encaissé",IF(TODAY()&gt;C11,"En retard","Émis"))</f>
        <v>0</v>
      </c>
    </row>
    <row r="12" spans="1:12">
      <c r="A12" t="s">
        <v>64</v>
      </c>
      <c r="B12" s="5">
        <v>46235</v>
      </c>
      <c r="C12" s="5">
        <f>EOMONTH(B12,0)</f>
        <v>0</v>
      </c>
      <c r="D12" s="7" cm="1">
        <f t="array" ref="D12">_xlfn.XLOOKUP(A12,Baux_ID,Baux_Loyer_Base)</f>
        <v>0</v>
      </c>
      <c r="E12" s="7" cm="1">
        <f t="array" ref="E12">_xlfn.XLOOKUP(A12,Baux_ID,Baux_Charges)</f>
        <v>0</v>
      </c>
      <c r="F12" s="5" cm="1">
        <f t="array" ref="F12">_xlfn.XLOOKUP(A12,Baux_ID,Baux_IRL_Origine)</f>
        <v>0</v>
      </c>
      <c r="G12" s="7" cm="1">
        <f t="array" ref="G12">D12*(_xlfn.XLOOKUP(B12,IRL_Dates,IRL_Valeurs,, -1)/_xlfn.XLOOKUP(F12,IRL_Dates,IRL_Valeurs,, -1))</f>
        <v>0</v>
      </c>
      <c r="H12" s="7">
        <f>G12+E12</f>
        <v>0</v>
      </c>
      <c r="I12" s="5"/>
      <c r="J12" s="7">
        <v>0</v>
      </c>
      <c r="K12" s="7">
        <f>H12-J12</f>
        <v>0</v>
      </c>
      <c r="L12">
        <f>IF(J12&gt;=H12,"Encaissé",IF(TODAY()&gt;C12,"En retard","Émis"))</f>
        <v>0</v>
      </c>
    </row>
    <row r="13" spans="1:12">
      <c r="A13" t="s">
        <v>64</v>
      </c>
      <c r="B13" s="5">
        <v>46266</v>
      </c>
      <c r="C13" s="5">
        <f>EOMONTH(B13,0)</f>
        <v>0</v>
      </c>
      <c r="D13" s="7" cm="1">
        <f t="array" ref="D13">_xlfn.XLOOKUP(A13,Baux_ID,Baux_Loyer_Base)</f>
        <v>0</v>
      </c>
      <c r="E13" s="7" cm="1">
        <f t="array" ref="E13">_xlfn.XLOOKUP(A13,Baux_ID,Baux_Charges)</f>
        <v>0</v>
      </c>
      <c r="F13" s="5" cm="1">
        <f t="array" ref="F13">_xlfn.XLOOKUP(A13,Baux_ID,Baux_IRL_Origine)</f>
        <v>0</v>
      </c>
      <c r="G13" s="7" cm="1">
        <f t="array" ref="G13">D13*(_xlfn.XLOOKUP(B13,IRL_Dates,IRL_Valeurs,, -1)/_xlfn.XLOOKUP(F13,IRL_Dates,IRL_Valeurs,, -1))</f>
        <v>0</v>
      </c>
      <c r="H13" s="7">
        <f>G13+E13</f>
        <v>0</v>
      </c>
      <c r="I13" s="5"/>
      <c r="J13" s="7">
        <v>0</v>
      </c>
      <c r="K13" s="7">
        <f>H13-J13</f>
        <v>0</v>
      </c>
      <c r="L13">
        <f>IF(J13&gt;=H13,"Encaissé",IF(TODAY()&gt;C13,"En retard","Émis"))</f>
        <v>0</v>
      </c>
    </row>
    <row r="14" spans="1:12">
      <c r="A14" t="s">
        <v>67</v>
      </c>
      <c r="B14" s="5">
        <v>45931</v>
      </c>
      <c r="C14" s="5">
        <f>EOMONTH(B14,0)</f>
        <v>0</v>
      </c>
      <c r="D14" s="7" cm="1">
        <f t="array" ref="D14">_xlfn.XLOOKUP(A14,Baux_ID,Baux_Loyer_Base)</f>
        <v>0</v>
      </c>
      <c r="E14" s="7" cm="1">
        <f t="array" ref="E14">_xlfn.XLOOKUP(A14,Baux_ID,Baux_Charges)</f>
        <v>0</v>
      </c>
      <c r="F14" s="5" cm="1">
        <f t="array" ref="F14">_xlfn.XLOOKUP(A14,Baux_ID,Baux_IRL_Origine)</f>
        <v>0</v>
      </c>
      <c r="G14" s="7" cm="1">
        <f t="array" ref="G14">D14*(_xlfn.XLOOKUP(B14,IRL_Dates,IRL_Valeurs,, -1)/_xlfn.XLOOKUP(F14,IRL_Dates,IRL_Valeurs,, -1))</f>
        <v>0</v>
      </c>
      <c r="H14" s="7">
        <f>G14+E14</f>
        <v>0</v>
      </c>
      <c r="I14" s="5"/>
      <c r="J14" s="7">
        <v>0</v>
      </c>
      <c r="K14" s="7">
        <f>H14-J14</f>
        <v>0</v>
      </c>
      <c r="L14">
        <f>IF(J14&gt;=H14,"Encaissé",IF(TODAY()&gt;C14,"En retard","Émis"))</f>
        <v>0</v>
      </c>
    </row>
    <row r="15" spans="1:12">
      <c r="A15" t="s">
        <v>67</v>
      </c>
      <c r="B15" s="5">
        <v>45962</v>
      </c>
      <c r="C15" s="5">
        <f>EOMONTH(B15,0)</f>
        <v>0</v>
      </c>
      <c r="D15" s="7" cm="1">
        <f t="array" ref="D15">_xlfn.XLOOKUP(A15,Baux_ID,Baux_Loyer_Base)</f>
        <v>0</v>
      </c>
      <c r="E15" s="7" cm="1">
        <f t="array" ref="E15">_xlfn.XLOOKUP(A15,Baux_ID,Baux_Charges)</f>
        <v>0</v>
      </c>
      <c r="F15" s="5" cm="1">
        <f t="array" ref="F15">_xlfn.XLOOKUP(A15,Baux_ID,Baux_IRL_Origine)</f>
        <v>0</v>
      </c>
      <c r="G15" s="7" cm="1">
        <f t="array" ref="G15">D15*(_xlfn.XLOOKUP(B15,IRL_Dates,IRL_Valeurs,, -1)/_xlfn.XLOOKUP(F15,IRL_Dates,IRL_Valeurs,, -1))</f>
        <v>0</v>
      </c>
      <c r="H15" s="7">
        <f>G15+E15</f>
        <v>0</v>
      </c>
      <c r="I15" s="5"/>
      <c r="J15" s="7">
        <v>0</v>
      </c>
      <c r="K15" s="7">
        <f>H15-J15</f>
        <v>0</v>
      </c>
      <c r="L15">
        <f>IF(J15&gt;=H15,"Encaissé",IF(TODAY()&gt;C15,"En retard","Émis"))</f>
        <v>0</v>
      </c>
    </row>
    <row r="16" spans="1:12">
      <c r="A16" t="s">
        <v>67</v>
      </c>
      <c r="B16" s="5">
        <v>45992</v>
      </c>
      <c r="C16" s="5">
        <f>EOMONTH(B16,0)</f>
        <v>0</v>
      </c>
      <c r="D16" s="7" cm="1">
        <f t="array" ref="D16">_xlfn.XLOOKUP(A16,Baux_ID,Baux_Loyer_Base)</f>
        <v>0</v>
      </c>
      <c r="E16" s="7" cm="1">
        <f t="array" ref="E16">_xlfn.XLOOKUP(A16,Baux_ID,Baux_Charges)</f>
        <v>0</v>
      </c>
      <c r="F16" s="5" cm="1">
        <f t="array" ref="F16">_xlfn.XLOOKUP(A16,Baux_ID,Baux_IRL_Origine)</f>
        <v>0</v>
      </c>
      <c r="G16" s="7" cm="1">
        <f t="array" ref="G16">D16*(_xlfn.XLOOKUP(B16,IRL_Dates,IRL_Valeurs,, -1)/_xlfn.XLOOKUP(F16,IRL_Dates,IRL_Valeurs,, -1))</f>
        <v>0</v>
      </c>
      <c r="H16" s="7">
        <f>G16+E16</f>
        <v>0</v>
      </c>
      <c r="I16" s="5"/>
      <c r="J16" s="7">
        <v>0</v>
      </c>
      <c r="K16" s="7">
        <f>H16-J16</f>
        <v>0</v>
      </c>
      <c r="L16">
        <f>IF(J16&gt;=H16,"Encaissé",IF(TODAY()&gt;C16,"En retard","Émis"))</f>
        <v>0</v>
      </c>
    </row>
    <row r="17" spans="1:12">
      <c r="A17" t="s">
        <v>67</v>
      </c>
      <c r="B17" s="5">
        <v>46023</v>
      </c>
      <c r="C17" s="5">
        <f>EOMONTH(B17,0)</f>
        <v>0</v>
      </c>
      <c r="D17" s="7" cm="1">
        <f t="array" ref="D17">_xlfn.XLOOKUP(A17,Baux_ID,Baux_Loyer_Base)</f>
        <v>0</v>
      </c>
      <c r="E17" s="7" cm="1">
        <f t="array" ref="E17">_xlfn.XLOOKUP(A17,Baux_ID,Baux_Charges)</f>
        <v>0</v>
      </c>
      <c r="F17" s="5" cm="1">
        <f t="array" ref="F17">_xlfn.XLOOKUP(A17,Baux_ID,Baux_IRL_Origine)</f>
        <v>0</v>
      </c>
      <c r="G17" s="7" cm="1">
        <f t="array" ref="G17">D17*(_xlfn.XLOOKUP(B17,IRL_Dates,IRL_Valeurs,, -1)/_xlfn.XLOOKUP(F17,IRL_Dates,IRL_Valeurs,, -1))</f>
        <v>0</v>
      </c>
      <c r="H17" s="7">
        <f>G17+E17</f>
        <v>0</v>
      </c>
      <c r="I17" s="5"/>
      <c r="J17" s="7">
        <v>0</v>
      </c>
      <c r="K17" s="7">
        <f>H17-J17</f>
        <v>0</v>
      </c>
      <c r="L17">
        <f>IF(J17&gt;=H17,"Encaissé",IF(TODAY()&gt;C17,"En retard","Émis"))</f>
        <v>0</v>
      </c>
    </row>
    <row r="18" spans="1:12">
      <c r="A18" t="s">
        <v>67</v>
      </c>
      <c r="B18" s="5">
        <v>46054</v>
      </c>
      <c r="C18" s="5">
        <f>EOMONTH(B18,0)</f>
        <v>0</v>
      </c>
      <c r="D18" s="7" cm="1">
        <f t="array" ref="D18">_xlfn.XLOOKUP(A18,Baux_ID,Baux_Loyer_Base)</f>
        <v>0</v>
      </c>
      <c r="E18" s="7" cm="1">
        <f t="array" ref="E18">_xlfn.XLOOKUP(A18,Baux_ID,Baux_Charges)</f>
        <v>0</v>
      </c>
      <c r="F18" s="5" cm="1">
        <f t="array" ref="F18">_xlfn.XLOOKUP(A18,Baux_ID,Baux_IRL_Origine)</f>
        <v>0</v>
      </c>
      <c r="G18" s="7" cm="1">
        <f t="array" ref="G18">D18*(_xlfn.XLOOKUP(B18,IRL_Dates,IRL_Valeurs,, -1)/_xlfn.XLOOKUP(F18,IRL_Dates,IRL_Valeurs,, -1))</f>
        <v>0</v>
      </c>
      <c r="H18" s="7">
        <f>G18+E18</f>
        <v>0</v>
      </c>
      <c r="I18" s="5"/>
      <c r="J18" s="7">
        <v>0</v>
      </c>
      <c r="K18" s="7">
        <f>H18-J18</f>
        <v>0</v>
      </c>
      <c r="L18">
        <f>IF(J18&gt;=H18,"Encaissé",IF(TODAY()&gt;C18,"En retard","Émis"))</f>
        <v>0</v>
      </c>
    </row>
    <row r="19" spans="1:12">
      <c r="A19" t="s">
        <v>67</v>
      </c>
      <c r="B19" s="5">
        <v>46082</v>
      </c>
      <c r="C19" s="5">
        <f>EOMONTH(B19,0)</f>
        <v>0</v>
      </c>
      <c r="D19" s="7" cm="1">
        <f t="array" ref="D19">_xlfn.XLOOKUP(A19,Baux_ID,Baux_Loyer_Base)</f>
        <v>0</v>
      </c>
      <c r="E19" s="7" cm="1">
        <f t="array" ref="E19">_xlfn.XLOOKUP(A19,Baux_ID,Baux_Charges)</f>
        <v>0</v>
      </c>
      <c r="F19" s="5" cm="1">
        <f t="array" ref="F19">_xlfn.XLOOKUP(A19,Baux_ID,Baux_IRL_Origine)</f>
        <v>0</v>
      </c>
      <c r="G19" s="7" cm="1">
        <f t="array" ref="G19">D19*(_xlfn.XLOOKUP(B19,IRL_Dates,IRL_Valeurs,, -1)/_xlfn.XLOOKUP(F19,IRL_Dates,IRL_Valeurs,, -1))</f>
        <v>0</v>
      </c>
      <c r="H19" s="7">
        <f>G19+E19</f>
        <v>0</v>
      </c>
      <c r="I19" s="5"/>
      <c r="J19" s="7">
        <v>0</v>
      </c>
      <c r="K19" s="7">
        <f>H19-J19</f>
        <v>0</v>
      </c>
      <c r="L19">
        <f>IF(J19&gt;=H19,"Encaissé",IF(TODAY()&gt;C19,"En retard","Émis"))</f>
        <v>0</v>
      </c>
    </row>
    <row r="20" spans="1:12">
      <c r="A20" t="s">
        <v>67</v>
      </c>
      <c r="B20" s="5">
        <v>46113</v>
      </c>
      <c r="C20" s="5">
        <f>EOMONTH(B20,0)</f>
        <v>0</v>
      </c>
      <c r="D20" s="7" cm="1">
        <f t="array" ref="D20">_xlfn.XLOOKUP(A20,Baux_ID,Baux_Loyer_Base)</f>
        <v>0</v>
      </c>
      <c r="E20" s="7" cm="1">
        <f t="array" ref="E20">_xlfn.XLOOKUP(A20,Baux_ID,Baux_Charges)</f>
        <v>0</v>
      </c>
      <c r="F20" s="5" cm="1">
        <f t="array" ref="F20">_xlfn.XLOOKUP(A20,Baux_ID,Baux_IRL_Origine)</f>
        <v>0</v>
      </c>
      <c r="G20" s="7" cm="1">
        <f t="array" ref="G20">D20*(_xlfn.XLOOKUP(B20,IRL_Dates,IRL_Valeurs,, -1)/_xlfn.XLOOKUP(F20,IRL_Dates,IRL_Valeurs,, -1))</f>
        <v>0</v>
      </c>
      <c r="H20" s="7">
        <f>G20+E20</f>
        <v>0</v>
      </c>
      <c r="I20" s="5"/>
      <c r="J20" s="7">
        <v>0</v>
      </c>
      <c r="K20" s="7">
        <f>H20-J20</f>
        <v>0</v>
      </c>
      <c r="L20">
        <f>IF(J20&gt;=H20,"Encaissé",IF(TODAY()&gt;C20,"En retard","Émis"))</f>
        <v>0</v>
      </c>
    </row>
    <row r="21" spans="1:12">
      <c r="A21" t="s">
        <v>67</v>
      </c>
      <c r="B21" s="5">
        <v>46143</v>
      </c>
      <c r="C21" s="5">
        <f>EOMONTH(B21,0)</f>
        <v>0</v>
      </c>
      <c r="D21" s="7" cm="1">
        <f t="array" ref="D21">_xlfn.XLOOKUP(A21,Baux_ID,Baux_Loyer_Base)</f>
        <v>0</v>
      </c>
      <c r="E21" s="7" cm="1">
        <f t="array" ref="E21">_xlfn.XLOOKUP(A21,Baux_ID,Baux_Charges)</f>
        <v>0</v>
      </c>
      <c r="F21" s="5" cm="1">
        <f t="array" ref="F21">_xlfn.XLOOKUP(A21,Baux_ID,Baux_IRL_Origine)</f>
        <v>0</v>
      </c>
      <c r="G21" s="7" cm="1">
        <f t="array" ref="G21">D21*(_xlfn.XLOOKUP(B21,IRL_Dates,IRL_Valeurs,, -1)/_xlfn.XLOOKUP(F21,IRL_Dates,IRL_Valeurs,, -1))</f>
        <v>0</v>
      </c>
      <c r="H21" s="7">
        <f>G21+E21</f>
        <v>0</v>
      </c>
      <c r="I21" s="5"/>
      <c r="J21" s="7">
        <v>0</v>
      </c>
      <c r="K21" s="7">
        <f>H21-J21</f>
        <v>0</v>
      </c>
      <c r="L21">
        <f>IF(J21&gt;=H21,"Encaissé",IF(TODAY()&gt;C21,"En retard","Émis"))</f>
        <v>0</v>
      </c>
    </row>
    <row r="22" spans="1:12">
      <c r="A22" t="s">
        <v>67</v>
      </c>
      <c r="B22" s="5">
        <v>46174</v>
      </c>
      <c r="C22" s="5">
        <f>EOMONTH(B22,0)</f>
        <v>0</v>
      </c>
      <c r="D22" s="7" cm="1">
        <f t="array" ref="D22">_xlfn.XLOOKUP(A22,Baux_ID,Baux_Loyer_Base)</f>
        <v>0</v>
      </c>
      <c r="E22" s="7" cm="1">
        <f t="array" ref="E22">_xlfn.XLOOKUP(A22,Baux_ID,Baux_Charges)</f>
        <v>0</v>
      </c>
      <c r="F22" s="5" cm="1">
        <f t="array" ref="F22">_xlfn.XLOOKUP(A22,Baux_ID,Baux_IRL_Origine)</f>
        <v>0</v>
      </c>
      <c r="G22" s="7" cm="1">
        <f t="array" ref="G22">D22*(_xlfn.XLOOKUP(B22,IRL_Dates,IRL_Valeurs,, -1)/_xlfn.XLOOKUP(F22,IRL_Dates,IRL_Valeurs,, -1))</f>
        <v>0</v>
      </c>
      <c r="H22" s="7">
        <f>G22+E22</f>
        <v>0</v>
      </c>
      <c r="I22" s="5"/>
      <c r="J22" s="7">
        <v>0</v>
      </c>
      <c r="K22" s="7">
        <f>H22-J22</f>
        <v>0</v>
      </c>
      <c r="L22">
        <f>IF(J22&gt;=H22,"Encaissé",IF(TODAY()&gt;C22,"En retard","Émis"))</f>
        <v>0</v>
      </c>
    </row>
    <row r="23" spans="1:12">
      <c r="A23" t="s">
        <v>67</v>
      </c>
      <c r="B23" s="5">
        <v>46204</v>
      </c>
      <c r="C23" s="5">
        <f>EOMONTH(B23,0)</f>
        <v>0</v>
      </c>
      <c r="D23" s="7" cm="1">
        <f t="array" ref="D23">_xlfn.XLOOKUP(A23,Baux_ID,Baux_Loyer_Base)</f>
        <v>0</v>
      </c>
      <c r="E23" s="7" cm="1">
        <f t="array" ref="E23">_xlfn.XLOOKUP(A23,Baux_ID,Baux_Charges)</f>
        <v>0</v>
      </c>
      <c r="F23" s="5" cm="1">
        <f t="array" ref="F23">_xlfn.XLOOKUP(A23,Baux_ID,Baux_IRL_Origine)</f>
        <v>0</v>
      </c>
      <c r="G23" s="7" cm="1">
        <f t="array" ref="G23">D23*(_xlfn.XLOOKUP(B23,IRL_Dates,IRL_Valeurs,, -1)/_xlfn.XLOOKUP(F23,IRL_Dates,IRL_Valeurs,, -1))</f>
        <v>0</v>
      </c>
      <c r="H23" s="7">
        <f>G23+E23</f>
        <v>0</v>
      </c>
      <c r="I23" s="5"/>
      <c r="J23" s="7">
        <v>0</v>
      </c>
      <c r="K23" s="7">
        <f>H23-J23</f>
        <v>0</v>
      </c>
      <c r="L23">
        <f>IF(J23&gt;=H23,"Encaissé",IF(TODAY()&gt;C23,"En retard","Émis"))</f>
        <v>0</v>
      </c>
    </row>
    <row r="24" spans="1:12">
      <c r="A24" t="s">
        <v>67</v>
      </c>
      <c r="B24" s="5">
        <v>46235</v>
      </c>
      <c r="C24" s="5">
        <f>EOMONTH(B24,0)</f>
        <v>0</v>
      </c>
      <c r="D24" s="7" cm="1">
        <f t="array" ref="D24">_xlfn.XLOOKUP(A24,Baux_ID,Baux_Loyer_Base)</f>
        <v>0</v>
      </c>
      <c r="E24" s="7" cm="1">
        <f t="array" ref="E24">_xlfn.XLOOKUP(A24,Baux_ID,Baux_Charges)</f>
        <v>0</v>
      </c>
      <c r="F24" s="5" cm="1">
        <f t="array" ref="F24">_xlfn.XLOOKUP(A24,Baux_ID,Baux_IRL_Origine)</f>
        <v>0</v>
      </c>
      <c r="G24" s="7" cm="1">
        <f t="array" ref="G24">D24*(_xlfn.XLOOKUP(B24,IRL_Dates,IRL_Valeurs,, -1)/_xlfn.XLOOKUP(F24,IRL_Dates,IRL_Valeurs,, -1))</f>
        <v>0</v>
      </c>
      <c r="H24" s="7">
        <f>G24+E24</f>
        <v>0</v>
      </c>
      <c r="I24" s="5"/>
      <c r="J24" s="7">
        <v>0</v>
      </c>
      <c r="K24" s="7">
        <f>H24-J24</f>
        <v>0</v>
      </c>
      <c r="L24">
        <f>IF(J24&gt;=H24,"Encaissé",IF(TODAY()&gt;C24,"En retard","Émis"))</f>
        <v>0</v>
      </c>
    </row>
    <row r="25" spans="1:12">
      <c r="A25" t="s">
        <v>67</v>
      </c>
      <c r="B25" s="5">
        <v>46266</v>
      </c>
      <c r="C25" s="5">
        <f>EOMONTH(B25,0)</f>
        <v>0</v>
      </c>
      <c r="D25" s="7" cm="1">
        <f t="array" ref="D25">_xlfn.XLOOKUP(A25,Baux_ID,Baux_Loyer_Base)</f>
        <v>0</v>
      </c>
      <c r="E25" s="7" cm="1">
        <f t="array" ref="E25">_xlfn.XLOOKUP(A25,Baux_ID,Baux_Charges)</f>
        <v>0</v>
      </c>
      <c r="F25" s="5" cm="1">
        <f t="array" ref="F25">_xlfn.XLOOKUP(A25,Baux_ID,Baux_IRL_Origine)</f>
        <v>0</v>
      </c>
      <c r="G25" s="7" cm="1">
        <f t="array" ref="G25">D25*(_xlfn.XLOOKUP(B25,IRL_Dates,IRL_Valeurs,, -1)/_xlfn.XLOOKUP(F25,IRL_Dates,IRL_Valeurs,, -1))</f>
        <v>0</v>
      </c>
      <c r="H25" s="7">
        <f>G25+E25</f>
        <v>0</v>
      </c>
      <c r="I25" s="5"/>
      <c r="J25" s="7">
        <v>0</v>
      </c>
      <c r="K25" s="7">
        <f>H25-J25</f>
        <v>0</v>
      </c>
      <c r="L25">
        <f>IF(J25&gt;=H25,"Encaissé",IF(TODAY()&gt;C25,"En retard","Émis"))</f>
        <v>0</v>
      </c>
    </row>
  </sheetData>
  <autoFilter ref="A1:L25"/>
  <conditionalFormatting sqref="L2:L25">
    <cfRule type="containsText" dxfId="0" priority="1" operator="containsText" text="En retard">
      <formula>NOT(ISERROR(SEARCH("En retard",L2)))</formula>
    </cfRule>
    <cfRule type="containsText" dxfId="1" priority="2" operator="containsText" text="Émis">
      <formula>NOT(ISERROR(SEARCH("Émis",L2)))</formula>
    </cfRule>
    <cfRule type="containsText" dxfId="2" priority="3" operator="containsText" text="Encaissé">
      <formula>NOT(ISERROR(SEARCH("Encaissé",L2)))</formula>
    </cfRule>
  </conditionalFormatting>
  <pageMargins left="0.7" right="0.7" top="0.75" bottom="0.75" header="0.3" footer="0.3"/>
  <headerFooter>
    <oddFooter>&amp;Llecoursgratuit.com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E3"/>
  <sheetViews>
    <sheetView workbookViewId="0"/>
  </sheetViews>
  <sheetFormatPr defaultRowHeight="15"/>
  <cols>
    <col min="1" max="5" width="22.7109375" customWidth="1"/>
  </cols>
  <sheetData>
    <row r="1" spans="1:5">
      <c r="A1" s="6" t="s">
        <v>76</v>
      </c>
      <c r="B1" s="6" t="s">
        <v>77</v>
      </c>
      <c r="C1" s="6" t="s">
        <v>78</v>
      </c>
      <c r="D1" s="6" t="s">
        <v>79</v>
      </c>
      <c r="E1" s="6" t="s">
        <v>80</v>
      </c>
    </row>
    <row r="2" spans="1:5">
      <c r="A2" s="5">
        <v>45935</v>
      </c>
      <c r="B2" t="s">
        <v>81</v>
      </c>
      <c r="C2" s="7">
        <v>880</v>
      </c>
      <c r="D2" t="s">
        <v>64</v>
      </c>
      <c r="E2" t="s">
        <v>82</v>
      </c>
    </row>
    <row r="3" spans="1:5">
      <c r="A3" s="5">
        <v>45937</v>
      </c>
      <c r="B3" t="s">
        <v>83</v>
      </c>
      <c r="C3" s="7">
        <v>500</v>
      </c>
      <c r="D3" t="s">
        <v>67</v>
      </c>
      <c r="E3" t="s">
        <v>84</v>
      </c>
    </row>
  </sheetData>
  <dataValidations count="2">
    <dataValidation type="list" allowBlank="1" showInputMessage="1" showErrorMessage="1" sqref="D2">
      <formula1>Baux!$A$2:$A$200</formula1>
    </dataValidation>
    <dataValidation type="list" allowBlank="1" showInputMessage="1" showErrorMessage="1" sqref="D3">
      <formula1>Baux!$A$2:$A$200</formula1>
    </dataValidation>
  </dataValidations>
  <pageMargins left="0.7" right="0.7" top="0.75" bottom="0.75" header="0.3" footer="0.3"/>
  <headerFooter>
    <oddFooter>&amp;Llecoursgratuit.com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E3"/>
  <sheetViews>
    <sheetView workbookViewId="0"/>
  </sheetViews>
  <sheetFormatPr defaultRowHeight="15"/>
  <cols>
    <col min="1" max="5" width="22.7109375" customWidth="1"/>
  </cols>
  <sheetData>
    <row r="1" spans="1:5">
      <c r="A1" s="6" t="s">
        <v>19</v>
      </c>
      <c r="B1" s="6" t="s">
        <v>85</v>
      </c>
      <c r="C1" s="6" t="s">
        <v>86</v>
      </c>
      <c r="D1" s="6" t="s">
        <v>87</v>
      </c>
      <c r="E1" s="6" t="s">
        <v>88</v>
      </c>
    </row>
    <row r="2" spans="1:5">
      <c r="A2" t="s">
        <v>28</v>
      </c>
      <c r="B2" s="8">
        <v>2025</v>
      </c>
      <c r="C2" s="7">
        <v>720</v>
      </c>
      <c r="D2" s="7">
        <v>720</v>
      </c>
      <c r="E2" s="7">
        <f>C2-D2</f>
        <v>0</v>
      </c>
    </row>
    <row r="3" spans="1:5">
      <c r="A3" t="s">
        <v>34</v>
      </c>
      <c r="B3" s="8">
        <v>2025</v>
      </c>
      <c r="C3" s="7">
        <v>900</v>
      </c>
      <c r="D3" s="7">
        <v>840</v>
      </c>
      <c r="E3" s="7">
        <f>C3-D3</f>
        <v>0</v>
      </c>
    </row>
  </sheetData>
  <pageMargins left="0.7" right="0.7" top="0.75" bottom="0.75" header="0.3" footer="0.3"/>
  <headerFooter>
    <oddFooter>&amp;Llecoursgratuit.com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E3"/>
  <sheetViews>
    <sheetView workbookViewId="0"/>
  </sheetViews>
  <sheetFormatPr defaultRowHeight="15"/>
  <cols>
    <col min="1" max="5" width="24.7109375" customWidth="1"/>
  </cols>
  <sheetData>
    <row r="1" spans="1:5">
      <c r="A1" s="6" t="s">
        <v>54</v>
      </c>
      <c r="B1" s="6" t="s">
        <v>89</v>
      </c>
      <c r="C1" s="6" t="s">
        <v>90</v>
      </c>
      <c r="D1" s="6" t="s">
        <v>91</v>
      </c>
      <c r="E1" s="6" t="s">
        <v>92</v>
      </c>
    </row>
    <row r="2" spans="1:5">
      <c r="A2" t="s">
        <v>64</v>
      </c>
      <c r="B2" s="7">
        <v>820</v>
      </c>
      <c r="C2" s="5">
        <v>45536</v>
      </c>
      <c r="E2" s="7">
        <v>820</v>
      </c>
    </row>
    <row r="3" spans="1:5">
      <c r="A3" t="s">
        <v>67</v>
      </c>
      <c r="B3" s="7">
        <v>1960</v>
      </c>
      <c r="C3" s="5">
        <v>45717</v>
      </c>
      <c r="E3" s="7">
        <v>1960</v>
      </c>
    </row>
  </sheetData>
  <pageMargins left="0.7" right="0.7" top="0.75" bottom="0.75" header="0.3" footer="0.3"/>
  <headerFooter>
    <oddFooter>&amp;Llecoursgratuit.com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A12"/>
  <sheetViews>
    <sheetView workbookViewId="0"/>
  </sheetViews>
  <sheetFormatPr defaultRowHeight="15"/>
  <cols>
    <col min="1" max="1" width="120.7109375" customWidth="1"/>
  </cols>
  <sheetData>
    <row r="1" spans="1:1">
      <c r="A1" s="3" t="s">
        <v>93</v>
      </c>
    </row>
    <row r="3" spans="1:1">
      <c r="A3" s="4" t="s">
        <v>94</v>
      </c>
    </row>
    <row r="4" spans="1:1">
      <c r="A4" s="2" t="s">
        <v>95</v>
      </c>
    </row>
    <row r="5" spans="1:1">
      <c r="A5" s="2"/>
    </row>
    <row r="6" spans="1:1">
      <c r="A6" s="2" t="s">
        <v>96</v>
      </c>
    </row>
    <row r="7" spans="1:1">
      <c r="A7" s="2" t="s">
        <v>97</v>
      </c>
    </row>
    <row r="8" spans="1:1">
      <c r="A8" s="2"/>
    </row>
    <row r="9" spans="1:1">
      <c r="A9" s="2" t="s">
        <v>98</v>
      </c>
    </row>
    <row r="10" spans="1:1">
      <c r="A10" s="2"/>
    </row>
    <row r="11" spans="1:1">
      <c r="A11" s="2" t="s">
        <v>99</v>
      </c>
    </row>
    <row r="12" spans="1:1">
      <c r="A12" s="2" t="s">
        <v>100</v>
      </c>
    </row>
  </sheetData>
  <pageMargins left="0.7" right="0.7" top="0.75" bottom="0.75" header="0.3" footer="0.3"/>
  <headerFooter>
    <oddFooter>&amp;Llecoursgratuit.com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F15"/>
  <sheetViews>
    <sheetView workbookViewId="0"/>
  </sheetViews>
  <sheetFormatPr defaultRowHeight="15"/>
  <cols>
    <col min="1" max="9" width="18.7109375" customWidth="1"/>
  </cols>
  <sheetData>
    <row r="1" spans="1:6">
      <c r="A1" s="3" t="s">
        <v>101</v>
      </c>
    </row>
    <row r="3" spans="1:6">
      <c r="A3" s="6" t="s">
        <v>69</v>
      </c>
      <c r="B3" s="6" t="s">
        <v>102</v>
      </c>
      <c r="C3" s="6" t="s">
        <v>103</v>
      </c>
      <c r="D3" s="6" t="s">
        <v>104</v>
      </c>
      <c r="F3" s="4" t="s">
        <v>105</v>
      </c>
    </row>
    <row r="4" spans="1:6">
      <c r="A4" s="5">
        <v>45931</v>
      </c>
      <c r="B4" s="7">
        <f>SUMIFS(Loyers_TotalDu,Loyers_Mois,"&gt;="&amp;DATE(YEAR(A4),MONTH(A4),1),Loyers_Mois,"&lt;="&amp;EOMONTH(A4,0))</f>
        <v>0</v>
      </c>
      <c r="C4" s="7">
        <f>SUMIFS(Loyers_Encaisse,Loyers_Mois,"&gt;="&amp;DATE(YEAR(A4),MONTH(A4),1),Loyers_Mois,"&lt;="&amp;EOMONTH(A4,0))</f>
        <v>0</v>
      </c>
      <c r="D4" s="7">
        <f>SUMIFS(Loyers_Solde,Loyers_Mois,"&lt;="&amp;EOMONTH(A4,0))</f>
        <v>0</v>
      </c>
      <c r="F4" s="9">
        <f>IFERROR(SUM(C4:C15)/SUM(B4:B15),0)</f>
        <v>0</v>
      </c>
    </row>
    <row r="5" spans="1:6">
      <c r="A5" s="5">
        <v>45962</v>
      </c>
      <c r="B5" s="7">
        <f>SUMIFS(Loyers_TotalDu,Loyers_Mois,"&gt;="&amp;DATE(YEAR(A5),MONTH(A5),1),Loyers_Mois,"&lt;="&amp;EOMONTH(A5,0))</f>
        <v>0</v>
      </c>
      <c r="C5" s="7">
        <f>SUMIFS(Loyers_Encaisse,Loyers_Mois,"&gt;="&amp;DATE(YEAR(A5),MONTH(A5),1),Loyers_Mois,"&lt;="&amp;EOMONTH(A5,0))</f>
        <v>0</v>
      </c>
      <c r="D5" s="7">
        <f>SUMIFS(Loyers_Solde,Loyers_Mois,"&lt;="&amp;EOMONTH(A5,0))</f>
        <v>0</v>
      </c>
    </row>
    <row r="6" spans="1:6">
      <c r="A6" s="5">
        <v>45992</v>
      </c>
      <c r="B6" s="7">
        <f>SUMIFS(Loyers_TotalDu,Loyers_Mois,"&gt;="&amp;DATE(YEAR(A6),MONTH(A6),1),Loyers_Mois,"&lt;="&amp;EOMONTH(A6,0))</f>
        <v>0</v>
      </c>
      <c r="C6" s="7">
        <f>SUMIFS(Loyers_Encaisse,Loyers_Mois,"&gt;="&amp;DATE(YEAR(A6),MONTH(A6),1),Loyers_Mois,"&lt;="&amp;EOMONTH(A6,0))</f>
        <v>0</v>
      </c>
      <c r="D6" s="7">
        <f>SUMIFS(Loyers_Solde,Loyers_Mois,"&lt;="&amp;EOMONTH(A6,0))</f>
        <v>0</v>
      </c>
      <c r="F6" s="4" t="s">
        <v>106</v>
      </c>
    </row>
    <row r="7" spans="1:6">
      <c r="A7" s="5">
        <v>46023</v>
      </c>
      <c r="B7" s="7">
        <f>SUMIFS(Loyers_TotalDu,Loyers_Mois,"&gt;="&amp;DATE(YEAR(A7),MONTH(A7),1),Loyers_Mois,"&lt;="&amp;EOMONTH(A7,0))</f>
        <v>0</v>
      </c>
      <c r="C7" s="7">
        <f>SUMIFS(Loyers_Encaisse,Loyers_Mois,"&gt;="&amp;DATE(YEAR(A7),MONTH(A7),1),Loyers_Mois,"&lt;="&amp;EOMONTH(A7,0))</f>
        <v>0</v>
      </c>
      <c r="D7" s="7">
        <f>SUMIFS(Loyers_Solde,Loyers_Mois,"&lt;="&amp;EOMONTH(A7,0))</f>
        <v>0</v>
      </c>
      <c r="F7" s="7">
        <f>SUM(D4:D15)</f>
        <v>0</v>
      </c>
    </row>
    <row r="8" spans="1:6">
      <c r="A8" s="5">
        <v>46054</v>
      </c>
      <c r="B8" s="7">
        <f>SUMIFS(Loyers_TotalDu,Loyers_Mois,"&gt;="&amp;DATE(YEAR(A8),MONTH(A8),1),Loyers_Mois,"&lt;="&amp;EOMONTH(A8,0))</f>
        <v>0</v>
      </c>
      <c r="C8" s="7">
        <f>SUMIFS(Loyers_Encaisse,Loyers_Mois,"&gt;="&amp;DATE(YEAR(A8),MONTH(A8),1),Loyers_Mois,"&lt;="&amp;EOMONTH(A8,0))</f>
        <v>0</v>
      </c>
      <c r="D8" s="7">
        <f>SUMIFS(Loyers_Solde,Loyers_Mois,"&lt;="&amp;EOMONTH(A8,0))</f>
        <v>0</v>
      </c>
    </row>
    <row r="9" spans="1:6">
      <c r="A9" s="5">
        <v>46082</v>
      </c>
      <c r="B9" s="7">
        <f>SUMIFS(Loyers_TotalDu,Loyers_Mois,"&gt;="&amp;DATE(YEAR(A9),MONTH(A9),1),Loyers_Mois,"&lt;="&amp;EOMONTH(A9,0))</f>
        <v>0</v>
      </c>
      <c r="C9" s="7">
        <f>SUMIFS(Loyers_Encaisse,Loyers_Mois,"&gt;="&amp;DATE(YEAR(A9),MONTH(A9),1),Loyers_Mois,"&lt;="&amp;EOMONTH(A9,0))</f>
        <v>0</v>
      </c>
      <c r="D9" s="7">
        <f>SUMIFS(Loyers_Solde,Loyers_Mois,"&lt;="&amp;EOMONTH(A9,0))</f>
        <v>0</v>
      </c>
    </row>
    <row r="10" spans="1:6">
      <c r="A10" s="5">
        <v>46113</v>
      </c>
      <c r="B10" s="7">
        <f>SUMIFS(Loyers_TotalDu,Loyers_Mois,"&gt;="&amp;DATE(YEAR(A10),MONTH(A10),1),Loyers_Mois,"&lt;="&amp;EOMONTH(A10,0))</f>
        <v>0</v>
      </c>
      <c r="C10" s="7">
        <f>SUMIFS(Loyers_Encaisse,Loyers_Mois,"&gt;="&amp;DATE(YEAR(A10),MONTH(A10),1),Loyers_Mois,"&lt;="&amp;EOMONTH(A10,0))</f>
        <v>0</v>
      </c>
      <c r="D10" s="7">
        <f>SUMIFS(Loyers_Solde,Loyers_Mois,"&lt;="&amp;EOMONTH(A10,0))</f>
        <v>0</v>
      </c>
    </row>
    <row r="11" spans="1:6">
      <c r="A11" s="5">
        <v>46143</v>
      </c>
      <c r="B11" s="7">
        <f>SUMIFS(Loyers_TotalDu,Loyers_Mois,"&gt;="&amp;DATE(YEAR(A11),MONTH(A11),1),Loyers_Mois,"&lt;="&amp;EOMONTH(A11,0))</f>
        <v>0</v>
      </c>
      <c r="C11" s="7">
        <f>SUMIFS(Loyers_Encaisse,Loyers_Mois,"&gt;="&amp;DATE(YEAR(A11),MONTH(A11),1),Loyers_Mois,"&lt;="&amp;EOMONTH(A11,0))</f>
        <v>0</v>
      </c>
      <c r="D11" s="7">
        <f>SUMIFS(Loyers_Solde,Loyers_Mois,"&lt;="&amp;EOMONTH(A11,0))</f>
        <v>0</v>
      </c>
    </row>
    <row r="12" spans="1:6">
      <c r="A12" s="5">
        <v>46174</v>
      </c>
      <c r="B12" s="7">
        <f>SUMIFS(Loyers_TotalDu,Loyers_Mois,"&gt;="&amp;DATE(YEAR(A12),MONTH(A12),1),Loyers_Mois,"&lt;="&amp;EOMONTH(A12,0))</f>
        <v>0</v>
      </c>
      <c r="C12" s="7">
        <f>SUMIFS(Loyers_Encaisse,Loyers_Mois,"&gt;="&amp;DATE(YEAR(A12),MONTH(A12),1),Loyers_Mois,"&lt;="&amp;EOMONTH(A12,0))</f>
        <v>0</v>
      </c>
      <c r="D12" s="7">
        <f>SUMIFS(Loyers_Solde,Loyers_Mois,"&lt;="&amp;EOMONTH(A12,0))</f>
        <v>0</v>
      </c>
    </row>
    <row r="13" spans="1:6">
      <c r="A13" s="5">
        <v>46204</v>
      </c>
      <c r="B13" s="7">
        <f>SUMIFS(Loyers_TotalDu,Loyers_Mois,"&gt;="&amp;DATE(YEAR(A13),MONTH(A13),1),Loyers_Mois,"&lt;="&amp;EOMONTH(A13,0))</f>
        <v>0</v>
      </c>
      <c r="C13" s="7">
        <f>SUMIFS(Loyers_Encaisse,Loyers_Mois,"&gt;="&amp;DATE(YEAR(A13),MONTH(A13),1),Loyers_Mois,"&lt;="&amp;EOMONTH(A13,0))</f>
        <v>0</v>
      </c>
      <c r="D13" s="7">
        <f>SUMIFS(Loyers_Solde,Loyers_Mois,"&lt;="&amp;EOMONTH(A13,0))</f>
        <v>0</v>
      </c>
    </row>
    <row r="14" spans="1:6">
      <c r="A14" s="5">
        <v>46235</v>
      </c>
      <c r="B14" s="7">
        <f>SUMIFS(Loyers_TotalDu,Loyers_Mois,"&gt;="&amp;DATE(YEAR(A14),MONTH(A14),1),Loyers_Mois,"&lt;="&amp;EOMONTH(A14,0))</f>
        <v>0</v>
      </c>
      <c r="C14" s="7">
        <f>SUMIFS(Loyers_Encaisse,Loyers_Mois,"&gt;="&amp;DATE(YEAR(A14),MONTH(A14),1),Loyers_Mois,"&lt;="&amp;EOMONTH(A14,0))</f>
        <v>0</v>
      </c>
      <c r="D14" s="7">
        <f>SUMIFS(Loyers_Solde,Loyers_Mois,"&lt;="&amp;EOMONTH(A14,0))</f>
        <v>0</v>
      </c>
    </row>
    <row r="15" spans="1:6">
      <c r="A15" s="5">
        <v>46266</v>
      </c>
      <c r="B15" s="7">
        <f>SUMIFS(Loyers_TotalDu,Loyers_Mois,"&gt;="&amp;DATE(YEAR(A15),MONTH(A15),1),Loyers_Mois,"&lt;="&amp;EOMONTH(A15,0))</f>
        <v>0</v>
      </c>
      <c r="C15" s="7">
        <f>SUMIFS(Loyers_Encaisse,Loyers_Mois,"&gt;="&amp;DATE(YEAR(A15),MONTH(A15),1),Loyers_Mois,"&lt;="&amp;EOMONTH(A15,0))</f>
        <v>0</v>
      </c>
      <c r="D15" s="7">
        <f>SUMIFS(Loyers_Solde,Loyers_Mois,"&lt;="&amp;EOMONTH(A15,0))</f>
        <v>0</v>
      </c>
    </row>
  </sheetData>
  <pageMargins left="0.7" right="0.7" top="0.75" bottom="0.75" header="0.3" footer="0.3"/>
  <headerFooter>
    <oddFooter>&amp;Llecoursgratuit.com</oddFooter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B28"/>
  <sheetViews>
    <sheetView workbookViewId="0"/>
  </sheetViews>
  <sheetFormatPr defaultRowHeight="15"/>
  <cols>
    <col min="1" max="1" width="42.7109375" customWidth="1"/>
    <col min="2" max="2" width="32.7109375" customWidth="1"/>
  </cols>
  <sheetData>
    <row r="1" spans="1:2">
      <c r="A1" s="3" t="s">
        <v>107</v>
      </c>
    </row>
    <row r="3" spans="1:2">
      <c r="A3" s="4" t="s">
        <v>108</v>
      </c>
    </row>
    <row r="4" spans="1:2">
      <c r="A4" s="4" t="s">
        <v>109</v>
      </c>
      <c r="B4" s="5">
        <v>45931</v>
      </c>
    </row>
    <row r="6" spans="1:2">
      <c r="A6" s="2" t="s">
        <v>110</v>
      </c>
      <c r="B6" s="7" cm="1">
        <f t="array" ref="B6">_xlfn.XLOOKUP(B3,Baux_ID,Baux_Loyer_Base)</f>
        <v>0</v>
      </c>
    </row>
    <row r="7" spans="1:2">
      <c r="A7" s="2" t="s">
        <v>111</v>
      </c>
      <c r="B7" s="7" cm="1">
        <f t="array" ref="B7">_xlfn.XLOOKUP(B3,Baux_ID,Baux_Charges)</f>
        <v>0</v>
      </c>
    </row>
    <row r="8" spans="1:2">
      <c r="A8" s="2" t="s">
        <v>112</v>
      </c>
      <c r="B8" s="5" cm="1">
        <f t="array" ref="B8">_xlfn.XLOOKUP(B3,Baux_ID,Baux_IRL_Origine)</f>
        <v>0</v>
      </c>
    </row>
    <row r="9" spans="1:2">
      <c r="A9" s="2" t="s">
        <v>113</v>
      </c>
      <c r="B9" s="7" cm="1">
        <f t="array" ref="B9">B6*(_xlfn.XLOOKUP(B4,IRL_Dates,IRL_Valeurs,, -1)/_xlfn.XLOOKUP(B8,IRL_Dates,IRL_Valeurs,, -1))</f>
        <v>0</v>
      </c>
    </row>
    <row r="10" spans="1:2">
      <c r="A10" s="2" t="s">
        <v>114</v>
      </c>
      <c r="B10" s="7">
        <f>B9+B7</f>
        <v>0</v>
      </c>
    </row>
    <row r="11" spans="1:2">
      <c r="A11" s="2" t="s">
        <v>115</v>
      </c>
      <c r="B11" s="7">
        <f>B9+B7</f>
        <v>0</v>
      </c>
    </row>
    <row r="13" spans="1:2">
      <c r="A13" s="2" t="s">
        <v>116</v>
      </c>
      <c r="B13" s="5">
        <f>EOMONTH(B4,0)</f>
        <v>0</v>
      </c>
    </row>
    <row r="15" spans="1:2">
      <c r="A15" s="3" t="s">
        <v>117</v>
      </c>
    </row>
    <row r="17" spans="1:2">
      <c r="A17" s="10" t="s">
        <v>118</v>
      </c>
      <c r="B17" cm="1">
        <f t="array" ref="B17">_xlfn.XLOOKUP(_xlfn.XLOOKUP(B3,Baux_ID,Baux_ID_Loc),Loc_ID,Locataires!B2:B200)&amp;" "&amp;_xlfn.XLOOKUP(_xlfn.XLOOKUP(B3,Baux_ID,Baux_ID_Loc),Loc_ID,Locataires!C2:C200)</f>
        <v>0</v>
      </c>
    </row>
    <row r="18" spans="1:2">
      <c r="A18" s="10" t="s">
        <v>119</v>
      </c>
      <c r="B18" cm="1">
        <f t="array" ref="B18">_xlfn.XLOOKUP(_xlfn.XLOOKUP(B3,Baux_ID,Baux_ID_Bien),Biens_ID,Biens!B2:B200)</f>
        <v>0</v>
      </c>
    </row>
    <row r="19" spans="1:2">
      <c r="A19" s="10" t="s">
        <v>120</v>
      </c>
      <c r="B19">
        <f>TEXT(B4,"mmmm yyyy")</f>
        <v>0</v>
      </c>
    </row>
    <row r="21" spans="1:2">
      <c r="A21" s="10" t="s">
        <v>121</v>
      </c>
      <c r="B21" t="s">
        <v>122</v>
      </c>
    </row>
    <row r="22" spans="1:2">
      <c r="A22" s="10" t="s">
        <v>123</v>
      </c>
      <c r="B22" s="7">
        <f>B11</f>
        <v>0</v>
      </c>
    </row>
    <row r="24" spans="1:2">
      <c r="A24" s="10" t="s">
        <v>124</v>
      </c>
      <c r="B24" t="s">
        <v>125</v>
      </c>
    </row>
    <row r="25" spans="1:2">
      <c r="A25" s="10" t="s">
        <v>126</v>
      </c>
      <c r="B25" s="5">
        <v>45938</v>
      </c>
    </row>
    <row r="27" spans="1:2">
      <c r="A27" s="10" t="s">
        <v>127</v>
      </c>
    </row>
    <row r="28" spans="1:2">
      <c r="A28" s="11" t="s">
        <v>128</v>
      </c>
    </row>
  </sheetData>
  <dataValidations count="1">
    <dataValidation type="list" allowBlank="1" showInputMessage="1" showErrorMessage="1" sqref="B3">
      <formula1>Baux!$A$2:$A$200</formula1>
    </dataValidation>
  </dataValidations>
  <pageMargins left="0.5" right="0.5" top="0.5" bottom="0.5" header="0.3" footer="0.3"/>
  <pageSetup paperSize="9" orientation="landscape"/>
  <headerFooter>
    <oddFooter>&amp;Llecoursgratuit.com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15</vt:i4>
      </vt:variant>
    </vt:vector>
  </HeadingPairs>
  <TitlesOfParts>
    <vt:vector size="27" baseType="lpstr">
      <vt:lpstr>README</vt:lpstr>
      <vt:lpstr>Paramètres</vt:lpstr>
      <vt:lpstr>Biens</vt:lpstr>
      <vt:lpstr>Locataires</vt:lpstr>
      <vt:lpstr>Baux</vt:lpstr>
      <vt:lpstr>Loyers</vt:lpstr>
      <vt:lpstr>Banque</vt:lpstr>
      <vt:lpstr>Charges_Récupérables</vt:lpstr>
      <vt:lpstr>Depots_Garantie</vt:lpstr>
      <vt:lpstr>Relances</vt:lpstr>
      <vt:lpstr>KPI_Dashboard</vt:lpstr>
      <vt:lpstr>Quittance</vt:lpstr>
      <vt:lpstr>Baux_Charges</vt:lpstr>
      <vt:lpstr>Baux_ID</vt:lpstr>
      <vt:lpstr>Baux_ID_Bien</vt:lpstr>
      <vt:lpstr>Baux_ID_Loc</vt:lpstr>
      <vt:lpstr>Baux_IRL_Origine</vt:lpstr>
      <vt:lpstr>Baux_Loyer_Base</vt:lpstr>
      <vt:lpstr>Biens_ID</vt:lpstr>
      <vt:lpstr>IRL_Dates</vt:lpstr>
      <vt:lpstr>IRL_Valeurs</vt:lpstr>
      <vt:lpstr>List_Type_Bail</vt:lpstr>
      <vt:lpstr>Loc_ID</vt:lpstr>
      <vt:lpstr>Loyers_Encaisse</vt:lpstr>
      <vt:lpstr>Loyers_Mois</vt:lpstr>
      <vt:lpstr>Loyers_Solde</vt:lpstr>
      <vt:lpstr>Loyers_TotalDu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2025-10-08T11:46:57Z</dcterms:created>
  <dcterms:modified xsi:type="dcterms:W3CDTF">2025-10-08T11:46:57Z</dcterms:modified>
</cp:coreProperties>
</file>