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ADME" sheetId="1" r:id="rId1"/>
    <sheet name="Paramètres" sheetId="2" r:id="rId2"/>
    <sheet name="Biens" sheetId="3" r:id="rId3"/>
    <sheet name="Locataires" sheetId="4" r:id="rId4"/>
    <sheet name="Baux" sheetId="5" r:id="rId5"/>
    <sheet name="Colocs" sheetId="6" r:id="rId6"/>
    <sheet name="Loyers_Coloc" sheetId="7" r:id="rId7"/>
    <sheet name="Quittance_Coloc" sheetId="8" r:id="rId8"/>
  </sheets>
  <definedNames>
    <definedName name="_xlnm._FilterDatabase" localSheetId="6" hidden="1">Loyers_Coloc!$A$1:$N$37</definedName>
    <definedName name="Baux_Charges">'Baux'!$E$2:$E$200</definedName>
    <definedName name="Baux_ID">'Baux'!$A$2:$A$200</definedName>
    <definedName name="Baux_IRL_Origine">'Baux'!$G$2:$G$200</definedName>
    <definedName name="Baux_Loyer_Base">'Baux'!$D$2:$D$200</definedName>
    <definedName name="Biens_ID">'Biens'!$A$2:$A$200</definedName>
    <definedName name="Coloc_Bail">'Colocs'!$A$2:$A$200</definedName>
    <definedName name="Coloc_ID">'Colocs'!$B$2:$B$200</definedName>
    <definedName name="Coloc_Nom">'Colocs'!$C$2:$C$200</definedName>
    <definedName name="Coloc_Prenom">'Colocs'!$D$2:$D$200</definedName>
    <definedName name="Coloc_Quote">'Colocs'!$E$2:$E$200</definedName>
    <definedName name="IRL_Dates">'Paramètres'!$A$3:$A$60</definedName>
    <definedName name="IRL_Valeurs">'Paramètres'!$B$3:$B$60</definedName>
    <definedName name="Loc_ID">'Locataires'!$A$2:$A$200</definedName>
    <definedName name="Loc_Nom">'Locataires'!$B$2:$B$200</definedName>
    <definedName name="Loc_Prenom">'Locataires'!$C$2:$C$200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<sst xmlns="http://schemas.openxmlformats.org/spreadsheetml/2006/main" count="173" uniqueCount="68">
  <si>
    <t>Modèle Excel — Gestion locative (Colocation) — lecoursgratuit.com</t>
  </si>
  <si>
    <t>Ce fichier gère les quotes‑parts, quittances individuelles et suivi par colocataire.</t>
  </si>
  <si>
    <t>Étapes : saisissez vos colocs (feuille 'Colocs'), gardez l’IRL à jour, enregistrez les encaissements dans 'Loyers_Coloc'.</t>
  </si>
  <si>
    <t>Table IRL (illustrative)</t>
  </si>
  <si>
    <t>Date_IRL</t>
  </si>
  <si>
    <t>Valeur_IRL</t>
  </si>
  <si>
    <t>ID_Bien</t>
  </si>
  <si>
    <t>Nom</t>
  </si>
  <si>
    <t>Adresse</t>
  </si>
  <si>
    <t>Ville</t>
  </si>
  <si>
    <t>CP</t>
  </si>
  <si>
    <t>Type</t>
  </si>
  <si>
    <t>Surface_m2</t>
  </si>
  <si>
    <t>Prix_Achat_TTC</t>
  </si>
  <si>
    <t>Charges_NonRecup_Ann</t>
  </si>
  <si>
    <t>B-001</t>
  </si>
  <si>
    <t>Appartement Canal Saint-Martin</t>
  </si>
  <si>
    <t>14 Quai de Jemmapes</t>
  </si>
  <si>
    <t>Paris</t>
  </si>
  <si>
    <t>75010</t>
  </si>
  <si>
    <t>Appartement</t>
  </si>
  <si>
    <t>ID_Locataire</t>
  </si>
  <si>
    <t>Prenom</t>
  </si>
  <si>
    <t>Email</t>
  </si>
  <si>
    <t>Telephone</t>
  </si>
  <si>
    <t>L-101</t>
  </si>
  <si>
    <t>Dupont</t>
  </si>
  <si>
    <t>Alice</t>
  </si>
  <si>
    <t>alice.dupont@example.com</t>
  </si>
  <si>
    <t>+33 6 11 22 33 44</t>
  </si>
  <si>
    <t>L-102</t>
  </si>
  <si>
    <t>Bernard</t>
  </si>
  <si>
    <t>Lucas</t>
  </si>
  <si>
    <t>lucas.bernard@example.com</t>
  </si>
  <si>
    <t>+33 6 55 66 77 88</t>
  </si>
  <si>
    <t>L-103</t>
  </si>
  <si>
    <t>Moreau</t>
  </si>
  <si>
    <t>Clara</t>
  </si>
  <si>
    <t>clara.moreau@example.com</t>
  </si>
  <si>
    <t>+33 6 99 88 77 66</t>
  </si>
  <si>
    <t>ID_Bail</t>
  </si>
  <si>
    <t>Type_Bail</t>
  </si>
  <si>
    <t>Loyer_Base</t>
  </si>
  <si>
    <t>Charges_Provision</t>
  </si>
  <si>
    <t>Date_Debut</t>
  </si>
  <si>
    <t>IRL_Origine</t>
  </si>
  <si>
    <t>Depot_Garantie</t>
  </si>
  <si>
    <t>Mode_Paiement</t>
  </si>
  <si>
    <t>Statut</t>
  </si>
  <si>
    <t>BA-C001</t>
  </si>
  <si>
    <t>Habitation (meublé)</t>
  </si>
  <si>
    <t>Virement</t>
  </si>
  <si>
    <t>Actif</t>
  </si>
  <si>
    <t>ID_Coloc</t>
  </si>
  <si>
    <t>Quote_Part</t>
  </si>
  <si>
    <t>Mois</t>
  </si>
  <si>
    <t>Echeance</t>
  </si>
  <si>
    <t>Loyer_Revise</t>
  </si>
  <si>
    <t>Du_Coloc</t>
  </si>
  <si>
    <t>Encaissement_Date</t>
  </si>
  <si>
    <t>Encaissement_Montant</t>
  </si>
  <si>
    <t>Solde</t>
  </si>
  <si>
    <t>Quittance individuelle (colocation)</t>
  </si>
  <si>
    <t>Mois (1er du mois)</t>
  </si>
  <si>
    <t>Loyer révisé du bail</t>
  </si>
  <si>
    <t>Charges (bail)</t>
  </si>
  <si>
    <t>Quote-part</t>
  </si>
  <si>
    <t>Total dû (coloc)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</si>
</sst>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#,##0.00 €"/>
  </numFmts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F5E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3">
    <dxf>
      <fill>
        <patternFill>
          <bgColor rgb="FFFFEBEE"/>
        </patternFill>
      </fill>
    </dxf>
    <dxf>
      <fill>
        <patternFill>
          <bgColor rgb="FFFFF8E1"/>
        </patternFill>
      </fill>
    </dxf>
    <dxf>
      <fill>
        <patternFill>
          <bgColor rgb="FFE8F5E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Relationship Id="rId12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width="120.7109375" customWidth="1"/>
  </cols>
  <sheetData>
    <row r="1" spans="1:1">
      <c r="A1" s="1" t="s">
        <v>0</v>
      </c>
    </row>
    <row r="2" spans="1:1">
      <c r="A2" s="2" t="s">
        <v>1</v>
      </c>
    </row>
    <row r="3" spans="1:1">
      <c r="A3" s="2" t="s">
        <v>2</v>
      </c>
    </row>
  </sheetData>
  <pageMargins left="0.7" right="0.7" top="0.75" bottom="0.75" header="0.3" footer="0.3"/>
  <headerFooter>
    <oddFooter>&amp;Llecoursgratuit.com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9"/>
  <sheetViews>
    <sheetView workbookViewId="0"/>
  </sheetViews>
  <sheetFormatPr defaultRowHeight="15"/>
  <cols>
    <col min="1" max="1" width="24.7109375" customWidth="1"/>
    <col min="2" max="2" width="18.7109375" customWidth="1"/>
  </cols>
  <sheetData>
    <row r="1" spans="1:2">
      <c r="A1" s="1" t="s">
        <v>3</v>
      </c>
    </row>
    <row r="2" spans="1:2">
      <c r="A2" s="3" t="s">
        <v>4</v>
      </c>
      <c r="B2" s="3" t="s">
        <v>5</v>
      </c>
    </row>
    <row r="3" spans="1:2">
      <c r="A3" s="4">
        <v>45292</v>
      </c>
      <c r="B3">
        <v>140.9</v>
      </c>
    </row>
    <row r="4" spans="1:2">
      <c r="A4" s="4">
        <v>45383</v>
      </c>
      <c r="B4">
        <v>141.9</v>
      </c>
    </row>
    <row r="5" spans="1:2">
      <c r="A5" s="4">
        <v>45474</v>
      </c>
      <c r="B5">
        <v>142.6</v>
      </c>
    </row>
    <row r="6" spans="1:2">
      <c r="A6" s="4">
        <v>45566</v>
      </c>
      <c r="B6">
        <v>143.3</v>
      </c>
    </row>
    <row r="7" spans="1:2">
      <c r="A7" s="4">
        <v>45658</v>
      </c>
      <c r="B7">
        <v>144</v>
      </c>
    </row>
    <row r="8" spans="1:2">
      <c r="A8" s="4">
        <v>45748</v>
      </c>
      <c r="B8">
        <v>144.8</v>
      </c>
    </row>
    <row r="9" spans="1:2">
      <c r="A9" s="4">
        <v>45839</v>
      </c>
      <c r="B9">
        <v>145.6</v>
      </c>
    </row>
  </sheetData>
  <pageMargins left="0.7" right="0.7" top="0.75" bottom="0.75" header="0.3" footer="0.3"/>
  <headerFooter>
    <oddFooter>&amp;Llecoursgratuit.com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2"/>
  <sheetViews>
    <sheetView workbookViewId="0"/>
  </sheetViews>
  <sheetFormatPr defaultRowHeight="15"/>
  <cols>
    <col min="1" max="9" width="20.7109375" customWidth="1"/>
  </cols>
  <sheetData>
    <row r="1" spans="1:9">
      <c r="A1" s="3" t="s">
        <v>6</v>
      </c>
      <c r="B1" s="3" t="s">
        <v>7</v>
      </c>
      <c r="C1" s="3" t="s">
        <v>8</v>
      </c>
      <c r="D1" s="3" t="s">
        <v>9</v>
      </c>
      <c r="E1" s="3" t="s">
        <v>10</v>
      </c>
      <c r="F1" s="3" t="s">
        <v>11</v>
      </c>
      <c r="G1" s="3" t="s">
        <v>12</v>
      </c>
      <c r="H1" s="3" t="s">
        <v>13</v>
      </c>
      <c r="I1" s="3" t="s">
        <v>14</v>
      </c>
    </row>
    <row r="2" spans="1:9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70</v>
      </c>
      <c r="H2" s="5">
        <v>680000</v>
      </c>
      <c r="I2" s="5">
        <v>900</v>
      </c>
    </row>
  </sheetData>
  <pageMargins left="0.7" right="0.7" top="0.75" bottom="0.75" header="0.3" footer="0.3"/>
  <headerFooter>
    <oddFooter>&amp;Llecoursgratuit.com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4"/>
  <sheetViews>
    <sheetView workbookViewId="0"/>
  </sheetViews>
  <sheetFormatPr defaultRowHeight="15"/>
  <cols>
    <col min="1" max="6" width="20.7109375" customWidth="1"/>
  </cols>
  <sheetData>
    <row r="1" spans="1:6">
      <c r="A1" s="3" t="s">
        <v>21</v>
      </c>
      <c r="B1" s="3" t="s">
        <v>7</v>
      </c>
      <c r="C1" s="3" t="s">
        <v>22</v>
      </c>
      <c r="D1" s="3" t="s">
        <v>23</v>
      </c>
      <c r="E1" s="3" t="s">
        <v>24</v>
      </c>
      <c r="F1" s="3" t="s">
        <v>9</v>
      </c>
    </row>
    <row r="2" spans="1:6">
      <c r="A2" t="s">
        <v>25</v>
      </c>
      <c r="B2" t="s">
        <v>26</v>
      </c>
      <c r="C2" t="s">
        <v>27</v>
      </c>
      <c r="D2" t="s">
        <v>28</v>
      </c>
      <c r="E2" t="s">
        <v>29</v>
      </c>
      <c r="F2" t="s">
        <v>18</v>
      </c>
    </row>
    <row r="3" spans="1:6">
      <c r="A3" t="s">
        <v>30</v>
      </c>
      <c r="B3" t="s">
        <v>31</v>
      </c>
      <c r="C3" t="s">
        <v>32</v>
      </c>
      <c r="D3" t="s">
        <v>33</v>
      </c>
      <c r="E3" t="s">
        <v>34</v>
      </c>
      <c r="F3" t="s">
        <v>18</v>
      </c>
    </row>
    <row r="4" spans="1:6">
      <c r="A4" t="s">
        <v>35</v>
      </c>
      <c r="B4" t="s">
        <v>36</v>
      </c>
      <c r="C4" t="s">
        <v>37</v>
      </c>
      <c r="D4" t="s">
        <v>38</v>
      </c>
      <c r="E4" t="s">
        <v>39</v>
      </c>
      <c r="F4" t="s">
        <v>18</v>
      </c>
    </row>
  </sheetData>
  <pageMargins left="0.7" right="0.7" top="0.75" bottom="0.75" header="0.3" footer="0.3"/>
  <headerFooter>
    <oddFooter>&amp;Llecoursgratuit.com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2"/>
  <sheetViews>
    <sheetView workbookViewId="0"/>
  </sheetViews>
  <sheetFormatPr defaultRowHeight="15"/>
  <cols>
    <col min="1" max="10" width="20.7109375" customWidth="1"/>
  </cols>
  <sheetData>
    <row r="1" spans="1:10">
      <c r="A1" s="3" t="s">
        <v>40</v>
      </c>
      <c r="B1" s="3" t="s">
        <v>6</v>
      </c>
      <c r="C1" s="3" t="s">
        <v>41</v>
      </c>
      <c r="D1" s="3" t="s">
        <v>42</v>
      </c>
      <c r="E1" s="3" t="s">
        <v>43</v>
      </c>
      <c r="F1" s="3" t="s">
        <v>44</v>
      </c>
      <c r="G1" s="3" t="s">
        <v>45</v>
      </c>
      <c r="H1" s="3" t="s">
        <v>46</v>
      </c>
      <c r="I1" s="3" t="s">
        <v>47</v>
      </c>
      <c r="J1" s="3" t="s">
        <v>48</v>
      </c>
    </row>
    <row r="2" spans="1:10">
      <c r="A2" t="s">
        <v>49</v>
      </c>
      <c r="B2" t="s">
        <v>15</v>
      </c>
      <c r="C2" t="s">
        <v>50</v>
      </c>
      <c r="D2" s="5">
        <v>2250</v>
      </c>
      <c r="E2" s="5">
        <v>180</v>
      </c>
      <c r="F2" s="4">
        <v>45901</v>
      </c>
      <c r="G2" s="4">
        <v>45839</v>
      </c>
      <c r="H2" s="5">
        <v>4500</v>
      </c>
      <c r="I2" t="s">
        <v>51</v>
      </c>
      <c r="J2" t="s">
        <v>52</v>
      </c>
    </row>
  </sheetData>
  <pageMargins left="0.7" right="0.7" top="0.75" bottom="0.75" header="0.3" footer="0.3"/>
  <headerFooter>
    <oddFooter>&amp;Llecoursgratuit.com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E4"/>
  <sheetViews>
    <sheetView workbookViewId="0"/>
  </sheetViews>
  <sheetFormatPr defaultRowHeight="15"/>
  <cols>
    <col min="1" max="5" width="22.7109375" customWidth="1"/>
  </cols>
  <sheetData>
    <row r="1" spans="1:5">
      <c r="A1" s="3" t="s">
        <v>40</v>
      </c>
      <c r="B1" s="3" t="s">
        <v>53</v>
      </c>
      <c r="C1" s="3" t="s">
        <v>7</v>
      </c>
      <c r="D1" s="3" t="s">
        <v>22</v>
      </c>
      <c r="E1" s="3" t="s">
        <v>54</v>
      </c>
    </row>
    <row r="2" spans="1:5">
      <c r="A2" t="s">
        <v>49</v>
      </c>
      <c r="B2" t="s">
        <v>25</v>
      </c>
      <c r="C2" t="s">
        <v>26</v>
      </c>
      <c r="D2" t="s">
        <v>27</v>
      </c>
      <c r="E2">
        <v>0.4</v>
      </c>
    </row>
    <row r="3" spans="1:5">
      <c r="A3" t="s">
        <v>49</v>
      </c>
      <c r="B3" t="s">
        <v>30</v>
      </c>
      <c r="C3" t="s">
        <v>31</v>
      </c>
      <c r="D3" t="s">
        <v>32</v>
      </c>
      <c r="E3">
        <v>0.3</v>
      </c>
    </row>
    <row r="4" spans="1:5">
      <c r="A4" t="s">
        <v>49</v>
      </c>
      <c r="B4" t="s">
        <v>35</v>
      </c>
      <c r="C4" t="s">
        <v>36</v>
      </c>
      <c r="D4" t="s">
        <v>37</v>
      </c>
      <c r="E4">
        <v>0.3</v>
      </c>
    </row>
  </sheetData>
  <pageMargins left="0.7" right="0.7" top="0.75" bottom="0.75" header="0.3" footer="0.3"/>
  <headerFooter>
    <oddFooter>&amp;Llecoursgratuit.com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N37"/>
  <sheetViews>
    <sheetView workbookViewId="0"/>
  </sheetViews>
  <sheetFormatPr defaultRowHeight="15"/>
  <cols>
    <col min="1" max="14" width="20.7109375" customWidth="1"/>
  </cols>
  <sheetData>
    <row r="1" spans="1:14">
      <c r="A1" s="3" t="s">
        <v>40</v>
      </c>
      <c r="B1" s="3" t="s">
        <v>53</v>
      </c>
      <c r="C1" s="3" t="s">
        <v>55</v>
      </c>
      <c r="D1" s="3" t="s">
        <v>56</v>
      </c>
      <c r="E1" s="3" t="s">
        <v>54</v>
      </c>
      <c r="F1" s="3" t="s">
        <v>42</v>
      </c>
      <c r="G1" s="3" t="s">
        <v>43</v>
      </c>
      <c r="H1" s="3" t="s">
        <v>45</v>
      </c>
      <c r="I1" s="3" t="s">
        <v>57</v>
      </c>
      <c r="J1" s="3" t="s">
        <v>58</v>
      </c>
      <c r="K1" s="3" t="s">
        <v>59</v>
      </c>
      <c r="L1" s="3" t="s">
        <v>60</v>
      </c>
      <c r="M1" s="3" t="s">
        <v>61</v>
      </c>
      <c r="N1" s="3" t="s">
        <v>48</v>
      </c>
    </row>
    <row r="2" spans="1:14">
      <c r="A2" t="s">
        <v>49</v>
      </c>
      <c r="B2" t="s">
        <v>25</v>
      </c>
      <c r="C2" s="4">
        <v>45931</v>
      </c>
      <c r="D2" s="4">
        <f>EOMONTH(C2,0)</f>
        <v>0</v>
      </c>
      <c r="E2">
        <f>INDEX(Coloc_Quote, XMATCH(1,(Coloc_Bail=A2)*(Coloc_ID=B2),0))</f>
        <v>0</v>
      </c>
      <c r="F2" s="5" cm="1">
        <f t="array" ref="F2">_xlfn.XLOOKUP(A2,Baux_ID,Baux_Loyer_Base)</f>
        <v>0</v>
      </c>
      <c r="G2" s="5" cm="1">
        <f t="array" ref="G2">_xlfn.XLOOKUP(A2,Baux_ID,Baux_Charges)</f>
        <v>0</v>
      </c>
      <c r="H2" s="4" cm="1">
        <f t="array" ref="H2">_xlfn.XLOOKUP(A2,Baux_ID,Baux_IRL_Origine)</f>
        <v>0</v>
      </c>
      <c r="I2" s="5" cm="1">
        <f t="array" ref="I2">F2*(_xlfn.XLOOKUP(C2,IRL_Dates,IRL_Valeurs,, -1)/_xlfn.XLOOKUP(H2,IRL_Dates,IRL_Valeurs,, -1))</f>
        <v>0</v>
      </c>
      <c r="J2" s="5">
        <f>I2*E2+G2*E2</f>
        <v>0</v>
      </c>
      <c r="K2" s="4"/>
      <c r="L2" s="5">
        <v>0</v>
      </c>
      <c r="M2" s="5">
        <f>J2-K2</f>
        <v>0</v>
      </c>
      <c r="N2">
        <f>IF(K2&gt;=J2,"Encaissé",IF(TODAY()&gt;D2,"En retard","Émis"))</f>
        <v>0</v>
      </c>
    </row>
    <row r="3" spans="1:14">
      <c r="A3" t="s">
        <v>49</v>
      </c>
      <c r="B3" t="s">
        <v>25</v>
      </c>
      <c r="C3" s="4">
        <v>45962</v>
      </c>
      <c r="D3" s="4">
        <f>EOMONTH(C3,0)</f>
        <v>0</v>
      </c>
      <c r="E3">
        <f>INDEX(Coloc_Quote, XMATCH(1,(Coloc_Bail=A3)*(Coloc_ID=B3),0))</f>
        <v>0</v>
      </c>
      <c r="F3" s="5" cm="1">
        <f t="array" ref="F3">_xlfn.XLOOKUP(A3,Baux_ID,Baux_Loyer_Base)</f>
        <v>0</v>
      </c>
      <c r="G3" s="5" cm="1">
        <f t="array" ref="G3">_xlfn.XLOOKUP(A3,Baux_ID,Baux_Charges)</f>
        <v>0</v>
      </c>
      <c r="H3" s="4" cm="1">
        <f t="array" ref="H3">_xlfn.XLOOKUP(A3,Baux_ID,Baux_IRL_Origine)</f>
        <v>0</v>
      </c>
      <c r="I3" s="5" cm="1">
        <f t="array" ref="I3">F3*(_xlfn.XLOOKUP(C3,IRL_Dates,IRL_Valeurs,, -1)/_xlfn.XLOOKUP(H3,IRL_Dates,IRL_Valeurs,, -1))</f>
        <v>0</v>
      </c>
      <c r="J3" s="5">
        <f>I3*E3+G3*E3</f>
        <v>0</v>
      </c>
      <c r="K3" s="4"/>
      <c r="L3" s="5">
        <v>0</v>
      </c>
      <c r="M3" s="5">
        <f>J3-K3</f>
        <v>0</v>
      </c>
      <c r="N3">
        <f>IF(K3&gt;=J3,"Encaissé",IF(TODAY()&gt;D3,"En retard","Émis"))</f>
        <v>0</v>
      </c>
    </row>
    <row r="4" spans="1:14">
      <c r="A4" t="s">
        <v>49</v>
      </c>
      <c r="B4" t="s">
        <v>25</v>
      </c>
      <c r="C4" s="4">
        <v>45992</v>
      </c>
      <c r="D4" s="4">
        <f>EOMONTH(C4,0)</f>
        <v>0</v>
      </c>
      <c r="E4">
        <f>INDEX(Coloc_Quote, XMATCH(1,(Coloc_Bail=A4)*(Coloc_ID=B4),0))</f>
        <v>0</v>
      </c>
      <c r="F4" s="5" cm="1">
        <f t="array" ref="F4">_xlfn.XLOOKUP(A4,Baux_ID,Baux_Loyer_Base)</f>
        <v>0</v>
      </c>
      <c r="G4" s="5" cm="1">
        <f t="array" ref="G4">_xlfn.XLOOKUP(A4,Baux_ID,Baux_Charges)</f>
        <v>0</v>
      </c>
      <c r="H4" s="4" cm="1">
        <f t="array" ref="H4">_xlfn.XLOOKUP(A4,Baux_ID,Baux_IRL_Origine)</f>
        <v>0</v>
      </c>
      <c r="I4" s="5" cm="1">
        <f t="array" ref="I4">F4*(_xlfn.XLOOKUP(C4,IRL_Dates,IRL_Valeurs,, -1)/_xlfn.XLOOKUP(H4,IRL_Dates,IRL_Valeurs,, -1))</f>
        <v>0</v>
      </c>
      <c r="J4" s="5">
        <f>I4*E4+G4*E4</f>
        <v>0</v>
      </c>
      <c r="K4" s="4"/>
      <c r="L4" s="5">
        <v>0</v>
      </c>
      <c r="M4" s="5">
        <f>J4-K4</f>
        <v>0</v>
      </c>
      <c r="N4">
        <f>IF(K4&gt;=J4,"Encaissé",IF(TODAY()&gt;D4,"En retard","Émis"))</f>
        <v>0</v>
      </c>
    </row>
    <row r="5" spans="1:14">
      <c r="A5" t="s">
        <v>49</v>
      </c>
      <c r="B5" t="s">
        <v>25</v>
      </c>
      <c r="C5" s="4">
        <v>46023</v>
      </c>
      <c r="D5" s="4">
        <f>EOMONTH(C5,0)</f>
        <v>0</v>
      </c>
      <c r="E5">
        <f>INDEX(Coloc_Quote, XMATCH(1,(Coloc_Bail=A5)*(Coloc_ID=B5),0))</f>
        <v>0</v>
      </c>
      <c r="F5" s="5" cm="1">
        <f t="array" ref="F5">_xlfn.XLOOKUP(A5,Baux_ID,Baux_Loyer_Base)</f>
        <v>0</v>
      </c>
      <c r="G5" s="5" cm="1">
        <f t="array" ref="G5">_xlfn.XLOOKUP(A5,Baux_ID,Baux_Charges)</f>
        <v>0</v>
      </c>
      <c r="H5" s="4" cm="1">
        <f t="array" ref="H5">_xlfn.XLOOKUP(A5,Baux_ID,Baux_IRL_Origine)</f>
        <v>0</v>
      </c>
      <c r="I5" s="5" cm="1">
        <f t="array" ref="I5">F5*(_xlfn.XLOOKUP(C5,IRL_Dates,IRL_Valeurs,, -1)/_xlfn.XLOOKUP(H5,IRL_Dates,IRL_Valeurs,, -1))</f>
        <v>0</v>
      </c>
      <c r="J5" s="5">
        <f>I5*E5+G5*E5</f>
        <v>0</v>
      </c>
      <c r="K5" s="4"/>
      <c r="L5" s="5">
        <v>0</v>
      </c>
      <c r="M5" s="5">
        <f>J5-K5</f>
        <v>0</v>
      </c>
      <c r="N5">
        <f>IF(K5&gt;=J5,"Encaissé",IF(TODAY()&gt;D5,"En retard","Émis"))</f>
        <v>0</v>
      </c>
    </row>
    <row r="6" spans="1:14">
      <c r="A6" t="s">
        <v>49</v>
      </c>
      <c r="B6" t="s">
        <v>25</v>
      </c>
      <c r="C6" s="4">
        <v>46054</v>
      </c>
      <c r="D6" s="4">
        <f>EOMONTH(C6,0)</f>
        <v>0</v>
      </c>
      <c r="E6">
        <f>INDEX(Coloc_Quote, XMATCH(1,(Coloc_Bail=A6)*(Coloc_ID=B6),0))</f>
        <v>0</v>
      </c>
      <c r="F6" s="5" cm="1">
        <f t="array" ref="F6">_xlfn.XLOOKUP(A6,Baux_ID,Baux_Loyer_Base)</f>
        <v>0</v>
      </c>
      <c r="G6" s="5" cm="1">
        <f t="array" ref="G6">_xlfn.XLOOKUP(A6,Baux_ID,Baux_Charges)</f>
        <v>0</v>
      </c>
      <c r="H6" s="4" cm="1">
        <f t="array" ref="H6">_xlfn.XLOOKUP(A6,Baux_ID,Baux_IRL_Origine)</f>
        <v>0</v>
      </c>
      <c r="I6" s="5" cm="1">
        <f t="array" ref="I6">F6*(_xlfn.XLOOKUP(C6,IRL_Dates,IRL_Valeurs,, -1)/_xlfn.XLOOKUP(H6,IRL_Dates,IRL_Valeurs,, -1))</f>
        <v>0</v>
      </c>
      <c r="J6" s="5">
        <f>I6*E6+G6*E6</f>
        <v>0</v>
      </c>
      <c r="K6" s="4"/>
      <c r="L6" s="5">
        <v>0</v>
      </c>
      <c r="M6" s="5">
        <f>J6-K6</f>
        <v>0</v>
      </c>
      <c r="N6">
        <f>IF(K6&gt;=J6,"Encaissé",IF(TODAY()&gt;D6,"En retard","Émis"))</f>
        <v>0</v>
      </c>
    </row>
    <row r="7" spans="1:14">
      <c r="A7" t="s">
        <v>49</v>
      </c>
      <c r="B7" t="s">
        <v>25</v>
      </c>
      <c r="C7" s="4">
        <v>46082</v>
      </c>
      <c r="D7" s="4">
        <f>EOMONTH(C7,0)</f>
        <v>0</v>
      </c>
      <c r="E7">
        <f>INDEX(Coloc_Quote, XMATCH(1,(Coloc_Bail=A7)*(Coloc_ID=B7),0))</f>
        <v>0</v>
      </c>
      <c r="F7" s="5" cm="1">
        <f t="array" ref="F7">_xlfn.XLOOKUP(A7,Baux_ID,Baux_Loyer_Base)</f>
        <v>0</v>
      </c>
      <c r="G7" s="5" cm="1">
        <f t="array" ref="G7">_xlfn.XLOOKUP(A7,Baux_ID,Baux_Charges)</f>
        <v>0</v>
      </c>
      <c r="H7" s="4" cm="1">
        <f t="array" ref="H7">_xlfn.XLOOKUP(A7,Baux_ID,Baux_IRL_Origine)</f>
        <v>0</v>
      </c>
      <c r="I7" s="5" cm="1">
        <f t="array" ref="I7">F7*(_xlfn.XLOOKUP(C7,IRL_Dates,IRL_Valeurs,, -1)/_xlfn.XLOOKUP(H7,IRL_Dates,IRL_Valeurs,, -1))</f>
        <v>0</v>
      </c>
      <c r="J7" s="5">
        <f>I7*E7+G7*E7</f>
        <v>0</v>
      </c>
      <c r="K7" s="4"/>
      <c r="L7" s="5">
        <v>0</v>
      </c>
      <c r="M7" s="5">
        <f>J7-K7</f>
        <v>0</v>
      </c>
      <c r="N7">
        <f>IF(K7&gt;=J7,"Encaissé",IF(TODAY()&gt;D7,"En retard","Émis"))</f>
        <v>0</v>
      </c>
    </row>
    <row r="8" spans="1:14">
      <c r="A8" t="s">
        <v>49</v>
      </c>
      <c r="B8" t="s">
        <v>25</v>
      </c>
      <c r="C8" s="4">
        <v>46113</v>
      </c>
      <c r="D8" s="4">
        <f>EOMONTH(C8,0)</f>
        <v>0</v>
      </c>
      <c r="E8">
        <f>INDEX(Coloc_Quote, XMATCH(1,(Coloc_Bail=A8)*(Coloc_ID=B8),0))</f>
        <v>0</v>
      </c>
      <c r="F8" s="5" cm="1">
        <f t="array" ref="F8">_xlfn.XLOOKUP(A8,Baux_ID,Baux_Loyer_Base)</f>
        <v>0</v>
      </c>
      <c r="G8" s="5" cm="1">
        <f t="array" ref="G8">_xlfn.XLOOKUP(A8,Baux_ID,Baux_Charges)</f>
        <v>0</v>
      </c>
      <c r="H8" s="4" cm="1">
        <f t="array" ref="H8">_xlfn.XLOOKUP(A8,Baux_ID,Baux_IRL_Origine)</f>
        <v>0</v>
      </c>
      <c r="I8" s="5" cm="1">
        <f t="array" ref="I8">F8*(_xlfn.XLOOKUP(C8,IRL_Dates,IRL_Valeurs,, -1)/_xlfn.XLOOKUP(H8,IRL_Dates,IRL_Valeurs,, -1))</f>
        <v>0</v>
      </c>
      <c r="J8" s="5">
        <f>I8*E8+G8*E8</f>
        <v>0</v>
      </c>
      <c r="K8" s="4"/>
      <c r="L8" s="5">
        <v>0</v>
      </c>
      <c r="M8" s="5">
        <f>J8-K8</f>
        <v>0</v>
      </c>
      <c r="N8">
        <f>IF(K8&gt;=J8,"Encaissé",IF(TODAY()&gt;D8,"En retard","Émis"))</f>
        <v>0</v>
      </c>
    </row>
    <row r="9" spans="1:14">
      <c r="A9" t="s">
        <v>49</v>
      </c>
      <c r="B9" t="s">
        <v>25</v>
      </c>
      <c r="C9" s="4">
        <v>46143</v>
      </c>
      <c r="D9" s="4">
        <f>EOMONTH(C9,0)</f>
        <v>0</v>
      </c>
      <c r="E9">
        <f>INDEX(Coloc_Quote, XMATCH(1,(Coloc_Bail=A9)*(Coloc_ID=B9),0))</f>
        <v>0</v>
      </c>
      <c r="F9" s="5" cm="1">
        <f t="array" ref="F9">_xlfn.XLOOKUP(A9,Baux_ID,Baux_Loyer_Base)</f>
        <v>0</v>
      </c>
      <c r="G9" s="5" cm="1">
        <f t="array" ref="G9">_xlfn.XLOOKUP(A9,Baux_ID,Baux_Charges)</f>
        <v>0</v>
      </c>
      <c r="H9" s="4" cm="1">
        <f t="array" ref="H9">_xlfn.XLOOKUP(A9,Baux_ID,Baux_IRL_Origine)</f>
        <v>0</v>
      </c>
      <c r="I9" s="5" cm="1">
        <f t="array" ref="I9">F9*(_xlfn.XLOOKUP(C9,IRL_Dates,IRL_Valeurs,, -1)/_xlfn.XLOOKUP(H9,IRL_Dates,IRL_Valeurs,, -1))</f>
        <v>0</v>
      </c>
      <c r="J9" s="5">
        <f>I9*E9+G9*E9</f>
        <v>0</v>
      </c>
      <c r="K9" s="4"/>
      <c r="L9" s="5">
        <v>0</v>
      </c>
      <c r="M9" s="5">
        <f>J9-K9</f>
        <v>0</v>
      </c>
      <c r="N9">
        <f>IF(K9&gt;=J9,"Encaissé",IF(TODAY()&gt;D9,"En retard","Émis"))</f>
        <v>0</v>
      </c>
    </row>
    <row r="10" spans="1:14">
      <c r="A10" t="s">
        <v>49</v>
      </c>
      <c r="B10" t="s">
        <v>25</v>
      </c>
      <c r="C10" s="4">
        <v>46174</v>
      </c>
      <c r="D10" s="4">
        <f>EOMONTH(C10,0)</f>
        <v>0</v>
      </c>
      <c r="E10">
        <f>INDEX(Coloc_Quote, XMATCH(1,(Coloc_Bail=A10)*(Coloc_ID=B10),0))</f>
        <v>0</v>
      </c>
      <c r="F10" s="5" cm="1">
        <f t="array" ref="F10">_xlfn.XLOOKUP(A10,Baux_ID,Baux_Loyer_Base)</f>
        <v>0</v>
      </c>
      <c r="G10" s="5" cm="1">
        <f t="array" ref="G10">_xlfn.XLOOKUP(A10,Baux_ID,Baux_Charges)</f>
        <v>0</v>
      </c>
      <c r="H10" s="4" cm="1">
        <f t="array" ref="H10">_xlfn.XLOOKUP(A10,Baux_ID,Baux_IRL_Origine)</f>
        <v>0</v>
      </c>
      <c r="I10" s="5" cm="1">
        <f t="array" ref="I10">F10*(_xlfn.XLOOKUP(C10,IRL_Dates,IRL_Valeurs,, -1)/_xlfn.XLOOKUP(H10,IRL_Dates,IRL_Valeurs,, -1))</f>
        <v>0</v>
      </c>
      <c r="J10" s="5">
        <f>I10*E10+G10*E10</f>
        <v>0</v>
      </c>
      <c r="K10" s="4"/>
      <c r="L10" s="5">
        <v>0</v>
      </c>
      <c r="M10" s="5">
        <f>J10-K10</f>
        <v>0</v>
      </c>
      <c r="N10">
        <f>IF(K10&gt;=J10,"Encaissé",IF(TODAY()&gt;D10,"En retard","Émis"))</f>
        <v>0</v>
      </c>
    </row>
    <row r="11" spans="1:14">
      <c r="A11" t="s">
        <v>49</v>
      </c>
      <c r="B11" t="s">
        <v>25</v>
      </c>
      <c r="C11" s="4">
        <v>46204</v>
      </c>
      <c r="D11" s="4">
        <f>EOMONTH(C11,0)</f>
        <v>0</v>
      </c>
      <c r="E11">
        <f>INDEX(Coloc_Quote, XMATCH(1,(Coloc_Bail=A11)*(Coloc_ID=B11),0))</f>
        <v>0</v>
      </c>
      <c r="F11" s="5" cm="1">
        <f t="array" ref="F11">_xlfn.XLOOKUP(A11,Baux_ID,Baux_Loyer_Base)</f>
        <v>0</v>
      </c>
      <c r="G11" s="5" cm="1">
        <f t="array" ref="G11">_xlfn.XLOOKUP(A11,Baux_ID,Baux_Charges)</f>
        <v>0</v>
      </c>
      <c r="H11" s="4" cm="1">
        <f t="array" ref="H11">_xlfn.XLOOKUP(A11,Baux_ID,Baux_IRL_Origine)</f>
        <v>0</v>
      </c>
      <c r="I11" s="5" cm="1">
        <f t="array" ref="I11">F11*(_xlfn.XLOOKUP(C11,IRL_Dates,IRL_Valeurs,, -1)/_xlfn.XLOOKUP(H11,IRL_Dates,IRL_Valeurs,, -1))</f>
        <v>0</v>
      </c>
      <c r="J11" s="5">
        <f>I11*E11+G11*E11</f>
        <v>0</v>
      </c>
      <c r="K11" s="4"/>
      <c r="L11" s="5">
        <v>0</v>
      </c>
      <c r="M11" s="5">
        <f>J11-K11</f>
        <v>0</v>
      </c>
      <c r="N11">
        <f>IF(K11&gt;=J11,"Encaissé",IF(TODAY()&gt;D11,"En retard","Émis"))</f>
        <v>0</v>
      </c>
    </row>
    <row r="12" spans="1:14">
      <c r="A12" t="s">
        <v>49</v>
      </c>
      <c r="B12" t="s">
        <v>25</v>
      </c>
      <c r="C12" s="4">
        <v>46235</v>
      </c>
      <c r="D12" s="4">
        <f>EOMONTH(C12,0)</f>
        <v>0</v>
      </c>
      <c r="E12">
        <f>INDEX(Coloc_Quote, XMATCH(1,(Coloc_Bail=A12)*(Coloc_ID=B12),0))</f>
        <v>0</v>
      </c>
      <c r="F12" s="5" cm="1">
        <f t="array" ref="F12">_xlfn.XLOOKUP(A12,Baux_ID,Baux_Loyer_Base)</f>
        <v>0</v>
      </c>
      <c r="G12" s="5" cm="1">
        <f t="array" ref="G12">_xlfn.XLOOKUP(A12,Baux_ID,Baux_Charges)</f>
        <v>0</v>
      </c>
      <c r="H12" s="4" cm="1">
        <f t="array" ref="H12">_xlfn.XLOOKUP(A12,Baux_ID,Baux_IRL_Origine)</f>
        <v>0</v>
      </c>
      <c r="I12" s="5" cm="1">
        <f t="array" ref="I12">F12*(_xlfn.XLOOKUP(C12,IRL_Dates,IRL_Valeurs,, -1)/_xlfn.XLOOKUP(H12,IRL_Dates,IRL_Valeurs,, -1))</f>
        <v>0</v>
      </c>
      <c r="J12" s="5">
        <f>I12*E12+G12*E12</f>
        <v>0</v>
      </c>
      <c r="K12" s="4"/>
      <c r="L12" s="5">
        <v>0</v>
      </c>
      <c r="M12" s="5">
        <f>J12-K12</f>
        <v>0</v>
      </c>
      <c r="N12">
        <f>IF(K12&gt;=J12,"Encaissé",IF(TODAY()&gt;D12,"En retard","Émis"))</f>
        <v>0</v>
      </c>
    </row>
    <row r="13" spans="1:14">
      <c r="A13" t="s">
        <v>49</v>
      </c>
      <c r="B13" t="s">
        <v>25</v>
      </c>
      <c r="C13" s="4">
        <v>46266</v>
      </c>
      <c r="D13" s="4">
        <f>EOMONTH(C13,0)</f>
        <v>0</v>
      </c>
      <c r="E13">
        <f>INDEX(Coloc_Quote, XMATCH(1,(Coloc_Bail=A13)*(Coloc_ID=B13),0))</f>
        <v>0</v>
      </c>
      <c r="F13" s="5" cm="1">
        <f t="array" ref="F13">_xlfn.XLOOKUP(A13,Baux_ID,Baux_Loyer_Base)</f>
        <v>0</v>
      </c>
      <c r="G13" s="5" cm="1">
        <f t="array" ref="G13">_xlfn.XLOOKUP(A13,Baux_ID,Baux_Charges)</f>
        <v>0</v>
      </c>
      <c r="H13" s="4" cm="1">
        <f t="array" ref="H13">_xlfn.XLOOKUP(A13,Baux_ID,Baux_IRL_Origine)</f>
        <v>0</v>
      </c>
      <c r="I13" s="5" cm="1">
        <f t="array" ref="I13">F13*(_xlfn.XLOOKUP(C13,IRL_Dates,IRL_Valeurs,, -1)/_xlfn.XLOOKUP(H13,IRL_Dates,IRL_Valeurs,, -1))</f>
        <v>0</v>
      </c>
      <c r="J13" s="5">
        <f>I13*E13+G13*E13</f>
        <v>0</v>
      </c>
      <c r="K13" s="4"/>
      <c r="L13" s="5">
        <v>0</v>
      </c>
      <c r="M13" s="5">
        <f>J13-K13</f>
        <v>0</v>
      </c>
      <c r="N13">
        <f>IF(K13&gt;=J13,"Encaissé",IF(TODAY()&gt;D13,"En retard","Émis"))</f>
        <v>0</v>
      </c>
    </row>
    <row r="14" spans="1:14">
      <c r="A14" t="s">
        <v>49</v>
      </c>
      <c r="B14" t="s">
        <v>30</v>
      </c>
      <c r="C14" s="4">
        <v>45931</v>
      </c>
      <c r="D14" s="4">
        <f>EOMONTH(C14,0)</f>
        <v>0</v>
      </c>
      <c r="E14">
        <f>INDEX(Coloc_Quote, XMATCH(1,(Coloc_Bail=A14)*(Coloc_ID=B14),0))</f>
        <v>0</v>
      </c>
      <c r="F14" s="5" cm="1">
        <f t="array" ref="F14">_xlfn.XLOOKUP(A14,Baux_ID,Baux_Loyer_Base)</f>
        <v>0</v>
      </c>
      <c r="G14" s="5" cm="1">
        <f t="array" ref="G14">_xlfn.XLOOKUP(A14,Baux_ID,Baux_Charges)</f>
        <v>0</v>
      </c>
      <c r="H14" s="4" cm="1">
        <f t="array" ref="H14">_xlfn.XLOOKUP(A14,Baux_ID,Baux_IRL_Origine)</f>
        <v>0</v>
      </c>
      <c r="I14" s="5" cm="1">
        <f t="array" ref="I14">F14*(_xlfn.XLOOKUP(C14,IRL_Dates,IRL_Valeurs,, -1)/_xlfn.XLOOKUP(H14,IRL_Dates,IRL_Valeurs,, -1))</f>
        <v>0</v>
      </c>
      <c r="J14" s="5">
        <f>I14*E14+G14*E14</f>
        <v>0</v>
      </c>
      <c r="K14" s="4"/>
      <c r="L14" s="5">
        <v>0</v>
      </c>
      <c r="M14" s="5">
        <f>J14-K14</f>
        <v>0</v>
      </c>
      <c r="N14">
        <f>IF(K14&gt;=J14,"Encaissé",IF(TODAY()&gt;D14,"En retard","Émis"))</f>
        <v>0</v>
      </c>
    </row>
    <row r="15" spans="1:14">
      <c r="A15" t="s">
        <v>49</v>
      </c>
      <c r="B15" t="s">
        <v>30</v>
      </c>
      <c r="C15" s="4">
        <v>45962</v>
      </c>
      <c r="D15" s="4">
        <f>EOMONTH(C15,0)</f>
        <v>0</v>
      </c>
      <c r="E15">
        <f>INDEX(Coloc_Quote, XMATCH(1,(Coloc_Bail=A15)*(Coloc_ID=B15),0))</f>
        <v>0</v>
      </c>
      <c r="F15" s="5" cm="1">
        <f t="array" ref="F15">_xlfn.XLOOKUP(A15,Baux_ID,Baux_Loyer_Base)</f>
        <v>0</v>
      </c>
      <c r="G15" s="5" cm="1">
        <f t="array" ref="G15">_xlfn.XLOOKUP(A15,Baux_ID,Baux_Charges)</f>
        <v>0</v>
      </c>
      <c r="H15" s="4" cm="1">
        <f t="array" ref="H15">_xlfn.XLOOKUP(A15,Baux_ID,Baux_IRL_Origine)</f>
        <v>0</v>
      </c>
      <c r="I15" s="5" cm="1">
        <f t="array" ref="I15">F15*(_xlfn.XLOOKUP(C15,IRL_Dates,IRL_Valeurs,, -1)/_xlfn.XLOOKUP(H15,IRL_Dates,IRL_Valeurs,, -1))</f>
        <v>0</v>
      </c>
      <c r="J15" s="5">
        <f>I15*E15+G15*E15</f>
        <v>0</v>
      </c>
      <c r="K15" s="4"/>
      <c r="L15" s="5">
        <v>0</v>
      </c>
      <c r="M15" s="5">
        <f>J15-K15</f>
        <v>0</v>
      </c>
      <c r="N15">
        <f>IF(K15&gt;=J15,"Encaissé",IF(TODAY()&gt;D15,"En retard","Émis"))</f>
        <v>0</v>
      </c>
    </row>
    <row r="16" spans="1:14">
      <c r="A16" t="s">
        <v>49</v>
      </c>
      <c r="B16" t="s">
        <v>30</v>
      </c>
      <c r="C16" s="4">
        <v>45992</v>
      </c>
      <c r="D16" s="4">
        <f>EOMONTH(C16,0)</f>
        <v>0</v>
      </c>
      <c r="E16">
        <f>INDEX(Coloc_Quote, XMATCH(1,(Coloc_Bail=A16)*(Coloc_ID=B16),0))</f>
        <v>0</v>
      </c>
      <c r="F16" s="5" cm="1">
        <f t="array" ref="F16">_xlfn.XLOOKUP(A16,Baux_ID,Baux_Loyer_Base)</f>
        <v>0</v>
      </c>
      <c r="G16" s="5" cm="1">
        <f t="array" ref="G16">_xlfn.XLOOKUP(A16,Baux_ID,Baux_Charges)</f>
        <v>0</v>
      </c>
      <c r="H16" s="4" cm="1">
        <f t="array" ref="H16">_xlfn.XLOOKUP(A16,Baux_ID,Baux_IRL_Origine)</f>
        <v>0</v>
      </c>
      <c r="I16" s="5" cm="1">
        <f t="array" ref="I16">F16*(_xlfn.XLOOKUP(C16,IRL_Dates,IRL_Valeurs,, -1)/_xlfn.XLOOKUP(H16,IRL_Dates,IRL_Valeurs,, -1))</f>
        <v>0</v>
      </c>
      <c r="J16" s="5">
        <f>I16*E16+G16*E16</f>
        <v>0</v>
      </c>
      <c r="K16" s="4"/>
      <c r="L16" s="5">
        <v>0</v>
      </c>
      <c r="M16" s="5">
        <f>J16-K16</f>
        <v>0</v>
      </c>
      <c r="N16">
        <f>IF(K16&gt;=J16,"Encaissé",IF(TODAY()&gt;D16,"En retard","Émis"))</f>
        <v>0</v>
      </c>
    </row>
    <row r="17" spans="1:14">
      <c r="A17" t="s">
        <v>49</v>
      </c>
      <c r="B17" t="s">
        <v>30</v>
      </c>
      <c r="C17" s="4">
        <v>46023</v>
      </c>
      <c r="D17" s="4">
        <f>EOMONTH(C17,0)</f>
        <v>0</v>
      </c>
      <c r="E17">
        <f>INDEX(Coloc_Quote, XMATCH(1,(Coloc_Bail=A17)*(Coloc_ID=B17),0))</f>
        <v>0</v>
      </c>
      <c r="F17" s="5" cm="1">
        <f t="array" ref="F17">_xlfn.XLOOKUP(A17,Baux_ID,Baux_Loyer_Base)</f>
        <v>0</v>
      </c>
      <c r="G17" s="5" cm="1">
        <f t="array" ref="G17">_xlfn.XLOOKUP(A17,Baux_ID,Baux_Charges)</f>
        <v>0</v>
      </c>
      <c r="H17" s="4" cm="1">
        <f t="array" ref="H17">_xlfn.XLOOKUP(A17,Baux_ID,Baux_IRL_Origine)</f>
        <v>0</v>
      </c>
      <c r="I17" s="5" cm="1">
        <f t="array" ref="I17">F17*(_xlfn.XLOOKUP(C17,IRL_Dates,IRL_Valeurs,, -1)/_xlfn.XLOOKUP(H17,IRL_Dates,IRL_Valeurs,, -1))</f>
        <v>0</v>
      </c>
      <c r="J17" s="5">
        <f>I17*E17+G17*E17</f>
        <v>0</v>
      </c>
      <c r="K17" s="4"/>
      <c r="L17" s="5">
        <v>0</v>
      </c>
      <c r="M17" s="5">
        <f>J17-K17</f>
        <v>0</v>
      </c>
      <c r="N17">
        <f>IF(K17&gt;=J17,"Encaissé",IF(TODAY()&gt;D17,"En retard","Émis"))</f>
        <v>0</v>
      </c>
    </row>
    <row r="18" spans="1:14">
      <c r="A18" t="s">
        <v>49</v>
      </c>
      <c r="B18" t="s">
        <v>30</v>
      </c>
      <c r="C18" s="4">
        <v>46054</v>
      </c>
      <c r="D18" s="4">
        <f>EOMONTH(C18,0)</f>
        <v>0</v>
      </c>
      <c r="E18">
        <f>INDEX(Coloc_Quote, XMATCH(1,(Coloc_Bail=A18)*(Coloc_ID=B18),0))</f>
        <v>0</v>
      </c>
      <c r="F18" s="5" cm="1">
        <f t="array" ref="F18">_xlfn.XLOOKUP(A18,Baux_ID,Baux_Loyer_Base)</f>
        <v>0</v>
      </c>
      <c r="G18" s="5" cm="1">
        <f t="array" ref="G18">_xlfn.XLOOKUP(A18,Baux_ID,Baux_Charges)</f>
        <v>0</v>
      </c>
      <c r="H18" s="4" cm="1">
        <f t="array" ref="H18">_xlfn.XLOOKUP(A18,Baux_ID,Baux_IRL_Origine)</f>
        <v>0</v>
      </c>
      <c r="I18" s="5" cm="1">
        <f t="array" ref="I18">F18*(_xlfn.XLOOKUP(C18,IRL_Dates,IRL_Valeurs,, -1)/_xlfn.XLOOKUP(H18,IRL_Dates,IRL_Valeurs,, -1))</f>
        <v>0</v>
      </c>
      <c r="J18" s="5">
        <f>I18*E18+G18*E18</f>
        <v>0</v>
      </c>
      <c r="K18" s="4"/>
      <c r="L18" s="5">
        <v>0</v>
      </c>
      <c r="M18" s="5">
        <f>J18-K18</f>
        <v>0</v>
      </c>
      <c r="N18">
        <f>IF(K18&gt;=J18,"Encaissé",IF(TODAY()&gt;D18,"En retard","Émis"))</f>
        <v>0</v>
      </c>
    </row>
    <row r="19" spans="1:14">
      <c r="A19" t="s">
        <v>49</v>
      </c>
      <c r="B19" t="s">
        <v>30</v>
      </c>
      <c r="C19" s="4">
        <v>46082</v>
      </c>
      <c r="D19" s="4">
        <f>EOMONTH(C19,0)</f>
        <v>0</v>
      </c>
      <c r="E19">
        <f>INDEX(Coloc_Quote, XMATCH(1,(Coloc_Bail=A19)*(Coloc_ID=B19),0))</f>
        <v>0</v>
      </c>
      <c r="F19" s="5" cm="1">
        <f t="array" ref="F19">_xlfn.XLOOKUP(A19,Baux_ID,Baux_Loyer_Base)</f>
        <v>0</v>
      </c>
      <c r="G19" s="5" cm="1">
        <f t="array" ref="G19">_xlfn.XLOOKUP(A19,Baux_ID,Baux_Charges)</f>
        <v>0</v>
      </c>
      <c r="H19" s="4" cm="1">
        <f t="array" ref="H19">_xlfn.XLOOKUP(A19,Baux_ID,Baux_IRL_Origine)</f>
        <v>0</v>
      </c>
      <c r="I19" s="5" cm="1">
        <f t="array" ref="I19">F19*(_xlfn.XLOOKUP(C19,IRL_Dates,IRL_Valeurs,, -1)/_xlfn.XLOOKUP(H19,IRL_Dates,IRL_Valeurs,, -1))</f>
        <v>0</v>
      </c>
      <c r="J19" s="5">
        <f>I19*E19+G19*E19</f>
        <v>0</v>
      </c>
      <c r="K19" s="4"/>
      <c r="L19" s="5">
        <v>0</v>
      </c>
      <c r="M19" s="5">
        <f>J19-K19</f>
        <v>0</v>
      </c>
      <c r="N19">
        <f>IF(K19&gt;=J19,"Encaissé",IF(TODAY()&gt;D19,"En retard","Émis"))</f>
        <v>0</v>
      </c>
    </row>
    <row r="20" spans="1:14">
      <c r="A20" t="s">
        <v>49</v>
      </c>
      <c r="B20" t="s">
        <v>30</v>
      </c>
      <c r="C20" s="4">
        <v>46113</v>
      </c>
      <c r="D20" s="4">
        <f>EOMONTH(C20,0)</f>
        <v>0</v>
      </c>
      <c r="E20">
        <f>INDEX(Coloc_Quote, XMATCH(1,(Coloc_Bail=A20)*(Coloc_ID=B20),0))</f>
        <v>0</v>
      </c>
      <c r="F20" s="5" cm="1">
        <f t="array" ref="F20">_xlfn.XLOOKUP(A20,Baux_ID,Baux_Loyer_Base)</f>
        <v>0</v>
      </c>
      <c r="G20" s="5" cm="1">
        <f t="array" ref="G20">_xlfn.XLOOKUP(A20,Baux_ID,Baux_Charges)</f>
        <v>0</v>
      </c>
      <c r="H20" s="4" cm="1">
        <f t="array" ref="H20">_xlfn.XLOOKUP(A20,Baux_ID,Baux_IRL_Origine)</f>
        <v>0</v>
      </c>
      <c r="I20" s="5" cm="1">
        <f t="array" ref="I20">F20*(_xlfn.XLOOKUP(C20,IRL_Dates,IRL_Valeurs,, -1)/_xlfn.XLOOKUP(H20,IRL_Dates,IRL_Valeurs,, -1))</f>
        <v>0</v>
      </c>
      <c r="J20" s="5">
        <f>I20*E20+G20*E20</f>
        <v>0</v>
      </c>
      <c r="K20" s="4"/>
      <c r="L20" s="5">
        <v>0</v>
      </c>
      <c r="M20" s="5">
        <f>J20-K20</f>
        <v>0</v>
      </c>
      <c r="N20">
        <f>IF(K20&gt;=J20,"Encaissé",IF(TODAY()&gt;D20,"En retard","Émis"))</f>
        <v>0</v>
      </c>
    </row>
    <row r="21" spans="1:14">
      <c r="A21" t="s">
        <v>49</v>
      </c>
      <c r="B21" t="s">
        <v>30</v>
      </c>
      <c r="C21" s="4">
        <v>46143</v>
      </c>
      <c r="D21" s="4">
        <f>EOMONTH(C21,0)</f>
        <v>0</v>
      </c>
      <c r="E21">
        <f>INDEX(Coloc_Quote, XMATCH(1,(Coloc_Bail=A21)*(Coloc_ID=B21),0))</f>
        <v>0</v>
      </c>
      <c r="F21" s="5" cm="1">
        <f t="array" ref="F21">_xlfn.XLOOKUP(A21,Baux_ID,Baux_Loyer_Base)</f>
        <v>0</v>
      </c>
      <c r="G21" s="5" cm="1">
        <f t="array" ref="G21">_xlfn.XLOOKUP(A21,Baux_ID,Baux_Charges)</f>
        <v>0</v>
      </c>
      <c r="H21" s="4" cm="1">
        <f t="array" ref="H21">_xlfn.XLOOKUP(A21,Baux_ID,Baux_IRL_Origine)</f>
        <v>0</v>
      </c>
      <c r="I21" s="5" cm="1">
        <f t="array" ref="I21">F21*(_xlfn.XLOOKUP(C21,IRL_Dates,IRL_Valeurs,, -1)/_xlfn.XLOOKUP(H21,IRL_Dates,IRL_Valeurs,, -1))</f>
        <v>0</v>
      </c>
      <c r="J21" s="5">
        <f>I21*E21+G21*E21</f>
        <v>0</v>
      </c>
      <c r="K21" s="4"/>
      <c r="L21" s="5">
        <v>0</v>
      </c>
      <c r="M21" s="5">
        <f>J21-K21</f>
        <v>0</v>
      </c>
      <c r="N21">
        <f>IF(K21&gt;=J21,"Encaissé",IF(TODAY()&gt;D21,"En retard","Émis"))</f>
        <v>0</v>
      </c>
    </row>
    <row r="22" spans="1:14">
      <c r="A22" t="s">
        <v>49</v>
      </c>
      <c r="B22" t="s">
        <v>30</v>
      </c>
      <c r="C22" s="4">
        <v>46174</v>
      </c>
      <c r="D22" s="4">
        <f>EOMONTH(C22,0)</f>
        <v>0</v>
      </c>
      <c r="E22">
        <f>INDEX(Coloc_Quote, XMATCH(1,(Coloc_Bail=A22)*(Coloc_ID=B22),0))</f>
        <v>0</v>
      </c>
      <c r="F22" s="5" cm="1">
        <f t="array" ref="F22">_xlfn.XLOOKUP(A22,Baux_ID,Baux_Loyer_Base)</f>
        <v>0</v>
      </c>
      <c r="G22" s="5" cm="1">
        <f t="array" ref="G22">_xlfn.XLOOKUP(A22,Baux_ID,Baux_Charges)</f>
        <v>0</v>
      </c>
      <c r="H22" s="4" cm="1">
        <f t="array" ref="H22">_xlfn.XLOOKUP(A22,Baux_ID,Baux_IRL_Origine)</f>
        <v>0</v>
      </c>
      <c r="I22" s="5" cm="1">
        <f t="array" ref="I22">F22*(_xlfn.XLOOKUP(C22,IRL_Dates,IRL_Valeurs,, -1)/_xlfn.XLOOKUP(H22,IRL_Dates,IRL_Valeurs,, -1))</f>
        <v>0</v>
      </c>
      <c r="J22" s="5">
        <f>I22*E22+G22*E22</f>
        <v>0</v>
      </c>
      <c r="K22" s="4"/>
      <c r="L22" s="5">
        <v>0</v>
      </c>
      <c r="M22" s="5">
        <f>J22-K22</f>
        <v>0</v>
      </c>
      <c r="N22">
        <f>IF(K22&gt;=J22,"Encaissé",IF(TODAY()&gt;D22,"En retard","Émis"))</f>
        <v>0</v>
      </c>
    </row>
    <row r="23" spans="1:14">
      <c r="A23" t="s">
        <v>49</v>
      </c>
      <c r="B23" t="s">
        <v>30</v>
      </c>
      <c r="C23" s="4">
        <v>46204</v>
      </c>
      <c r="D23" s="4">
        <f>EOMONTH(C23,0)</f>
        <v>0</v>
      </c>
      <c r="E23">
        <f>INDEX(Coloc_Quote, XMATCH(1,(Coloc_Bail=A23)*(Coloc_ID=B23),0))</f>
        <v>0</v>
      </c>
      <c r="F23" s="5" cm="1">
        <f t="array" ref="F23">_xlfn.XLOOKUP(A23,Baux_ID,Baux_Loyer_Base)</f>
        <v>0</v>
      </c>
      <c r="G23" s="5" cm="1">
        <f t="array" ref="G23">_xlfn.XLOOKUP(A23,Baux_ID,Baux_Charges)</f>
        <v>0</v>
      </c>
      <c r="H23" s="4" cm="1">
        <f t="array" ref="H23">_xlfn.XLOOKUP(A23,Baux_ID,Baux_IRL_Origine)</f>
        <v>0</v>
      </c>
      <c r="I23" s="5" cm="1">
        <f t="array" ref="I23">F23*(_xlfn.XLOOKUP(C23,IRL_Dates,IRL_Valeurs,, -1)/_xlfn.XLOOKUP(H23,IRL_Dates,IRL_Valeurs,, -1))</f>
        <v>0</v>
      </c>
      <c r="J23" s="5">
        <f>I23*E23+G23*E23</f>
        <v>0</v>
      </c>
      <c r="K23" s="4"/>
      <c r="L23" s="5">
        <v>0</v>
      </c>
      <c r="M23" s="5">
        <f>J23-K23</f>
        <v>0</v>
      </c>
      <c r="N23">
        <f>IF(K23&gt;=J23,"Encaissé",IF(TODAY()&gt;D23,"En retard","Émis"))</f>
        <v>0</v>
      </c>
    </row>
    <row r="24" spans="1:14">
      <c r="A24" t="s">
        <v>49</v>
      </c>
      <c r="B24" t="s">
        <v>30</v>
      </c>
      <c r="C24" s="4">
        <v>46235</v>
      </c>
      <c r="D24" s="4">
        <f>EOMONTH(C24,0)</f>
        <v>0</v>
      </c>
      <c r="E24">
        <f>INDEX(Coloc_Quote, XMATCH(1,(Coloc_Bail=A24)*(Coloc_ID=B24),0))</f>
        <v>0</v>
      </c>
      <c r="F24" s="5" cm="1">
        <f t="array" ref="F24">_xlfn.XLOOKUP(A24,Baux_ID,Baux_Loyer_Base)</f>
        <v>0</v>
      </c>
      <c r="G24" s="5" cm="1">
        <f t="array" ref="G24">_xlfn.XLOOKUP(A24,Baux_ID,Baux_Charges)</f>
        <v>0</v>
      </c>
      <c r="H24" s="4" cm="1">
        <f t="array" ref="H24">_xlfn.XLOOKUP(A24,Baux_ID,Baux_IRL_Origine)</f>
        <v>0</v>
      </c>
      <c r="I24" s="5" cm="1">
        <f t="array" ref="I24">F24*(_xlfn.XLOOKUP(C24,IRL_Dates,IRL_Valeurs,, -1)/_xlfn.XLOOKUP(H24,IRL_Dates,IRL_Valeurs,, -1))</f>
        <v>0</v>
      </c>
      <c r="J24" s="5">
        <f>I24*E24+G24*E24</f>
        <v>0</v>
      </c>
      <c r="K24" s="4"/>
      <c r="L24" s="5">
        <v>0</v>
      </c>
      <c r="M24" s="5">
        <f>J24-K24</f>
        <v>0</v>
      </c>
      <c r="N24">
        <f>IF(K24&gt;=J24,"Encaissé",IF(TODAY()&gt;D24,"En retard","Émis"))</f>
        <v>0</v>
      </c>
    </row>
    <row r="25" spans="1:14">
      <c r="A25" t="s">
        <v>49</v>
      </c>
      <c r="B25" t="s">
        <v>30</v>
      </c>
      <c r="C25" s="4">
        <v>46266</v>
      </c>
      <c r="D25" s="4">
        <f>EOMONTH(C25,0)</f>
        <v>0</v>
      </c>
      <c r="E25">
        <f>INDEX(Coloc_Quote, XMATCH(1,(Coloc_Bail=A25)*(Coloc_ID=B25),0))</f>
        <v>0</v>
      </c>
      <c r="F25" s="5" cm="1">
        <f t="array" ref="F25">_xlfn.XLOOKUP(A25,Baux_ID,Baux_Loyer_Base)</f>
        <v>0</v>
      </c>
      <c r="G25" s="5" cm="1">
        <f t="array" ref="G25">_xlfn.XLOOKUP(A25,Baux_ID,Baux_Charges)</f>
        <v>0</v>
      </c>
      <c r="H25" s="4" cm="1">
        <f t="array" ref="H25">_xlfn.XLOOKUP(A25,Baux_ID,Baux_IRL_Origine)</f>
        <v>0</v>
      </c>
      <c r="I25" s="5" cm="1">
        <f t="array" ref="I25">F25*(_xlfn.XLOOKUP(C25,IRL_Dates,IRL_Valeurs,, -1)/_xlfn.XLOOKUP(H25,IRL_Dates,IRL_Valeurs,, -1))</f>
        <v>0</v>
      </c>
      <c r="J25" s="5">
        <f>I25*E25+G25*E25</f>
        <v>0</v>
      </c>
      <c r="K25" s="4"/>
      <c r="L25" s="5">
        <v>0</v>
      </c>
      <c r="M25" s="5">
        <f>J25-K25</f>
        <v>0</v>
      </c>
      <c r="N25">
        <f>IF(K25&gt;=J25,"Encaissé",IF(TODAY()&gt;D25,"En retard","Émis"))</f>
        <v>0</v>
      </c>
    </row>
    <row r="26" spans="1:14">
      <c r="A26" t="s">
        <v>49</v>
      </c>
      <c r="B26" t="s">
        <v>35</v>
      </c>
      <c r="C26" s="4">
        <v>45931</v>
      </c>
      <c r="D26" s="4">
        <f>EOMONTH(C26,0)</f>
        <v>0</v>
      </c>
      <c r="E26">
        <f>INDEX(Coloc_Quote, XMATCH(1,(Coloc_Bail=A26)*(Coloc_ID=B26),0))</f>
        <v>0</v>
      </c>
      <c r="F26" s="5" cm="1">
        <f t="array" ref="F26">_xlfn.XLOOKUP(A26,Baux_ID,Baux_Loyer_Base)</f>
        <v>0</v>
      </c>
      <c r="G26" s="5" cm="1">
        <f t="array" ref="G26">_xlfn.XLOOKUP(A26,Baux_ID,Baux_Charges)</f>
        <v>0</v>
      </c>
      <c r="H26" s="4" cm="1">
        <f t="array" ref="H26">_xlfn.XLOOKUP(A26,Baux_ID,Baux_IRL_Origine)</f>
        <v>0</v>
      </c>
      <c r="I26" s="5" cm="1">
        <f t="array" ref="I26">F26*(_xlfn.XLOOKUP(C26,IRL_Dates,IRL_Valeurs,, -1)/_xlfn.XLOOKUP(H26,IRL_Dates,IRL_Valeurs,, -1))</f>
        <v>0</v>
      </c>
      <c r="J26" s="5">
        <f>I26*E26+G26*E26</f>
        <v>0</v>
      </c>
      <c r="K26" s="4"/>
      <c r="L26" s="5">
        <v>0</v>
      </c>
      <c r="M26" s="5">
        <f>J26-K26</f>
        <v>0</v>
      </c>
      <c r="N26">
        <f>IF(K26&gt;=J26,"Encaissé",IF(TODAY()&gt;D26,"En retard","Émis"))</f>
        <v>0</v>
      </c>
    </row>
    <row r="27" spans="1:14">
      <c r="A27" t="s">
        <v>49</v>
      </c>
      <c r="B27" t="s">
        <v>35</v>
      </c>
      <c r="C27" s="4">
        <v>45962</v>
      </c>
      <c r="D27" s="4">
        <f>EOMONTH(C27,0)</f>
        <v>0</v>
      </c>
      <c r="E27">
        <f>INDEX(Coloc_Quote, XMATCH(1,(Coloc_Bail=A27)*(Coloc_ID=B27),0))</f>
        <v>0</v>
      </c>
      <c r="F27" s="5" cm="1">
        <f t="array" ref="F27">_xlfn.XLOOKUP(A27,Baux_ID,Baux_Loyer_Base)</f>
        <v>0</v>
      </c>
      <c r="G27" s="5" cm="1">
        <f t="array" ref="G27">_xlfn.XLOOKUP(A27,Baux_ID,Baux_Charges)</f>
        <v>0</v>
      </c>
      <c r="H27" s="4" cm="1">
        <f t="array" ref="H27">_xlfn.XLOOKUP(A27,Baux_ID,Baux_IRL_Origine)</f>
        <v>0</v>
      </c>
      <c r="I27" s="5" cm="1">
        <f t="array" ref="I27">F27*(_xlfn.XLOOKUP(C27,IRL_Dates,IRL_Valeurs,, -1)/_xlfn.XLOOKUP(H27,IRL_Dates,IRL_Valeurs,, -1))</f>
        <v>0</v>
      </c>
      <c r="J27" s="5">
        <f>I27*E27+G27*E27</f>
        <v>0</v>
      </c>
      <c r="K27" s="4"/>
      <c r="L27" s="5">
        <v>0</v>
      </c>
      <c r="M27" s="5">
        <f>J27-K27</f>
        <v>0</v>
      </c>
      <c r="N27">
        <f>IF(K27&gt;=J27,"Encaissé",IF(TODAY()&gt;D27,"En retard","Émis"))</f>
        <v>0</v>
      </c>
    </row>
    <row r="28" spans="1:14">
      <c r="A28" t="s">
        <v>49</v>
      </c>
      <c r="B28" t="s">
        <v>35</v>
      </c>
      <c r="C28" s="4">
        <v>45992</v>
      </c>
      <c r="D28" s="4">
        <f>EOMONTH(C28,0)</f>
        <v>0</v>
      </c>
      <c r="E28">
        <f>INDEX(Coloc_Quote, XMATCH(1,(Coloc_Bail=A28)*(Coloc_ID=B28),0))</f>
        <v>0</v>
      </c>
      <c r="F28" s="5" cm="1">
        <f t="array" ref="F28">_xlfn.XLOOKUP(A28,Baux_ID,Baux_Loyer_Base)</f>
        <v>0</v>
      </c>
      <c r="G28" s="5" cm="1">
        <f t="array" ref="G28">_xlfn.XLOOKUP(A28,Baux_ID,Baux_Charges)</f>
        <v>0</v>
      </c>
      <c r="H28" s="4" cm="1">
        <f t="array" ref="H28">_xlfn.XLOOKUP(A28,Baux_ID,Baux_IRL_Origine)</f>
        <v>0</v>
      </c>
      <c r="I28" s="5" cm="1">
        <f t="array" ref="I28">F28*(_xlfn.XLOOKUP(C28,IRL_Dates,IRL_Valeurs,, -1)/_xlfn.XLOOKUP(H28,IRL_Dates,IRL_Valeurs,, -1))</f>
        <v>0</v>
      </c>
      <c r="J28" s="5">
        <f>I28*E28+G28*E28</f>
        <v>0</v>
      </c>
      <c r="K28" s="4"/>
      <c r="L28" s="5">
        <v>0</v>
      </c>
      <c r="M28" s="5">
        <f>J28-K28</f>
        <v>0</v>
      </c>
      <c r="N28">
        <f>IF(K28&gt;=J28,"Encaissé",IF(TODAY()&gt;D28,"En retard","Émis"))</f>
        <v>0</v>
      </c>
    </row>
    <row r="29" spans="1:14">
      <c r="A29" t="s">
        <v>49</v>
      </c>
      <c r="B29" t="s">
        <v>35</v>
      </c>
      <c r="C29" s="4">
        <v>46023</v>
      </c>
      <c r="D29" s="4">
        <f>EOMONTH(C29,0)</f>
        <v>0</v>
      </c>
      <c r="E29">
        <f>INDEX(Coloc_Quote, XMATCH(1,(Coloc_Bail=A29)*(Coloc_ID=B29),0))</f>
        <v>0</v>
      </c>
      <c r="F29" s="5" cm="1">
        <f t="array" ref="F29">_xlfn.XLOOKUP(A29,Baux_ID,Baux_Loyer_Base)</f>
        <v>0</v>
      </c>
      <c r="G29" s="5" cm="1">
        <f t="array" ref="G29">_xlfn.XLOOKUP(A29,Baux_ID,Baux_Charges)</f>
        <v>0</v>
      </c>
      <c r="H29" s="4" cm="1">
        <f t="array" ref="H29">_xlfn.XLOOKUP(A29,Baux_ID,Baux_IRL_Origine)</f>
        <v>0</v>
      </c>
      <c r="I29" s="5" cm="1">
        <f t="array" ref="I29">F29*(_xlfn.XLOOKUP(C29,IRL_Dates,IRL_Valeurs,, -1)/_xlfn.XLOOKUP(H29,IRL_Dates,IRL_Valeurs,, -1))</f>
        <v>0</v>
      </c>
      <c r="J29" s="5">
        <f>I29*E29+G29*E29</f>
        <v>0</v>
      </c>
      <c r="K29" s="4"/>
      <c r="L29" s="5">
        <v>0</v>
      </c>
      <c r="M29" s="5">
        <f>J29-K29</f>
        <v>0</v>
      </c>
      <c r="N29">
        <f>IF(K29&gt;=J29,"Encaissé",IF(TODAY()&gt;D29,"En retard","Émis"))</f>
        <v>0</v>
      </c>
    </row>
    <row r="30" spans="1:14">
      <c r="A30" t="s">
        <v>49</v>
      </c>
      <c r="B30" t="s">
        <v>35</v>
      </c>
      <c r="C30" s="4">
        <v>46054</v>
      </c>
      <c r="D30" s="4">
        <f>EOMONTH(C30,0)</f>
        <v>0</v>
      </c>
      <c r="E30">
        <f>INDEX(Coloc_Quote, XMATCH(1,(Coloc_Bail=A30)*(Coloc_ID=B30),0))</f>
        <v>0</v>
      </c>
      <c r="F30" s="5" cm="1">
        <f t="array" ref="F30">_xlfn.XLOOKUP(A30,Baux_ID,Baux_Loyer_Base)</f>
        <v>0</v>
      </c>
      <c r="G30" s="5" cm="1">
        <f t="array" ref="G30">_xlfn.XLOOKUP(A30,Baux_ID,Baux_Charges)</f>
        <v>0</v>
      </c>
      <c r="H30" s="4" cm="1">
        <f t="array" ref="H30">_xlfn.XLOOKUP(A30,Baux_ID,Baux_IRL_Origine)</f>
        <v>0</v>
      </c>
      <c r="I30" s="5" cm="1">
        <f t="array" ref="I30">F30*(_xlfn.XLOOKUP(C30,IRL_Dates,IRL_Valeurs,, -1)/_xlfn.XLOOKUP(H30,IRL_Dates,IRL_Valeurs,, -1))</f>
        <v>0</v>
      </c>
      <c r="J30" s="5">
        <f>I30*E30+G30*E30</f>
        <v>0</v>
      </c>
      <c r="K30" s="4"/>
      <c r="L30" s="5">
        <v>0</v>
      </c>
      <c r="M30" s="5">
        <f>J30-K30</f>
        <v>0</v>
      </c>
      <c r="N30">
        <f>IF(K30&gt;=J30,"Encaissé",IF(TODAY()&gt;D30,"En retard","Émis"))</f>
        <v>0</v>
      </c>
    </row>
    <row r="31" spans="1:14">
      <c r="A31" t="s">
        <v>49</v>
      </c>
      <c r="B31" t="s">
        <v>35</v>
      </c>
      <c r="C31" s="4">
        <v>46082</v>
      </c>
      <c r="D31" s="4">
        <f>EOMONTH(C31,0)</f>
        <v>0</v>
      </c>
      <c r="E31">
        <f>INDEX(Coloc_Quote, XMATCH(1,(Coloc_Bail=A31)*(Coloc_ID=B31),0))</f>
        <v>0</v>
      </c>
      <c r="F31" s="5" cm="1">
        <f t="array" ref="F31">_xlfn.XLOOKUP(A31,Baux_ID,Baux_Loyer_Base)</f>
        <v>0</v>
      </c>
      <c r="G31" s="5" cm="1">
        <f t="array" ref="G31">_xlfn.XLOOKUP(A31,Baux_ID,Baux_Charges)</f>
        <v>0</v>
      </c>
      <c r="H31" s="4" cm="1">
        <f t="array" ref="H31">_xlfn.XLOOKUP(A31,Baux_ID,Baux_IRL_Origine)</f>
        <v>0</v>
      </c>
      <c r="I31" s="5" cm="1">
        <f t="array" ref="I31">F31*(_xlfn.XLOOKUP(C31,IRL_Dates,IRL_Valeurs,, -1)/_xlfn.XLOOKUP(H31,IRL_Dates,IRL_Valeurs,, -1))</f>
        <v>0</v>
      </c>
      <c r="J31" s="5">
        <f>I31*E31+G31*E31</f>
        <v>0</v>
      </c>
      <c r="K31" s="4"/>
      <c r="L31" s="5">
        <v>0</v>
      </c>
      <c r="M31" s="5">
        <f>J31-K31</f>
        <v>0</v>
      </c>
      <c r="N31">
        <f>IF(K31&gt;=J31,"Encaissé",IF(TODAY()&gt;D31,"En retard","Émis"))</f>
        <v>0</v>
      </c>
    </row>
    <row r="32" spans="1:14">
      <c r="A32" t="s">
        <v>49</v>
      </c>
      <c r="B32" t="s">
        <v>35</v>
      </c>
      <c r="C32" s="4">
        <v>46113</v>
      </c>
      <c r="D32" s="4">
        <f>EOMONTH(C32,0)</f>
        <v>0</v>
      </c>
      <c r="E32">
        <f>INDEX(Coloc_Quote, XMATCH(1,(Coloc_Bail=A32)*(Coloc_ID=B32),0))</f>
        <v>0</v>
      </c>
      <c r="F32" s="5" cm="1">
        <f t="array" ref="F32">_xlfn.XLOOKUP(A32,Baux_ID,Baux_Loyer_Base)</f>
        <v>0</v>
      </c>
      <c r="G32" s="5" cm="1">
        <f t="array" ref="G32">_xlfn.XLOOKUP(A32,Baux_ID,Baux_Charges)</f>
        <v>0</v>
      </c>
      <c r="H32" s="4" cm="1">
        <f t="array" ref="H32">_xlfn.XLOOKUP(A32,Baux_ID,Baux_IRL_Origine)</f>
        <v>0</v>
      </c>
      <c r="I32" s="5" cm="1">
        <f t="array" ref="I32">F32*(_xlfn.XLOOKUP(C32,IRL_Dates,IRL_Valeurs,, -1)/_xlfn.XLOOKUP(H32,IRL_Dates,IRL_Valeurs,, -1))</f>
        <v>0</v>
      </c>
      <c r="J32" s="5">
        <f>I32*E32+G32*E32</f>
        <v>0</v>
      </c>
      <c r="K32" s="4"/>
      <c r="L32" s="5">
        <v>0</v>
      </c>
      <c r="M32" s="5">
        <f>J32-K32</f>
        <v>0</v>
      </c>
      <c r="N32">
        <f>IF(K32&gt;=J32,"Encaissé",IF(TODAY()&gt;D32,"En retard","Émis"))</f>
        <v>0</v>
      </c>
    </row>
    <row r="33" spans="1:14">
      <c r="A33" t="s">
        <v>49</v>
      </c>
      <c r="B33" t="s">
        <v>35</v>
      </c>
      <c r="C33" s="4">
        <v>46143</v>
      </c>
      <c r="D33" s="4">
        <f>EOMONTH(C33,0)</f>
        <v>0</v>
      </c>
      <c r="E33">
        <f>INDEX(Coloc_Quote, XMATCH(1,(Coloc_Bail=A33)*(Coloc_ID=B33),0))</f>
        <v>0</v>
      </c>
      <c r="F33" s="5" cm="1">
        <f t="array" ref="F33">_xlfn.XLOOKUP(A33,Baux_ID,Baux_Loyer_Base)</f>
        <v>0</v>
      </c>
      <c r="G33" s="5" cm="1">
        <f t="array" ref="G33">_xlfn.XLOOKUP(A33,Baux_ID,Baux_Charges)</f>
        <v>0</v>
      </c>
      <c r="H33" s="4" cm="1">
        <f t="array" ref="H33">_xlfn.XLOOKUP(A33,Baux_ID,Baux_IRL_Origine)</f>
        <v>0</v>
      </c>
      <c r="I33" s="5" cm="1">
        <f t="array" ref="I33">F33*(_xlfn.XLOOKUP(C33,IRL_Dates,IRL_Valeurs,, -1)/_xlfn.XLOOKUP(H33,IRL_Dates,IRL_Valeurs,, -1))</f>
        <v>0</v>
      </c>
      <c r="J33" s="5">
        <f>I33*E33+G33*E33</f>
        <v>0</v>
      </c>
      <c r="K33" s="4"/>
      <c r="L33" s="5">
        <v>0</v>
      </c>
      <c r="M33" s="5">
        <f>J33-K33</f>
        <v>0</v>
      </c>
      <c r="N33">
        <f>IF(K33&gt;=J33,"Encaissé",IF(TODAY()&gt;D33,"En retard","Émis"))</f>
        <v>0</v>
      </c>
    </row>
    <row r="34" spans="1:14">
      <c r="A34" t="s">
        <v>49</v>
      </c>
      <c r="B34" t="s">
        <v>35</v>
      </c>
      <c r="C34" s="4">
        <v>46174</v>
      </c>
      <c r="D34" s="4">
        <f>EOMONTH(C34,0)</f>
        <v>0</v>
      </c>
      <c r="E34">
        <f>INDEX(Coloc_Quote, XMATCH(1,(Coloc_Bail=A34)*(Coloc_ID=B34),0))</f>
        <v>0</v>
      </c>
      <c r="F34" s="5" cm="1">
        <f t="array" ref="F34">_xlfn.XLOOKUP(A34,Baux_ID,Baux_Loyer_Base)</f>
        <v>0</v>
      </c>
      <c r="G34" s="5" cm="1">
        <f t="array" ref="G34">_xlfn.XLOOKUP(A34,Baux_ID,Baux_Charges)</f>
        <v>0</v>
      </c>
      <c r="H34" s="4" cm="1">
        <f t="array" ref="H34">_xlfn.XLOOKUP(A34,Baux_ID,Baux_IRL_Origine)</f>
        <v>0</v>
      </c>
      <c r="I34" s="5" cm="1">
        <f t="array" ref="I34">F34*(_xlfn.XLOOKUP(C34,IRL_Dates,IRL_Valeurs,, -1)/_xlfn.XLOOKUP(H34,IRL_Dates,IRL_Valeurs,, -1))</f>
        <v>0</v>
      </c>
      <c r="J34" s="5">
        <f>I34*E34+G34*E34</f>
        <v>0</v>
      </c>
      <c r="K34" s="4"/>
      <c r="L34" s="5">
        <v>0</v>
      </c>
      <c r="M34" s="5">
        <f>J34-K34</f>
        <v>0</v>
      </c>
      <c r="N34">
        <f>IF(K34&gt;=J34,"Encaissé",IF(TODAY()&gt;D34,"En retard","Émis"))</f>
        <v>0</v>
      </c>
    </row>
    <row r="35" spans="1:14">
      <c r="A35" t="s">
        <v>49</v>
      </c>
      <c r="B35" t="s">
        <v>35</v>
      </c>
      <c r="C35" s="4">
        <v>46204</v>
      </c>
      <c r="D35" s="4">
        <f>EOMONTH(C35,0)</f>
        <v>0</v>
      </c>
      <c r="E35">
        <f>INDEX(Coloc_Quote, XMATCH(1,(Coloc_Bail=A35)*(Coloc_ID=B35),0))</f>
        <v>0</v>
      </c>
      <c r="F35" s="5" cm="1">
        <f t="array" ref="F35">_xlfn.XLOOKUP(A35,Baux_ID,Baux_Loyer_Base)</f>
        <v>0</v>
      </c>
      <c r="G35" s="5" cm="1">
        <f t="array" ref="G35">_xlfn.XLOOKUP(A35,Baux_ID,Baux_Charges)</f>
        <v>0</v>
      </c>
      <c r="H35" s="4" cm="1">
        <f t="array" ref="H35">_xlfn.XLOOKUP(A35,Baux_ID,Baux_IRL_Origine)</f>
        <v>0</v>
      </c>
      <c r="I35" s="5" cm="1">
        <f t="array" ref="I35">F35*(_xlfn.XLOOKUP(C35,IRL_Dates,IRL_Valeurs,, -1)/_xlfn.XLOOKUP(H35,IRL_Dates,IRL_Valeurs,, -1))</f>
        <v>0</v>
      </c>
      <c r="J35" s="5">
        <f>I35*E35+G35*E35</f>
        <v>0</v>
      </c>
      <c r="K35" s="4"/>
      <c r="L35" s="5">
        <v>0</v>
      </c>
      <c r="M35" s="5">
        <f>J35-K35</f>
        <v>0</v>
      </c>
      <c r="N35">
        <f>IF(K35&gt;=J35,"Encaissé",IF(TODAY()&gt;D35,"En retard","Émis"))</f>
        <v>0</v>
      </c>
    </row>
    <row r="36" spans="1:14">
      <c r="A36" t="s">
        <v>49</v>
      </c>
      <c r="B36" t="s">
        <v>35</v>
      </c>
      <c r="C36" s="4">
        <v>46235</v>
      </c>
      <c r="D36" s="4">
        <f>EOMONTH(C36,0)</f>
        <v>0</v>
      </c>
      <c r="E36">
        <f>INDEX(Coloc_Quote, XMATCH(1,(Coloc_Bail=A36)*(Coloc_ID=B36),0))</f>
        <v>0</v>
      </c>
      <c r="F36" s="5" cm="1">
        <f t="array" ref="F36">_xlfn.XLOOKUP(A36,Baux_ID,Baux_Loyer_Base)</f>
        <v>0</v>
      </c>
      <c r="G36" s="5" cm="1">
        <f t="array" ref="G36">_xlfn.XLOOKUP(A36,Baux_ID,Baux_Charges)</f>
        <v>0</v>
      </c>
      <c r="H36" s="4" cm="1">
        <f t="array" ref="H36">_xlfn.XLOOKUP(A36,Baux_ID,Baux_IRL_Origine)</f>
        <v>0</v>
      </c>
      <c r="I36" s="5" cm="1">
        <f t="array" ref="I36">F36*(_xlfn.XLOOKUP(C36,IRL_Dates,IRL_Valeurs,, -1)/_xlfn.XLOOKUP(H36,IRL_Dates,IRL_Valeurs,, -1))</f>
        <v>0</v>
      </c>
      <c r="J36" s="5">
        <f>I36*E36+G36*E36</f>
        <v>0</v>
      </c>
      <c r="K36" s="4"/>
      <c r="L36" s="5">
        <v>0</v>
      </c>
      <c r="M36" s="5">
        <f>J36-K36</f>
        <v>0</v>
      </c>
      <c r="N36">
        <f>IF(K36&gt;=J36,"Encaissé",IF(TODAY()&gt;D36,"En retard","Émis"))</f>
        <v>0</v>
      </c>
    </row>
    <row r="37" spans="1:14">
      <c r="A37" t="s">
        <v>49</v>
      </c>
      <c r="B37" t="s">
        <v>35</v>
      </c>
      <c r="C37" s="4">
        <v>46266</v>
      </c>
      <c r="D37" s="4">
        <f>EOMONTH(C37,0)</f>
        <v>0</v>
      </c>
      <c r="E37">
        <f>INDEX(Coloc_Quote, XMATCH(1,(Coloc_Bail=A37)*(Coloc_ID=B37),0))</f>
        <v>0</v>
      </c>
      <c r="F37" s="5" cm="1">
        <f t="array" ref="F37">_xlfn.XLOOKUP(A37,Baux_ID,Baux_Loyer_Base)</f>
        <v>0</v>
      </c>
      <c r="G37" s="5" cm="1">
        <f t="array" ref="G37">_xlfn.XLOOKUP(A37,Baux_ID,Baux_Charges)</f>
        <v>0</v>
      </c>
      <c r="H37" s="4" cm="1">
        <f t="array" ref="H37">_xlfn.XLOOKUP(A37,Baux_ID,Baux_IRL_Origine)</f>
        <v>0</v>
      </c>
      <c r="I37" s="5" cm="1">
        <f t="array" ref="I37">F37*(_xlfn.XLOOKUP(C37,IRL_Dates,IRL_Valeurs,, -1)/_xlfn.XLOOKUP(H37,IRL_Dates,IRL_Valeurs,, -1))</f>
        <v>0</v>
      </c>
      <c r="J37" s="5">
        <f>I37*E37+G37*E37</f>
        <v>0</v>
      </c>
      <c r="K37" s="4"/>
      <c r="L37" s="5">
        <v>0</v>
      </c>
      <c r="M37" s="5">
        <f>J37-K37</f>
        <v>0</v>
      </c>
      <c r="N37">
        <f>IF(K37&gt;=J37,"Encaissé",IF(TODAY()&gt;D37,"En retard","Émis"))</f>
        <v>0</v>
      </c>
    </row>
  </sheetData>
  <autoFilter ref="A1:N37"/>
  <conditionalFormatting sqref="N2:N37">
    <cfRule type="containsText" dxfId="0" priority="1" operator="containsText" text="En retard">
      <formula>NOT(ISERROR(SEARCH("En retard",N2)))</formula>
    </cfRule>
    <cfRule type="containsText" dxfId="1" priority="2" operator="containsText" text="Émis">
      <formula>NOT(ISERROR(SEARCH("Émis",N2)))</formula>
    </cfRule>
    <cfRule type="containsText" dxfId="2" priority="3" operator="containsText" text="Encaissé">
      <formula>NOT(ISERROR(SEARCH("Encaissé",N2)))</formula>
    </cfRule>
  </conditionalFormatting>
  <pageMargins left="0.7" right="0.7" top="0.75" bottom="0.75" header="0.3" footer="0.3"/>
  <headerFooter>
    <oddFooter>&amp;Llecoursgratuit.com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B10"/>
  <sheetViews>
    <sheetView workbookViewId="0"/>
  </sheetViews>
  <sheetFormatPr defaultRowHeight="15"/>
  <cols>
    <col min="1" max="1" width="42.7109375" customWidth="1"/>
    <col min="2" max="2" width="28.7109375" customWidth="1"/>
  </cols>
  <sheetData>
    <row r="1" spans="1:2">
      <c r="A1" s="1" t="s">
        <v>62</v>
      </c>
    </row>
    <row r="3" spans="1:2">
      <c r="A3" t="s">
        <v>40</v>
      </c>
      <c r="B3" t="s">
        <v>49</v>
      </c>
    </row>
    <row r="4" spans="1:2">
      <c r="A4" t="s">
        <v>53</v>
      </c>
      <c r="B4" t="s">
        <v>25</v>
      </c>
    </row>
    <row r="5" spans="1:2">
      <c r="A5" t="s">
        <v>63</v>
      </c>
      <c r="B5" s="4">
        <v>45931</v>
      </c>
    </row>
    <row r="7" spans="1:2">
      <c r="A7" t="s">
        <v>64</v>
      </c>
      <c r="B7" s="5" cm="1">
        <f t="array" ref="B7">_xlfn.XLOOKUP(B5,IRL_Dates,IRL_Valeurs,, -1)/_xlfn.XLOOKUP(_xlfn.XLOOKUP(B3,Baux_ID,Baux_IRL_Origine),IRL_Dates,IRL_Valeurs,, -1)*_xlfn.XLOOKUP(B3,Baux_ID,Baux_Loyer_Base)</f>
        <v>0</v>
      </c>
    </row>
    <row r="8" spans="1:2">
      <c r="A8" t="s">
        <v>65</v>
      </c>
      <c r="B8" s="5" cm="1">
        <f t="array" ref="B8">_xlfn.XLOOKUP(B3,Baux_ID,Baux_Charges)</f>
        <v>0</v>
      </c>
    </row>
    <row r="9" spans="1:2">
      <c r="A9" t="s">
        <v>66</v>
      </c>
      <c r="B9">
        <f>INDEX(Coloc_Quote, XMATCH(1,(Coloc_Bail=B3)*(Coloc_ID=B4),0))</f>
        <v>0</v>
      </c>
    </row>
    <row r="10" spans="1:2">
      <c r="A10" t="s">
        <v>67</v>
      </c>
      <c r="B10" s="5">
        <f>(B7+B8)*B9</f>
        <v>0</v>
      </c>
    </row>
  </sheetData>
  <pageMargins left="0.7" right="0.7" top="0.75" bottom="0.75" header="0.3" footer="0.3"/>
  <headerFooter>
    <oddFooter>&amp;Llecoursgratuit.com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15</vt:i4>
      </vt:variant>
    </vt:vector>
  </HeadingPairs>
  <TitlesOfParts>
    <vt:vector size="23" baseType="lpstr">
      <vt:lpstr>README</vt:lpstr>
      <vt:lpstr>Paramètres</vt:lpstr>
      <vt:lpstr>Biens</vt:lpstr>
      <vt:lpstr>Locataires</vt:lpstr>
      <vt:lpstr>Baux</vt:lpstr>
      <vt:lpstr>Colocs</vt:lpstr>
      <vt:lpstr>Loyers_Coloc</vt:lpstr>
      <vt:lpstr>Quittance_Coloc</vt:lpstr>
      <vt:lpstr>Baux_Charges</vt:lpstr>
      <vt:lpstr>Baux_ID</vt:lpstr>
      <vt:lpstr>Baux_IRL_Origine</vt:lpstr>
      <vt:lpstr>Baux_Loyer_Base</vt:lpstr>
      <vt:lpstr>Biens_ID</vt:lpstr>
      <vt:lpstr>Coloc_Bail</vt:lpstr>
      <vt:lpstr>Coloc_ID</vt:lpstr>
      <vt:lpstr>Coloc_Nom</vt:lpstr>
      <vt:lpstr>Coloc_Prenom</vt:lpstr>
      <vt:lpstr>Coloc_Quote</vt:lpstr>
      <vt:lpstr>IRL_Dates</vt:lpstr>
      <vt:lpstr>IRL_Valeurs</vt:lpstr>
      <vt:lpstr>Loc_ID</vt:lpstr>
      <vt:lpstr>Loc_Nom</vt:lpstr>
      <vt:lpstr>Loc_Prenom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2025-10-08T11:38:01Z</dcterms:created>
  <dcterms:modified xsi:type="dcterms:W3CDTF">2025-10-08T11:38:01Z</dcterms:modified>
</cp:coreProperties>
</file>