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ADME" sheetId="1" r:id="rId1"/>
    <sheet name="Paramètres" sheetId="2" r:id="rId2"/>
    <sheet name="Vendeurs" sheetId="3" r:id="rId3"/>
    <sheet name="Taux_Change" sheetId="4" r:id="rId4"/>
    <sheet name="Catalogue" sheetId="5" r:id="rId5"/>
    <sheet name="Comparaison" sheetId="6" r:id="rId6"/>
    <sheet name="Dashboard" sheetId="7" r:id="rId7"/>
  </sheets>
  <definedNames>
    <definedName name="Produits_Liste">'Paramètres'!$D$3:$D$200</definedName>
  </definedNames>
  <calcPr calcId="124519" fullCalcOnLoad="1"/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<sst xmlns="http://schemas.openxmlformats.org/spreadsheetml/2006/main" count="243" uniqueCount="118">
  <si>
    <t>Comparateur de prix — Modèle Excel (lecoursgratuit.com) — v2 pré‑remplie</t>
  </si>
  <si>
    <t>Utilisation rapide :</t>
  </si>
  <si>
    <t>1) Sélectionnez un produit dans PARAMÈTRES, ajustez TVA (Oui/Non) et les pondérations du score (la somme doit = 100).</t>
  </si>
  <si>
    <t>2) Mettez à jour VENDEURS et TAUX_DE_CHANGE si besoin. Ajoutez vos lignes dans CATALOGUE.</t>
  </si>
  <si>
    <t>3) Consultez COMPARAISON pour les coûts 1 an (HT/TTC), TCO 3 ans, Score pondéré et Rang. Le Dashboard met en avant la meilleure offre.</t>
  </si>
  <si>
    <t>Notes : les données sont illustratives. Remplacez les taux de change, remises et TVA par vos références.</t>
  </si>
  <si>
    <t>Paramètres globaux</t>
  </si>
  <si>
    <t>Produit sélectionné</t>
  </si>
  <si>
    <t>Laptop 14 Pro</t>
  </si>
  <si>
    <t>Liste produits (source validation)</t>
  </si>
  <si>
    <t>Laptop 15 Air</t>
  </si>
  <si>
    <t>Monitor 27 IPS</t>
  </si>
  <si>
    <t>Office Suite (License)</t>
  </si>
  <si>
    <t>Wireless Mouse Pro</t>
  </si>
  <si>
    <t>Docking Station USB‑C</t>
  </si>
  <si>
    <t>Webcam 4K</t>
  </si>
  <si>
    <t>SaaS CRM — 5 users</t>
  </si>
  <si>
    <t>TVA (%)</t>
  </si>
  <si>
    <t>Inclure TVA ?</t>
  </si>
  <si>
    <t>Oui</t>
  </si>
  <si>
    <t>Pondérations (Score 0–100%)</t>
  </si>
  <si>
    <t>Poids — Prix</t>
  </si>
  <si>
    <t>Poids — Délai de livraison</t>
  </si>
  <si>
    <t>Poids — Garantie (mois)</t>
  </si>
  <si>
    <t>Poids — Note fournisseur</t>
  </si>
  <si>
    <t>Somme pondérations (doit faire 100%)</t>
  </si>
  <si>
    <t>Vendor_ID</t>
  </si>
  <si>
    <t>Vendor_Name</t>
  </si>
  <si>
    <t>Currency</t>
  </si>
  <si>
    <t>Shipping_Fee</t>
  </si>
  <si>
    <t>Base_Discount</t>
  </si>
  <si>
    <t>Delivery_Days</t>
  </si>
  <si>
    <t>Warranty_Months</t>
  </si>
  <si>
    <t>Rating</t>
  </si>
  <si>
    <t>V-001</t>
  </si>
  <si>
    <t>TechDirect</t>
  </si>
  <si>
    <t>EUR</t>
  </si>
  <si>
    <t>V-002</t>
  </si>
  <si>
    <t>InnovaShop</t>
  </si>
  <si>
    <t>USD</t>
  </si>
  <si>
    <t>V-003</t>
  </si>
  <si>
    <t>EuroGears</t>
  </si>
  <si>
    <t>GBP</t>
  </si>
  <si>
    <t>V-004</t>
  </si>
  <si>
    <t>HexaMarket</t>
  </si>
  <si>
    <t>MAD</t>
  </si>
  <si>
    <t>RateToEUR</t>
  </si>
  <si>
    <t>Product_ID</t>
  </si>
  <si>
    <t>Product_Name</t>
  </si>
  <si>
    <t>List_Price</t>
  </si>
  <si>
    <t>Discount_Percent</t>
  </si>
  <si>
    <t>Subscription_Annual</t>
  </si>
  <si>
    <t>Stock</t>
  </si>
  <si>
    <t>SKU</t>
  </si>
  <si>
    <t>P-100</t>
  </si>
  <si>
    <t>En stock</t>
  </si>
  <si>
    <t>L14P-001</t>
  </si>
  <si>
    <t>L14P-002</t>
  </si>
  <si>
    <t>Limité</t>
  </si>
  <si>
    <t>L14P-003</t>
  </si>
  <si>
    <t>L14P-004</t>
  </si>
  <si>
    <t>P-200</t>
  </si>
  <si>
    <t>L15A-001</t>
  </si>
  <si>
    <t>L15A-002</t>
  </si>
  <si>
    <t>Rupture</t>
  </si>
  <si>
    <t>L15A-003</t>
  </si>
  <si>
    <t>L15A-004</t>
  </si>
  <si>
    <t>P-300</t>
  </si>
  <si>
    <t>M27I-001</t>
  </si>
  <si>
    <t>M27I-002</t>
  </si>
  <si>
    <t>M27I-003</t>
  </si>
  <si>
    <t>P-400</t>
  </si>
  <si>
    <t>Licence</t>
  </si>
  <si>
    <t>OSL-001</t>
  </si>
  <si>
    <t>OSL-002</t>
  </si>
  <si>
    <t>OSL-003</t>
  </si>
  <si>
    <t>P-500</t>
  </si>
  <si>
    <t>WMP-001</t>
  </si>
  <si>
    <t>WMP-002</t>
  </si>
  <si>
    <t>WMP-003</t>
  </si>
  <si>
    <t>P-600</t>
  </si>
  <si>
    <t>DSU-001</t>
  </si>
  <si>
    <t>DSU-002</t>
  </si>
  <si>
    <t>DSU-003</t>
  </si>
  <si>
    <t>P-700</t>
  </si>
  <si>
    <t>WC4K-001</t>
  </si>
  <si>
    <t>WC4K-002</t>
  </si>
  <si>
    <t>WC4K-003</t>
  </si>
  <si>
    <t>P-800</t>
  </si>
  <si>
    <t>Service</t>
  </si>
  <si>
    <t>CRM5-001</t>
  </si>
  <si>
    <t>CRM5-002</t>
  </si>
  <si>
    <t>CRM5-003</t>
  </si>
  <si>
    <t>Vendor_Base_Discount</t>
  </si>
  <si>
    <t>Item_Discount</t>
  </si>
  <si>
    <t>Rate_to_EUR</t>
  </si>
  <si>
    <t>Price_After_Discounts_EUR</t>
  </si>
  <si>
    <t>Total_Year1_exVAT</t>
  </si>
  <si>
    <t>TVA_%</t>
  </si>
  <si>
    <t>Include_VAT</t>
  </si>
  <si>
    <t>Total_Year1_incVAT</t>
  </si>
  <si>
    <t>TCO_3Y_exVAT</t>
  </si>
  <si>
    <t>Norm_Price</t>
  </si>
  <si>
    <t>Norm_Delivery</t>
  </si>
  <si>
    <t>Norm_Warranty</t>
  </si>
  <si>
    <t>Norm_Rating</t>
  </si>
  <si>
    <t>Score</t>
  </si>
  <si>
    <t>Rank</t>
  </si>
  <si>
    <t>Savings_vs_Best_TTC</t>
  </si>
  <si>
    <t>Best?</t>
  </si>
  <si>
    <t>Produit sélectionné :</t>
  </si>
  <si>
    <t>Pondérations — Prix / Délai / Garantie / Note</t>
  </si>
  <si>
    <t>Comparateur — Dashboard</t>
  </si>
  <si>
    <t>Meilleure offre (TTC 1 an)</t>
  </si>
  <si>
    <t>Fournisseur</t>
  </si>
  <si>
    <t>Total 1 an (TTC)</t>
  </si>
  <si>
    <t>Score pondéré (max)</t>
  </si>
  <si>
    <t>Économie vs 2e meilleur</t>
  </si>
</sst>
</file>

<file path=xl/styles.xml><?xml version="1.0" encoding="utf-8"?>
<styleSheet xmlns="http://schemas.openxmlformats.org/spreadsheetml/2006/main">
  <numFmts count="3">
    <numFmt numFmtId="164" formatCode="0.00"/>
    <numFmt numFmtId="165" formatCode="0.0%"/>
    <numFmt numFmtId="166" formatCode="#,##0.00 €"/>
  </numFmts>
  <fonts count="6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3F2FD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5" fillId="2" borderId="1" xfId="0" applyFont="1" applyFill="1" applyBorder="1"/>
  </cellXfs>
  <cellStyles count="1">
    <cellStyle name="Normal" xfId="0" builtinId="0"/>
  </cellStyles>
  <dxfs count="2">
    <dxf>
      <fill>
        <patternFill>
          <bgColor rgb="FFE8F5E9"/>
        </patternFill>
      </fill>
    </dxf>
    <dxf>
      <fill>
        <patternFill>
          <bgColor rgb="FFFFF8E1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Relationship Id="rId11" Type="http://schemas.openxmlformats.org/officeDocument/2006/relationships/sheetMetadata" Target="metadata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Coût total 1 an (TTC) par vendeur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Total 1 an (TTC)</c:v>
          </c:tx>
          <c:cat>
            <c:numRef>
              <c:f>Comparaison!B6#</c:f>
              <c:numCache>
                <c:formatCode>General</c:formatCode>
                <c:ptCount val="1"/>
                <c:pt idx="0">
                  <c:v>0</c:v>
                </c:pt>
              </c:numCache>
            </c:numRef>
          </c:cat>
          <c:val>
            <c:numRef>
              <c:f>Comparaison!N6#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</c:ser>
        <c:axId val="50010001"/>
        <c:axId val="50010002"/>
      </c:barChart>
      <c:catAx>
        <c:axId val="50010001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Vendeur</a:t>
                </a:r>
              </a:p>
            </c:rich>
          </c:tx>
          <c:layout/>
        </c:title>
        <c:numFmt formatCode="General" sourceLinked="1"/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€</a:t>
                </a:r>
              </a:p>
            </c:rich>
          </c:tx>
          <c:layout/>
        </c:title>
        <c:numFmt formatCode="General" sourceLinked="1"/>
        <c:tickLblPos val="nextTo"/>
        <c:crossAx val="50010001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9</xdr:row>
      <xdr:rowOff>0</xdr:rowOff>
    </xdr:from>
    <xdr:to>
      <xdr:col>3</xdr:col>
      <xdr:colOff>1114425</xdr:colOff>
      <xdr:row>30</xdr:row>
      <xdr:rowOff>114300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T_Vendeurs" displayName="T_Vendeurs" ref="A1:H5" totalsRowShown="0">
  <autoFilter ref="A1:H5"/>
  <tableColumns count="8">
    <tableColumn id="1" name="Vendor_ID"/>
    <tableColumn id="2" name="Vendor_Name"/>
    <tableColumn id="3" name="Currency"/>
    <tableColumn id="4" name="Shipping_Fee"/>
    <tableColumn id="5" name="Base_Discount"/>
    <tableColumn id="6" name="Delivery_Days"/>
    <tableColumn id="7" name="Warranty_Months"/>
    <tableColumn id="8" name="Rating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id="2" name="T_Taux" displayName="T_Taux" ref="A1:B5" totalsRowShown="0">
  <autoFilter ref="A1:B5"/>
  <tableColumns count="2">
    <tableColumn id="1" name="Currency"/>
    <tableColumn id="2" name="RateToEUR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id="3" name="T_Catalogue" displayName="T_Catalogue" ref="A1:H27" totalsRowShown="0">
  <autoFilter ref="A1:H27"/>
  <tableColumns count="8">
    <tableColumn id="1" name="Product_ID"/>
    <tableColumn id="2" name="Product_Name"/>
    <tableColumn id="3" name="Vendor_ID"/>
    <tableColumn id="4" name="List_Price"/>
    <tableColumn id="5" name="Discount_Percent"/>
    <tableColumn id="6" name="Subscription_Annual"/>
    <tableColumn id="7" name="Stock"/>
    <tableColumn id="8" name="SKU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5.xml.rels><?xml version="1.0" encoding="UTF-8" standalone="yes"?>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7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8"/>
  <sheetViews>
    <sheetView tabSelected="1" workbookViewId="0"/>
  </sheetViews>
  <sheetFormatPr defaultRowHeight="15"/>
  <cols>
    <col min="1" max="1" width="120.7109375" customWidth="1"/>
  </cols>
  <sheetData>
    <row r="1" spans="1:1">
      <c r="A1" s="1" t="s">
        <v>0</v>
      </c>
    </row>
    <row r="2" spans="1:1">
      <c r="A2" s="2"/>
    </row>
    <row r="3" spans="1:1">
      <c r="A3" s="2" t="s">
        <v>1</v>
      </c>
    </row>
    <row r="4" spans="1:1">
      <c r="A4" s="2" t="s">
        <v>2</v>
      </c>
    </row>
    <row r="5" spans="1:1">
      <c r="A5" s="2" t="s">
        <v>3</v>
      </c>
    </row>
    <row r="6" spans="1:1">
      <c r="A6" s="2" t="s">
        <v>4</v>
      </c>
    </row>
    <row r="7" spans="1:1">
      <c r="A7" s="2"/>
    </row>
    <row r="8" spans="1:1">
      <c r="A8" s="2" t="s">
        <v>5</v>
      </c>
    </row>
  </sheetData>
  <pageMargins left="0.7" right="0.7" top="0.75" bottom="0.75" header="0.3" footer="0.3"/>
  <headerFooter>
    <oddFooter>&amp;Llecoursgratuit.com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D14"/>
  <sheetViews>
    <sheetView workbookViewId="0"/>
  </sheetViews>
  <sheetFormatPr defaultRowHeight="15"/>
  <cols>
    <col min="1" max="1" width="36.7109375" customWidth="1"/>
    <col min="2" max="2" width="30.7109375" customWidth="1"/>
    <col min="4" max="4" width="36.7109375" customWidth="1"/>
  </cols>
  <sheetData>
    <row r="1" spans="1:4">
      <c r="A1" s="3" t="s">
        <v>6</v>
      </c>
    </row>
    <row r="2" spans="1:4">
      <c r="D2" s="2" t="s">
        <v>9</v>
      </c>
    </row>
    <row r="3" spans="1:4">
      <c r="A3" s="4" t="s">
        <v>7</v>
      </c>
      <c r="B3" t="s">
        <v>8</v>
      </c>
      <c r="D3" t="s">
        <v>8</v>
      </c>
    </row>
    <row r="4" spans="1:4">
      <c r="D4" t="s">
        <v>10</v>
      </c>
    </row>
    <row r="5" spans="1:4">
      <c r="A5" s="4" t="s">
        <v>17</v>
      </c>
      <c r="B5" s="5">
        <v>20</v>
      </c>
      <c r="D5" t="s">
        <v>11</v>
      </c>
    </row>
    <row r="6" spans="1:4">
      <c r="A6" s="4" t="s">
        <v>18</v>
      </c>
      <c r="B6" t="s">
        <v>19</v>
      </c>
      <c r="D6" t="s">
        <v>12</v>
      </c>
    </row>
    <row r="7" spans="1:4">
      <c r="D7" t="s">
        <v>13</v>
      </c>
    </row>
    <row r="8" spans="1:4">
      <c r="A8" s="3" t="s">
        <v>20</v>
      </c>
      <c r="D8" t="s">
        <v>14</v>
      </c>
    </row>
    <row r="9" spans="1:4">
      <c r="A9" t="s">
        <v>21</v>
      </c>
      <c r="B9" s="6">
        <v>50</v>
      </c>
      <c r="D9" t="s">
        <v>15</v>
      </c>
    </row>
    <row r="10" spans="1:4">
      <c r="A10" t="s">
        <v>22</v>
      </c>
      <c r="B10" s="6">
        <v>20</v>
      </c>
      <c r="D10" t="s">
        <v>16</v>
      </c>
    </row>
    <row r="11" spans="1:4">
      <c r="A11" t="s">
        <v>23</v>
      </c>
      <c r="B11" s="6">
        <v>15</v>
      </c>
    </row>
    <row r="12" spans="1:4">
      <c r="A12" t="s">
        <v>24</v>
      </c>
      <c r="B12" s="6">
        <v>15</v>
      </c>
    </row>
    <row r="14" spans="1:4">
      <c r="A14" s="2" t="s">
        <v>25</v>
      </c>
      <c r="B14" s="6">
        <f>SUM(B9:B12)</f>
        <v>0</v>
      </c>
    </row>
  </sheetData>
  <dataValidations count="2">
    <dataValidation type="list" allowBlank="1" showInputMessage="1" showErrorMessage="1" sqref="B3">
      <formula1>Produits_Liste</formula1>
    </dataValidation>
    <dataValidation type="list" allowBlank="1" showInputMessage="1" showErrorMessage="1" sqref="B6">
      <formula1>"Oui,Non"</formula1>
    </dataValidation>
  </dataValidations>
  <pageMargins left="0.7" right="0.7" top="0.75" bottom="0.75" header="0.3" footer="0.3"/>
  <headerFooter>
    <oddFooter>&amp;Llecoursgratuit.com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H5"/>
  <sheetViews>
    <sheetView workbookViewId="0"/>
  </sheetViews>
  <sheetFormatPr defaultRowHeight="15"/>
  <cols>
    <col min="1" max="8" width="20.7109375" customWidth="1"/>
  </cols>
  <sheetData>
    <row r="1" spans="1:8">
      <c r="A1" t="s">
        <v>26</v>
      </c>
      <c r="B1" t="s">
        <v>27</v>
      </c>
      <c r="C1" t="s">
        <v>28</v>
      </c>
      <c r="D1" t="s">
        <v>29</v>
      </c>
      <c r="E1" t="s">
        <v>30</v>
      </c>
      <c r="F1" t="s">
        <v>31</v>
      </c>
      <c r="G1" t="s">
        <v>32</v>
      </c>
      <c r="H1" t="s">
        <v>33</v>
      </c>
    </row>
    <row r="2" spans="1:8">
      <c r="A2" t="s">
        <v>34</v>
      </c>
      <c r="B2" t="s">
        <v>35</v>
      </c>
      <c r="C2" t="s">
        <v>36</v>
      </c>
      <c r="D2">
        <v>9.9</v>
      </c>
      <c r="E2" s="7">
        <v>0.05</v>
      </c>
      <c r="F2" s="6">
        <v>3</v>
      </c>
      <c r="G2" s="6">
        <v>24</v>
      </c>
      <c r="H2" s="5">
        <v>4.5</v>
      </c>
    </row>
    <row r="3" spans="1:8">
      <c r="A3" t="s">
        <v>37</v>
      </c>
      <c r="B3" t="s">
        <v>38</v>
      </c>
      <c r="C3" t="s">
        <v>39</v>
      </c>
      <c r="D3">
        <v>7.5</v>
      </c>
      <c r="E3" s="7">
        <v>0.02</v>
      </c>
      <c r="F3" s="6">
        <v>5</v>
      </c>
      <c r="G3" s="6">
        <v>12</v>
      </c>
      <c r="H3" s="5">
        <v>4.2</v>
      </c>
    </row>
    <row r="4" spans="1:8">
      <c r="A4" t="s">
        <v>40</v>
      </c>
      <c r="B4" t="s">
        <v>41</v>
      </c>
      <c r="C4" t="s">
        <v>42</v>
      </c>
      <c r="D4">
        <v>6</v>
      </c>
      <c r="E4" s="7">
        <v>0.03</v>
      </c>
      <c r="F4" s="6">
        <v>4</v>
      </c>
      <c r="G4" s="6">
        <v>24</v>
      </c>
      <c r="H4" s="5">
        <v>4.7</v>
      </c>
    </row>
    <row r="5" spans="1:8">
      <c r="A5" t="s">
        <v>43</v>
      </c>
      <c r="B5" t="s">
        <v>44</v>
      </c>
      <c r="C5" t="s">
        <v>45</v>
      </c>
      <c r="D5">
        <v>49</v>
      </c>
      <c r="E5" s="7">
        <v>0</v>
      </c>
      <c r="F5" s="6">
        <v>7</v>
      </c>
      <c r="G5" s="6">
        <v>18</v>
      </c>
      <c r="H5" s="5">
        <v>4</v>
      </c>
    </row>
  </sheetData>
  <pageMargins left="0.7" right="0.7" top="0.75" bottom="0.75" header="0.3" footer="0.3"/>
  <headerFooter>
    <oddFooter>&amp;Llecoursgratuit.com</oddFooter>
  </headerFooter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>
  <dimension ref="A1:B5"/>
  <sheetViews>
    <sheetView workbookViewId="0"/>
  </sheetViews>
  <sheetFormatPr defaultRowHeight="15"/>
  <cols>
    <col min="1" max="2" width="20.7109375" customWidth="1"/>
  </cols>
  <sheetData>
    <row r="1" spans="1:2">
      <c r="A1" t="s">
        <v>28</v>
      </c>
      <c r="B1" t="s">
        <v>46</v>
      </c>
    </row>
    <row r="2" spans="1:2">
      <c r="A2" t="s">
        <v>36</v>
      </c>
      <c r="B2" s="5">
        <v>1</v>
      </c>
    </row>
    <row r="3" spans="1:2">
      <c r="A3" t="s">
        <v>39</v>
      </c>
      <c r="B3" s="5">
        <v>0.93</v>
      </c>
    </row>
    <row r="4" spans="1:2">
      <c r="A4" t="s">
        <v>42</v>
      </c>
      <c r="B4" s="5">
        <v>1.16</v>
      </c>
    </row>
    <row r="5" spans="1:2">
      <c r="A5" t="s">
        <v>45</v>
      </c>
      <c r="B5" s="5">
        <v>0.091</v>
      </c>
    </row>
  </sheetData>
  <pageMargins left="0.7" right="0.7" top="0.75" bottom="0.75" header="0.3" footer="0.3"/>
  <headerFooter>
    <oddFooter>&amp;Llecoursgratuit.com</oddFooter>
  </headerFooter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>
  <dimension ref="A1:H27"/>
  <sheetViews>
    <sheetView workbookViewId="0"/>
  </sheetViews>
  <sheetFormatPr defaultRowHeight="15"/>
  <cols>
    <col min="1" max="8" width="22.7109375" customWidth="1"/>
  </cols>
  <sheetData>
    <row r="1" spans="1:8">
      <c r="A1" t="s">
        <v>47</v>
      </c>
      <c r="B1" t="s">
        <v>48</v>
      </c>
      <c r="C1" t="s">
        <v>26</v>
      </c>
      <c r="D1" t="s">
        <v>49</v>
      </c>
      <c r="E1" t="s">
        <v>50</v>
      </c>
      <c r="F1" t="s">
        <v>51</v>
      </c>
      <c r="G1" t="s">
        <v>52</v>
      </c>
      <c r="H1" t="s">
        <v>53</v>
      </c>
    </row>
    <row r="2" spans="1:8">
      <c r="A2" t="s">
        <v>54</v>
      </c>
      <c r="B2" t="s">
        <v>8</v>
      </c>
      <c r="C2" t="s">
        <v>34</v>
      </c>
      <c r="D2">
        <v>1199</v>
      </c>
      <c r="E2" s="7">
        <v>0.08</v>
      </c>
      <c r="F2">
        <v>0</v>
      </c>
      <c r="G2" t="s">
        <v>55</v>
      </c>
      <c r="H2" t="s">
        <v>56</v>
      </c>
    </row>
    <row r="3" spans="1:8">
      <c r="A3" t="s">
        <v>54</v>
      </c>
      <c r="B3" t="s">
        <v>8</v>
      </c>
      <c r="C3" t="s">
        <v>37</v>
      </c>
      <c r="D3">
        <v>1199</v>
      </c>
      <c r="E3" s="7">
        <v>0.05</v>
      </c>
      <c r="F3">
        <v>0</v>
      </c>
      <c r="G3" t="s">
        <v>55</v>
      </c>
      <c r="H3" t="s">
        <v>57</v>
      </c>
    </row>
    <row r="4" spans="1:8">
      <c r="A4" t="s">
        <v>54</v>
      </c>
      <c r="B4" t="s">
        <v>8</v>
      </c>
      <c r="C4" t="s">
        <v>40</v>
      </c>
      <c r="D4">
        <v>1049</v>
      </c>
      <c r="E4" s="7">
        <v>0</v>
      </c>
      <c r="F4">
        <v>0</v>
      </c>
      <c r="G4" t="s">
        <v>58</v>
      </c>
      <c r="H4" t="s">
        <v>59</v>
      </c>
    </row>
    <row r="5" spans="1:8">
      <c r="A5" t="s">
        <v>54</v>
      </c>
      <c r="B5" t="s">
        <v>8</v>
      </c>
      <c r="C5" t="s">
        <v>43</v>
      </c>
      <c r="D5">
        <v>12999</v>
      </c>
      <c r="E5" s="7">
        <v>0.1</v>
      </c>
      <c r="F5">
        <v>0</v>
      </c>
      <c r="G5" t="s">
        <v>55</v>
      </c>
      <c r="H5" t="s">
        <v>60</v>
      </c>
    </row>
    <row r="6" spans="1:8">
      <c r="A6" t="s">
        <v>61</v>
      </c>
      <c r="B6" t="s">
        <v>10</v>
      </c>
      <c r="C6" t="s">
        <v>34</v>
      </c>
      <c r="D6">
        <v>1099</v>
      </c>
      <c r="E6" s="7">
        <v>0</v>
      </c>
      <c r="F6">
        <v>0</v>
      </c>
      <c r="G6" t="s">
        <v>55</v>
      </c>
      <c r="H6" t="s">
        <v>62</v>
      </c>
    </row>
    <row r="7" spans="1:8">
      <c r="A7" t="s">
        <v>61</v>
      </c>
      <c r="B7" t="s">
        <v>10</v>
      </c>
      <c r="C7" t="s">
        <v>37</v>
      </c>
      <c r="D7">
        <v>999</v>
      </c>
      <c r="E7" s="7">
        <v>0.04</v>
      </c>
      <c r="F7">
        <v>0</v>
      </c>
      <c r="G7" t="s">
        <v>58</v>
      </c>
      <c r="H7" t="s">
        <v>63</v>
      </c>
    </row>
    <row r="8" spans="1:8">
      <c r="A8" t="s">
        <v>61</v>
      </c>
      <c r="B8" t="s">
        <v>10</v>
      </c>
      <c r="C8" t="s">
        <v>40</v>
      </c>
      <c r="D8">
        <v>899</v>
      </c>
      <c r="E8" s="7">
        <v>0</v>
      </c>
      <c r="F8">
        <v>0</v>
      </c>
      <c r="G8" t="s">
        <v>64</v>
      </c>
      <c r="H8" t="s">
        <v>65</v>
      </c>
    </row>
    <row r="9" spans="1:8">
      <c r="A9" t="s">
        <v>61</v>
      </c>
      <c r="B9" t="s">
        <v>10</v>
      </c>
      <c r="C9" t="s">
        <v>43</v>
      </c>
      <c r="D9">
        <v>9599</v>
      </c>
      <c r="E9" s="7">
        <v>0.06</v>
      </c>
      <c r="F9">
        <v>0</v>
      </c>
      <c r="G9" t="s">
        <v>55</v>
      </c>
      <c r="H9" t="s">
        <v>66</v>
      </c>
    </row>
    <row r="10" spans="1:8">
      <c r="A10" t="s">
        <v>67</v>
      </c>
      <c r="B10" t="s">
        <v>11</v>
      </c>
      <c r="C10" t="s">
        <v>34</v>
      </c>
      <c r="D10">
        <v>279</v>
      </c>
      <c r="E10" s="7">
        <v>0</v>
      </c>
      <c r="F10">
        <v>0</v>
      </c>
      <c r="G10" t="s">
        <v>55</v>
      </c>
      <c r="H10" t="s">
        <v>68</v>
      </c>
    </row>
    <row r="11" spans="1:8">
      <c r="A11" t="s">
        <v>67</v>
      </c>
      <c r="B11" t="s">
        <v>11</v>
      </c>
      <c r="C11" t="s">
        <v>37</v>
      </c>
      <c r="D11">
        <v>259</v>
      </c>
      <c r="E11" s="7">
        <v>0.02</v>
      </c>
      <c r="F11">
        <v>0</v>
      </c>
      <c r="G11" t="s">
        <v>55</v>
      </c>
      <c r="H11" t="s">
        <v>69</v>
      </c>
    </row>
    <row r="12" spans="1:8">
      <c r="A12" t="s">
        <v>67</v>
      </c>
      <c r="B12" t="s">
        <v>11</v>
      </c>
      <c r="C12" t="s">
        <v>40</v>
      </c>
      <c r="D12">
        <v>229</v>
      </c>
      <c r="E12" s="7">
        <v>0</v>
      </c>
      <c r="F12">
        <v>0</v>
      </c>
      <c r="G12" t="s">
        <v>55</v>
      </c>
      <c r="H12" t="s">
        <v>70</v>
      </c>
    </row>
    <row r="13" spans="1:8">
      <c r="A13" t="s">
        <v>71</v>
      </c>
      <c r="B13" t="s">
        <v>12</v>
      </c>
      <c r="C13" t="s">
        <v>34</v>
      </c>
      <c r="D13">
        <v>129</v>
      </c>
      <c r="E13" s="7">
        <v>0.05</v>
      </c>
      <c r="F13">
        <v>49</v>
      </c>
      <c r="G13" t="s">
        <v>72</v>
      </c>
      <c r="H13" t="s">
        <v>73</v>
      </c>
    </row>
    <row r="14" spans="1:8">
      <c r="A14" t="s">
        <v>71</v>
      </c>
      <c r="B14" t="s">
        <v>12</v>
      </c>
      <c r="C14" t="s">
        <v>37</v>
      </c>
      <c r="D14">
        <v>119</v>
      </c>
      <c r="E14" s="7">
        <v>0</v>
      </c>
      <c r="F14">
        <v>59</v>
      </c>
      <c r="G14" t="s">
        <v>72</v>
      </c>
      <c r="H14" t="s">
        <v>74</v>
      </c>
    </row>
    <row r="15" spans="1:8">
      <c r="A15" t="s">
        <v>71</v>
      </c>
      <c r="B15" t="s">
        <v>12</v>
      </c>
      <c r="C15" t="s">
        <v>40</v>
      </c>
      <c r="D15">
        <v>99</v>
      </c>
      <c r="E15" s="7">
        <v>0.03</v>
      </c>
      <c r="F15">
        <v>39</v>
      </c>
      <c r="G15" t="s">
        <v>72</v>
      </c>
      <c r="H15" t="s">
        <v>75</v>
      </c>
    </row>
    <row r="16" spans="1:8">
      <c r="A16" t="s">
        <v>76</v>
      </c>
      <c r="B16" t="s">
        <v>13</v>
      </c>
      <c r="C16" t="s">
        <v>34</v>
      </c>
      <c r="D16">
        <v>39</v>
      </c>
      <c r="E16" s="7">
        <v>0</v>
      </c>
      <c r="F16">
        <v>0</v>
      </c>
      <c r="G16" t="s">
        <v>55</v>
      </c>
      <c r="H16" t="s">
        <v>77</v>
      </c>
    </row>
    <row r="17" spans="1:8">
      <c r="A17" t="s">
        <v>76</v>
      </c>
      <c r="B17" t="s">
        <v>13</v>
      </c>
      <c r="C17" t="s">
        <v>37</v>
      </c>
      <c r="D17">
        <v>34</v>
      </c>
      <c r="E17" s="7">
        <v>0</v>
      </c>
      <c r="F17">
        <v>0</v>
      </c>
      <c r="G17" t="s">
        <v>55</v>
      </c>
      <c r="H17" t="s">
        <v>78</v>
      </c>
    </row>
    <row r="18" spans="1:8">
      <c r="A18" t="s">
        <v>76</v>
      </c>
      <c r="B18" t="s">
        <v>13</v>
      </c>
      <c r="C18" t="s">
        <v>40</v>
      </c>
      <c r="D18">
        <v>29</v>
      </c>
      <c r="E18" s="7">
        <v>0</v>
      </c>
      <c r="F18">
        <v>0</v>
      </c>
      <c r="G18" t="s">
        <v>55</v>
      </c>
      <c r="H18" t="s">
        <v>79</v>
      </c>
    </row>
    <row r="19" spans="1:8">
      <c r="A19" t="s">
        <v>80</v>
      </c>
      <c r="B19" t="s">
        <v>14</v>
      </c>
      <c r="C19" t="s">
        <v>34</v>
      </c>
      <c r="D19">
        <v>129</v>
      </c>
      <c r="E19" s="7">
        <v>0.05</v>
      </c>
      <c r="F19">
        <v>0</v>
      </c>
      <c r="G19" t="s">
        <v>55</v>
      </c>
      <c r="H19" t="s">
        <v>81</v>
      </c>
    </row>
    <row r="20" spans="1:8">
      <c r="A20" t="s">
        <v>80</v>
      </c>
      <c r="B20" t="s">
        <v>14</v>
      </c>
      <c r="C20" t="s">
        <v>37</v>
      </c>
      <c r="D20">
        <v>119</v>
      </c>
      <c r="E20" s="7">
        <v>0</v>
      </c>
      <c r="F20">
        <v>0</v>
      </c>
      <c r="G20" t="s">
        <v>55</v>
      </c>
      <c r="H20" t="s">
        <v>82</v>
      </c>
    </row>
    <row r="21" spans="1:8">
      <c r="A21" t="s">
        <v>80</v>
      </c>
      <c r="B21" t="s">
        <v>14</v>
      </c>
      <c r="C21" t="s">
        <v>40</v>
      </c>
      <c r="D21">
        <v>89</v>
      </c>
      <c r="E21" s="7">
        <v>0</v>
      </c>
      <c r="F21">
        <v>0</v>
      </c>
      <c r="G21" t="s">
        <v>64</v>
      </c>
      <c r="H21" t="s">
        <v>83</v>
      </c>
    </row>
    <row r="22" spans="1:8">
      <c r="A22" t="s">
        <v>84</v>
      </c>
      <c r="B22" t="s">
        <v>15</v>
      </c>
      <c r="C22" t="s">
        <v>34</v>
      </c>
      <c r="D22">
        <v>159</v>
      </c>
      <c r="E22" s="7">
        <v>0.02</v>
      </c>
      <c r="F22">
        <v>0</v>
      </c>
      <c r="G22" t="s">
        <v>55</v>
      </c>
      <c r="H22" t="s">
        <v>85</v>
      </c>
    </row>
    <row r="23" spans="1:8">
      <c r="A23" t="s">
        <v>84</v>
      </c>
      <c r="B23" t="s">
        <v>15</v>
      </c>
      <c r="C23" t="s">
        <v>37</v>
      </c>
      <c r="D23">
        <v>149</v>
      </c>
      <c r="E23" s="7">
        <v>0</v>
      </c>
      <c r="F23">
        <v>0</v>
      </c>
      <c r="G23" t="s">
        <v>55</v>
      </c>
      <c r="H23" t="s">
        <v>86</v>
      </c>
    </row>
    <row r="24" spans="1:8">
      <c r="A24" t="s">
        <v>84</v>
      </c>
      <c r="B24" t="s">
        <v>15</v>
      </c>
      <c r="C24" t="s">
        <v>40</v>
      </c>
      <c r="D24">
        <v>129</v>
      </c>
      <c r="E24" s="7">
        <v>0</v>
      </c>
      <c r="F24">
        <v>0</v>
      </c>
      <c r="G24" t="s">
        <v>58</v>
      </c>
      <c r="H24" t="s">
        <v>87</v>
      </c>
    </row>
    <row r="25" spans="1:8">
      <c r="A25" t="s">
        <v>88</v>
      </c>
      <c r="B25" t="s">
        <v>16</v>
      </c>
      <c r="C25" t="s">
        <v>34</v>
      </c>
      <c r="D25">
        <v>39</v>
      </c>
      <c r="E25" s="7">
        <v>0.1</v>
      </c>
      <c r="F25">
        <v>468</v>
      </c>
      <c r="G25" t="s">
        <v>89</v>
      </c>
      <c r="H25" t="s">
        <v>90</v>
      </c>
    </row>
    <row r="26" spans="1:8">
      <c r="A26" t="s">
        <v>88</v>
      </c>
      <c r="B26" t="s">
        <v>16</v>
      </c>
      <c r="C26" t="s">
        <v>37</v>
      </c>
      <c r="D26">
        <v>35</v>
      </c>
      <c r="E26" s="7">
        <v>0.05</v>
      </c>
      <c r="F26">
        <v>540</v>
      </c>
      <c r="G26" t="s">
        <v>89</v>
      </c>
      <c r="H26" t="s">
        <v>91</v>
      </c>
    </row>
    <row r="27" spans="1:8">
      <c r="A27" t="s">
        <v>88</v>
      </c>
      <c r="B27" t="s">
        <v>16</v>
      </c>
      <c r="C27" t="s">
        <v>40</v>
      </c>
      <c r="D27">
        <v>29</v>
      </c>
      <c r="E27" s="7">
        <v>0</v>
      </c>
      <c r="F27">
        <v>420</v>
      </c>
      <c r="G27" t="s">
        <v>89</v>
      </c>
      <c r="H27" t="s">
        <v>92</v>
      </c>
    </row>
  </sheetData>
  <dataValidations count="26">
    <dataValidation type="list" allowBlank="1" showInputMessage="1" showErrorMessage="1" sqref="C2">
      <formula1>T_Vendeurs[Vendor_ID]</formula1>
    </dataValidation>
    <dataValidation type="list" allowBlank="1" showInputMessage="1" showErrorMessage="1" sqref="C3">
      <formula1>T_Vendeurs[Vendor_ID]</formula1>
    </dataValidation>
    <dataValidation type="list" allowBlank="1" showInputMessage="1" showErrorMessage="1" sqref="C4">
      <formula1>T_Vendeurs[Vendor_ID]</formula1>
    </dataValidation>
    <dataValidation type="list" allowBlank="1" showInputMessage="1" showErrorMessage="1" sqref="C5">
      <formula1>T_Vendeurs[Vendor_ID]</formula1>
    </dataValidation>
    <dataValidation type="list" allowBlank="1" showInputMessage="1" showErrorMessage="1" sqref="C6">
      <formula1>T_Vendeurs[Vendor_ID]</formula1>
    </dataValidation>
    <dataValidation type="list" allowBlank="1" showInputMessage="1" showErrorMessage="1" sqref="C7">
      <formula1>T_Vendeurs[Vendor_ID]</formula1>
    </dataValidation>
    <dataValidation type="list" allowBlank="1" showInputMessage="1" showErrorMessage="1" sqref="C8">
      <formula1>T_Vendeurs[Vendor_ID]</formula1>
    </dataValidation>
    <dataValidation type="list" allowBlank="1" showInputMessage="1" showErrorMessage="1" sqref="C9">
      <formula1>T_Vendeurs[Vendor_ID]</formula1>
    </dataValidation>
    <dataValidation type="list" allowBlank="1" showInputMessage="1" showErrorMessage="1" sqref="C10">
      <formula1>T_Vendeurs[Vendor_ID]</formula1>
    </dataValidation>
    <dataValidation type="list" allowBlank="1" showInputMessage="1" showErrorMessage="1" sqref="C11">
      <formula1>T_Vendeurs[Vendor_ID]</formula1>
    </dataValidation>
    <dataValidation type="list" allowBlank="1" showInputMessage="1" showErrorMessage="1" sqref="C12">
      <formula1>T_Vendeurs[Vendor_ID]</formula1>
    </dataValidation>
    <dataValidation type="list" allowBlank="1" showInputMessage="1" showErrorMessage="1" sqref="C13">
      <formula1>T_Vendeurs[Vendor_ID]</formula1>
    </dataValidation>
    <dataValidation type="list" allowBlank="1" showInputMessage="1" showErrorMessage="1" sqref="C14">
      <formula1>T_Vendeurs[Vendor_ID]</formula1>
    </dataValidation>
    <dataValidation type="list" allowBlank="1" showInputMessage="1" showErrorMessage="1" sqref="C15">
      <formula1>T_Vendeurs[Vendor_ID]</formula1>
    </dataValidation>
    <dataValidation type="list" allowBlank="1" showInputMessage="1" showErrorMessage="1" sqref="C16">
      <formula1>T_Vendeurs[Vendor_ID]</formula1>
    </dataValidation>
    <dataValidation type="list" allowBlank="1" showInputMessage="1" showErrorMessage="1" sqref="C17">
      <formula1>T_Vendeurs[Vendor_ID]</formula1>
    </dataValidation>
    <dataValidation type="list" allowBlank="1" showInputMessage="1" showErrorMessage="1" sqref="C18">
      <formula1>T_Vendeurs[Vendor_ID]</formula1>
    </dataValidation>
    <dataValidation type="list" allowBlank="1" showInputMessage="1" showErrorMessage="1" sqref="C19">
      <formula1>T_Vendeurs[Vendor_ID]</formula1>
    </dataValidation>
    <dataValidation type="list" allowBlank="1" showInputMessage="1" showErrorMessage="1" sqref="C20">
      <formula1>T_Vendeurs[Vendor_ID]</formula1>
    </dataValidation>
    <dataValidation type="list" allowBlank="1" showInputMessage="1" showErrorMessage="1" sqref="C21">
      <formula1>T_Vendeurs[Vendor_ID]</formula1>
    </dataValidation>
    <dataValidation type="list" allowBlank="1" showInputMessage="1" showErrorMessage="1" sqref="C22">
      <formula1>T_Vendeurs[Vendor_ID]</formula1>
    </dataValidation>
    <dataValidation type="list" allowBlank="1" showInputMessage="1" showErrorMessage="1" sqref="C23">
      <formula1>T_Vendeurs[Vendor_ID]</formula1>
    </dataValidation>
    <dataValidation type="list" allowBlank="1" showInputMessage="1" showErrorMessage="1" sqref="C24">
      <formula1>T_Vendeurs[Vendor_ID]</formula1>
    </dataValidation>
    <dataValidation type="list" allowBlank="1" showInputMessage="1" showErrorMessage="1" sqref="C25">
      <formula1>T_Vendeurs[Vendor_ID]</formula1>
    </dataValidation>
    <dataValidation type="list" allowBlank="1" showInputMessage="1" showErrorMessage="1" sqref="C26">
      <formula1>T_Vendeurs[Vendor_ID]</formula1>
    </dataValidation>
    <dataValidation type="list" allowBlank="1" showInputMessage="1" showErrorMessage="1" sqref="C27">
      <formula1>T_Vendeurs[Vendor_ID]</formula1>
    </dataValidation>
  </dataValidations>
  <pageMargins left="0.7" right="0.7" top="0.75" bottom="0.75" header="0.3" footer="0.3"/>
  <headerFooter>
    <oddFooter>&amp;Llecoursgratuit.com</oddFooter>
  </headerFooter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>
  <dimension ref="A1:Z6"/>
  <sheetViews>
    <sheetView workbookViewId="0"/>
  </sheetViews>
  <sheetFormatPr defaultRowHeight="15"/>
  <cols>
    <col min="1" max="3" width="21.7109375" customWidth="1"/>
    <col min="4" max="4" width="18.7109375" style="8" customWidth="1"/>
    <col min="5" max="6" width="18.7109375" style="7" customWidth="1"/>
    <col min="7" max="7" width="14.7109375" style="5" customWidth="1"/>
    <col min="8" max="11" width="18.7109375" style="8" customWidth="1"/>
    <col min="12" max="12" width="12.7109375" style="7" customWidth="1"/>
    <col min="13" max="13" width="21.7109375" customWidth="1"/>
    <col min="14" max="14" width="18.7109375" style="8" customWidth="1"/>
    <col min="15" max="17" width="14.7109375" style="5" customWidth="1"/>
    <col min="18" max="18" width="18.7109375" style="8" customWidth="1"/>
    <col min="19" max="22" width="21.7109375" customWidth="1"/>
    <col min="23" max="23" width="14.7109375" style="7" customWidth="1"/>
    <col min="24" max="24" width="10.7109375" customWidth="1"/>
    <col min="25" max="25" width="18.7109375" style="8" customWidth="1"/>
    <col min="26" max="26" width="10.7109375" customWidth="1"/>
    <col min="27" max="27" width="21.7109375" customWidth="1"/>
  </cols>
  <sheetData>
    <row r="1" spans="1:26">
      <c r="A1" s="4" t="s">
        <v>110</v>
      </c>
      <c r="B1">
        <f>'Paramètres'!B3</f>
        <v>0</v>
      </c>
    </row>
    <row r="3" spans="1:26">
      <c r="A3" s="2" t="s">
        <v>111</v>
      </c>
      <c r="B3" s="2">
        <f>'Paramètres'!B9&amp;"% / "&amp;'Paramètres'!B10&amp;"% / "&amp;'Paramètres'!B11&amp;"% / "&amp;'Paramètres'!B12&amp;"%"</f>
        <v>0</v>
      </c>
    </row>
    <row r="4" spans="1:26">
      <c r="K4" s="8">
        <f>MIN(K6#)</f>
        <v>0</v>
      </c>
      <c r="L4" s="7">
        <f>MAX(K6#)</f>
        <v>0</v>
      </c>
      <c r="M4">
        <f>MIN(O6#)</f>
        <v>0</v>
      </c>
      <c r="N4" s="8">
        <f>MAX(O6#)</f>
        <v>0</v>
      </c>
      <c r="O4" s="5">
        <f>MIN(P6#)</f>
        <v>0</v>
      </c>
      <c r="P4" s="5">
        <f>MAX(P6#)</f>
        <v>0</v>
      </c>
      <c r="Q4" s="5">
        <f>MIN(Q6#)</f>
        <v>0</v>
      </c>
      <c r="R4" s="8">
        <f>MAX(Q6#)</f>
        <v>0</v>
      </c>
      <c r="S4">
        <f>'Paramètres'!B9</f>
        <v>0</v>
      </c>
      <c r="T4">
        <f>'Paramètres'!B10</f>
        <v>0</v>
      </c>
      <c r="U4">
        <f>'Paramètres'!B11</f>
        <v>0</v>
      </c>
      <c r="V4">
        <f>'Paramètres'!B12</f>
        <v>0</v>
      </c>
      <c r="W4" s="7">
        <f>S4/100</f>
        <v>0</v>
      </c>
      <c r="X4">
        <f>T4/100</f>
        <v>0</v>
      </c>
      <c r="Y4" s="8">
        <f>U4/100</f>
        <v>0</v>
      </c>
      <c r="Z4">
        <f>V4/100</f>
        <v>0</v>
      </c>
    </row>
    <row r="5" spans="1:26">
      <c r="A5" s="9" t="s">
        <v>26</v>
      </c>
      <c r="B5" s="9" t="s">
        <v>27</v>
      </c>
      <c r="C5" s="9" t="s">
        <v>28</v>
      </c>
      <c r="D5" s="9" t="s">
        <v>49</v>
      </c>
      <c r="E5" s="9" t="s">
        <v>93</v>
      </c>
      <c r="F5" s="9" t="s">
        <v>94</v>
      </c>
      <c r="G5" s="9" t="s">
        <v>95</v>
      </c>
      <c r="H5" s="9" t="s">
        <v>29</v>
      </c>
      <c r="I5" s="9" t="s">
        <v>51</v>
      </c>
      <c r="J5" s="9" t="s">
        <v>96</v>
      </c>
      <c r="K5" s="9" t="s">
        <v>97</v>
      </c>
      <c r="L5" s="9" t="s">
        <v>98</v>
      </c>
      <c r="M5" s="9" t="s">
        <v>99</v>
      </c>
      <c r="N5" s="9" t="s">
        <v>100</v>
      </c>
      <c r="O5" s="9" t="s">
        <v>31</v>
      </c>
      <c r="P5" s="9" t="s">
        <v>32</v>
      </c>
      <c r="Q5" s="9" t="s">
        <v>33</v>
      </c>
      <c r="R5" s="9" t="s">
        <v>101</v>
      </c>
      <c r="S5" s="9" t="s">
        <v>102</v>
      </c>
      <c r="T5" s="9" t="s">
        <v>103</v>
      </c>
      <c r="U5" s="9" t="s">
        <v>104</v>
      </c>
      <c r="V5" s="9" t="s">
        <v>105</v>
      </c>
      <c r="W5" s="9" t="s">
        <v>106</v>
      </c>
      <c r="X5" s="9" t="s">
        <v>107</v>
      </c>
      <c r="Y5" s="9" t="s">
        <v>108</v>
      </c>
      <c r="Z5" s="9" t="s">
        <v>109</v>
      </c>
    </row>
    <row r="6" spans="1:26">
      <c r="A6" cm="1">
        <f t="array" ref="A6">_xlfn._xlws.FILTER(T_Catalogue[Vendor_ID], T_Catalogue[Product_Name]='Paramètres'!B3)</f>
        <v>0</v>
      </c>
      <c r="B6" cm="1">
        <f t="array" ref="B6">_xlfn.XLOOKUP(A6#, T_Vendeurs[Vendor_ID], T_Vendeurs[Vendor_Name])</f>
        <v>0</v>
      </c>
      <c r="C6" cm="1">
        <f t="array" ref="C6">_xlfn.XLOOKUP(A6#, T_Vendeurs[Vendor_ID], T_Vendeurs[Currency])</f>
        <v>0</v>
      </c>
      <c r="D6" s="8" cm="1">
        <f t="array" ref="D6">_xlfn._xlws.FILTER(T_Catalogue[List_Price], T_Catalogue[Product_Name]='Paramètres'!B3)</f>
        <v>0</v>
      </c>
      <c r="E6" s="7" cm="1">
        <f t="array" ref="E6">_xlfn.XLOOKUP(A6#, T_Vendeurs[Vendor_ID], T_Vendeurs[Base_Discount])</f>
        <v>0</v>
      </c>
      <c r="F6" s="7" cm="1">
        <f t="array" ref="F6">_xlfn._xlws.FILTER(T_Catalogue[Discount_Percent], T_Catalogue[Product_Name]='Paramètres'!B3)</f>
        <v>0</v>
      </c>
      <c r="G6" s="5" cm="1">
        <f t="array" ref="G6">_xlfn.XLOOKUP(C6#, T_Taux[Currency], T_Taux[RateToEUR])</f>
        <v>0</v>
      </c>
      <c r="H6" s="8" cm="1">
        <f t="array" ref="H6">_xlfn.XLOOKUP(A6#, T_Vendeurs[Vendor_ID], T_Vendeurs[Shipping_Fee]) * G6#</f>
        <v>0</v>
      </c>
      <c r="I6" s="8" cm="1">
        <f t="array" ref="I6">_xlfn._xlws.FILTER(T_Catalogue[Subscription_Annual], T_Catalogue[Product_Name]='Paramètres'!B3) * G6#</f>
        <v>0</v>
      </c>
      <c r="J6" s="8">
        <f>D6# * G6# * (1 - E6#) * (1 - F6#)</f>
        <v>0</v>
      </c>
      <c r="K6" s="8">
        <f>J6# + H6# + I6#</f>
        <v>0</v>
      </c>
      <c r="L6" s="7">
        <f>'Paramètres'!B5/100</f>
        <v>0</v>
      </c>
      <c r="M6">
        <f>'Paramètres'!B6</f>
        <v>0</v>
      </c>
      <c r="N6" s="8">
        <f>IF(M6#="Oui", K6#*(1+L6#), K6#)</f>
        <v>0</v>
      </c>
      <c r="O6" s="5" cm="1">
        <f t="array" ref="O6">_xlfn.XLOOKUP(A6#, T_Vendeurs[Vendor_ID], T_Vendeurs[Delivery_Days])</f>
        <v>0</v>
      </c>
      <c r="P6" s="5" cm="1">
        <f t="array" ref="P6">_xlfn.XLOOKUP(A6#, T_Vendeurs[Vendor_ID], T_Vendeurs[Warranty_Months])</f>
        <v>0</v>
      </c>
      <c r="Q6" s="5" cm="1">
        <f t="array" ref="Q6">_xlfn.XLOOKUP(A6#, T_Vendeurs[Vendor_ID], T_Vendeurs[Rating])</f>
        <v>0</v>
      </c>
      <c r="R6" s="8">
        <f>J6# + H6# + 3*I6#</f>
        <v>0</v>
      </c>
      <c r="S6">
        <f>IF(L4=K4,1,(L4-K6#)/(L4-K4))</f>
        <v>0</v>
      </c>
      <c r="T6">
        <f>IF(N4=M4,1,(N4-O6#)/(N4-M4))</f>
        <v>0</v>
      </c>
      <c r="U6">
        <f>IF(P4=O4,1,(P6#-O4)/(P4-O4))</f>
        <v>0</v>
      </c>
      <c r="V6">
        <f>IF(R4=Q4,1,(Q6#-Q4)/(R4-Q4))</f>
        <v>0</v>
      </c>
      <c r="W6" s="7">
        <f>($W$4*S6#)+($X$4*T6#)+($Y$4*U6#)+($Z$4*V6#)</f>
        <v>0</v>
      </c>
      <c r="X6">
        <f>RANK.EQ(W6#,W6#)</f>
        <v>0</v>
      </c>
      <c r="Y6" s="8">
        <f>N6#-MIN(N6#)</f>
        <v>0</v>
      </c>
      <c r="Z6">
        <f>N6#=MIN(N6#)</f>
        <v>0</v>
      </c>
    </row>
  </sheetData>
  <conditionalFormatting sqref="X6:X501">
    <cfRule type="cellIs" dxfId="0" priority="2" operator="equal">
      <formula>1</formula>
    </cfRule>
    <cfRule type="cellIs" dxfId="1" priority="3" operator="equal">
      <formula>2</formula>
    </cfRule>
    <cfRule type="cellIs" dxfId="1" priority="4" operator="equal">
      <formula>3</formula>
    </cfRule>
  </conditionalFormatting>
  <conditionalFormatting sqref="Y6:Y501">
    <cfRule type="cellIs" dxfId="0" priority="1" operator="equal">
      <formula>0</formula>
    </cfRule>
  </conditionalFormatting>
  <pageMargins left="0.7" right="0.7" top="0.75" bottom="0.75" header="0.3" footer="0.3"/>
  <headerFooter>
    <oddFooter>&amp;Llecoursgratuit.com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B7"/>
  <sheetViews>
    <sheetView workbookViewId="0"/>
  </sheetViews>
  <sheetFormatPr defaultRowHeight="15"/>
  <cols>
    <col min="1" max="9" width="28.7109375" customWidth="1"/>
  </cols>
  <sheetData>
    <row r="1" spans="1:2">
      <c r="A1" s="3" t="s">
        <v>112</v>
      </c>
    </row>
    <row r="3" spans="1:2">
      <c r="A3" s="4" t="s">
        <v>113</v>
      </c>
    </row>
    <row r="4" spans="1:2">
      <c r="A4" t="s">
        <v>114</v>
      </c>
      <c r="B4">
        <f>INDEX(Comparaison!B6#, XMATCH(MIN(Comparaison!N6#), Comparaison!N6#))</f>
        <v>0</v>
      </c>
    </row>
    <row r="5" spans="1:2">
      <c r="A5" t="s">
        <v>115</v>
      </c>
      <c r="B5">
        <f>MIN(Comparaison!N6#)</f>
        <v>0</v>
      </c>
    </row>
    <row r="6" spans="1:2">
      <c r="A6" t="s">
        <v>116</v>
      </c>
      <c r="B6">
        <f>MAX(Comparaison!W6#)</f>
        <v>0</v>
      </c>
    </row>
    <row r="7" spans="1:2">
      <c r="A7" t="s">
        <v>117</v>
      </c>
      <c r="B7">
        <f>SMALL(Comparaison!N6#,2)-MIN(Comparaison!N6#)</f>
        <v>0</v>
      </c>
    </row>
  </sheetData>
  <pageMargins left="0.7" right="0.7" top="0.75" bottom="0.75" header="0.3" footer="0.3"/>
  <headerFooter>
    <oddFooter>&amp;Llecoursgratuit.com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</vt:i4>
      </vt:variant>
    </vt:vector>
  </HeadingPairs>
  <TitlesOfParts>
    <vt:vector size="8" baseType="lpstr">
      <vt:lpstr>README</vt:lpstr>
      <vt:lpstr>Paramètres</vt:lpstr>
      <vt:lpstr>Vendeurs</vt:lpstr>
      <vt:lpstr>Taux_Change</vt:lpstr>
      <vt:lpstr>Catalogue</vt:lpstr>
      <vt:lpstr>Comparaison</vt:lpstr>
      <vt:lpstr>Dashboard</vt:lpstr>
      <vt:lpstr>Produits_Liste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2025-10-08T14:54:40Z</dcterms:created>
  <dcterms:modified xsi:type="dcterms:W3CDTF">2025-10-08T14:54:40Z</dcterms:modified>
</cp:coreProperties>
</file>