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aramètres" sheetId="1" state="visible" r:id="rId1"/>
    <sheet xmlns:r="http://schemas.openxmlformats.org/officeDocument/2006/relationships" name="Toolbox" sheetId="2" state="visible" r:id="rId2"/>
    <sheet xmlns:r="http://schemas.openxmlformats.org/officeDocument/2006/relationships" name="Checklist_PLUS" sheetId="3" state="visible" r:id="rId3"/>
    <sheet xmlns:r="http://schemas.openxmlformats.org/officeDocument/2006/relationships" name="Dashboard" sheetId="4" state="visible" r:id="rId4"/>
  </sheets>
  <definedNames>
    <definedName name="List_Theme">'Paramètres'!$B$2:$B$13</definedName>
    <definedName name="List_Muda">'Paramètres'!$B$16:$B$23</definedName>
    <definedName name="List_Gravite">'Paramètres'!$B$26:$B$28</definedName>
    <definedName name="List_Statut">'Paramètres'!$B$31:$B$33</definedName>
    <definedName name="List_Roles">'Paramètres'!$B$36:$B$45</definedName>
    <definedName name="List_Fait">'Paramètres'!$B$48:$B$49</definedName>
    <definedName name="List_Outils">'Paramètres'!$B$52:$B$64</definedName>
    <definedName name="List_OuiNon">'Paramètres'!$B$67:$B$68</definedName>
    <definedName name="_xlnm.Print_Area" localSheetId="2">'Checklist_PLUS'!$A$1:$V$37</definedName>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font>
    <font>
      <b val="1"/>
      <color rgb="00FFFFFF"/>
      <sz val="14"/>
    </font>
    <font>
      <i val="1"/>
      <sz val="10"/>
    </font>
  </fonts>
  <fills count="6">
    <fill>
      <patternFill/>
    </fill>
    <fill>
      <patternFill patternType="gray125"/>
    </fill>
    <fill>
      <patternFill patternType="solid">
        <fgColor rgb="00E5F6FB"/>
      </patternFill>
    </fill>
    <fill>
      <patternFill patternType="solid">
        <fgColor rgb="000E7490"/>
      </patternFill>
    </fill>
    <fill>
      <patternFill patternType="solid">
        <fgColor rgb="00ECFDF5"/>
      </patternFill>
    </fill>
    <fill>
      <patternFill patternType="solid">
        <fgColor rgb="00F3F4F6"/>
      </patternFill>
    </fill>
  </fills>
  <borders count="2">
    <border>
      <left/>
      <right/>
      <top/>
      <bottom/>
      <diagonal/>
    </border>
    <border>
      <left style="thin">
        <color rgb="009CA3AF"/>
      </left>
      <right style="thin">
        <color rgb="009CA3AF"/>
      </right>
      <top style="thin">
        <color rgb="009CA3AF"/>
      </top>
      <bottom style="thin">
        <color rgb="009CA3AF"/>
      </bottom>
    </border>
  </borders>
  <cellStyleXfs count="1">
    <xf numFmtId="0" fontId="0" fillId="0" borderId="0"/>
  </cellStyleXfs>
  <cellXfs count="13">
    <xf numFmtId="0" fontId="0" fillId="0" borderId="0" pivotButton="0" quotePrefix="0" xfId="0"/>
    <xf numFmtId="0" fontId="1" fillId="0" borderId="0" pivotButton="0" quotePrefix="0" xfId="0"/>
    <xf numFmtId="0" fontId="1" fillId="2" borderId="0" pivotButton="0" quotePrefix="0" xfId="0"/>
    <xf numFmtId="0" fontId="2" fillId="3" borderId="0" applyAlignment="1" pivotButton="0" quotePrefix="0" xfId="0">
      <alignment horizontal="center" vertical="center"/>
    </xf>
    <xf numFmtId="0" fontId="1" fillId="2" borderId="1" pivotButton="0" quotePrefix="0" xfId="0"/>
    <xf numFmtId="0" fontId="0" fillId="0" borderId="1" pivotButton="0" quotePrefix="0" xfId="0"/>
    <xf numFmtId="0" fontId="3" fillId="4" borderId="0" applyAlignment="1" pivotButton="0" quotePrefix="0" xfId="0">
      <alignment wrapText="1"/>
    </xf>
    <xf numFmtId="0" fontId="1" fillId="2" borderId="1" applyAlignment="1" pivotButton="0" quotePrefix="0" xfId="0">
      <alignment horizontal="center" vertical="center" wrapText="1"/>
    </xf>
    <xf numFmtId="0" fontId="0" fillId="5" borderId="1" applyAlignment="1" pivotButton="0" quotePrefix="0" xfId="0">
      <alignment vertical="top" wrapText="1"/>
    </xf>
    <xf numFmtId="0" fontId="0" fillId="0" borderId="1" applyAlignment="1" pivotButton="0" quotePrefix="0" xfId="0">
      <alignment vertical="top" wrapText="1"/>
    </xf>
    <xf numFmtId="0" fontId="1" fillId="4" borderId="0" applyAlignment="1" pivotButton="0" quotePrefix="0" xfId="0">
      <alignment horizontal="center"/>
    </xf>
    <xf numFmtId="9" fontId="0" fillId="0" borderId="1" pivotButton="0" quotePrefix="0" xfId="0"/>
    <xf numFmtId="0" fontId="2" fillId="3" borderId="0" applyAlignment="1" pivotButton="0" quotePrefix="0" xfId="0">
      <alignment horizontal="center"/>
    </xf>
  </cellXfs>
  <cellStyles count="1">
    <cellStyle name="Normal" xfId="0" builtinId="0" hidden="0"/>
  </cellStyles>
  <dxfs count="3">
    <dxf>
      <fill>
        <patternFill patternType="solid">
          <fgColor rgb="00FECACA"/>
        </patternFill>
      </fill>
    </dxf>
    <dxf>
      <fill>
        <patternFill patternType="solid">
          <fgColor rgb="00FDE68A"/>
        </patternFill>
      </fill>
    </dxf>
    <dxf>
      <fill>
        <patternFill patternType="solid">
          <fgColor rgb="00BBF7D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68"/>
  <sheetViews>
    <sheetView workbookViewId="0">
      <selection activeCell="A1" sqref="A1"/>
    </sheetView>
  </sheetViews>
  <sheetFormatPr baseColWidth="8" defaultRowHeight="15"/>
  <cols>
    <col width="24" customWidth="1" min="1" max="1"/>
    <col width="30" customWidth="1" min="2" max="2"/>
  </cols>
  <sheetData>
    <row r="1">
      <c r="A1" s="1" t="inlineStr">
        <is>
          <t>List_Theme</t>
        </is>
      </c>
    </row>
    <row r="2">
      <c r="B2" t="inlineStr">
        <is>
          <t>5S</t>
        </is>
      </c>
    </row>
    <row r="3">
      <c r="B3" t="inlineStr">
        <is>
          <t>Standard Work</t>
        </is>
      </c>
    </row>
    <row r="4">
      <c r="B4" t="inlineStr">
        <is>
          <t>Muda</t>
        </is>
      </c>
    </row>
    <row r="5">
      <c r="B5" t="inlineStr">
        <is>
          <t>Kaizen</t>
        </is>
      </c>
    </row>
    <row r="6">
      <c r="B6" t="inlineStr">
        <is>
          <t>SMED</t>
        </is>
      </c>
    </row>
    <row r="7">
      <c r="B7" t="inlineStr">
        <is>
          <t>TPM</t>
        </is>
      </c>
    </row>
    <row r="8">
      <c r="B8" t="inlineStr">
        <is>
          <t>Sécurité</t>
        </is>
      </c>
    </row>
    <row r="9">
      <c r="B9" t="inlineStr">
        <is>
          <t>Qualité</t>
        </is>
      </c>
    </row>
    <row r="10">
      <c r="B10" t="inlineStr">
        <is>
          <t>Flux</t>
        </is>
      </c>
    </row>
    <row r="11">
      <c r="B11" t="inlineStr">
        <is>
          <t>Ergonomie</t>
        </is>
      </c>
    </row>
    <row r="12">
      <c r="B12" t="inlineStr">
        <is>
          <t>Énergie</t>
        </is>
      </c>
    </row>
    <row r="13">
      <c r="B13" t="inlineStr">
        <is>
          <t>Poka‑Yoke</t>
        </is>
      </c>
    </row>
    <row r="15">
      <c r="A15" s="1" t="inlineStr">
        <is>
          <t>List_Muda</t>
        </is>
      </c>
    </row>
    <row r="16">
      <c r="B16" t="inlineStr">
        <is>
          <t>Surproduction</t>
        </is>
      </c>
    </row>
    <row r="17">
      <c r="B17" t="inlineStr">
        <is>
          <t>Attentes</t>
        </is>
      </c>
    </row>
    <row r="18">
      <c r="B18" t="inlineStr">
        <is>
          <t>Transports</t>
        </is>
      </c>
    </row>
    <row r="19">
      <c r="B19" t="inlineStr">
        <is>
          <t>Surprocess</t>
        </is>
      </c>
    </row>
    <row r="20">
      <c r="B20" t="inlineStr">
        <is>
          <t>Stocks</t>
        </is>
      </c>
    </row>
    <row r="21">
      <c r="B21" t="inlineStr">
        <is>
          <t>Mouvements</t>
        </is>
      </c>
    </row>
    <row r="22">
      <c r="B22" t="inlineStr">
        <is>
          <t>Défauts</t>
        </is>
      </c>
    </row>
    <row r="23">
      <c r="B23" t="inlineStr">
        <is>
          <t>Potentiel non utilisé</t>
        </is>
      </c>
    </row>
    <row r="25">
      <c r="A25" s="1" t="inlineStr">
        <is>
          <t>List_Gravite</t>
        </is>
      </c>
    </row>
    <row r="26">
      <c r="B26" t="inlineStr">
        <is>
          <t>R</t>
        </is>
      </c>
    </row>
    <row r="27">
      <c r="B27" t="inlineStr">
        <is>
          <t>A</t>
        </is>
      </c>
    </row>
    <row r="28">
      <c r="B28" t="inlineStr">
        <is>
          <t>V</t>
        </is>
      </c>
    </row>
    <row r="30">
      <c r="A30" s="1" t="inlineStr">
        <is>
          <t>List_Statut</t>
        </is>
      </c>
    </row>
    <row r="31">
      <c r="B31" t="inlineStr">
        <is>
          <t>À traiter</t>
        </is>
      </c>
    </row>
    <row r="32">
      <c r="B32" t="inlineStr">
        <is>
          <t>En cours</t>
        </is>
      </c>
    </row>
    <row r="33">
      <c r="B33" t="inlineStr">
        <is>
          <t>Clôturé</t>
        </is>
      </c>
    </row>
    <row r="35">
      <c r="A35" s="1" t="inlineStr">
        <is>
          <t>List_Roles</t>
        </is>
      </c>
    </row>
    <row r="36">
      <c r="B36" t="inlineStr">
        <is>
          <t>Opérateur</t>
        </is>
      </c>
    </row>
    <row r="37">
      <c r="B37" t="inlineStr">
        <is>
          <t>Leader</t>
        </is>
      </c>
    </row>
    <row r="38">
      <c r="B38" t="inlineStr">
        <is>
          <t>Superviseur</t>
        </is>
      </c>
    </row>
    <row r="39">
      <c r="B39" t="inlineStr">
        <is>
          <t>Qualité</t>
        </is>
      </c>
    </row>
    <row r="40">
      <c r="B40" t="inlineStr">
        <is>
          <t>Maintenance</t>
        </is>
      </c>
    </row>
    <row r="41">
      <c r="B41" t="inlineStr">
        <is>
          <t>Logistique</t>
        </is>
      </c>
    </row>
    <row r="42">
      <c r="B42" t="inlineStr">
        <is>
          <t>Méthodes</t>
        </is>
      </c>
    </row>
    <row r="43">
      <c r="B43" t="inlineStr">
        <is>
          <t>QHSE</t>
        </is>
      </c>
    </row>
    <row r="44">
      <c r="B44" t="inlineStr">
        <is>
          <t>Planification</t>
        </is>
      </c>
    </row>
    <row r="45">
      <c r="B45" t="inlineStr">
        <is>
          <t>IT</t>
        </is>
      </c>
    </row>
    <row r="47">
      <c r="A47" s="1" t="inlineStr">
        <is>
          <t>List_Fait</t>
        </is>
      </c>
    </row>
    <row r="48">
      <c r="B48" t="inlineStr">
        <is>
          <t>Oui</t>
        </is>
      </c>
    </row>
    <row r="49">
      <c r="B49" t="inlineStr">
        <is>
          <t>Non</t>
        </is>
      </c>
    </row>
    <row r="51">
      <c r="A51" s="1" t="inlineStr">
        <is>
          <t>List_Outils</t>
        </is>
      </c>
    </row>
    <row r="52">
      <c r="B52" t="inlineStr">
        <is>
          <t>Kanban mini/maxi</t>
        </is>
      </c>
    </row>
    <row r="53">
      <c r="B53" t="inlineStr">
        <is>
          <t>Shadow board outils</t>
        </is>
      </c>
    </row>
    <row r="54">
      <c r="B54" t="inlineStr">
        <is>
          <t>Gabarit poka‑yoke</t>
        </is>
      </c>
    </row>
    <row r="55">
      <c r="B55" t="inlineStr">
        <is>
          <t>Desserte mobile</t>
        </is>
      </c>
    </row>
    <row r="56">
      <c r="B56" t="inlineStr">
        <is>
          <t>Témoin quai vert/rouge</t>
        </is>
      </c>
    </row>
    <row r="57">
      <c r="B57" t="inlineStr">
        <is>
          <t>Andon visuel</t>
        </is>
      </c>
    </row>
    <row r="58">
      <c r="B58" t="inlineStr">
        <is>
          <t>LPA 10 minutes</t>
        </is>
      </c>
    </row>
    <row r="59">
      <c r="B59" t="inlineStr">
        <is>
          <t>SMED — trousse dédiée</t>
        </is>
      </c>
    </row>
    <row r="60">
      <c r="B60" t="inlineStr">
        <is>
          <t>Heijunka (lissage)</t>
        </is>
      </c>
    </row>
    <row r="61">
      <c r="B61" t="inlineStr">
        <is>
          <t>Matrice polyvalence</t>
        </is>
      </c>
    </row>
    <row r="62">
      <c r="B62" t="inlineStr">
        <is>
          <t>Fast‑track décision</t>
        </is>
      </c>
    </row>
    <row r="63">
      <c r="B63" t="inlineStr">
        <is>
          <t>Automatisation PowerQuery</t>
        </is>
      </c>
    </row>
    <row r="64">
      <c r="B64" t="inlineStr">
        <is>
          <t>Standard A5 au poste</t>
        </is>
      </c>
    </row>
    <row r="66">
      <c r="A66" s="1" t="inlineStr">
        <is>
          <t>List_OuiNon</t>
        </is>
      </c>
    </row>
    <row r="67">
      <c r="B67" t="inlineStr">
        <is>
          <t>Oui</t>
        </is>
      </c>
    </row>
    <row r="68">
      <c r="B68" t="inlineStr">
        <is>
          <t>Non</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26" customWidth="1" min="1" max="1"/>
    <col width="14" customWidth="1" min="2" max="2"/>
    <col width="36" customWidth="1" min="3" max="3"/>
    <col width="12" customWidth="1" min="4" max="4"/>
    <col width="18" customWidth="1" min="5" max="5"/>
    <col width="22" customWidth="1" min="6" max="6"/>
  </cols>
  <sheetData>
    <row r="1">
      <c r="A1" s="2" t="inlineStr">
        <is>
          <t>Outil Lean</t>
        </is>
      </c>
      <c r="B1" s="2" t="inlineStr">
        <is>
          <t>Catégorie</t>
        </is>
      </c>
      <c r="C1" s="2" t="inlineStr">
        <is>
          <t>But</t>
        </is>
      </c>
      <c r="D1" s="2" t="inlineStr">
        <is>
          <t>Effort (F/M/E)</t>
        </is>
      </c>
      <c r="E1" s="2" t="inlineStr">
        <is>
          <t>Levier typique (min/j)</t>
        </is>
      </c>
      <c r="F1" s="2" t="inlineStr">
        <is>
          <t>Standard/Lien</t>
        </is>
      </c>
    </row>
    <row r="2">
      <c r="A2" t="inlineStr">
        <is>
          <t>Kanban mini/maxi</t>
        </is>
      </c>
      <c r="B2" t="inlineStr">
        <is>
          <t>Flux</t>
        </is>
      </c>
      <c r="C2" t="inlineStr">
        <is>
          <t>Éviter ruptures/surstocks</t>
        </is>
      </c>
      <c r="D2" t="inlineStr">
        <is>
          <t>F</t>
        </is>
      </c>
      <c r="E2" t="inlineStr">
        <is>
          <t>30–120</t>
        </is>
      </c>
      <c r="F2" t="inlineStr">
        <is>
          <t>STD‑KAN‑01</t>
        </is>
      </c>
    </row>
    <row r="3">
      <c r="A3" t="inlineStr">
        <is>
          <t>Shadow board outils</t>
        </is>
      </c>
      <c r="B3" t="inlineStr">
        <is>
          <t>5S</t>
        </is>
      </c>
      <c r="C3" t="inlineStr">
        <is>
          <t>Supprimer recherches</t>
        </is>
      </c>
      <c r="D3" t="inlineStr">
        <is>
          <t>F</t>
        </is>
      </c>
      <c r="E3" t="inlineStr">
        <is>
          <t>10–40</t>
        </is>
      </c>
      <c r="F3" t="inlineStr">
        <is>
          <t>STD‑5S‑03</t>
        </is>
      </c>
    </row>
    <row r="4">
      <c r="A4" t="inlineStr">
        <is>
          <t>Gabarit poka‑yoke</t>
        </is>
      </c>
      <c r="B4" t="inlineStr">
        <is>
          <t>Qualité</t>
        </is>
      </c>
      <c r="C4" t="inlineStr">
        <is>
          <t>Éviter mauvais réglage</t>
        </is>
      </c>
      <c r="D4" t="inlineStr">
        <is>
          <t>M</t>
        </is>
      </c>
      <c r="E4" t="inlineStr">
        <is>
          <t>20–90</t>
        </is>
      </c>
      <c r="F4" t="inlineStr">
        <is>
          <t>STD‑Q‑07</t>
        </is>
      </c>
    </row>
    <row r="5">
      <c r="A5" t="inlineStr">
        <is>
          <t>Desserte mobile</t>
        </is>
      </c>
      <c r="B5" t="inlineStr">
        <is>
          <t>Mouvements</t>
        </is>
      </c>
      <c r="C5" t="inlineStr">
        <is>
          <t>Réduire allers‑retours</t>
        </is>
      </c>
      <c r="D5" t="inlineStr">
        <is>
          <t>F</t>
        </is>
      </c>
      <c r="E5" t="inlineStr">
        <is>
          <t>20–60</t>
        </is>
      </c>
      <c r="F5" t="inlineStr">
        <is>
          <t>STD‑FLX‑05</t>
        </is>
      </c>
    </row>
    <row r="6">
      <c r="A6" t="inlineStr">
        <is>
          <t>Témoin quai vert/rouge</t>
        </is>
      </c>
      <c r="B6" t="inlineStr">
        <is>
          <t>Flux</t>
        </is>
      </c>
      <c r="C6" t="inlineStr">
        <is>
          <t>Fluidifier chargement</t>
        </is>
      </c>
      <c r="D6" t="inlineStr">
        <is>
          <t>F</t>
        </is>
      </c>
      <c r="E6" t="inlineStr">
        <is>
          <t>30–80</t>
        </is>
      </c>
      <c r="F6" t="inlineStr">
        <is>
          <t>STD‑LOG‑02</t>
        </is>
      </c>
    </row>
    <row r="7">
      <c r="A7" t="inlineStr">
        <is>
          <t>Andon visuel</t>
        </is>
      </c>
      <c r="B7" t="inlineStr">
        <is>
          <t>Qualité</t>
        </is>
      </c>
      <c r="C7" t="inlineStr">
        <is>
          <t>Rendre visible l’écart</t>
        </is>
      </c>
      <c r="D7" t="inlineStr">
        <is>
          <t>M</t>
        </is>
      </c>
      <c r="E7" t="inlineStr">
        <is>
          <t>—</t>
        </is>
      </c>
      <c r="F7" t="inlineStr">
        <is>
          <t>STD‑Q‑12</t>
        </is>
      </c>
    </row>
    <row r="8">
      <c r="A8" t="inlineStr">
        <is>
          <t>LPA 10 minutes</t>
        </is>
      </c>
      <c r="B8" t="inlineStr">
        <is>
          <t>Management</t>
        </is>
      </c>
      <c r="C8" t="inlineStr">
        <is>
          <t>Rituel standard</t>
        </is>
      </c>
      <c r="D8" t="inlineStr">
        <is>
          <t>F</t>
        </is>
      </c>
      <c r="E8" t="inlineStr">
        <is>
          <t>—</t>
        </is>
      </c>
      <c r="F8" t="inlineStr">
        <is>
          <t>STD‑MGT‑01</t>
        </is>
      </c>
    </row>
    <row r="9">
      <c r="A9" t="inlineStr">
        <is>
          <t>SMED — trousse dédiée</t>
        </is>
      </c>
      <c r="B9" t="inlineStr">
        <is>
          <t>SMED</t>
        </is>
      </c>
      <c r="C9" t="inlineStr">
        <is>
          <t>Interne→Externe</t>
        </is>
      </c>
      <c r="D9" t="inlineStr">
        <is>
          <t>M</t>
        </is>
      </c>
      <c r="E9" t="inlineStr">
        <is>
          <t>30–120</t>
        </is>
      </c>
      <c r="F9" t="inlineStr">
        <is>
          <t>STD‑SMED‑02</t>
        </is>
      </c>
    </row>
    <row r="10">
      <c r="A10" t="inlineStr">
        <is>
          <t>Heijunka (lissage)</t>
        </is>
      </c>
      <c r="B10" t="inlineStr">
        <is>
          <t>Flux</t>
        </is>
      </c>
      <c r="C10" t="inlineStr">
        <is>
          <t>Lisser charge &amp; WIP</t>
        </is>
      </c>
      <c r="D10" t="inlineStr">
        <is>
          <t>E</t>
        </is>
      </c>
      <c r="E10" t="inlineStr">
        <is>
          <t>—</t>
        </is>
      </c>
      <c r="F10" t="inlineStr">
        <is>
          <t>STD‑PLN‑04</t>
        </is>
      </c>
    </row>
    <row r="11">
      <c r="A11" t="inlineStr">
        <is>
          <t>Matrice polyvalence</t>
        </is>
      </c>
      <c r="B11" t="inlineStr">
        <is>
          <t>RH/Flux</t>
        </is>
      </c>
      <c r="C11" t="inlineStr">
        <is>
          <t>Assurer remplacements</t>
        </is>
      </c>
      <c r="D11" t="inlineStr">
        <is>
          <t>F</t>
        </is>
      </c>
      <c r="E11" t="inlineStr">
        <is>
          <t>—</t>
        </is>
      </c>
      <c r="F11" t="inlineStr">
        <is>
          <t>STD‑RH‑01</t>
        </is>
      </c>
    </row>
    <row r="12">
      <c r="A12" t="inlineStr">
        <is>
          <t>Fast‑track décision</t>
        </is>
      </c>
      <c r="B12" t="inlineStr">
        <is>
          <t>Management</t>
        </is>
      </c>
      <c r="C12" t="inlineStr">
        <is>
          <t>Réduire délais</t>
        </is>
      </c>
      <c r="D12" t="inlineStr">
        <is>
          <t>F</t>
        </is>
      </c>
      <c r="E12" t="inlineStr">
        <is>
          <t>10–60</t>
        </is>
      </c>
      <c r="F12" t="inlineStr">
        <is>
          <t>STD‑MGT‑07</t>
        </is>
      </c>
    </row>
    <row r="13">
      <c r="A13" t="inlineStr">
        <is>
          <t>Automatisation PowerQuery</t>
        </is>
      </c>
      <c r="B13" t="inlineStr">
        <is>
          <t>IT</t>
        </is>
      </c>
      <c r="C13" t="inlineStr">
        <is>
          <t>Supprimer ressaisies</t>
        </is>
      </c>
      <c r="D13" t="inlineStr">
        <is>
          <t>M</t>
        </is>
      </c>
      <c r="E13" t="inlineStr">
        <is>
          <t>20–90</t>
        </is>
      </c>
      <c r="F13" t="inlineStr">
        <is>
          <t>STD‑IT‑03</t>
        </is>
      </c>
    </row>
    <row r="14">
      <c r="A14" t="inlineStr">
        <is>
          <t>Standard A5 au poste</t>
        </is>
      </c>
      <c r="B14" t="inlineStr">
        <is>
          <t>Standard Work</t>
        </is>
      </c>
      <c r="C14" t="inlineStr">
        <is>
          <t>Geste évident</t>
        </is>
      </c>
      <c r="D14" t="inlineStr">
        <is>
          <t>F</t>
        </is>
      </c>
      <c r="E14" t="inlineStr">
        <is>
          <t>—</t>
        </is>
      </c>
      <c r="F14" t="inlineStr">
        <is>
          <t>STD‑SW‑02</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Z43"/>
  <sheetViews>
    <sheetView workbookViewId="0">
      <pane ySplit="6" topLeftCell="A7" activePane="bottomLeft" state="frozen"/>
      <selection pane="bottomLeft" activeCell="A1" sqref="A1"/>
    </sheetView>
  </sheetViews>
  <sheetFormatPr baseColWidth="8" defaultRowHeight="15"/>
  <cols>
    <col width="16" customWidth="1" min="1" max="1"/>
    <col width="16" customWidth="1" min="2" max="2"/>
    <col width="30" customWidth="1" min="3" max="3"/>
    <col width="16" customWidth="1" min="4" max="4"/>
    <col width="18" customWidth="1" min="5" max="5"/>
    <col width="22" customWidth="1" min="6" max="6"/>
    <col width="24" customWidth="1" min="7" max="7"/>
    <col width="10" customWidth="1" min="8" max="8"/>
    <col width="10" customWidth="1" min="9" max="9"/>
    <col width="14" customWidth="1" min="10" max="10"/>
    <col width="10" customWidth="1" min="11" max="11"/>
    <col width="10" customWidth="1" min="12" max="12"/>
    <col width="10" customWidth="1" min="13" max="13"/>
    <col width="14" customWidth="1" min="14" max="14"/>
    <col width="12" customWidth="1" min="15" max="15"/>
    <col width="12" customWidth="1" min="16" max="16"/>
    <col width="32" customWidth="1" min="17" max="17"/>
    <col width="16" customWidth="1" min="18" max="18"/>
    <col width="16" customWidth="1" min="19" max="19"/>
    <col width="12" customWidth="1" min="20" max="20"/>
    <col width="12" customWidth="1" min="21" max="21"/>
    <col width="10" customWidth="1" min="22" max="22"/>
  </cols>
  <sheetData>
    <row r="1" ht="28" customHeight="1">
      <c r="A1" s="3" t="inlineStr">
        <is>
          <t>Checklist Lean « PLUS » — Observation → Outil → Action (One Page)</t>
        </is>
      </c>
    </row>
    <row r="2">
      <c r="A2" s="4" t="inlineStr">
        <is>
          <t>Site/Zone</t>
        </is>
      </c>
      <c r="B2" s="5" t="inlineStr"/>
      <c r="C2" s="5" t="n"/>
      <c r="D2" s="5" t="n"/>
      <c r="E2" s="5" t="n"/>
      <c r="F2" s="5" t="n"/>
      <c r="G2" s="4" t="inlineStr">
        <is>
          <t>Ligne/Processus</t>
        </is>
      </c>
      <c r="H2" s="5" t="inlineStr"/>
      <c r="I2" s="5" t="n"/>
      <c r="J2" s="5" t="n"/>
      <c r="K2" s="5" t="n"/>
      <c r="L2" s="5" t="n"/>
      <c r="M2" s="4" t="inlineStr">
        <is>
          <t>Date</t>
        </is>
      </c>
      <c r="N2" s="5" t="inlineStr">
        <is>
          <t>2025-10-05</t>
        </is>
      </c>
      <c r="O2" s="5" t="n"/>
      <c r="P2" s="5" t="n"/>
      <c r="Q2" s="5" t="n"/>
      <c r="R2" s="5" t="n"/>
    </row>
    <row r="3">
      <c r="A3" s="4" t="inlineStr">
        <is>
          <t>Superviseur</t>
        </is>
      </c>
      <c r="B3" s="5" t="inlineStr"/>
      <c r="C3" s="5" t="n"/>
      <c r="D3" s="5" t="n"/>
      <c r="E3" s="5" t="n"/>
      <c r="F3" s="5" t="n"/>
      <c r="G3" s="4" t="inlineStr">
        <is>
          <t>Pilote Amélioration</t>
        </is>
      </c>
      <c r="H3" s="5" t="inlineStr"/>
      <c r="I3" s="5" t="n"/>
      <c r="J3" s="5" t="n"/>
      <c r="K3" s="5" t="n"/>
      <c r="L3" s="5" t="n"/>
      <c r="M3" s="4" t="inlineStr">
        <is>
          <t>Contact</t>
        </is>
      </c>
      <c r="N3" s="5" t="inlineStr"/>
      <c r="O3" s="5" t="n"/>
      <c r="P3" s="5" t="n"/>
      <c r="Q3" s="5" t="n"/>
      <c r="R3" s="5" t="n"/>
    </row>
    <row r="4">
      <c r="A4" s="6" t="inlineStr">
        <is>
          <t>Observer → qualifier MUDA/Thème → choisir Outil → estimer Impact → décider Gravité/Statut → Action + R/A + Échéance → Fait=Oui (☑).</t>
        </is>
      </c>
    </row>
    <row r="6">
      <c r="A6" s="7" t="inlineStr">
        <is>
          <t>Zone/Processus</t>
        </is>
      </c>
      <c r="B6" s="7" t="inlineStr">
        <is>
          <t>Poste/Étape</t>
        </is>
      </c>
      <c r="C6" s="7" t="inlineStr">
        <is>
          <t>Observation (Gemba)</t>
        </is>
      </c>
      <c r="D6" s="7" t="inlineStr">
        <is>
          <t>Thème Lean</t>
        </is>
      </c>
      <c r="E6" s="7" t="inlineStr">
        <is>
          <t>MUDA (7/8)</t>
        </is>
      </c>
      <c r="F6" s="7" t="inlineStr">
        <is>
          <t>Outil proposé</t>
        </is>
      </c>
      <c r="G6" s="7" t="inlineStr">
        <is>
          <t>Preuve/Lien</t>
        </is>
      </c>
      <c r="H6" s="7" t="inlineStr">
        <is>
          <t>min/occ</t>
        </is>
      </c>
      <c r="I6" s="7" t="inlineStr">
        <is>
          <t>Fréq/jour</t>
        </is>
      </c>
      <c r="J6" s="7" t="inlineStr">
        <is>
          <t>Impact (min/j)</t>
        </is>
      </c>
      <c r="K6" s="7" t="inlineStr">
        <is>
          <t>Gravité R/A/V</t>
        </is>
      </c>
      <c r="L6" s="7" t="inlineStr">
        <is>
          <t>Sécurité</t>
        </is>
      </c>
      <c r="M6" s="7" t="inlineStr">
        <is>
          <t>Client</t>
        </is>
      </c>
      <c r="N6" s="7" t="inlineStr">
        <is>
          <t>Réglementaire</t>
        </is>
      </c>
      <c r="O6" s="7" t="inlineStr">
        <is>
          <t>Priorité</t>
        </is>
      </c>
      <c r="P6" s="7" t="inlineStr">
        <is>
          <t>Statut</t>
        </is>
      </c>
      <c r="Q6" s="7" t="inlineStr">
        <is>
          <t>Action (contre‑mesure)</t>
        </is>
      </c>
      <c r="R6" s="7" t="inlineStr">
        <is>
          <t>R (Responsible)</t>
        </is>
      </c>
      <c r="S6" s="7" t="inlineStr">
        <is>
          <t>A (Accountable)</t>
        </is>
      </c>
      <c r="T6" s="7" t="inlineStr">
        <is>
          <t>Échéance</t>
        </is>
      </c>
      <c r="U6" s="7" t="inlineStr">
        <is>
          <t>Fait (Oui/Non)</t>
        </is>
      </c>
      <c r="V6" s="7" t="inlineStr">
        <is>
          <t>☐ / ☑</t>
        </is>
      </c>
    </row>
    <row r="7">
      <c r="A7" s="8" t="n"/>
      <c r="B7" s="8" t="n"/>
      <c r="C7" s="8" t="n"/>
      <c r="D7" s="8" t="n"/>
      <c r="E7" s="8" t="n"/>
      <c r="F7" s="8" t="n"/>
      <c r="G7" s="8" t="n"/>
      <c r="H7" s="8" t="n"/>
      <c r="I7" s="8" t="n"/>
      <c r="J7" s="8">
        <f>IFERROR(H7*I7,"")</f>
        <v/>
      </c>
      <c r="K7" s="8" t="n"/>
      <c r="L7" s="8" t="n"/>
      <c r="M7" s="8" t="n"/>
      <c r="N7" s="8" t="n"/>
      <c r="O7" s="8">
        <f>IFERROR(J7*(IF(K7="R",3,IF(K7="A",2,IF(K7="V",1,0)))) + 10*(IF(L7="Oui",1,0)+IF(M7="Oui",1,0)+IF(N7="Oui",1,0)),"")</f>
        <v/>
      </c>
      <c r="P7" s="8" t="n"/>
      <c r="Q7" s="8" t="n"/>
      <c r="R7" s="8" t="n"/>
      <c r="S7" s="8" t="n"/>
      <c r="T7" s="8" t="n"/>
      <c r="U7" s="8" t="n"/>
      <c r="V7" s="8">
        <f>IF(U7="Oui","☑","☐")</f>
        <v/>
      </c>
    </row>
    <row r="8">
      <c r="A8" s="9" t="n"/>
      <c r="B8" s="9" t="n"/>
      <c r="C8" s="9" t="n"/>
      <c r="D8" s="9" t="n"/>
      <c r="E8" s="9" t="n"/>
      <c r="F8" s="9" t="n"/>
      <c r="G8" s="9" t="n"/>
      <c r="H8" s="9" t="n"/>
      <c r="I8" s="9" t="n"/>
      <c r="J8" s="9">
        <f>IFERROR(H8*I8,"")</f>
        <v/>
      </c>
      <c r="K8" s="9" t="n"/>
      <c r="L8" s="9" t="n"/>
      <c r="M8" s="9" t="n"/>
      <c r="N8" s="9" t="n"/>
      <c r="O8" s="9">
        <f>IFERROR(J8*(IF(K8="R",3,IF(K8="A",2,IF(K8="V",1,0)))) + 10*(IF(L8="Oui",1,0)+IF(M8="Oui",1,0)+IF(N8="Oui",1,0)),"")</f>
        <v/>
      </c>
      <c r="P8" s="9" t="n"/>
      <c r="Q8" s="9" t="n"/>
      <c r="R8" s="9" t="n"/>
      <c r="S8" s="9" t="n"/>
      <c r="T8" s="9" t="n"/>
      <c r="U8" s="9" t="n"/>
      <c r="V8" s="9">
        <f>IF(U8="Oui","☑","☐")</f>
        <v/>
      </c>
    </row>
    <row r="9">
      <c r="A9" s="8" t="n"/>
      <c r="B9" s="8" t="n"/>
      <c r="C9" s="8" t="n"/>
      <c r="D9" s="8" t="n"/>
      <c r="E9" s="8" t="n"/>
      <c r="F9" s="8" t="n"/>
      <c r="G9" s="8" t="n"/>
      <c r="H9" s="8" t="n"/>
      <c r="I9" s="8" t="n"/>
      <c r="J9" s="8">
        <f>IFERROR(H9*I9,"")</f>
        <v/>
      </c>
      <c r="K9" s="8" t="n"/>
      <c r="L9" s="8" t="n"/>
      <c r="M9" s="8" t="n"/>
      <c r="N9" s="8" t="n"/>
      <c r="O9" s="8">
        <f>IFERROR(J9*(IF(K9="R",3,IF(K9="A",2,IF(K9="V",1,0)))) + 10*(IF(L9="Oui",1,0)+IF(M9="Oui",1,0)+IF(N9="Oui",1,0)),"")</f>
        <v/>
      </c>
      <c r="P9" s="8" t="n"/>
      <c r="Q9" s="8" t="n"/>
      <c r="R9" s="8" t="n"/>
      <c r="S9" s="8" t="n"/>
      <c r="T9" s="8" t="n"/>
      <c r="U9" s="8" t="n"/>
      <c r="V9" s="8">
        <f>IF(U9="Oui","☑","☐")</f>
        <v/>
      </c>
    </row>
    <row r="10">
      <c r="A10" s="9" t="n"/>
      <c r="B10" s="9" t="n"/>
      <c r="C10" s="9" t="n"/>
      <c r="D10" s="9" t="n"/>
      <c r="E10" s="9" t="n"/>
      <c r="F10" s="9" t="n"/>
      <c r="G10" s="9" t="n"/>
      <c r="H10" s="9" t="n"/>
      <c r="I10" s="9" t="n"/>
      <c r="J10" s="9">
        <f>IFERROR(H10*I10,"")</f>
        <v/>
      </c>
      <c r="K10" s="9" t="n"/>
      <c r="L10" s="9" t="n"/>
      <c r="M10" s="9" t="n"/>
      <c r="N10" s="9" t="n"/>
      <c r="O10" s="9">
        <f>IFERROR(J10*(IF(K10="R",3,IF(K10="A",2,IF(K10="V",1,0)))) + 10*(IF(L10="Oui",1,0)+IF(M10="Oui",1,0)+IF(N10="Oui",1,0)),"")</f>
        <v/>
      </c>
      <c r="P10" s="9" t="n"/>
      <c r="Q10" s="9" t="n"/>
      <c r="R10" s="9" t="n"/>
      <c r="S10" s="9" t="n"/>
      <c r="T10" s="9" t="n"/>
      <c r="U10" s="9" t="n"/>
      <c r="V10" s="9">
        <f>IF(U10="Oui","☑","☐")</f>
        <v/>
      </c>
    </row>
    <row r="11">
      <c r="A11" s="8" t="n"/>
      <c r="B11" s="8" t="n"/>
      <c r="C11" s="8" t="n"/>
      <c r="D11" s="8" t="n"/>
      <c r="E11" s="8" t="n"/>
      <c r="F11" s="8" t="n"/>
      <c r="G11" s="8" t="n"/>
      <c r="H11" s="8" t="n"/>
      <c r="I11" s="8" t="n"/>
      <c r="J11" s="8">
        <f>IFERROR(H11*I11,"")</f>
        <v/>
      </c>
      <c r="K11" s="8" t="n"/>
      <c r="L11" s="8" t="n"/>
      <c r="M11" s="8" t="n"/>
      <c r="N11" s="8" t="n"/>
      <c r="O11" s="8">
        <f>IFERROR(J11*(IF(K11="R",3,IF(K11="A",2,IF(K11="V",1,0)))) + 10*(IF(L11="Oui",1,0)+IF(M11="Oui",1,0)+IF(N11="Oui",1,0)),"")</f>
        <v/>
      </c>
      <c r="P11" s="8" t="n"/>
      <c r="Q11" s="8" t="n"/>
      <c r="R11" s="8" t="n"/>
      <c r="S11" s="8" t="n"/>
      <c r="T11" s="8" t="n"/>
      <c r="U11" s="8" t="n"/>
      <c r="V11" s="8">
        <f>IF(U11="Oui","☑","☐")</f>
        <v/>
      </c>
    </row>
    <row r="12">
      <c r="A12" s="9" t="n"/>
      <c r="B12" s="9" t="n"/>
      <c r="C12" s="9" t="n"/>
      <c r="D12" s="9" t="n"/>
      <c r="E12" s="9" t="n"/>
      <c r="F12" s="9" t="n"/>
      <c r="G12" s="9" t="n"/>
      <c r="H12" s="9" t="n"/>
      <c r="I12" s="9" t="n"/>
      <c r="J12" s="9">
        <f>IFERROR(H12*I12,"")</f>
        <v/>
      </c>
      <c r="K12" s="9" t="n"/>
      <c r="L12" s="9" t="n"/>
      <c r="M12" s="9" t="n"/>
      <c r="N12" s="9" t="n"/>
      <c r="O12" s="9">
        <f>IFERROR(J12*(IF(K12="R",3,IF(K12="A",2,IF(K12="V",1,0)))) + 10*(IF(L12="Oui",1,0)+IF(M12="Oui",1,0)+IF(N12="Oui",1,0)),"")</f>
        <v/>
      </c>
      <c r="P12" s="9" t="n"/>
      <c r="Q12" s="9" t="n"/>
      <c r="R12" s="9" t="n"/>
      <c r="S12" s="9" t="n"/>
      <c r="T12" s="9" t="n"/>
      <c r="U12" s="9" t="n"/>
      <c r="V12" s="9">
        <f>IF(U12="Oui","☑","☐")</f>
        <v/>
      </c>
    </row>
    <row r="13">
      <c r="A13" s="8" t="n"/>
      <c r="B13" s="8" t="n"/>
      <c r="C13" s="8" t="n"/>
      <c r="D13" s="8" t="n"/>
      <c r="E13" s="8" t="n"/>
      <c r="F13" s="8" t="n"/>
      <c r="G13" s="8" t="n"/>
      <c r="H13" s="8" t="n"/>
      <c r="I13" s="8" t="n"/>
      <c r="J13" s="8">
        <f>IFERROR(H13*I13,"")</f>
        <v/>
      </c>
      <c r="K13" s="8" t="n"/>
      <c r="L13" s="8" t="n"/>
      <c r="M13" s="8" t="n"/>
      <c r="N13" s="8" t="n"/>
      <c r="O13" s="8">
        <f>IFERROR(J13*(IF(K13="R",3,IF(K13="A",2,IF(K13="V",1,0)))) + 10*(IF(L13="Oui",1,0)+IF(M13="Oui",1,0)+IF(N13="Oui",1,0)),"")</f>
        <v/>
      </c>
      <c r="P13" s="8" t="n"/>
      <c r="Q13" s="8" t="n"/>
      <c r="R13" s="8" t="n"/>
      <c r="S13" s="8" t="n"/>
      <c r="T13" s="8" t="n"/>
      <c r="U13" s="8" t="n"/>
      <c r="V13" s="8">
        <f>IF(U13="Oui","☑","☐")</f>
        <v/>
      </c>
    </row>
    <row r="14">
      <c r="A14" s="9" t="n"/>
      <c r="B14" s="9" t="n"/>
      <c r="C14" s="9" t="n"/>
      <c r="D14" s="9" t="n"/>
      <c r="E14" s="9" t="n"/>
      <c r="F14" s="9" t="n"/>
      <c r="G14" s="9" t="n"/>
      <c r="H14" s="9" t="n"/>
      <c r="I14" s="9" t="n"/>
      <c r="J14" s="9">
        <f>IFERROR(H14*I14,"")</f>
        <v/>
      </c>
      <c r="K14" s="9" t="n"/>
      <c r="L14" s="9" t="n"/>
      <c r="M14" s="9" t="n"/>
      <c r="N14" s="9" t="n"/>
      <c r="O14" s="9">
        <f>IFERROR(J14*(IF(K14="R",3,IF(K14="A",2,IF(K14="V",1,0)))) + 10*(IF(L14="Oui",1,0)+IF(M14="Oui",1,0)+IF(N14="Oui",1,0)),"")</f>
        <v/>
      </c>
      <c r="P14" s="9" t="n"/>
      <c r="Q14" s="9" t="n"/>
      <c r="R14" s="9" t="n"/>
      <c r="S14" s="9" t="n"/>
      <c r="T14" s="9" t="n"/>
      <c r="U14" s="9" t="n"/>
      <c r="V14" s="9">
        <f>IF(U14="Oui","☑","☐")</f>
        <v/>
      </c>
    </row>
    <row r="15">
      <c r="A15" s="8" t="n"/>
      <c r="B15" s="8" t="n"/>
      <c r="C15" s="8" t="n"/>
      <c r="D15" s="8" t="n"/>
      <c r="E15" s="8" t="n"/>
      <c r="F15" s="8" t="n"/>
      <c r="G15" s="8" t="n"/>
      <c r="H15" s="8" t="n"/>
      <c r="I15" s="8" t="n"/>
      <c r="J15" s="8">
        <f>IFERROR(H15*I15,"")</f>
        <v/>
      </c>
      <c r="K15" s="8" t="n"/>
      <c r="L15" s="8" t="n"/>
      <c r="M15" s="8" t="n"/>
      <c r="N15" s="8" t="n"/>
      <c r="O15" s="8">
        <f>IFERROR(J15*(IF(K15="R",3,IF(K15="A",2,IF(K15="V",1,0)))) + 10*(IF(L15="Oui",1,0)+IF(M15="Oui",1,0)+IF(N15="Oui",1,0)),"")</f>
        <v/>
      </c>
      <c r="P15" s="8" t="n"/>
      <c r="Q15" s="8" t="n"/>
      <c r="R15" s="8" t="n"/>
      <c r="S15" s="8" t="n"/>
      <c r="T15" s="8" t="n"/>
      <c r="U15" s="8" t="n"/>
      <c r="V15" s="8">
        <f>IF(U15="Oui","☑","☐")</f>
        <v/>
      </c>
    </row>
    <row r="16">
      <c r="A16" s="9" t="n"/>
      <c r="B16" s="9" t="n"/>
      <c r="C16" s="9" t="n"/>
      <c r="D16" s="9" t="n"/>
      <c r="E16" s="9" t="n"/>
      <c r="F16" s="9" t="n"/>
      <c r="G16" s="9" t="n"/>
      <c r="H16" s="9" t="n"/>
      <c r="I16" s="9" t="n"/>
      <c r="J16" s="9">
        <f>IFERROR(H16*I16,"")</f>
        <v/>
      </c>
      <c r="K16" s="9" t="n"/>
      <c r="L16" s="9" t="n"/>
      <c r="M16" s="9" t="n"/>
      <c r="N16" s="9" t="n"/>
      <c r="O16" s="9">
        <f>IFERROR(J16*(IF(K16="R",3,IF(K16="A",2,IF(K16="V",1,0)))) + 10*(IF(L16="Oui",1,0)+IF(M16="Oui",1,0)+IF(N16="Oui",1,0)),"")</f>
        <v/>
      </c>
      <c r="P16" s="9" t="n"/>
      <c r="Q16" s="9" t="n"/>
      <c r="R16" s="9" t="n"/>
      <c r="S16" s="9" t="n"/>
      <c r="T16" s="9" t="n"/>
      <c r="U16" s="9" t="n"/>
      <c r="V16" s="9">
        <f>IF(U16="Oui","☑","☐")</f>
        <v/>
      </c>
    </row>
    <row r="17">
      <c r="A17" s="8" t="n"/>
      <c r="B17" s="8" t="n"/>
      <c r="C17" s="8" t="n"/>
      <c r="D17" s="8" t="n"/>
      <c r="E17" s="8" t="n"/>
      <c r="F17" s="8" t="n"/>
      <c r="G17" s="8" t="n"/>
      <c r="H17" s="8" t="n"/>
      <c r="I17" s="8" t="n"/>
      <c r="J17" s="8">
        <f>IFERROR(H17*I17,"")</f>
        <v/>
      </c>
      <c r="K17" s="8" t="n"/>
      <c r="L17" s="8" t="n"/>
      <c r="M17" s="8" t="n"/>
      <c r="N17" s="8" t="n"/>
      <c r="O17" s="8">
        <f>IFERROR(J17*(IF(K17="R",3,IF(K17="A",2,IF(K17="V",1,0)))) + 10*(IF(L17="Oui",1,0)+IF(M17="Oui",1,0)+IF(N17="Oui",1,0)),"")</f>
        <v/>
      </c>
      <c r="P17" s="8" t="n"/>
      <c r="Q17" s="8" t="n"/>
      <c r="R17" s="8" t="n"/>
      <c r="S17" s="8" t="n"/>
      <c r="T17" s="8" t="n"/>
      <c r="U17" s="8" t="n"/>
      <c r="V17" s="8">
        <f>IF(U17="Oui","☑","☐")</f>
        <v/>
      </c>
    </row>
    <row r="18">
      <c r="A18" s="9" t="n"/>
      <c r="B18" s="9" t="n"/>
      <c r="C18" s="9" t="n"/>
      <c r="D18" s="9" t="n"/>
      <c r="E18" s="9" t="n"/>
      <c r="F18" s="9" t="n"/>
      <c r="G18" s="9" t="n"/>
      <c r="H18" s="9" t="n"/>
      <c r="I18" s="9" t="n"/>
      <c r="J18" s="9">
        <f>IFERROR(H18*I18,"")</f>
        <v/>
      </c>
      <c r="K18" s="9" t="n"/>
      <c r="L18" s="9" t="n"/>
      <c r="M18" s="9" t="n"/>
      <c r="N18" s="9" t="n"/>
      <c r="O18" s="9">
        <f>IFERROR(J18*(IF(K18="R",3,IF(K18="A",2,IF(K18="V",1,0)))) + 10*(IF(L18="Oui",1,0)+IF(M18="Oui",1,0)+IF(N18="Oui",1,0)),"")</f>
        <v/>
      </c>
      <c r="P18" s="9" t="n"/>
      <c r="Q18" s="9" t="n"/>
      <c r="R18" s="9" t="n"/>
      <c r="S18" s="9" t="n"/>
      <c r="T18" s="9" t="n"/>
      <c r="U18" s="9" t="n"/>
      <c r="V18" s="9">
        <f>IF(U18="Oui","☑","☐")</f>
        <v/>
      </c>
    </row>
    <row r="19">
      <c r="A19" s="8" t="n"/>
      <c r="B19" s="8" t="n"/>
      <c r="C19" s="8" t="n"/>
      <c r="D19" s="8" t="n"/>
      <c r="E19" s="8" t="n"/>
      <c r="F19" s="8" t="n"/>
      <c r="G19" s="8" t="n"/>
      <c r="H19" s="8" t="n"/>
      <c r="I19" s="8" t="n"/>
      <c r="J19" s="8">
        <f>IFERROR(H19*I19,"")</f>
        <v/>
      </c>
      <c r="K19" s="8" t="n"/>
      <c r="L19" s="8" t="n"/>
      <c r="M19" s="8" t="n"/>
      <c r="N19" s="8" t="n"/>
      <c r="O19" s="8">
        <f>IFERROR(J19*(IF(K19="R",3,IF(K19="A",2,IF(K19="V",1,0)))) + 10*(IF(L19="Oui",1,0)+IF(M19="Oui",1,0)+IF(N19="Oui",1,0)),"")</f>
        <v/>
      </c>
      <c r="P19" s="8" t="n"/>
      <c r="Q19" s="8" t="n"/>
      <c r="R19" s="8" t="n"/>
      <c r="S19" s="8" t="n"/>
      <c r="T19" s="8" t="n"/>
      <c r="U19" s="8" t="n"/>
      <c r="V19" s="8">
        <f>IF(U19="Oui","☑","☐")</f>
        <v/>
      </c>
    </row>
    <row r="20">
      <c r="A20" s="9" t="n"/>
      <c r="B20" s="9" t="n"/>
      <c r="C20" s="9" t="n"/>
      <c r="D20" s="9" t="n"/>
      <c r="E20" s="9" t="n"/>
      <c r="F20" s="9" t="n"/>
      <c r="G20" s="9" t="n"/>
      <c r="H20" s="9" t="n"/>
      <c r="I20" s="9" t="n"/>
      <c r="J20" s="9">
        <f>IFERROR(H20*I20,"")</f>
        <v/>
      </c>
      <c r="K20" s="9" t="n"/>
      <c r="L20" s="9" t="n"/>
      <c r="M20" s="9" t="n"/>
      <c r="N20" s="9" t="n"/>
      <c r="O20" s="9">
        <f>IFERROR(J20*(IF(K20="R",3,IF(K20="A",2,IF(K20="V",1,0)))) + 10*(IF(L20="Oui",1,0)+IF(M20="Oui",1,0)+IF(N20="Oui",1,0)),"")</f>
        <v/>
      </c>
      <c r="P20" s="9" t="n"/>
      <c r="Q20" s="9" t="n"/>
      <c r="R20" s="9" t="n"/>
      <c r="S20" s="9" t="n"/>
      <c r="T20" s="9" t="n"/>
      <c r="U20" s="9" t="n"/>
      <c r="V20" s="9">
        <f>IF(U20="Oui","☑","☐")</f>
        <v/>
      </c>
    </row>
    <row r="21">
      <c r="A21" s="8" t="n"/>
      <c r="B21" s="8" t="n"/>
      <c r="C21" s="8" t="n"/>
      <c r="D21" s="8" t="n"/>
      <c r="E21" s="8" t="n"/>
      <c r="F21" s="8" t="n"/>
      <c r="G21" s="8" t="n"/>
      <c r="H21" s="8" t="n"/>
      <c r="I21" s="8" t="n"/>
      <c r="J21" s="8">
        <f>IFERROR(H21*I21,"")</f>
        <v/>
      </c>
      <c r="K21" s="8" t="n"/>
      <c r="L21" s="8" t="n"/>
      <c r="M21" s="8" t="n"/>
      <c r="N21" s="8" t="n"/>
      <c r="O21" s="8">
        <f>IFERROR(J21*(IF(K21="R",3,IF(K21="A",2,IF(K21="V",1,0)))) + 10*(IF(L21="Oui",1,0)+IF(M21="Oui",1,0)+IF(N21="Oui",1,0)),"")</f>
        <v/>
      </c>
      <c r="P21" s="8" t="n"/>
      <c r="Q21" s="8" t="n"/>
      <c r="R21" s="8" t="n"/>
      <c r="S21" s="8" t="n"/>
      <c r="T21" s="8" t="n"/>
      <c r="U21" s="8" t="n"/>
      <c r="V21" s="8">
        <f>IF(U21="Oui","☑","☐")</f>
        <v/>
      </c>
    </row>
    <row r="22">
      <c r="A22" s="9" t="n"/>
      <c r="B22" s="9" t="n"/>
      <c r="C22" s="9" t="n"/>
      <c r="D22" s="9" t="n"/>
      <c r="E22" s="9" t="n"/>
      <c r="F22" s="9" t="n"/>
      <c r="G22" s="9" t="n"/>
      <c r="H22" s="9" t="n"/>
      <c r="I22" s="9" t="n"/>
      <c r="J22" s="9">
        <f>IFERROR(H22*I22,"")</f>
        <v/>
      </c>
      <c r="K22" s="9" t="n"/>
      <c r="L22" s="9" t="n"/>
      <c r="M22" s="9" t="n"/>
      <c r="N22" s="9" t="n"/>
      <c r="O22" s="9">
        <f>IFERROR(J22*(IF(K22="R",3,IF(K22="A",2,IF(K22="V",1,0)))) + 10*(IF(L22="Oui",1,0)+IF(M22="Oui",1,0)+IF(N22="Oui",1,0)),"")</f>
        <v/>
      </c>
      <c r="P22" s="9" t="n"/>
      <c r="Q22" s="9" t="n"/>
      <c r="R22" s="9" t="n"/>
      <c r="S22" s="9" t="n"/>
      <c r="T22" s="9" t="n"/>
      <c r="U22" s="9" t="n"/>
      <c r="V22" s="9">
        <f>IF(U22="Oui","☑","☐")</f>
        <v/>
      </c>
    </row>
    <row r="23">
      <c r="A23" s="8" t="n"/>
      <c r="B23" s="8" t="n"/>
      <c r="C23" s="8" t="n"/>
      <c r="D23" s="8" t="n"/>
      <c r="E23" s="8" t="n"/>
      <c r="F23" s="8" t="n"/>
      <c r="G23" s="8" t="n"/>
      <c r="H23" s="8" t="n"/>
      <c r="I23" s="8" t="n"/>
      <c r="J23" s="8">
        <f>IFERROR(H23*I23,"")</f>
        <v/>
      </c>
      <c r="K23" s="8" t="n"/>
      <c r="L23" s="8" t="n"/>
      <c r="M23" s="8" t="n"/>
      <c r="N23" s="8" t="n"/>
      <c r="O23" s="8">
        <f>IFERROR(J23*(IF(K23="R",3,IF(K23="A",2,IF(K23="V",1,0)))) + 10*(IF(L23="Oui",1,0)+IF(M23="Oui",1,0)+IF(N23="Oui",1,0)),"")</f>
        <v/>
      </c>
      <c r="P23" s="8" t="n"/>
      <c r="Q23" s="8" t="n"/>
      <c r="R23" s="8" t="n"/>
      <c r="S23" s="8" t="n"/>
      <c r="T23" s="8" t="n"/>
      <c r="U23" s="8" t="n"/>
      <c r="V23" s="8">
        <f>IF(U23="Oui","☑","☐")</f>
        <v/>
      </c>
    </row>
    <row r="24">
      <c r="A24" s="9" t="n"/>
      <c r="B24" s="9" t="n"/>
      <c r="C24" s="9" t="n"/>
      <c r="D24" s="9" t="n"/>
      <c r="E24" s="9" t="n"/>
      <c r="F24" s="9" t="n"/>
      <c r="G24" s="9" t="n"/>
      <c r="H24" s="9" t="n"/>
      <c r="I24" s="9" t="n"/>
      <c r="J24" s="9">
        <f>IFERROR(H24*I24,"")</f>
        <v/>
      </c>
      <c r="K24" s="9" t="n"/>
      <c r="L24" s="9" t="n"/>
      <c r="M24" s="9" t="n"/>
      <c r="N24" s="9" t="n"/>
      <c r="O24" s="9">
        <f>IFERROR(J24*(IF(K24="R",3,IF(K24="A",2,IF(K24="V",1,0)))) + 10*(IF(L24="Oui",1,0)+IF(M24="Oui",1,0)+IF(N24="Oui",1,0)),"")</f>
        <v/>
      </c>
      <c r="P24" s="9" t="n"/>
      <c r="Q24" s="9" t="n"/>
      <c r="R24" s="9" t="n"/>
      <c r="S24" s="9" t="n"/>
      <c r="T24" s="9" t="n"/>
      <c r="U24" s="9" t="n"/>
      <c r="V24" s="9">
        <f>IF(U24="Oui","☑","☐")</f>
        <v/>
      </c>
    </row>
    <row r="25">
      <c r="A25" s="8" t="n"/>
      <c r="B25" s="8" t="n"/>
      <c r="C25" s="8" t="n"/>
      <c r="D25" s="8" t="n"/>
      <c r="E25" s="8" t="n"/>
      <c r="F25" s="8" t="n"/>
      <c r="G25" s="8" t="n"/>
      <c r="H25" s="8" t="n"/>
      <c r="I25" s="8" t="n"/>
      <c r="J25" s="8">
        <f>IFERROR(H25*I25,"")</f>
        <v/>
      </c>
      <c r="K25" s="8" t="n"/>
      <c r="L25" s="8" t="n"/>
      <c r="M25" s="8" t="n"/>
      <c r="N25" s="8" t="n"/>
      <c r="O25" s="8">
        <f>IFERROR(J25*(IF(K25="R",3,IF(K25="A",2,IF(K25="V",1,0)))) + 10*(IF(L25="Oui",1,0)+IF(M25="Oui",1,0)+IF(N25="Oui",1,0)),"")</f>
        <v/>
      </c>
      <c r="P25" s="8" t="n"/>
      <c r="Q25" s="8" t="n"/>
      <c r="R25" s="8" t="n"/>
      <c r="S25" s="8" t="n"/>
      <c r="T25" s="8" t="n"/>
      <c r="U25" s="8" t="n"/>
      <c r="V25" s="8">
        <f>IF(U25="Oui","☑","☐")</f>
        <v/>
      </c>
    </row>
    <row r="26">
      <c r="A26" s="9" t="n"/>
      <c r="B26" s="9" t="n"/>
      <c r="C26" s="9" t="n"/>
      <c r="D26" s="9" t="n"/>
      <c r="E26" s="9" t="n"/>
      <c r="F26" s="9" t="n"/>
      <c r="G26" s="9" t="n"/>
      <c r="H26" s="9" t="n"/>
      <c r="I26" s="9" t="n"/>
      <c r="J26" s="9">
        <f>IFERROR(H26*I26,"")</f>
        <v/>
      </c>
      <c r="K26" s="9" t="n"/>
      <c r="L26" s="9" t="n"/>
      <c r="M26" s="9" t="n"/>
      <c r="N26" s="9" t="n"/>
      <c r="O26" s="9">
        <f>IFERROR(J26*(IF(K26="R",3,IF(K26="A",2,IF(K26="V",1,0)))) + 10*(IF(L26="Oui",1,0)+IF(M26="Oui",1,0)+IF(N26="Oui",1,0)),"")</f>
        <v/>
      </c>
      <c r="P26" s="9" t="n"/>
      <c r="Q26" s="9" t="n"/>
      <c r="R26" s="9" t="n"/>
      <c r="S26" s="9" t="n"/>
      <c r="T26" s="9" t="n"/>
      <c r="U26" s="9" t="n"/>
      <c r="V26" s="9">
        <f>IF(U26="Oui","☑","☐")</f>
        <v/>
      </c>
    </row>
    <row r="27">
      <c r="A27" s="8" t="n"/>
      <c r="B27" s="8" t="n"/>
      <c r="C27" s="8" t="n"/>
      <c r="D27" s="8" t="n"/>
      <c r="E27" s="8" t="n"/>
      <c r="F27" s="8" t="n"/>
      <c r="G27" s="8" t="n"/>
      <c r="H27" s="8" t="n"/>
      <c r="I27" s="8" t="n"/>
      <c r="J27" s="8">
        <f>IFERROR(H27*I27,"")</f>
        <v/>
      </c>
      <c r="K27" s="8" t="n"/>
      <c r="L27" s="8" t="n"/>
      <c r="M27" s="8" t="n"/>
      <c r="N27" s="8" t="n"/>
      <c r="O27" s="8">
        <f>IFERROR(J27*(IF(K27="R",3,IF(K27="A",2,IF(K27="V",1,0)))) + 10*(IF(L27="Oui",1,0)+IF(M27="Oui",1,0)+IF(N27="Oui",1,0)),"")</f>
        <v/>
      </c>
      <c r="P27" s="8" t="n"/>
      <c r="Q27" s="8" t="n"/>
      <c r="R27" s="8" t="n"/>
      <c r="S27" s="8" t="n"/>
      <c r="T27" s="8" t="n"/>
      <c r="U27" s="8" t="n"/>
      <c r="V27" s="8">
        <f>IF(U27="Oui","☑","☐")</f>
        <v/>
      </c>
    </row>
    <row r="28">
      <c r="A28" s="9" t="n"/>
      <c r="B28" s="9" t="n"/>
      <c r="C28" s="9" t="n"/>
      <c r="D28" s="9" t="n"/>
      <c r="E28" s="9" t="n"/>
      <c r="F28" s="9" t="n"/>
      <c r="G28" s="9" t="n"/>
      <c r="H28" s="9" t="n"/>
      <c r="I28" s="9" t="n"/>
      <c r="J28" s="9">
        <f>IFERROR(H28*I28,"")</f>
        <v/>
      </c>
      <c r="K28" s="9" t="n"/>
      <c r="L28" s="9" t="n"/>
      <c r="M28" s="9" t="n"/>
      <c r="N28" s="9" t="n"/>
      <c r="O28" s="9">
        <f>IFERROR(J28*(IF(K28="R",3,IF(K28="A",2,IF(K28="V",1,0)))) + 10*(IF(L28="Oui",1,0)+IF(M28="Oui",1,0)+IF(N28="Oui",1,0)),"")</f>
        <v/>
      </c>
      <c r="P28" s="9" t="n"/>
      <c r="Q28" s="9" t="n"/>
      <c r="R28" s="9" t="n"/>
      <c r="S28" s="9" t="n"/>
      <c r="T28" s="9" t="n"/>
      <c r="U28" s="9" t="n"/>
      <c r="V28" s="9">
        <f>IF(U28="Oui","☑","☐")</f>
        <v/>
      </c>
    </row>
    <row r="29">
      <c r="A29" s="8" t="n"/>
      <c r="B29" s="8" t="n"/>
      <c r="C29" s="8" t="n"/>
      <c r="D29" s="8" t="n"/>
      <c r="E29" s="8" t="n"/>
      <c r="F29" s="8" t="n"/>
      <c r="G29" s="8" t="n"/>
      <c r="H29" s="8" t="n"/>
      <c r="I29" s="8" t="n"/>
      <c r="J29" s="8">
        <f>IFERROR(H29*I29,"")</f>
        <v/>
      </c>
      <c r="K29" s="8" t="n"/>
      <c r="L29" s="8" t="n"/>
      <c r="M29" s="8" t="n"/>
      <c r="N29" s="8" t="n"/>
      <c r="O29" s="8">
        <f>IFERROR(J29*(IF(K29="R",3,IF(K29="A",2,IF(K29="V",1,0)))) + 10*(IF(L29="Oui",1,0)+IF(M29="Oui",1,0)+IF(N29="Oui",1,0)),"")</f>
        <v/>
      </c>
      <c r="P29" s="8" t="n"/>
      <c r="Q29" s="8" t="n"/>
      <c r="R29" s="8" t="n"/>
      <c r="S29" s="8" t="n"/>
      <c r="T29" s="8" t="n"/>
      <c r="U29" s="8" t="n"/>
      <c r="V29" s="8">
        <f>IF(U29="Oui","☑","☐")</f>
        <v/>
      </c>
    </row>
    <row r="30">
      <c r="A30" s="9" t="n"/>
      <c r="B30" s="9" t="n"/>
      <c r="C30" s="9" t="n"/>
      <c r="D30" s="9" t="n"/>
      <c r="E30" s="9" t="n"/>
      <c r="F30" s="9" t="n"/>
      <c r="G30" s="9" t="n"/>
      <c r="H30" s="9" t="n"/>
      <c r="I30" s="9" t="n"/>
      <c r="J30" s="9">
        <f>IFERROR(H30*I30,"")</f>
        <v/>
      </c>
      <c r="K30" s="9" t="n"/>
      <c r="L30" s="9" t="n"/>
      <c r="M30" s="9" t="n"/>
      <c r="N30" s="9" t="n"/>
      <c r="O30" s="9">
        <f>IFERROR(J30*(IF(K30="R",3,IF(K30="A",2,IF(K30="V",1,0)))) + 10*(IF(L30="Oui",1,0)+IF(M30="Oui",1,0)+IF(N30="Oui",1,0)),"")</f>
        <v/>
      </c>
      <c r="P30" s="9" t="n"/>
      <c r="Q30" s="9" t="n"/>
      <c r="R30" s="9" t="n"/>
      <c r="S30" s="9" t="n"/>
      <c r="T30" s="9" t="n"/>
      <c r="U30" s="9" t="n"/>
      <c r="V30" s="9">
        <f>IF(U30="Oui","☑","☐")</f>
        <v/>
      </c>
    </row>
    <row r="31">
      <c r="A31" s="8" t="n"/>
      <c r="B31" s="8" t="n"/>
      <c r="C31" s="8" t="n"/>
      <c r="D31" s="8" t="n"/>
      <c r="E31" s="8" t="n"/>
      <c r="F31" s="8" t="n"/>
      <c r="G31" s="8" t="n"/>
      <c r="H31" s="8" t="n"/>
      <c r="I31" s="8" t="n"/>
      <c r="J31" s="8">
        <f>IFERROR(H31*I31,"")</f>
        <v/>
      </c>
      <c r="K31" s="8" t="n"/>
      <c r="L31" s="8" t="n"/>
      <c r="M31" s="8" t="n"/>
      <c r="N31" s="8" t="n"/>
      <c r="O31" s="8">
        <f>IFERROR(J31*(IF(K31="R",3,IF(K31="A",2,IF(K31="V",1,0)))) + 10*(IF(L31="Oui",1,0)+IF(M31="Oui",1,0)+IF(N31="Oui",1,0)),"")</f>
        <v/>
      </c>
      <c r="P31" s="8" t="n"/>
      <c r="Q31" s="8" t="n"/>
      <c r="R31" s="8" t="n"/>
      <c r="S31" s="8" t="n"/>
      <c r="T31" s="8" t="n"/>
      <c r="U31" s="8" t="n"/>
      <c r="V31" s="8">
        <f>IF(U31="Oui","☑","☐")</f>
        <v/>
      </c>
    </row>
    <row r="32">
      <c r="A32" s="9" t="n"/>
      <c r="B32" s="9" t="n"/>
      <c r="C32" s="9" t="n"/>
      <c r="D32" s="9" t="n"/>
      <c r="E32" s="9" t="n"/>
      <c r="F32" s="9" t="n"/>
      <c r="G32" s="9" t="n"/>
      <c r="H32" s="9" t="n"/>
      <c r="I32" s="9" t="n"/>
      <c r="J32" s="9">
        <f>IFERROR(H32*I32,"")</f>
        <v/>
      </c>
      <c r="K32" s="9" t="n"/>
      <c r="L32" s="9" t="n"/>
      <c r="M32" s="9" t="n"/>
      <c r="N32" s="9" t="n"/>
      <c r="O32" s="9">
        <f>IFERROR(J32*(IF(K32="R",3,IF(K32="A",2,IF(K32="V",1,0)))) + 10*(IF(L32="Oui",1,0)+IF(M32="Oui",1,0)+IF(N32="Oui",1,0)),"")</f>
        <v/>
      </c>
      <c r="P32" s="9" t="n"/>
      <c r="Q32" s="9" t="n"/>
      <c r="R32" s="9" t="n"/>
      <c r="S32" s="9" t="n"/>
      <c r="T32" s="9" t="n"/>
      <c r="U32" s="9" t="n"/>
      <c r="V32" s="9">
        <f>IF(U32="Oui","☑","☐")</f>
        <v/>
      </c>
    </row>
    <row r="34">
      <c r="A34" s="10" t="inlineStr">
        <is>
          <t>Synthèse — aujourd’hui</t>
        </is>
      </c>
      <c r="H34" s="4" t="inlineStr">
        <is>
          <t># Lignes</t>
        </is>
      </c>
      <c r="I34" s="4" t="inlineStr">
        <is>
          <t>Impact total (min/j)</t>
        </is>
      </c>
      <c r="J34" s="4" t="inlineStr">
        <is>
          <t>% Clôturé</t>
        </is>
      </c>
      <c r="K34" s="4" t="inlineStr">
        <is>
          <t># Rouges</t>
        </is>
      </c>
      <c r="L34" s="4" t="inlineStr">
        <is>
          <t>Top MUDA (occ.)</t>
        </is>
      </c>
    </row>
    <row r="35">
      <c r="H35" s="5">
        <f>COUNTA(B7:B32)</f>
        <v/>
      </c>
      <c r="I35" s="5">
        <f>SUM(J7:J32)</f>
        <v/>
      </c>
      <c r="J35" s="11">
        <f>IF(COUNTA(P7:P32)=0,"",COUNTIF(P7:P32,"Clôturé")/COUNTA(P7:P32))</f>
        <v/>
      </c>
      <c r="K35" s="5">
        <f>COUNTIF(K7:K32,"R")</f>
        <v/>
      </c>
      <c r="L35" s="5">
        <f>INDEX($Y$36:$Y$43, MATCH(MAX($Z$36:$Z$43), $Z$36:$Z$43, 0))</f>
        <v/>
      </c>
    </row>
    <row r="36">
      <c r="Y36" t="inlineStr">
        <is>
          <t>Surproduction</t>
        </is>
      </c>
      <c r="Z36">
        <f>COUNTIF(E7:E32,"Surproduction")</f>
        <v/>
      </c>
    </row>
    <row r="37">
      <c r="Y37" t="inlineStr">
        <is>
          <t>Attentes</t>
        </is>
      </c>
      <c r="Z37">
        <f>COUNTIF(E7:E32,"Attentes")</f>
        <v/>
      </c>
    </row>
    <row r="38">
      <c r="Y38" t="inlineStr">
        <is>
          <t>Transports</t>
        </is>
      </c>
      <c r="Z38">
        <f>COUNTIF(E7:E32,"Transports")</f>
        <v/>
      </c>
    </row>
    <row r="39">
      <c r="Y39" t="inlineStr">
        <is>
          <t>Surprocess</t>
        </is>
      </c>
      <c r="Z39">
        <f>COUNTIF(E7:E32,"Surprocess")</f>
        <v/>
      </c>
    </row>
    <row r="40">
      <c r="Y40" t="inlineStr">
        <is>
          <t>Stocks</t>
        </is>
      </c>
      <c r="Z40">
        <f>COUNTIF(E7:E32,"Stocks")</f>
        <v/>
      </c>
    </row>
    <row r="41">
      <c r="Y41" t="inlineStr">
        <is>
          <t>Mouvements</t>
        </is>
      </c>
      <c r="Z41">
        <f>COUNTIF(E7:E32,"Mouvements")</f>
        <v/>
      </c>
    </row>
    <row r="42">
      <c r="Y42" t="inlineStr">
        <is>
          <t>Défauts</t>
        </is>
      </c>
      <c r="Z42">
        <f>COUNTIF(E7:E32,"Défauts")</f>
        <v/>
      </c>
    </row>
    <row r="43">
      <c r="Y43" t="inlineStr">
        <is>
          <t>Potentiel non utilisé</t>
        </is>
      </c>
      <c r="Z43">
        <f>COUNTIF(E7:E32,"Potentiel non utilisé")</f>
        <v/>
      </c>
    </row>
  </sheetData>
  <mergeCells count="9">
    <mergeCell ref="A1:V1"/>
    <mergeCell ref="B2:F2"/>
    <mergeCell ref="H2:L2"/>
    <mergeCell ref="N2:R2"/>
    <mergeCell ref="B3:F3"/>
    <mergeCell ref="H3:L3"/>
    <mergeCell ref="N3:R3"/>
    <mergeCell ref="A4:V4"/>
    <mergeCell ref="A34:G34"/>
  </mergeCells>
  <conditionalFormatting sqref="K7:K32">
    <cfRule type="cellIs" priority="1" operator="equal" dxfId="0">
      <formula>"R"</formula>
    </cfRule>
    <cfRule type="cellIs" priority="2" operator="equal" dxfId="1">
      <formula>"A"</formula>
    </cfRule>
    <cfRule type="cellIs" priority="3" operator="equal" dxfId="2">
      <formula>"V"</formula>
    </cfRule>
  </conditionalFormatting>
  <conditionalFormatting sqref="P7:P32">
    <cfRule type="cellIs" priority="4" operator="equal" dxfId="0">
      <formula>"À traiter"</formula>
    </cfRule>
    <cfRule type="cellIs" priority="5" operator="equal" dxfId="1">
      <formula>"En cours"</formula>
    </cfRule>
    <cfRule type="cellIs" priority="6" operator="equal" dxfId="2">
      <formula>"Clôturé"</formula>
    </cfRule>
  </conditionalFormatting>
  <conditionalFormatting sqref="J7:J32">
    <cfRule type="colorScale" priority="7">
      <colorScale>
        <cfvo type="min"/>
        <cfvo type="percentile" val="50"/>
        <cfvo type="max"/>
        <color rgb="00BBF7D0"/>
        <color rgb="00FDE68A"/>
        <color rgb="00FECACA"/>
      </colorScale>
    </cfRule>
  </conditionalFormatting>
  <conditionalFormatting sqref="O7:O32">
    <cfRule type="colorScale" priority="8">
      <colorScale>
        <cfvo type="min"/>
        <cfvo type="percentile" val="50"/>
        <cfvo type="max"/>
        <color rgb="00BBF7D0"/>
        <color rgb="00FDE68A"/>
        <color rgb="00FCA5A5"/>
      </colorScale>
    </cfRule>
  </conditionalFormatting>
  <dataValidations count="8">
    <dataValidation sqref="D7 D8 D9 D10 D11 D12 D13 D14 D15 D16 D17 D18 D19 D20 D21 D22 D23 D24 D25 D26 D27 D28 D29 D30 D31 D32" showErrorMessage="1" showInputMessage="1" allowBlank="1" type="list">
      <formula1>=List_Theme</formula1>
    </dataValidation>
    <dataValidation sqref="E7 E8 E9 E10 E11 E12 E13 E14 E15 E16 E17 E18 E19 E20 E21 E22 E23 E24 E25 E26 E27 E28 E29 E30 E31 E32" showErrorMessage="1" showInputMessage="1" allowBlank="1" type="list">
      <formula1>=List_Muda</formula1>
    </dataValidation>
    <dataValidation sqref="F7 F8 F9 F10 F11 F12 F13 F14 F15 F16 F17 F18 F19 F20 F21 F22 F23 F24 F25 F26 F27 F28 F29 F30 F31 F32" showErrorMessage="1" showInputMessage="1" allowBlank="1" type="list">
      <formula1>=List_Outils</formula1>
    </dataValidation>
    <dataValidation sqref="K7 K8 K9 K10 K11 K12 K13 K14 K15 K16 K17 K18 K19 K20 K21 K22 K23 K24 K25 K26 K27 K28 K29 K30 K31 K32" showErrorMessage="1" showInputMessage="1" allowBlank="1" type="list">
      <formula1>=List_Gravite</formula1>
    </dataValidation>
    <dataValidation sqref="P7 P8 P9 P10 P11 P12 P13 P14 P15 P16 P17 P18 P19 P20 P21 P22 P23 P24 P25 P26 P27 P28 P29 P30 P31 P32" showErrorMessage="1" showInputMessage="1" allowBlank="1" type="list">
      <formula1>=List_Statut</formula1>
    </dataValidation>
    <dataValidation sqref="R7 S7 R8 S8 R9 S9 R10 S10 R11 S11 R12 S12 R13 S13 R14 S14 R15 S15 R16 S16 R17 S17 R18 S18 R19 S19 R20 S20 R21 S21 R22 S22 R23 S23 R24 S24 R25 S25 R26 S26 R27 S27 R28 S28 R29 S29 R30 S30 R31 S31 R32 S32" showErrorMessage="1" showInputMessage="1" allowBlank="1" type="list">
      <formula1>=List_Roles</formula1>
    </dataValidation>
    <dataValidation sqref="U7 U8 U9 U10 U11 U12 U13 U14 U15 U16 U17 U18 U19 U20 U21 U22 U23 U24 U25 U26 U27 U28 U29 U30 U31 U32" showErrorMessage="1" showInputMessage="1" allowBlank="1" type="list">
      <formula1>=List_Fait</formula1>
    </dataValidation>
    <dataValidation sqref="L7 M7 N7 L8 M8 N8 L9 M9 N9 L10 M10 N10 L11 M11 N11 L12 M12 N12 L13 M13 N13 L14 M14 N14 L15 M15 N15 L16 M16 N16 L17 M17 N17 L18 M18 N18 L19 M19 N19 L20 M20 N20 L21 M21 N21 L22 M22 N22 L23 M23 N23 L24 M24 N24 L25 M25 N25 L26 M26 N26 L27 M27 N27 L28 M28 N28 L29 M29 N29 L30 M30 N30 L31 M31 N31 L32 M32 N32" showErrorMessage="1" showInputMessage="1" allowBlank="1" type="list">
      <formula1>=List_OuiNon</formula1>
    </dataValidation>
  </dataValidations>
  <pageMargins left="0.4" right="0.4" top="0.5" bottom="0.5" header="0.5" footer="0.5"/>
  <pageSetup paperSize="9" fitToHeight="1" fitToWidth="1"/>
</worksheet>
</file>

<file path=xl/worksheets/sheet4.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28" customWidth="1" min="1" max="1"/>
    <col width="18" customWidth="1" min="2" max="2"/>
    <col width="28" customWidth="1" min="3" max="3"/>
    <col width="18" customWidth="1" min="4" max="4"/>
    <col width="14" customWidth="1" min="5" max="5"/>
    <col width="14" customWidth="1" min="6" max="6"/>
    <col width="14" customWidth="1" min="7" max="7"/>
  </cols>
  <sheetData>
    <row r="1">
      <c r="A1" s="12" t="inlineStr">
        <is>
          <t>Dashboard — Synthèse Checklist « PLUS »</t>
        </is>
      </c>
    </row>
    <row r="3">
      <c r="A3" s="2" t="inlineStr">
        <is>
          <t>Indicateur</t>
        </is>
      </c>
      <c r="B3" s="2" t="inlineStr">
        <is>
          <t>Valeur</t>
        </is>
      </c>
    </row>
    <row r="4">
      <c r="A4" t="inlineStr">
        <is>
          <t># Lignes actives</t>
        </is>
      </c>
      <c r="B4">
        <f>COUNTA(Checklist_PLUS!B7:B32)</f>
        <v/>
      </c>
    </row>
    <row r="5">
      <c r="A5" t="inlineStr">
        <is>
          <t>Impact total (min/j)</t>
        </is>
      </c>
      <c r="B5">
        <f>SUM(Checklist_PLUS!J7:J32)</f>
        <v/>
      </c>
    </row>
    <row r="6">
      <c r="A6" t="inlineStr">
        <is>
          <t>% Clôturé</t>
        </is>
      </c>
      <c r="B6">
        <f>IF(COUNTA(Checklist_PLUS!P7:P32)=0,"",COUNTIF(Checklist_PLUS!P7:P32,"Clôturé")/COUNTA(Checklist_PLUS!P7:P32))</f>
        <v/>
      </c>
    </row>
    <row r="7">
      <c r="A7" t="inlineStr">
        <is>
          <t># Rouges (R)</t>
        </is>
      </c>
      <c r="B7">
        <f>COUNTIF(Checklist_PLUS!K7:K32,"R")</f>
        <v/>
      </c>
    </row>
    <row r="8">
      <c r="A8" t="inlineStr">
        <is>
          <t>Top MUDA (occ.)</t>
        </is>
      </c>
      <c r="B8">
        <f>Checklist_PLUS!L35</f>
        <v/>
      </c>
    </row>
    <row r="10">
      <c r="A10" s="1" t="inlineStr">
        <is>
          <t>Par MUDA</t>
        </is>
      </c>
      <c r="C10" s="1" t="inlineStr">
        <is>
          <t>Par Outil</t>
        </is>
      </c>
    </row>
    <row r="11">
      <c r="A11" s="1" t="inlineStr">
        <is>
          <t>MUDA</t>
        </is>
      </c>
      <c r="B11" s="1" t="inlineStr">
        <is>
          <t>Occurences</t>
        </is>
      </c>
      <c r="C11" s="1" t="inlineStr">
        <is>
          <t>Outil</t>
        </is>
      </c>
      <c r="D11" s="1" t="inlineStr">
        <is>
          <t>Occurences</t>
        </is>
      </c>
    </row>
    <row r="12">
      <c r="A12" t="inlineStr">
        <is>
          <t>Surproduction</t>
        </is>
      </c>
      <c r="B12">
        <f>COUNTIF(Checklist_PLUS!E7:E32,"Surproduction")</f>
        <v/>
      </c>
      <c r="C12" t="inlineStr">
        <is>
          <t>Kanban mini/maxi</t>
        </is>
      </c>
      <c r="D12">
        <f>COUNTIF(Checklist_PLUS!F7:F32,"Kanban mini/maxi")</f>
        <v/>
      </c>
    </row>
    <row r="13">
      <c r="A13" t="inlineStr">
        <is>
          <t>Attentes</t>
        </is>
      </c>
      <c r="B13">
        <f>COUNTIF(Checklist_PLUS!E7:E32,"Attentes")</f>
        <v/>
      </c>
      <c r="C13" t="inlineStr">
        <is>
          <t>Shadow board outils</t>
        </is>
      </c>
      <c r="D13">
        <f>COUNTIF(Checklist_PLUS!F7:F32,"Shadow board outils")</f>
        <v/>
      </c>
    </row>
    <row r="14">
      <c r="A14" t="inlineStr">
        <is>
          <t>Transports</t>
        </is>
      </c>
      <c r="B14">
        <f>COUNTIF(Checklist_PLUS!E7:E32,"Transports")</f>
        <v/>
      </c>
      <c r="C14" t="inlineStr">
        <is>
          <t>Gabarit poka‑yoke</t>
        </is>
      </c>
      <c r="D14">
        <f>COUNTIF(Checklist_PLUS!F7:F32,"Gabarit poka‑yoke")</f>
        <v/>
      </c>
    </row>
    <row r="15">
      <c r="A15" t="inlineStr">
        <is>
          <t>Surprocess</t>
        </is>
      </c>
      <c r="B15">
        <f>COUNTIF(Checklist_PLUS!E7:E32,"Surprocess")</f>
        <v/>
      </c>
      <c r="C15" t="inlineStr">
        <is>
          <t>Desserte mobile</t>
        </is>
      </c>
      <c r="D15">
        <f>COUNTIF(Checklist_PLUS!F7:F32,"Desserte mobile")</f>
        <v/>
      </c>
    </row>
    <row r="16">
      <c r="A16" t="inlineStr">
        <is>
          <t>Stocks</t>
        </is>
      </c>
      <c r="B16">
        <f>COUNTIF(Checklist_PLUS!E7:E32,"Stocks")</f>
        <v/>
      </c>
      <c r="C16" t="inlineStr">
        <is>
          <t>Témoin quai vert/rouge</t>
        </is>
      </c>
      <c r="D16">
        <f>COUNTIF(Checklist_PLUS!F7:F32,"Témoin quai vert/rouge")</f>
        <v/>
      </c>
    </row>
    <row r="17">
      <c r="A17" t="inlineStr">
        <is>
          <t>Mouvements</t>
        </is>
      </c>
      <c r="B17">
        <f>COUNTIF(Checklist_PLUS!E7:E32,"Mouvements")</f>
        <v/>
      </c>
      <c r="C17" t="inlineStr">
        <is>
          <t>Andon visuel</t>
        </is>
      </c>
      <c r="D17">
        <f>COUNTIF(Checklist_PLUS!F7:F32,"Andon visuel")</f>
        <v/>
      </c>
    </row>
    <row r="18">
      <c r="A18" t="inlineStr">
        <is>
          <t>Défauts</t>
        </is>
      </c>
      <c r="B18">
        <f>COUNTIF(Checklist_PLUS!E7:E32,"Défauts")</f>
        <v/>
      </c>
      <c r="C18" t="inlineStr">
        <is>
          <t>LPA 10 minutes</t>
        </is>
      </c>
      <c r="D18">
        <f>COUNTIF(Checklist_PLUS!F7:F32,"LPA 10 minutes")</f>
        <v/>
      </c>
    </row>
    <row r="19">
      <c r="A19" t="inlineStr">
        <is>
          <t>Potentiel non utilisé</t>
        </is>
      </c>
      <c r="B19">
        <f>COUNTIF(Checklist_PLUS!E7:E32,"Potentiel non utilisé")</f>
        <v/>
      </c>
      <c r="C19" t="inlineStr">
        <is>
          <t>SMED — trousse dédiée</t>
        </is>
      </c>
      <c r="D19">
        <f>COUNTIF(Checklist_PLUS!F7:F32,"SMED — trousse dédiée")</f>
        <v/>
      </c>
    </row>
    <row r="20">
      <c r="C20" t="inlineStr">
        <is>
          <t>Heijunka (lissage)</t>
        </is>
      </c>
      <c r="D20">
        <f>COUNTIF(Checklist_PLUS!F7:F32,"Heijunka (lissage)")</f>
        <v/>
      </c>
    </row>
    <row r="21">
      <c r="C21" t="inlineStr">
        <is>
          <t>Matrice polyvalence</t>
        </is>
      </c>
      <c r="D21">
        <f>COUNTIF(Checklist_PLUS!F7:F32,"Matrice polyvalence")</f>
        <v/>
      </c>
    </row>
    <row r="22">
      <c r="C22" t="inlineStr">
        <is>
          <t>Fast‑track décision</t>
        </is>
      </c>
      <c r="D22">
        <f>COUNTIF(Checklist_PLUS!F7:F32,"Fast‑track décision")</f>
        <v/>
      </c>
    </row>
    <row r="23">
      <c r="C23" t="inlineStr">
        <is>
          <t>Automatisation PowerQuery</t>
        </is>
      </c>
      <c r="D23">
        <f>COUNTIF(Checklist_PLUS!F7:F32,"Automatisation PowerQuery")</f>
        <v/>
      </c>
    </row>
    <row r="24">
      <c r="C24" t="inlineStr">
        <is>
          <t>Standard A5 au poste</t>
        </is>
      </c>
      <c r="D24">
        <f>COUNTIF(Checklist_PLUS!F7:F32,"Standard A5 au poste")</f>
        <v/>
      </c>
    </row>
  </sheetData>
  <mergeCells count="1">
    <mergeCell ref="A1:G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2025-10-05T16:17:46Z</dcterms:created>
  <dcterms:modified xmlns:dcterms="http://purl.org/dc/terms/" xmlns:xsi="http://www.w3.org/2001/XMLSchema-instance" xsi:type="dcterms:W3CDTF">2025-10-05T16:17:46Z</dcterms:modified>
</cp:coreProperties>
</file>