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ontacts" sheetId="2" state="visible" r:id="rId2"/>
    <sheet xmlns:r="http://schemas.openxmlformats.org/officeDocument/2006/relationships" name="Incidents" sheetId="3" state="visible" r:id="rId3"/>
    <sheet xmlns:r="http://schemas.openxmlformats.org/officeDocument/2006/relationships" name="Dashboard" sheetId="4" state="visible" r:id="rId4"/>
  </sheets>
  <definedNames>
    <definedName name="_xlnm._FilterDatabase" localSheetId="2" hidden="1">'Incidents'!$A$1:$AC$81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sz val="11"/>
    </font>
    <font>
      <name val="Calibri"/>
      <sz val="11"/>
    </font>
    <font>
      <name val="Calibri"/>
      <b val="1"/>
      <color rgb="00FFFFFF"/>
      <sz val="11"/>
    </font>
    <font>
      <name val="Calibri"/>
      <sz val="10"/>
    </font>
  </fonts>
  <fills count="3">
    <fill>
      <patternFill/>
    </fill>
    <fill>
      <patternFill patternType="gray125"/>
    </fill>
    <fill>
      <patternFill patternType="solid">
        <fgColor rgb="001F2A44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6">
    <dxf>
      <fill>
        <patternFill patternType="solid">
          <fgColor rgb="00D1F2EB"/>
        </patternFill>
      </fill>
    </dxf>
    <dxf>
      <fill>
        <patternFill patternType="solid">
          <fgColor rgb="00FFE8C1"/>
        </patternFill>
      </fill>
    </dxf>
    <dxf>
      <fill>
        <patternFill patternType="solid">
          <fgColor rgb="00E6E0F8"/>
        </patternFill>
      </fill>
    </dxf>
    <dxf>
      <fill>
        <patternFill patternType="solid">
          <fgColor rgb="00ECECEC"/>
        </patternFill>
      </fill>
    </dxf>
    <dxf>
      <fill>
        <patternFill patternType="solid">
          <fgColor rgb="00F8D7DA"/>
        </patternFill>
      </fill>
    </dxf>
    <dxf>
      <fill>
        <patternFill patternType="solid">
          <f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3" max="3"/>
    <col width="22" customWidth="1" min="5" max="5"/>
    <col width="22" customWidth="1" min="7" max="7"/>
    <col width="22" customWidth="1" min="8" max="8"/>
    <col width="22" customWidth="1" min="10" max="10"/>
    <col width="22" customWidth="1" min="14" max="14"/>
    <col width="22" customWidth="1" min="15" max="15"/>
    <col width="22" customWidth="1" min="16" max="16"/>
    <col width="22" customWidth="1" min="17" max="17"/>
  </cols>
  <sheetData>
    <row r="1">
      <c r="A1" s="1" t="inlineStr">
        <is>
          <t>PARAMÈTRES GÉNÉRAUX — Matrice d'escalade (v2)</t>
        </is>
      </c>
    </row>
    <row r="3">
      <c r="A3" t="inlineStr">
        <is>
          <t>Niveaux</t>
        </is>
      </c>
      <c r="C3" t="inlineStr">
        <is>
          <t>Statuts</t>
        </is>
      </c>
      <c r="E3" t="inlineStr">
        <is>
          <t>H/M/B</t>
        </is>
      </c>
      <c r="G3" s="1" t="inlineStr">
        <is>
          <t>Poids H/M/B</t>
        </is>
      </c>
      <c r="J3" s="1" t="inlineStr">
        <is>
          <t>Seuils niveau (Score IxP)</t>
        </is>
      </c>
      <c r="N3" s="1" t="inlineStr">
        <is>
          <t>Délais par niveau (minutes)</t>
        </is>
      </c>
    </row>
    <row r="4">
      <c r="A4" t="n">
        <v>1</v>
      </c>
      <c r="C4" t="inlineStr">
        <is>
          <t>Ouvert</t>
        </is>
      </c>
      <c r="E4" t="inlineStr">
        <is>
          <t>H</t>
        </is>
      </c>
      <c r="G4" t="inlineStr">
        <is>
          <t>H</t>
        </is>
      </c>
      <c r="H4" t="n">
        <v>3</v>
      </c>
      <c r="J4" t="inlineStr">
        <is>
          <t>Score ≥ 6 → Niveau 3</t>
        </is>
      </c>
      <c r="N4" t="n">
        <v>1</v>
      </c>
      <c r="O4" t="n">
        <v>120</v>
      </c>
      <c r="P4" t="n">
        <v>120</v>
      </c>
      <c r="Q4" t="n">
        <v>720</v>
      </c>
    </row>
    <row r="5">
      <c r="A5" t="n">
        <v>2</v>
      </c>
      <c r="C5" t="inlineStr">
        <is>
          <t>Clos</t>
        </is>
      </c>
      <c r="E5" t="inlineStr">
        <is>
          <t>M</t>
        </is>
      </c>
      <c r="G5" t="inlineStr">
        <is>
          <t>M</t>
        </is>
      </c>
      <c r="H5" t="n">
        <v>2</v>
      </c>
      <c r="J5" t="inlineStr">
        <is>
          <t>Score ≥ 4 → Niveau 2</t>
        </is>
      </c>
      <c r="N5" t="n">
        <v>2</v>
      </c>
      <c r="O5" t="n">
        <v>60</v>
      </c>
      <c r="P5" t="n">
        <v>60</v>
      </c>
      <c r="Q5" t="n">
        <v>480</v>
      </c>
    </row>
    <row r="6">
      <c r="A6" t="n">
        <v>3</v>
      </c>
      <c r="C6" t="inlineStr">
        <is>
          <t>Gelé</t>
        </is>
      </c>
      <c r="E6" t="inlineStr">
        <is>
          <t>B</t>
        </is>
      </c>
      <c r="G6" t="inlineStr">
        <is>
          <t>B</t>
        </is>
      </c>
      <c r="H6" t="n">
        <v>1</v>
      </c>
      <c r="J6" t="inlineStr">
        <is>
          <t>Sinon → Niveau 1</t>
        </is>
      </c>
      <c r="N6" t="n">
        <v>3</v>
      </c>
      <c r="O6" t="n">
        <v>30</v>
      </c>
      <c r="P6" t="n">
        <v>30</v>
      </c>
      <c r="Q6" t="n">
        <v>240</v>
      </c>
    </row>
    <row r="7">
      <c r="A7" t="inlineStr">
        <is>
          <t>Niveau</t>
        </is>
      </c>
      <c r="B7" t="inlineStr">
        <is>
          <t>Info initiale (min)</t>
        </is>
      </c>
      <c r="C7" t="inlineStr">
        <is>
          <t>Fréquence MAJ (min)</t>
        </is>
      </c>
      <c r="D7" t="inlineStr">
        <is>
          <t>Clôture cible (min)</t>
        </is>
      </c>
    </row>
    <row r="8">
      <c r="A8" s="2" t="inlineStr">
        <is>
          <t>Astuce : modifiez ces listes et délais — la feuille Incidents reprend automatiquement.</t>
        </is>
      </c>
    </row>
  </sheetData>
  <pageMargins left="0.5" right="0.5" top="0.6" bottom="0.6" header="0.3" footer="0.3"/>
  <pageSetup orientation="portrait" fitToHeight="0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24" customWidth="1" min="1" max="1"/>
    <col width="26" customWidth="1" min="2" max="2"/>
    <col width="16" customWidth="1" min="3" max="3"/>
    <col width="32" customWidth="1" min="4" max="4"/>
    <col width="18" customWidth="1" min="5" max="5"/>
  </cols>
  <sheetData>
    <row r="1">
      <c r="A1" s="3" t="inlineStr">
        <is>
          <t>RÔLE</t>
        </is>
      </c>
      <c r="B1" s="4" t="inlineStr">
        <is>
          <t>NOM</t>
        </is>
      </c>
      <c r="C1" s="3" t="inlineStr">
        <is>
          <t>TÉLÉPHONE</t>
        </is>
      </c>
      <c r="D1" s="3" t="inlineStr">
        <is>
          <t>E‑MAIL</t>
        </is>
      </c>
      <c r="E1" s="3" t="inlineStr">
        <is>
          <t>ESCALADE VERS</t>
        </is>
      </c>
    </row>
    <row r="2">
      <c r="A2" s="5" t="inlineStr">
        <is>
          <t>Incident Lead</t>
        </is>
      </c>
      <c r="B2" s="6" t="inlineStr">
        <is>
          <t>________________</t>
        </is>
      </c>
      <c r="C2" s="5" t="inlineStr">
        <is>
          <t>__________</t>
        </is>
      </c>
      <c r="D2" s="5" t="inlineStr">
        <is>
          <t>__________</t>
        </is>
      </c>
      <c r="E2" s="5" t="inlineStr">
        <is>
          <t>Direction</t>
        </is>
      </c>
    </row>
    <row r="3">
      <c r="A3" s="5" t="inlineStr">
        <is>
          <t>Responsable Site</t>
        </is>
      </c>
      <c r="B3" s="6" t="inlineStr">
        <is>
          <t>________________</t>
        </is>
      </c>
      <c r="C3" s="5" t="inlineStr">
        <is>
          <t>__________</t>
        </is>
      </c>
      <c r="D3" s="5" t="inlineStr">
        <is>
          <t>__________</t>
        </is>
      </c>
      <c r="E3" s="5" t="inlineStr">
        <is>
          <t>Incident Lead</t>
        </is>
      </c>
    </row>
    <row r="4">
      <c r="A4" s="5" t="inlineStr">
        <is>
          <t>IT (WMS/TMS)</t>
        </is>
      </c>
      <c r="B4" s="6" t="inlineStr">
        <is>
          <t>________________</t>
        </is>
      </c>
      <c r="C4" s="5" t="inlineStr">
        <is>
          <t>__________</t>
        </is>
      </c>
      <c r="D4" s="5" t="inlineStr">
        <is>
          <t>__________</t>
        </is>
      </c>
      <c r="E4" s="5" t="inlineStr">
        <is>
          <t>Incident Lead</t>
        </is>
      </c>
    </row>
    <row r="5">
      <c r="A5" s="5" t="inlineStr">
        <is>
          <t>Transport</t>
        </is>
      </c>
      <c r="B5" s="6" t="inlineStr">
        <is>
          <t>________________</t>
        </is>
      </c>
      <c r="C5" s="5" t="inlineStr">
        <is>
          <t>__________</t>
        </is>
      </c>
      <c r="D5" s="5" t="inlineStr">
        <is>
          <t>__________</t>
        </is>
      </c>
      <c r="E5" s="5" t="inlineStr">
        <is>
          <t>Incident Lead</t>
        </is>
      </c>
    </row>
    <row r="6">
      <c r="A6" s="5" t="inlineStr">
        <is>
          <t>Qualité/HSE</t>
        </is>
      </c>
      <c r="B6" s="6" t="inlineStr">
        <is>
          <t>________________</t>
        </is>
      </c>
      <c r="C6" s="5" t="inlineStr">
        <is>
          <t>__________</t>
        </is>
      </c>
      <c r="D6" s="5" t="inlineStr">
        <is>
          <t>__________</t>
        </is>
      </c>
      <c r="E6" s="5" t="inlineStr">
        <is>
          <t>Incident Lead</t>
        </is>
      </c>
    </row>
    <row r="7">
      <c r="A7" s="5" t="inlineStr">
        <is>
          <t>Service Client</t>
        </is>
      </c>
      <c r="B7" s="6" t="inlineStr">
        <is>
          <t>________________</t>
        </is>
      </c>
      <c r="C7" s="5" t="inlineStr">
        <is>
          <t>__________</t>
        </is>
      </c>
      <c r="D7" s="5" t="inlineStr">
        <is>
          <t>__________</t>
        </is>
      </c>
      <c r="E7" s="5" t="inlineStr">
        <is>
          <t>Incident Lead</t>
        </is>
      </c>
    </row>
  </sheetData>
  <pageMargins left="0.5" right="0.5" top="0.6" bottom="0.6" header="0.3" footer="0.3"/>
  <pageSetup orientation="portrait" fitToHeight="0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26" customWidth="1" min="2" max="2"/>
    <col width="20" customWidth="1" min="3" max="3"/>
    <col width="24" customWidth="1" min="4" max="4"/>
    <col width="14" customWidth="1" min="5" max="5"/>
    <col width="18" customWidth="1" min="6" max="6"/>
    <col width="12" customWidth="1" min="7" max="7"/>
    <col width="14" customWidth="1" min="8" max="8"/>
    <col width="14" customWidth="1" min="9" max="9"/>
    <col width="20" customWidth="1" min="10" max="10"/>
    <col width="12" customWidth="1" min="11" max="11"/>
    <col width="20" customWidth="1" min="12" max="12"/>
    <col width="16" customWidth="1" min="13" max="13"/>
    <col width="16" customWidth="1" min="14" max="14"/>
    <col width="16" customWidth="1" min="15" max="15"/>
    <col width="22" customWidth="1" min="16" max="16"/>
    <col width="20" customWidth="1" min="17" max="17"/>
    <col width="22" customWidth="1" min="18" max="18"/>
    <col width="16" customWidth="1" min="19" max="19"/>
    <col width="20" customWidth="1" min="20" max="20"/>
    <col width="20" customWidth="1" min="21" max="21"/>
    <col width="20" customWidth="1" min="22" max="22"/>
    <col width="12" customWidth="1" min="23" max="23"/>
    <col width="12" customWidth="1" min="24" max="24"/>
    <col width="18" customWidth="1" min="25" max="25"/>
    <col width="20" customWidth="1" min="26" max="26"/>
    <col width="22" customWidth="1" min="27" max="27"/>
    <col width="12" customWidth="1" min="28" max="28"/>
    <col width="30" customWidth="1" min="29" max="29"/>
  </cols>
  <sheetData>
    <row r="1">
      <c r="A1" s="7" t="inlineStr">
        <is>
          <t>ID</t>
        </is>
      </c>
      <c r="B1" s="7" t="inlineStr">
        <is>
          <t>TITRE</t>
        </is>
      </c>
      <c r="C1" s="7" t="inlineStr">
        <is>
          <t>CLIENT/ZONE</t>
        </is>
      </c>
      <c r="D1" s="7" t="inlineStr">
        <is>
          <t>DÉCLENCHEUR</t>
        </is>
      </c>
      <c r="E1" s="7" t="inlineStr">
        <is>
          <t>IMPACT (H/M/B)</t>
        </is>
      </c>
      <c r="F1" s="7" t="inlineStr">
        <is>
          <t>PROBABILITÉ (H/M/B)</t>
        </is>
      </c>
      <c r="G1" s="7" t="inlineStr">
        <is>
          <t>SCORE (IxP)</t>
        </is>
      </c>
      <c r="H1" s="7" t="inlineStr">
        <is>
          <t>NIVEAU SUGGÉRÉ</t>
        </is>
      </c>
      <c r="I1" s="7" t="inlineStr">
        <is>
          <t>NIVEAU (CHOISI)</t>
        </is>
      </c>
      <c r="J1" s="7" t="inlineStr">
        <is>
          <t>DÉCIDEUR (RÔLE)</t>
        </is>
      </c>
      <c r="K1" s="7" t="inlineStr">
        <is>
          <t>STATUT</t>
        </is>
      </c>
      <c r="L1" s="7" t="inlineStr">
        <is>
          <t>DÉCLENCHÉ LE</t>
        </is>
      </c>
      <c r="M1" s="7" t="inlineStr">
        <is>
          <t>DÉLAI INFO INIT. (MIN) [OPT]</t>
        </is>
      </c>
      <c r="N1" s="7" t="inlineStr">
        <is>
          <t>PAR DÉFAUT INFO (MIN)</t>
        </is>
      </c>
      <c r="O1" s="7" t="inlineStr">
        <is>
          <t>INFO RETENUE (MIN)</t>
        </is>
      </c>
      <c r="P1" s="7" t="inlineStr">
        <is>
          <t>ÉCHÉANCE INFO INIT.</t>
        </is>
      </c>
      <c r="Q1" s="7" t="inlineStr">
        <is>
          <t>FRÉQ. MISE À JOUR (MIN)</t>
        </is>
      </c>
      <c r="R1" s="7" t="inlineStr">
        <is>
          <t>PROCHAINE MISE À JOUR</t>
        </is>
      </c>
      <c r="S1" s="7" t="inlineStr">
        <is>
          <t>ÂGE INCIDENT (MIN)</t>
        </is>
      </c>
      <c r="T1" s="7" t="inlineStr">
        <is>
          <t>RESTANT AVANT INFO (MIN)</t>
        </is>
      </c>
      <c r="U1" s="7" t="inlineStr">
        <is>
          <t>DERNIÈRE MISE À JOUR</t>
        </is>
      </c>
      <c r="V1" s="7" t="inlineStr">
        <is>
          <t>RESTANT AVANT MAJ (MIN)</t>
        </is>
      </c>
      <c r="W1" s="7" t="inlineStr">
        <is>
          <t>SLA INFO</t>
        </is>
      </c>
      <c r="X1" s="7" t="inlineStr">
        <is>
          <t>SLA MAJ</t>
        </is>
      </c>
      <c r="Y1" s="7" t="inlineStr">
        <is>
          <t>CLÔTURE CIBLE (MIN)</t>
        </is>
      </c>
      <c r="Z1" s="7" t="inlineStr">
        <is>
          <t>ÉCHÉANCE CLÔTURE</t>
        </is>
      </c>
      <c r="AA1" s="7" t="inlineStr">
        <is>
          <t>RESTANT AVANT CLÔTURE (MIN)</t>
        </is>
      </c>
      <c r="AB1" s="7" t="inlineStr">
        <is>
          <t>SLA CLÔTURE</t>
        </is>
      </c>
      <c r="AC1" s="7" t="inlineStr">
        <is>
          <t>COMMENTAIRES</t>
        </is>
      </c>
    </row>
    <row r="2">
      <c r="A2" s="8" t="n">
        <v>1</v>
      </c>
      <c r="B2" s="9" t="inlineStr">
        <is>
          <t>Panne WMS – picking bloqué</t>
        </is>
      </c>
      <c r="C2" s="9" t="inlineStr">
        <is>
          <t>Site A</t>
        </is>
      </c>
      <c r="D2" s="9" t="inlineStr">
        <is>
          <t>Rupture SI</t>
        </is>
      </c>
      <c r="E2" s="8" t="inlineStr">
        <is>
          <t>H</t>
        </is>
      </c>
      <c r="F2" s="8" t="inlineStr">
        <is>
          <t>M</t>
        </is>
      </c>
      <c r="G2" s="8">
        <f>IFERROR(VLOOKUP(E2,'Paramètres'!$G$4:$H$6,2,FALSE)*VLOOKUP(F2,'Paramètres'!$G$4:$H$6,2,FALSE),"")</f>
        <v/>
      </c>
      <c r="H2" s="8">
        <f>IF(G2&gt;=6,3,IF(G2&gt;=4,2,IF(G2&lt;&gt;"",1,"")))</f>
        <v/>
      </c>
      <c r="I2" s="8">
        <f>H2</f>
        <v/>
      </c>
      <c r="J2" s="8" t="n"/>
      <c r="K2" s="8" t="inlineStr">
        <is>
          <t>Ouvert</t>
        </is>
      </c>
      <c r="L2" s="8">
        <f>NOW()-TIME(1,15,0)</f>
        <v/>
      </c>
      <c r="M2" s="8" t="n"/>
      <c r="N2" s="8">
        <f>IFERROR(VLOOKUP(I2,'Paramètres'!$N$4:$Q$6,2,FALSE),"")</f>
        <v/>
      </c>
      <c r="O2" s="8">
        <f>IF(LEN(M2)=0,N2,M2)</f>
        <v/>
      </c>
      <c r="P2" s="8">
        <f>IF(AND(LEN(L2)&gt;0,LEN(O2)&gt;0), L2+O2/1440, "")</f>
        <v/>
      </c>
      <c r="Q2" s="8">
        <f>IFERROR(VLOOKUP(I2,'Paramètres'!$N$4:$Q$6,3,FALSE),"")</f>
        <v/>
      </c>
      <c r="R2" s="8">
        <f>IF(AND(LEN(L2)&gt;0,LEN(Q2)&gt;0), MAX(L2, U2) + Q2/1440, "")</f>
        <v/>
      </c>
      <c r="S2" s="8">
        <f>IF(LEN(L2)=0, "", (NOW()-L2)*1440)</f>
        <v/>
      </c>
      <c r="T2" s="8">
        <f>IF(LEN(P2)=0, "", (P2-NOW())*1440)</f>
        <v/>
      </c>
      <c r="U2" s="8" t="n"/>
      <c r="V2" s="8">
        <f>IF(LEN(R2)=0, "", (R2-NOW())*1440)</f>
        <v/>
      </c>
      <c r="W2" s="8">
        <f>IF(OR(K2="Clos", T2&gt;=0), "OK", "Retard")</f>
        <v/>
      </c>
      <c r="X2" s="8">
        <f>IF(OR(K2="Clos", V2&gt;=0), "OK", "Retard")</f>
        <v/>
      </c>
      <c r="Y2" s="8">
        <f>IFERROR(VLOOKUP(I2,'Paramètres'!$N$4:$Q$6,4,FALSE),"")</f>
        <v/>
      </c>
      <c r="Z2" s="8">
        <f>IF(AND(LEN(L2)&gt;0,LEN(Y2)&gt;0), L2+Y2/1440, "")</f>
        <v/>
      </c>
      <c r="AA2" s="8">
        <f>IF(LEN(Z2)=0, "", (Z2-NOW())*1440)</f>
        <v/>
      </c>
      <c r="AB2" s="8">
        <f>IF(OR(K2="Clos", AB2&gt;=0), "OK", "Retard")</f>
        <v/>
      </c>
      <c r="AC2" s="9" t="inlineStr">
        <is>
          <t>Activation procédure papier, export EDI en attente</t>
        </is>
      </c>
    </row>
    <row r="3">
      <c r="A3" s="8" t="n">
        <v>2</v>
      </c>
      <c r="B3" s="9" t="inlineStr">
        <is>
          <t>Grève partielle quai</t>
        </is>
      </c>
      <c r="C3" s="9" t="inlineStr">
        <is>
          <t>Site B</t>
        </is>
      </c>
      <c r="D3" s="9" t="inlineStr">
        <is>
          <t>Pénurie personnel</t>
        </is>
      </c>
      <c r="E3" s="8" t="inlineStr">
        <is>
          <t>M</t>
        </is>
      </c>
      <c r="F3" s="8" t="inlineStr">
        <is>
          <t>M</t>
        </is>
      </c>
      <c r="G3" s="8">
        <f>IFERROR(VLOOKUP(E3,'Paramètres'!$G$4:$H$6,2,FALSE)*VLOOKUP(F3,'Paramètres'!$G$4:$H$6,2,FALSE),"")</f>
        <v/>
      </c>
      <c r="H3" s="8">
        <f>IF(G3&gt;=6,3,IF(G3&gt;=4,2,IF(G3&lt;&gt;"",1,"")))</f>
        <v/>
      </c>
      <c r="I3" s="8">
        <f>H3</f>
        <v/>
      </c>
      <c r="J3" s="8" t="n"/>
      <c r="K3" s="8" t="inlineStr">
        <is>
          <t>Ouvert</t>
        </is>
      </c>
      <c r="L3" s="8">
        <f>NOW()-TIME(3,30,0)</f>
        <v/>
      </c>
      <c r="M3" s="8" t="n"/>
      <c r="N3" s="8">
        <f>IFERROR(VLOOKUP(I3,'Paramètres'!$N$4:$Q$6,2,FALSE),"")</f>
        <v/>
      </c>
      <c r="O3" s="8">
        <f>IF(LEN(M3)=0,N3,M3)</f>
        <v/>
      </c>
      <c r="P3" s="8">
        <f>IF(AND(LEN(L3)&gt;0,LEN(O3)&gt;0), L3+O3/1440, "")</f>
        <v/>
      </c>
      <c r="Q3" s="8">
        <f>IFERROR(VLOOKUP(I3,'Paramètres'!$N$4:$Q$6,3,FALSE),"")</f>
        <v/>
      </c>
      <c r="R3" s="8">
        <f>IF(AND(LEN(L3)&gt;0,LEN(Q3)&gt;0), MAX(L3, U3) + Q3/1440, "")</f>
        <v/>
      </c>
      <c r="S3" s="8">
        <f>IF(LEN(L3)=0, "", (NOW()-L3)*1440)</f>
        <v/>
      </c>
      <c r="T3" s="8">
        <f>IF(LEN(P3)=0, "", (P3-NOW())*1440)</f>
        <v/>
      </c>
      <c r="U3" s="8" t="n"/>
      <c r="V3" s="8">
        <f>IF(LEN(R3)=0, "", (R3-NOW())*1440)</f>
        <v/>
      </c>
      <c r="W3" s="8">
        <f>IF(OR(K3="Clos", T3&gt;=0), "OK", "Retard")</f>
        <v/>
      </c>
      <c r="X3" s="8">
        <f>IF(OR(K3="Clos", V3&gt;=0), "OK", "Retard")</f>
        <v/>
      </c>
      <c r="Y3" s="8">
        <f>IFERROR(VLOOKUP(I3,'Paramètres'!$N$4:$Q$6,4,FALSE),"")</f>
        <v/>
      </c>
      <c r="Z3" s="8">
        <f>IF(AND(LEN(L3)&gt;0,LEN(Y3)&gt;0), L3+Y3/1440, "")</f>
        <v/>
      </c>
      <c r="AA3" s="8">
        <f>IF(LEN(Z3)=0, "", (Z3-NOW())*1440)</f>
        <v/>
      </c>
      <c r="AB3" s="8">
        <f>IF(OR(K3="Clos", AB3&gt;=0), "OK", "Retard")</f>
        <v/>
      </c>
      <c r="AC3" s="9" t="inlineStr">
        <is>
          <t>Renfort intérim demandé</t>
        </is>
      </c>
    </row>
    <row r="4">
      <c r="A4" s="8" t="n">
        <v>3</v>
      </c>
      <c r="B4" s="9" t="inlineStr">
        <is>
          <t>Camions indisponibles &gt; 50%</t>
        </is>
      </c>
      <c r="C4" s="9" t="inlineStr">
        <is>
          <t>Région Nord</t>
        </is>
      </c>
      <c r="D4" s="9" t="inlineStr">
        <is>
          <t>Pénurie transport</t>
        </is>
      </c>
      <c r="E4" s="8" t="inlineStr">
        <is>
          <t>H</t>
        </is>
      </c>
      <c r="F4" s="8" t="inlineStr">
        <is>
          <t>H</t>
        </is>
      </c>
      <c r="G4" s="8">
        <f>IFERROR(VLOOKUP(E4,'Paramètres'!$G$4:$H$6,2,FALSE)*VLOOKUP(F4,'Paramètres'!$G$4:$H$6,2,FALSE),"")</f>
        <v/>
      </c>
      <c r="H4" s="8">
        <f>IF(G4&gt;=6,3,IF(G4&gt;=4,2,IF(G4&lt;&gt;"",1,"")))</f>
        <v/>
      </c>
      <c r="I4" s="8">
        <f>H4</f>
        <v/>
      </c>
      <c r="J4" s="8" t="n"/>
      <c r="K4" s="8" t="inlineStr">
        <is>
          <t>Ouvert</t>
        </is>
      </c>
      <c r="L4" s="8">
        <f>NOW()-TIME(0,50,0)</f>
        <v/>
      </c>
      <c r="M4" s="8" t="n"/>
      <c r="N4" s="8">
        <f>IFERROR(VLOOKUP(I4,'Paramètres'!$N$4:$Q$6,2,FALSE),"")</f>
        <v/>
      </c>
      <c r="O4" s="8">
        <f>IF(LEN(M4)=0,N4,M4)</f>
        <v/>
      </c>
      <c r="P4" s="8">
        <f>IF(AND(LEN(L4)&gt;0,LEN(O4)&gt;0), L4+O4/1440, "")</f>
        <v/>
      </c>
      <c r="Q4" s="8">
        <f>IFERROR(VLOOKUP(I4,'Paramètres'!$N$4:$Q$6,3,FALSE),"")</f>
        <v/>
      </c>
      <c r="R4" s="8">
        <f>IF(AND(LEN(L4)&gt;0,LEN(Q4)&gt;0), MAX(L4, U4) + Q4/1440, "")</f>
        <v/>
      </c>
      <c r="S4" s="8">
        <f>IF(LEN(L4)=0, "", (NOW()-L4)*1440)</f>
        <v/>
      </c>
      <c r="T4" s="8">
        <f>IF(LEN(P4)=0, "", (P4-NOW())*1440)</f>
        <v/>
      </c>
      <c r="U4" s="8" t="n"/>
      <c r="V4" s="8">
        <f>IF(LEN(R4)=0, "", (R4-NOW())*1440)</f>
        <v/>
      </c>
      <c r="W4" s="8">
        <f>IF(OR(K4="Clos", T4&gt;=0), "OK", "Retard")</f>
        <v/>
      </c>
      <c r="X4" s="8">
        <f>IF(OR(K4="Clos", V4&gt;=0), "OK", "Retard")</f>
        <v/>
      </c>
      <c r="Y4" s="8">
        <f>IFERROR(VLOOKUP(I4,'Paramètres'!$N$4:$Q$6,4,FALSE),"")</f>
        <v/>
      </c>
      <c r="Z4" s="8">
        <f>IF(AND(LEN(L4)&gt;0,LEN(Y4)&gt;0), L4+Y4/1440, "")</f>
        <v/>
      </c>
      <c r="AA4" s="8">
        <f>IF(LEN(Z4)=0, "", (Z4-NOW())*1440)</f>
        <v/>
      </c>
      <c r="AB4" s="8">
        <f>IF(OR(K4="Clos", AB4&gt;=0), "OK", "Retard")</f>
        <v/>
      </c>
      <c r="AC4" s="9" t="inlineStr">
        <is>
          <t>Multi-affrètement en cours</t>
        </is>
      </c>
    </row>
    <row r="5">
      <c r="A5" s="8" t="n">
        <v>4</v>
      </c>
      <c r="B5" s="9" t="inlineStr">
        <is>
          <t>Coupure électrique</t>
        </is>
      </c>
      <c r="C5" s="9" t="inlineStr">
        <is>
          <t>Site C (froid)</t>
        </is>
      </c>
      <c r="D5" s="9" t="inlineStr">
        <is>
          <t>Rupture énergie/froid</t>
        </is>
      </c>
      <c r="E5" s="8" t="inlineStr">
        <is>
          <t>H</t>
        </is>
      </c>
      <c r="F5" s="8" t="inlineStr">
        <is>
          <t>M</t>
        </is>
      </c>
      <c r="G5" s="8">
        <f>IFERROR(VLOOKUP(E5,'Paramètres'!$G$4:$H$6,2,FALSE)*VLOOKUP(F5,'Paramètres'!$G$4:$H$6,2,FALSE),"")</f>
        <v/>
      </c>
      <c r="H5" s="8">
        <f>IF(G5&gt;=6,3,IF(G5&gt;=4,2,IF(G5&lt;&gt;"",1,"")))</f>
        <v/>
      </c>
      <c r="I5" s="8">
        <f>H5</f>
        <v/>
      </c>
      <c r="J5" s="8" t="n"/>
      <c r="K5" s="8" t="inlineStr">
        <is>
          <t>Clos</t>
        </is>
      </c>
      <c r="L5" s="8">
        <f>NOW()-TIME(5,0,0)</f>
        <v/>
      </c>
      <c r="M5" s="8" t="n"/>
      <c r="N5" s="8">
        <f>IFERROR(VLOOKUP(I5,'Paramètres'!$N$4:$Q$6,2,FALSE),"")</f>
        <v/>
      </c>
      <c r="O5" s="8">
        <f>IF(LEN(M5)=0,N5,M5)</f>
        <v/>
      </c>
      <c r="P5" s="8">
        <f>IF(AND(LEN(L5)&gt;0,LEN(O5)&gt;0), L5+O5/1440, "")</f>
        <v/>
      </c>
      <c r="Q5" s="8">
        <f>IFERROR(VLOOKUP(I5,'Paramètres'!$N$4:$Q$6,3,FALSE),"")</f>
        <v/>
      </c>
      <c r="R5" s="8">
        <f>IF(AND(LEN(L5)&gt;0,LEN(Q5)&gt;0), MAX(L5, U5) + Q5/1440, "")</f>
        <v/>
      </c>
      <c r="S5" s="8">
        <f>IF(LEN(L5)=0, "", (NOW()-L5)*1440)</f>
        <v/>
      </c>
      <c r="T5" s="8">
        <f>IF(LEN(P5)=0, "", (P5-NOW())*1440)</f>
        <v/>
      </c>
      <c r="U5" s="8" t="n"/>
      <c r="V5" s="8">
        <f>IF(LEN(R5)=0, "", (R5-NOW())*1440)</f>
        <v/>
      </c>
      <c r="W5" s="8">
        <f>IF(OR(K5="Clos", T5&gt;=0), "OK", "Retard")</f>
        <v/>
      </c>
      <c r="X5" s="8">
        <f>IF(OR(K5="Clos", V5&gt;=0), "OK", "Retard")</f>
        <v/>
      </c>
      <c r="Y5" s="8">
        <f>IFERROR(VLOOKUP(I5,'Paramètres'!$N$4:$Q$6,4,FALSE),"")</f>
        <v/>
      </c>
      <c r="Z5" s="8">
        <f>IF(AND(LEN(L5)&gt;0,LEN(Y5)&gt;0), L5+Y5/1440, "")</f>
        <v/>
      </c>
      <c r="AA5" s="8">
        <f>IF(LEN(Z5)=0, "", (Z5-NOW())*1440)</f>
        <v/>
      </c>
      <c r="AB5" s="8">
        <f>IF(OR(K5="Clos", AB5&gt;=0), "OK", "Retard")</f>
        <v/>
      </c>
      <c r="AC5" s="9" t="inlineStr">
        <is>
          <t>Groupe électrogène OK, reprise</t>
        </is>
      </c>
    </row>
    <row r="6">
      <c r="A6" s="8" t="n">
        <v>5</v>
      </c>
      <c r="B6" s="9" t="inlineStr">
        <is>
          <t>Incendie zone stockage</t>
        </is>
      </c>
      <c r="C6" s="9" t="inlineStr">
        <is>
          <t>Site D</t>
        </is>
      </c>
      <c r="D6" s="9" t="inlineStr">
        <is>
          <t>Indisponibilité entrepôt</t>
        </is>
      </c>
      <c r="E6" s="8" t="inlineStr">
        <is>
          <t>H</t>
        </is>
      </c>
      <c r="F6" s="8" t="inlineStr">
        <is>
          <t>H</t>
        </is>
      </c>
      <c r="G6" s="8">
        <f>IFERROR(VLOOKUP(E6,'Paramètres'!$G$4:$H$6,2,FALSE)*VLOOKUP(F6,'Paramètres'!$G$4:$H$6,2,FALSE),"")</f>
        <v/>
      </c>
      <c r="H6" s="8">
        <f>IF(G6&gt;=6,3,IF(G6&gt;=4,2,IF(G6&lt;&gt;"",1,"")))</f>
        <v/>
      </c>
      <c r="I6" s="8">
        <f>H6</f>
        <v/>
      </c>
      <c r="J6" s="8" t="n"/>
      <c r="K6" s="8" t="inlineStr">
        <is>
          <t>Ouvert</t>
        </is>
      </c>
      <c r="L6" s="8">
        <f>NOW()-TIME(0,20,0)</f>
        <v/>
      </c>
      <c r="M6" s="8" t="n"/>
      <c r="N6" s="8">
        <f>IFERROR(VLOOKUP(I6,'Paramètres'!$N$4:$Q$6,2,FALSE),"")</f>
        <v/>
      </c>
      <c r="O6" s="8">
        <f>IF(LEN(M6)=0,N6,M6)</f>
        <v/>
      </c>
      <c r="P6" s="8">
        <f>IF(AND(LEN(L6)&gt;0,LEN(O6)&gt;0), L6+O6/1440, "")</f>
        <v/>
      </c>
      <c r="Q6" s="8">
        <f>IFERROR(VLOOKUP(I6,'Paramètres'!$N$4:$Q$6,3,FALSE),"")</f>
        <v/>
      </c>
      <c r="R6" s="8">
        <f>IF(AND(LEN(L6)&gt;0,LEN(Q6)&gt;0), MAX(L6, U6) + Q6/1440, "")</f>
        <v/>
      </c>
      <c r="S6" s="8">
        <f>IF(LEN(L6)=0, "", (NOW()-L6)*1440)</f>
        <v/>
      </c>
      <c r="T6" s="8">
        <f>IF(LEN(P6)=0, "", (P6-NOW())*1440)</f>
        <v/>
      </c>
      <c r="U6" s="8" t="n"/>
      <c r="V6" s="8">
        <f>IF(LEN(R6)=0, "", (R6-NOW())*1440)</f>
        <v/>
      </c>
      <c r="W6" s="8">
        <f>IF(OR(K6="Clos", T6&gt;=0), "OK", "Retard")</f>
        <v/>
      </c>
      <c r="X6" s="8">
        <f>IF(OR(K6="Clos", V6&gt;=0), "OK", "Retard")</f>
        <v/>
      </c>
      <c r="Y6" s="8">
        <f>IFERROR(VLOOKUP(I6,'Paramètres'!$N$4:$Q$6,4,FALSE),"")</f>
        <v/>
      </c>
      <c r="Z6" s="8">
        <f>IF(AND(LEN(L6)&gt;0,LEN(Y6)&gt;0), L6+Y6/1440, "")</f>
        <v/>
      </c>
      <c r="AA6" s="8">
        <f>IF(LEN(Z6)=0, "", (Z6-NOW())*1440)</f>
        <v/>
      </c>
      <c r="AB6" s="8">
        <f>IF(OR(K6="Clos", AB6&gt;=0), "OK", "Retard")</f>
        <v/>
      </c>
      <c r="AC6" s="9" t="inlineStr">
        <is>
          <t>Évacuation faite, bascule site alternatif</t>
        </is>
      </c>
    </row>
    <row r="7">
      <c r="A7" s="8" t="n"/>
      <c r="B7" s="9" t="n"/>
      <c r="C7" s="9" t="n"/>
      <c r="D7" s="9" t="n"/>
      <c r="E7" s="8" t="n"/>
      <c r="F7" s="8" t="n"/>
      <c r="G7" s="8">
        <f>IFERROR(VLOOKUP(E7,'Paramètres'!$G$4:$H$6,2,FALSE)*VLOOKUP(F7,'Paramètres'!$G$4:$H$6,2,FALSE),"")</f>
        <v/>
      </c>
      <c r="H7" s="8">
        <f>IF(G7&gt;=6,3,IF(G7&gt;=4,2,IF(G7&lt;&gt;"",1,"")))</f>
        <v/>
      </c>
      <c r="I7" s="8">
        <f>H7</f>
        <v/>
      </c>
      <c r="J7" s="8" t="n"/>
      <c r="K7" s="8" t="n"/>
      <c r="L7" s="8" t="n"/>
      <c r="M7" s="8" t="n"/>
      <c r="N7" s="8">
        <f>IFERROR(VLOOKUP(I7,'Paramètres'!$N$4:$Q$6,2,FALSE),"")</f>
        <v/>
      </c>
      <c r="O7" s="8">
        <f>IF(LEN(M7)=0,N7,M7)</f>
        <v/>
      </c>
      <c r="P7" s="8">
        <f>IF(AND(LEN(L7)&gt;0,LEN(O7)&gt;0), L7+O7/1440, "")</f>
        <v/>
      </c>
      <c r="Q7" s="8">
        <f>IFERROR(VLOOKUP(I7,'Paramètres'!$N$4:$Q$6,3,FALSE),"")</f>
        <v/>
      </c>
      <c r="R7" s="8">
        <f>IF(AND(LEN(L7)&gt;0,LEN(Q7)&gt;0), MAX(L7, U7) + Q7/1440, "")</f>
        <v/>
      </c>
      <c r="S7" s="8">
        <f>IF(LEN(L7)=0, "", (NOW()-L7)*1440)</f>
        <v/>
      </c>
      <c r="T7" s="8">
        <f>IF(LEN(P7)=0, "", (P7-NOW())*1440)</f>
        <v/>
      </c>
      <c r="U7" s="8" t="n"/>
      <c r="V7" s="8">
        <f>IF(LEN(R7)=0, "", (R7-NOW())*1440)</f>
        <v/>
      </c>
      <c r="W7" s="8">
        <f>IF(OR(K7="Clos", T7&gt;=0), "OK", "Retard")</f>
        <v/>
      </c>
      <c r="X7" s="8">
        <f>IF(OR(K7="Clos", V7&gt;=0), "OK", "Retard")</f>
        <v/>
      </c>
      <c r="Y7" s="8">
        <f>IFERROR(VLOOKUP(I7,'Paramètres'!$N$4:$Q$6,4,FALSE),"")</f>
        <v/>
      </c>
      <c r="Z7" s="8">
        <f>IF(AND(LEN(L7)&gt;0,LEN(Y7)&gt;0), L7+Y7/1440, "")</f>
        <v/>
      </c>
      <c r="AA7" s="8">
        <f>IF(LEN(Z7)=0, "", (Z7-NOW())*1440)</f>
        <v/>
      </c>
      <c r="AB7" s="8">
        <f>IF(OR(K7="Clos", AB7&gt;=0), "OK", "Retard")</f>
        <v/>
      </c>
      <c r="AC7" s="9" t="n"/>
    </row>
    <row r="8">
      <c r="A8" s="8" t="n"/>
      <c r="B8" s="9" t="n"/>
      <c r="C8" s="9" t="n"/>
      <c r="D8" s="9" t="n"/>
      <c r="E8" s="8" t="n"/>
      <c r="F8" s="8" t="n"/>
      <c r="G8" s="8">
        <f>IFERROR(VLOOKUP(E8,'Paramètres'!$G$4:$H$6,2,FALSE)*VLOOKUP(F8,'Paramètres'!$G$4:$H$6,2,FALSE),"")</f>
        <v/>
      </c>
      <c r="H8" s="8">
        <f>IF(G8&gt;=6,3,IF(G8&gt;=4,2,IF(G8&lt;&gt;"",1,"")))</f>
        <v/>
      </c>
      <c r="I8" s="8">
        <f>H8</f>
        <v/>
      </c>
      <c r="J8" s="8" t="n"/>
      <c r="K8" s="8" t="n"/>
      <c r="L8" s="8" t="n"/>
      <c r="M8" s="8" t="n"/>
      <c r="N8" s="8">
        <f>IFERROR(VLOOKUP(I8,'Paramètres'!$N$4:$Q$6,2,FALSE),"")</f>
        <v/>
      </c>
      <c r="O8" s="8">
        <f>IF(LEN(M8)=0,N8,M8)</f>
        <v/>
      </c>
      <c r="P8" s="8">
        <f>IF(AND(LEN(L8)&gt;0,LEN(O8)&gt;0), L8+O8/1440, "")</f>
        <v/>
      </c>
      <c r="Q8" s="8">
        <f>IFERROR(VLOOKUP(I8,'Paramètres'!$N$4:$Q$6,3,FALSE),"")</f>
        <v/>
      </c>
      <c r="R8" s="8">
        <f>IF(AND(LEN(L8)&gt;0,LEN(Q8)&gt;0), MAX(L8, U8) + Q8/1440, "")</f>
        <v/>
      </c>
      <c r="S8" s="8">
        <f>IF(LEN(L8)=0, "", (NOW()-L8)*1440)</f>
        <v/>
      </c>
      <c r="T8" s="8">
        <f>IF(LEN(P8)=0, "", (P8-NOW())*1440)</f>
        <v/>
      </c>
      <c r="U8" s="8" t="n"/>
      <c r="V8" s="8">
        <f>IF(LEN(R8)=0, "", (R8-NOW())*1440)</f>
        <v/>
      </c>
      <c r="W8" s="8">
        <f>IF(OR(K8="Clos", T8&gt;=0), "OK", "Retard")</f>
        <v/>
      </c>
      <c r="X8" s="8">
        <f>IF(OR(K8="Clos", V8&gt;=0), "OK", "Retard")</f>
        <v/>
      </c>
      <c r="Y8" s="8">
        <f>IFERROR(VLOOKUP(I8,'Paramètres'!$N$4:$Q$6,4,FALSE),"")</f>
        <v/>
      </c>
      <c r="Z8" s="8">
        <f>IF(AND(LEN(L8)&gt;0,LEN(Y8)&gt;0), L8+Y8/1440, "")</f>
        <v/>
      </c>
      <c r="AA8" s="8">
        <f>IF(LEN(Z8)=0, "", (Z8-NOW())*1440)</f>
        <v/>
      </c>
      <c r="AB8" s="8">
        <f>IF(OR(K8="Clos", AB8&gt;=0), "OK", "Retard")</f>
        <v/>
      </c>
      <c r="AC8" s="9" t="n"/>
    </row>
    <row r="9">
      <c r="A9" s="8" t="n"/>
      <c r="B9" s="9" t="n"/>
      <c r="C9" s="9" t="n"/>
      <c r="D9" s="9" t="n"/>
      <c r="E9" s="8" t="n"/>
      <c r="F9" s="8" t="n"/>
      <c r="G9" s="8">
        <f>IFERROR(VLOOKUP(E9,'Paramètres'!$G$4:$H$6,2,FALSE)*VLOOKUP(F9,'Paramètres'!$G$4:$H$6,2,FALSE),"")</f>
        <v/>
      </c>
      <c r="H9" s="8">
        <f>IF(G9&gt;=6,3,IF(G9&gt;=4,2,IF(G9&lt;&gt;"",1,"")))</f>
        <v/>
      </c>
      <c r="I9" s="8">
        <f>H9</f>
        <v/>
      </c>
      <c r="J9" s="8" t="n"/>
      <c r="K9" s="8" t="n"/>
      <c r="L9" s="8" t="n"/>
      <c r="M9" s="8" t="n"/>
      <c r="N9" s="8">
        <f>IFERROR(VLOOKUP(I9,'Paramètres'!$N$4:$Q$6,2,FALSE),"")</f>
        <v/>
      </c>
      <c r="O9" s="8">
        <f>IF(LEN(M9)=0,N9,M9)</f>
        <v/>
      </c>
      <c r="P9" s="8">
        <f>IF(AND(LEN(L9)&gt;0,LEN(O9)&gt;0), L9+O9/1440, "")</f>
        <v/>
      </c>
      <c r="Q9" s="8">
        <f>IFERROR(VLOOKUP(I9,'Paramètres'!$N$4:$Q$6,3,FALSE),"")</f>
        <v/>
      </c>
      <c r="R9" s="8">
        <f>IF(AND(LEN(L9)&gt;0,LEN(Q9)&gt;0), MAX(L9, U9) + Q9/1440, "")</f>
        <v/>
      </c>
      <c r="S9" s="8">
        <f>IF(LEN(L9)=0, "", (NOW()-L9)*1440)</f>
        <v/>
      </c>
      <c r="T9" s="8">
        <f>IF(LEN(P9)=0, "", (P9-NOW())*1440)</f>
        <v/>
      </c>
      <c r="U9" s="8" t="n"/>
      <c r="V9" s="8">
        <f>IF(LEN(R9)=0, "", (R9-NOW())*1440)</f>
        <v/>
      </c>
      <c r="W9" s="8">
        <f>IF(OR(K9="Clos", T9&gt;=0), "OK", "Retard")</f>
        <v/>
      </c>
      <c r="X9" s="8">
        <f>IF(OR(K9="Clos", V9&gt;=0), "OK", "Retard")</f>
        <v/>
      </c>
      <c r="Y9" s="8">
        <f>IFERROR(VLOOKUP(I9,'Paramètres'!$N$4:$Q$6,4,FALSE),"")</f>
        <v/>
      </c>
      <c r="Z9" s="8">
        <f>IF(AND(LEN(L9)&gt;0,LEN(Y9)&gt;0), L9+Y9/1440, "")</f>
        <v/>
      </c>
      <c r="AA9" s="8">
        <f>IF(LEN(Z9)=0, "", (Z9-NOW())*1440)</f>
        <v/>
      </c>
      <c r="AB9" s="8">
        <f>IF(OR(K9="Clos", AB9&gt;=0), "OK", "Retard")</f>
        <v/>
      </c>
      <c r="AC9" s="9" t="n"/>
    </row>
    <row r="10">
      <c r="A10" s="8" t="n"/>
      <c r="B10" s="9" t="n"/>
      <c r="C10" s="9" t="n"/>
      <c r="D10" s="9" t="n"/>
      <c r="E10" s="8" t="n"/>
      <c r="F10" s="8" t="n"/>
      <c r="G10" s="8">
        <f>IFERROR(VLOOKUP(E10,'Paramètres'!$G$4:$H$6,2,FALSE)*VLOOKUP(F10,'Paramètres'!$G$4:$H$6,2,FALSE),"")</f>
        <v/>
      </c>
      <c r="H10" s="8">
        <f>IF(G10&gt;=6,3,IF(G10&gt;=4,2,IF(G10&lt;&gt;"",1,"")))</f>
        <v/>
      </c>
      <c r="I10" s="8">
        <f>H10</f>
        <v/>
      </c>
      <c r="J10" s="8" t="n"/>
      <c r="K10" s="8" t="n"/>
      <c r="L10" s="8" t="n"/>
      <c r="M10" s="8" t="n"/>
      <c r="N10" s="8">
        <f>IFERROR(VLOOKUP(I10,'Paramètres'!$N$4:$Q$6,2,FALSE),"")</f>
        <v/>
      </c>
      <c r="O10" s="8">
        <f>IF(LEN(M10)=0,N10,M10)</f>
        <v/>
      </c>
      <c r="P10" s="8">
        <f>IF(AND(LEN(L10)&gt;0,LEN(O10)&gt;0), L10+O10/1440, "")</f>
        <v/>
      </c>
      <c r="Q10" s="8">
        <f>IFERROR(VLOOKUP(I10,'Paramètres'!$N$4:$Q$6,3,FALSE),"")</f>
        <v/>
      </c>
      <c r="R10" s="8">
        <f>IF(AND(LEN(L10)&gt;0,LEN(Q10)&gt;0), MAX(L10, U10) + Q10/1440, "")</f>
        <v/>
      </c>
      <c r="S10" s="8">
        <f>IF(LEN(L10)=0, "", (NOW()-L10)*1440)</f>
        <v/>
      </c>
      <c r="T10" s="8">
        <f>IF(LEN(P10)=0, "", (P10-NOW())*1440)</f>
        <v/>
      </c>
      <c r="U10" s="8" t="n"/>
      <c r="V10" s="8">
        <f>IF(LEN(R10)=0, "", (R10-NOW())*1440)</f>
        <v/>
      </c>
      <c r="W10" s="8">
        <f>IF(OR(K10="Clos", T10&gt;=0), "OK", "Retard")</f>
        <v/>
      </c>
      <c r="X10" s="8">
        <f>IF(OR(K10="Clos", V10&gt;=0), "OK", "Retard")</f>
        <v/>
      </c>
      <c r="Y10" s="8">
        <f>IFERROR(VLOOKUP(I10,'Paramètres'!$N$4:$Q$6,4,FALSE),"")</f>
        <v/>
      </c>
      <c r="Z10" s="8">
        <f>IF(AND(LEN(L10)&gt;0,LEN(Y10)&gt;0), L10+Y10/1440, "")</f>
        <v/>
      </c>
      <c r="AA10" s="8">
        <f>IF(LEN(Z10)=0, "", (Z10-NOW())*1440)</f>
        <v/>
      </c>
      <c r="AB10" s="8">
        <f>IF(OR(K10="Clos", AB10&gt;=0), "OK", "Retard")</f>
        <v/>
      </c>
      <c r="AC10" s="9" t="n"/>
    </row>
    <row r="11">
      <c r="A11" s="8" t="n"/>
      <c r="B11" s="9" t="n"/>
      <c r="C11" s="9" t="n"/>
      <c r="D11" s="9" t="n"/>
      <c r="E11" s="8" t="n"/>
      <c r="F11" s="8" t="n"/>
      <c r="G11" s="8">
        <f>IFERROR(VLOOKUP(E11,'Paramètres'!$G$4:$H$6,2,FALSE)*VLOOKUP(F11,'Paramètres'!$G$4:$H$6,2,FALSE),"")</f>
        <v/>
      </c>
      <c r="H11" s="8">
        <f>IF(G11&gt;=6,3,IF(G11&gt;=4,2,IF(G11&lt;&gt;"",1,"")))</f>
        <v/>
      </c>
      <c r="I11" s="8">
        <f>H11</f>
        <v/>
      </c>
      <c r="J11" s="8" t="n"/>
      <c r="K11" s="8" t="n"/>
      <c r="L11" s="8" t="n"/>
      <c r="M11" s="8" t="n"/>
      <c r="N11" s="8">
        <f>IFERROR(VLOOKUP(I11,'Paramètres'!$N$4:$Q$6,2,FALSE),"")</f>
        <v/>
      </c>
      <c r="O11" s="8">
        <f>IF(LEN(M11)=0,N11,M11)</f>
        <v/>
      </c>
      <c r="P11" s="8">
        <f>IF(AND(LEN(L11)&gt;0,LEN(O11)&gt;0), L11+O11/1440, "")</f>
        <v/>
      </c>
      <c r="Q11" s="8">
        <f>IFERROR(VLOOKUP(I11,'Paramètres'!$N$4:$Q$6,3,FALSE),"")</f>
        <v/>
      </c>
      <c r="R11" s="8">
        <f>IF(AND(LEN(L11)&gt;0,LEN(Q11)&gt;0), MAX(L11, U11) + Q11/1440, "")</f>
        <v/>
      </c>
      <c r="S11" s="8">
        <f>IF(LEN(L11)=0, "", (NOW()-L11)*1440)</f>
        <v/>
      </c>
      <c r="T11" s="8">
        <f>IF(LEN(P11)=0, "", (P11-NOW())*1440)</f>
        <v/>
      </c>
      <c r="U11" s="8" t="n"/>
      <c r="V11" s="8">
        <f>IF(LEN(R11)=0, "", (R11-NOW())*1440)</f>
        <v/>
      </c>
      <c r="W11" s="8">
        <f>IF(OR(K11="Clos", T11&gt;=0), "OK", "Retard")</f>
        <v/>
      </c>
      <c r="X11" s="8">
        <f>IF(OR(K11="Clos", V11&gt;=0), "OK", "Retard")</f>
        <v/>
      </c>
      <c r="Y11" s="8">
        <f>IFERROR(VLOOKUP(I11,'Paramètres'!$N$4:$Q$6,4,FALSE),"")</f>
        <v/>
      </c>
      <c r="Z11" s="8">
        <f>IF(AND(LEN(L11)&gt;0,LEN(Y11)&gt;0), L11+Y11/1440, "")</f>
        <v/>
      </c>
      <c r="AA11" s="8">
        <f>IF(LEN(Z11)=0, "", (Z11-NOW())*1440)</f>
        <v/>
      </c>
      <c r="AB11" s="8">
        <f>IF(OR(K11="Clos", AB11&gt;=0), "OK", "Retard")</f>
        <v/>
      </c>
      <c r="AC11" s="9" t="n"/>
    </row>
    <row r="12">
      <c r="A12" s="8" t="n"/>
      <c r="B12" s="9" t="n"/>
      <c r="C12" s="9" t="n"/>
      <c r="D12" s="9" t="n"/>
      <c r="E12" s="8" t="n"/>
      <c r="F12" s="8" t="n"/>
      <c r="G12" s="8">
        <f>IFERROR(VLOOKUP(E12,'Paramètres'!$G$4:$H$6,2,FALSE)*VLOOKUP(F12,'Paramètres'!$G$4:$H$6,2,FALSE),"")</f>
        <v/>
      </c>
      <c r="H12" s="8">
        <f>IF(G12&gt;=6,3,IF(G12&gt;=4,2,IF(G12&lt;&gt;"",1,"")))</f>
        <v/>
      </c>
      <c r="I12" s="8">
        <f>H12</f>
        <v/>
      </c>
      <c r="J12" s="8" t="n"/>
      <c r="K12" s="8" t="n"/>
      <c r="L12" s="8" t="n"/>
      <c r="M12" s="8" t="n"/>
      <c r="N12" s="8">
        <f>IFERROR(VLOOKUP(I12,'Paramètres'!$N$4:$Q$6,2,FALSE),"")</f>
        <v/>
      </c>
      <c r="O12" s="8">
        <f>IF(LEN(M12)=0,N12,M12)</f>
        <v/>
      </c>
      <c r="P12" s="8">
        <f>IF(AND(LEN(L12)&gt;0,LEN(O12)&gt;0), L12+O12/1440, "")</f>
        <v/>
      </c>
      <c r="Q12" s="8">
        <f>IFERROR(VLOOKUP(I12,'Paramètres'!$N$4:$Q$6,3,FALSE),"")</f>
        <v/>
      </c>
      <c r="R12" s="8">
        <f>IF(AND(LEN(L12)&gt;0,LEN(Q12)&gt;0), MAX(L12, U12) + Q12/1440, "")</f>
        <v/>
      </c>
      <c r="S12" s="8">
        <f>IF(LEN(L12)=0, "", (NOW()-L12)*1440)</f>
        <v/>
      </c>
      <c r="T12" s="8">
        <f>IF(LEN(P12)=0, "", (P12-NOW())*1440)</f>
        <v/>
      </c>
      <c r="U12" s="8" t="n"/>
      <c r="V12" s="8">
        <f>IF(LEN(R12)=0, "", (R12-NOW())*1440)</f>
        <v/>
      </c>
      <c r="W12" s="8">
        <f>IF(OR(K12="Clos", T12&gt;=0), "OK", "Retard")</f>
        <v/>
      </c>
      <c r="X12" s="8">
        <f>IF(OR(K12="Clos", V12&gt;=0), "OK", "Retard")</f>
        <v/>
      </c>
      <c r="Y12" s="8">
        <f>IFERROR(VLOOKUP(I12,'Paramètres'!$N$4:$Q$6,4,FALSE),"")</f>
        <v/>
      </c>
      <c r="Z12" s="8">
        <f>IF(AND(LEN(L12)&gt;0,LEN(Y12)&gt;0), L12+Y12/1440, "")</f>
        <v/>
      </c>
      <c r="AA12" s="8">
        <f>IF(LEN(Z12)=0, "", (Z12-NOW())*1440)</f>
        <v/>
      </c>
      <c r="AB12" s="8">
        <f>IF(OR(K12="Clos", AB12&gt;=0), "OK", "Retard")</f>
        <v/>
      </c>
      <c r="AC12" s="9" t="n"/>
    </row>
    <row r="13">
      <c r="A13" s="8" t="n"/>
      <c r="B13" s="9" t="n"/>
      <c r="C13" s="9" t="n"/>
      <c r="D13" s="9" t="n"/>
      <c r="E13" s="8" t="n"/>
      <c r="F13" s="8" t="n"/>
      <c r="G13" s="8">
        <f>IFERROR(VLOOKUP(E13,'Paramètres'!$G$4:$H$6,2,FALSE)*VLOOKUP(F13,'Paramètres'!$G$4:$H$6,2,FALSE),"")</f>
        <v/>
      </c>
      <c r="H13" s="8">
        <f>IF(G13&gt;=6,3,IF(G13&gt;=4,2,IF(G13&lt;&gt;"",1,"")))</f>
        <v/>
      </c>
      <c r="I13" s="8">
        <f>H13</f>
        <v/>
      </c>
      <c r="J13" s="8" t="n"/>
      <c r="K13" s="8" t="n"/>
      <c r="L13" s="8" t="n"/>
      <c r="M13" s="8" t="n"/>
      <c r="N13" s="8">
        <f>IFERROR(VLOOKUP(I13,'Paramètres'!$N$4:$Q$6,2,FALSE),"")</f>
        <v/>
      </c>
      <c r="O13" s="8">
        <f>IF(LEN(M13)=0,N13,M13)</f>
        <v/>
      </c>
      <c r="P13" s="8">
        <f>IF(AND(LEN(L13)&gt;0,LEN(O13)&gt;0), L13+O13/1440, "")</f>
        <v/>
      </c>
      <c r="Q13" s="8">
        <f>IFERROR(VLOOKUP(I13,'Paramètres'!$N$4:$Q$6,3,FALSE),"")</f>
        <v/>
      </c>
      <c r="R13" s="8">
        <f>IF(AND(LEN(L13)&gt;0,LEN(Q13)&gt;0), MAX(L13, U13) + Q13/1440, "")</f>
        <v/>
      </c>
      <c r="S13" s="8">
        <f>IF(LEN(L13)=0, "", (NOW()-L13)*1440)</f>
        <v/>
      </c>
      <c r="T13" s="8">
        <f>IF(LEN(P13)=0, "", (P13-NOW())*1440)</f>
        <v/>
      </c>
      <c r="U13" s="8" t="n"/>
      <c r="V13" s="8">
        <f>IF(LEN(R13)=0, "", (R13-NOW())*1440)</f>
        <v/>
      </c>
      <c r="W13" s="8">
        <f>IF(OR(K13="Clos", T13&gt;=0), "OK", "Retard")</f>
        <v/>
      </c>
      <c r="X13" s="8">
        <f>IF(OR(K13="Clos", V13&gt;=0), "OK", "Retard")</f>
        <v/>
      </c>
      <c r="Y13" s="8">
        <f>IFERROR(VLOOKUP(I13,'Paramètres'!$N$4:$Q$6,4,FALSE),"")</f>
        <v/>
      </c>
      <c r="Z13" s="8">
        <f>IF(AND(LEN(L13)&gt;0,LEN(Y13)&gt;0), L13+Y13/1440, "")</f>
        <v/>
      </c>
      <c r="AA13" s="8">
        <f>IF(LEN(Z13)=0, "", (Z13-NOW())*1440)</f>
        <v/>
      </c>
      <c r="AB13" s="8">
        <f>IF(OR(K13="Clos", AB13&gt;=0), "OK", "Retard")</f>
        <v/>
      </c>
      <c r="AC13" s="9" t="n"/>
    </row>
    <row r="14">
      <c r="A14" s="8" t="n"/>
      <c r="B14" s="9" t="n"/>
      <c r="C14" s="9" t="n"/>
      <c r="D14" s="9" t="n"/>
      <c r="E14" s="8" t="n"/>
      <c r="F14" s="8" t="n"/>
      <c r="G14" s="8">
        <f>IFERROR(VLOOKUP(E14,'Paramètres'!$G$4:$H$6,2,FALSE)*VLOOKUP(F14,'Paramètres'!$G$4:$H$6,2,FALSE),"")</f>
        <v/>
      </c>
      <c r="H14" s="8">
        <f>IF(G14&gt;=6,3,IF(G14&gt;=4,2,IF(G14&lt;&gt;"",1,"")))</f>
        <v/>
      </c>
      <c r="I14" s="8">
        <f>H14</f>
        <v/>
      </c>
      <c r="J14" s="8" t="n"/>
      <c r="K14" s="8" t="n"/>
      <c r="L14" s="8" t="n"/>
      <c r="M14" s="8" t="n"/>
      <c r="N14" s="8">
        <f>IFERROR(VLOOKUP(I14,'Paramètres'!$N$4:$Q$6,2,FALSE),"")</f>
        <v/>
      </c>
      <c r="O14" s="8">
        <f>IF(LEN(M14)=0,N14,M14)</f>
        <v/>
      </c>
      <c r="P14" s="8">
        <f>IF(AND(LEN(L14)&gt;0,LEN(O14)&gt;0), L14+O14/1440, "")</f>
        <v/>
      </c>
      <c r="Q14" s="8">
        <f>IFERROR(VLOOKUP(I14,'Paramètres'!$N$4:$Q$6,3,FALSE),"")</f>
        <v/>
      </c>
      <c r="R14" s="8">
        <f>IF(AND(LEN(L14)&gt;0,LEN(Q14)&gt;0), MAX(L14, U14) + Q14/1440, "")</f>
        <v/>
      </c>
      <c r="S14" s="8">
        <f>IF(LEN(L14)=0, "", (NOW()-L14)*1440)</f>
        <v/>
      </c>
      <c r="T14" s="8">
        <f>IF(LEN(P14)=0, "", (P14-NOW())*1440)</f>
        <v/>
      </c>
      <c r="U14" s="8" t="n"/>
      <c r="V14" s="8">
        <f>IF(LEN(R14)=0, "", (R14-NOW())*1440)</f>
        <v/>
      </c>
      <c r="W14" s="8">
        <f>IF(OR(K14="Clos", T14&gt;=0), "OK", "Retard")</f>
        <v/>
      </c>
      <c r="X14" s="8">
        <f>IF(OR(K14="Clos", V14&gt;=0), "OK", "Retard")</f>
        <v/>
      </c>
      <c r="Y14" s="8">
        <f>IFERROR(VLOOKUP(I14,'Paramètres'!$N$4:$Q$6,4,FALSE),"")</f>
        <v/>
      </c>
      <c r="Z14" s="8">
        <f>IF(AND(LEN(L14)&gt;0,LEN(Y14)&gt;0), L14+Y14/1440, "")</f>
        <v/>
      </c>
      <c r="AA14" s="8">
        <f>IF(LEN(Z14)=0, "", (Z14-NOW())*1440)</f>
        <v/>
      </c>
      <c r="AB14" s="8">
        <f>IF(OR(K14="Clos", AB14&gt;=0), "OK", "Retard")</f>
        <v/>
      </c>
      <c r="AC14" s="9" t="n"/>
    </row>
    <row r="15">
      <c r="A15" s="8" t="n"/>
      <c r="B15" s="9" t="n"/>
      <c r="C15" s="9" t="n"/>
      <c r="D15" s="9" t="n"/>
      <c r="E15" s="8" t="n"/>
      <c r="F15" s="8" t="n"/>
      <c r="G15" s="8">
        <f>IFERROR(VLOOKUP(E15,'Paramètres'!$G$4:$H$6,2,FALSE)*VLOOKUP(F15,'Paramètres'!$G$4:$H$6,2,FALSE),"")</f>
        <v/>
      </c>
      <c r="H15" s="8">
        <f>IF(G15&gt;=6,3,IF(G15&gt;=4,2,IF(G15&lt;&gt;"",1,"")))</f>
        <v/>
      </c>
      <c r="I15" s="8">
        <f>H15</f>
        <v/>
      </c>
      <c r="J15" s="8" t="n"/>
      <c r="K15" s="8" t="n"/>
      <c r="L15" s="8" t="n"/>
      <c r="M15" s="8" t="n"/>
      <c r="N15" s="8">
        <f>IFERROR(VLOOKUP(I15,'Paramètres'!$N$4:$Q$6,2,FALSE),"")</f>
        <v/>
      </c>
      <c r="O15" s="8">
        <f>IF(LEN(M15)=0,N15,M15)</f>
        <v/>
      </c>
      <c r="P15" s="8">
        <f>IF(AND(LEN(L15)&gt;0,LEN(O15)&gt;0), L15+O15/1440, "")</f>
        <v/>
      </c>
      <c r="Q15" s="8">
        <f>IFERROR(VLOOKUP(I15,'Paramètres'!$N$4:$Q$6,3,FALSE),"")</f>
        <v/>
      </c>
      <c r="R15" s="8">
        <f>IF(AND(LEN(L15)&gt;0,LEN(Q15)&gt;0), MAX(L15, U15) + Q15/1440, "")</f>
        <v/>
      </c>
      <c r="S15" s="8">
        <f>IF(LEN(L15)=0, "", (NOW()-L15)*1440)</f>
        <v/>
      </c>
      <c r="T15" s="8">
        <f>IF(LEN(P15)=0, "", (P15-NOW())*1440)</f>
        <v/>
      </c>
      <c r="U15" s="8" t="n"/>
      <c r="V15" s="8">
        <f>IF(LEN(R15)=0, "", (R15-NOW())*1440)</f>
        <v/>
      </c>
      <c r="W15" s="8">
        <f>IF(OR(K15="Clos", T15&gt;=0), "OK", "Retard")</f>
        <v/>
      </c>
      <c r="X15" s="8">
        <f>IF(OR(K15="Clos", V15&gt;=0), "OK", "Retard")</f>
        <v/>
      </c>
      <c r="Y15" s="8">
        <f>IFERROR(VLOOKUP(I15,'Paramètres'!$N$4:$Q$6,4,FALSE),"")</f>
        <v/>
      </c>
      <c r="Z15" s="8">
        <f>IF(AND(LEN(L15)&gt;0,LEN(Y15)&gt;0), L15+Y15/1440, "")</f>
        <v/>
      </c>
      <c r="AA15" s="8">
        <f>IF(LEN(Z15)=0, "", (Z15-NOW())*1440)</f>
        <v/>
      </c>
      <c r="AB15" s="8">
        <f>IF(OR(K15="Clos", AB15&gt;=0), "OK", "Retard")</f>
        <v/>
      </c>
      <c r="AC15" s="9" t="n"/>
    </row>
    <row r="16">
      <c r="A16" s="8" t="n"/>
      <c r="B16" s="9" t="n"/>
      <c r="C16" s="9" t="n"/>
      <c r="D16" s="9" t="n"/>
      <c r="E16" s="8" t="n"/>
      <c r="F16" s="8" t="n"/>
      <c r="G16" s="8">
        <f>IFERROR(VLOOKUP(E16,'Paramètres'!$G$4:$H$6,2,FALSE)*VLOOKUP(F16,'Paramètres'!$G$4:$H$6,2,FALSE),"")</f>
        <v/>
      </c>
      <c r="H16" s="8">
        <f>IF(G16&gt;=6,3,IF(G16&gt;=4,2,IF(G16&lt;&gt;"",1,"")))</f>
        <v/>
      </c>
      <c r="I16" s="8">
        <f>H16</f>
        <v/>
      </c>
      <c r="J16" s="8" t="n"/>
      <c r="K16" s="8" t="n"/>
      <c r="L16" s="8" t="n"/>
      <c r="M16" s="8" t="n"/>
      <c r="N16" s="8">
        <f>IFERROR(VLOOKUP(I16,'Paramètres'!$N$4:$Q$6,2,FALSE),"")</f>
        <v/>
      </c>
      <c r="O16" s="8">
        <f>IF(LEN(M16)=0,N16,M16)</f>
        <v/>
      </c>
      <c r="P16" s="8">
        <f>IF(AND(LEN(L16)&gt;0,LEN(O16)&gt;0), L16+O16/1440, "")</f>
        <v/>
      </c>
      <c r="Q16" s="8">
        <f>IFERROR(VLOOKUP(I16,'Paramètres'!$N$4:$Q$6,3,FALSE),"")</f>
        <v/>
      </c>
      <c r="R16" s="8">
        <f>IF(AND(LEN(L16)&gt;0,LEN(Q16)&gt;0), MAX(L16, U16) + Q16/1440, "")</f>
        <v/>
      </c>
      <c r="S16" s="8">
        <f>IF(LEN(L16)=0, "", (NOW()-L16)*1440)</f>
        <v/>
      </c>
      <c r="T16" s="8">
        <f>IF(LEN(P16)=0, "", (P16-NOW())*1440)</f>
        <v/>
      </c>
      <c r="U16" s="8" t="n"/>
      <c r="V16" s="8">
        <f>IF(LEN(R16)=0, "", (R16-NOW())*1440)</f>
        <v/>
      </c>
      <c r="W16" s="8">
        <f>IF(OR(K16="Clos", T16&gt;=0), "OK", "Retard")</f>
        <v/>
      </c>
      <c r="X16" s="8">
        <f>IF(OR(K16="Clos", V16&gt;=0), "OK", "Retard")</f>
        <v/>
      </c>
      <c r="Y16" s="8">
        <f>IFERROR(VLOOKUP(I16,'Paramètres'!$N$4:$Q$6,4,FALSE),"")</f>
        <v/>
      </c>
      <c r="Z16" s="8">
        <f>IF(AND(LEN(L16)&gt;0,LEN(Y16)&gt;0), L16+Y16/1440, "")</f>
        <v/>
      </c>
      <c r="AA16" s="8">
        <f>IF(LEN(Z16)=0, "", (Z16-NOW())*1440)</f>
        <v/>
      </c>
      <c r="AB16" s="8">
        <f>IF(OR(K16="Clos", AB16&gt;=0), "OK", "Retard")</f>
        <v/>
      </c>
      <c r="AC16" s="9" t="n"/>
    </row>
    <row r="17">
      <c r="A17" s="8" t="n"/>
      <c r="B17" s="9" t="n"/>
      <c r="C17" s="9" t="n"/>
      <c r="D17" s="9" t="n"/>
      <c r="E17" s="8" t="n"/>
      <c r="F17" s="8" t="n"/>
      <c r="G17" s="8">
        <f>IFERROR(VLOOKUP(E17,'Paramètres'!$G$4:$H$6,2,FALSE)*VLOOKUP(F17,'Paramètres'!$G$4:$H$6,2,FALSE),"")</f>
        <v/>
      </c>
      <c r="H17" s="8">
        <f>IF(G17&gt;=6,3,IF(G17&gt;=4,2,IF(G17&lt;&gt;"",1,"")))</f>
        <v/>
      </c>
      <c r="I17" s="8">
        <f>H17</f>
        <v/>
      </c>
      <c r="J17" s="8" t="n"/>
      <c r="K17" s="8" t="n"/>
      <c r="L17" s="8" t="n"/>
      <c r="M17" s="8" t="n"/>
      <c r="N17" s="8">
        <f>IFERROR(VLOOKUP(I17,'Paramètres'!$N$4:$Q$6,2,FALSE),"")</f>
        <v/>
      </c>
      <c r="O17" s="8">
        <f>IF(LEN(M17)=0,N17,M17)</f>
        <v/>
      </c>
      <c r="P17" s="8">
        <f>IF(AND(LEN(L17)&gt;0,LEN(O17)&gt;0), L17+O17/1440, "")</f>
        <v/>
      </c>
      <c r="Q17" s="8">
        <f>IFERROR(VLOOKUP(I17,'Paramètres'!$N$4:$Q$6,3,FALSE),"")</f>
        <v/>
      </c>
      <c r="R17" s="8">
        <f>IF(AND(LEN(L17)&gt;0,LEN(Q17)&gt;0), MAX(L17, U17) + Q17/1440, "")</f>
        <v/>
      </c>
      <c r="S17" s="8">
        <f>IF(LEN(L17)=0, "", (NOW()-L17)*1440)</f>
        <v/>
      </c>
      <c r="T17" s="8">
        <f>IF(LEN(P17)=0, "", (P17-NOW())*1440)</f>
        <v/>
      </c>
      <c r="U17" s="8" t="n"/>
      <c r="V17" s="8">
        <f>IF(LEN(R17)=0, "", (R17-NOW())*1440)</f>
        <v/>
      </c>
      <c r="W17" s="8">
        <f>IF(OR(K17="Clos", T17&gt;=0), "OK", "Retard")</f>
        <v/>
      </c>
      <c r="X17" s="8">
        <f>IF(OR(K17="Clos", V17&gt;=0), "OK", "Retard")</f>
        <v/>
      </c>
      <c r="Y17" s="8">
        <f>IFERROR(VLOOKUP(I17,'Paramètres'!$N$4:$Q$6,4,FALSE),"")</f>
        <v/>
      </c>
      <c r="Z17" s="8">
        <f>IF(AND(LEN(L17)&gt;0,LEN(Y17)&gt;0), L17+Y17/1440, "")</f>
        <v/>
      </c>
      <c r="AA17" s="8">
        <f>IF(LEN(Z17)=0, "", (Z17-NOW())*1440)</f>
        <v/>
      </c>
      <c r="AB17" s="8">
        <f>IF(OR(K17="Clos", AB17&gt;=0), "OK", "Retard")</f>
        <v/>
      </c>
      <c r="AC17" s="9" t="n"/>
    </row>
    <row r="18">
      <c r="A18" s="8" t="n"/>
      <c r="B18" s="9" t="n"/>
      <c r="C18" s="9" t="n"/>
      <c r="D18" s="9" t="n"/>
      <c r="E18" s="8" t="n"/>
      <c r="F18" s="8" t="n"/>
      <c r="G18" s="8">
        <f>IFERROR(VLOOKUP(E18,'Paramètres'!$G$4:$H$6,2,FALSE)*VLOOKUP(F18,'Paramètres'!$G$4:$H$6,2,FALSE),"")</f>
        <v/>
      </c>
      <c r="H18" s="8">
        <f>IF(G18&gt;=6,3,IF(G18&gt;=4,2,IF(G18&lt;&gt;"",1,"")))</f>
        <v/>
      </c>
      <c r="I18" s="8">
        <f>H18</f>
        <v/>
      </c>
      <c r="J18" s="8" t="n"/>
      <c r="K18" s="8" t="n"/>
      <c r="L18" s="8" t="n"/>
      <c r="M18" s="8" t="n"/>
      <c r="N18" s="8">
        <f>IFERROR(VLOOKUP(I18,'Paramètres'!$N$4:$Q$6,2,FALSE),"")</f>
        <v/>
      </c>
      <c r="O18" s="8">
        <f>IF(LEN(M18)=0,N18,M18)</f>
        <v/>
      </c>
      <c r="P18" s="8">
        <f>IF(AND(LEN(L18)&gt;0,LEN(O18)&gt;0), L18+O18/1440, "")</f>
        <v/>
      </c>
      <c r="Q18" s="8">
        <f>IFERROR(VLOOKUP(I18,'Paramètres'!$N$4:$Q$6,3,FALSE),"")</f>
        <v/>
      </c>
      <c r="R18" s="8">
        <f>IF(AND(LEN(L18)&gt;0,LEN(Q18)&gt;0), MAX(L18, U18) + Q18/1440, "")</f>
        <v/>
      </c>
      <c r="S18" s="8">
        <f>IF(LEN(L18)=0, "", (NOW()-L18)*1440)</f>
        <v/>
      </c>
      <c r="T18" s="8">
        <f>IF(LEN(P18)=0, "", (P18-NOW())*1440)</f>
        <v/>
      </c>
      <c r="U18" s="8" t="n"/>
      <c r="V18" s="8">
        <f>IF(LEN(R18)=0, "", (R18-NOW())*1440)</f>
        <v/>
      </c>
      <c r="W18" s="8">
        <f>IF(OR(K18="Clos", T18&gt;=0), "OK", "Retard")</f>
        <v/>
      </c>
      <c r="X18" s="8">
        <f>IF(OR(K18="Clos", V18&gt;=0), "OK", "Retard")</f>
        <v/>
      </c>
      <c r="Y18" s="8">
        <f>IFERROR(VLOOKUP(I18,'Paramètres'!$N$4:$Q$6,4,FALSE),"")</f>
        <v/>
      </c>
      <c r="Z18" s="8">
        <f>IF(AND(LEN(L18)&gt;0,LEN(Y18)&gt;0), L18+Y18/1440, "")</f>
        <v/>
      </c>
      <c r="AA18" s="8">
        <f>IF(LEN(Z18)=0, "", (Z18-NOW())*1440)</f>
        <v/>
      </c>
      <c r="AB18" s="8">
        <f>IF(OR(K18="Clos", AB18&gt;=0), "OK", "Retard")</f>
        <v/>
      </c>
      <c r="AC18" s="9" t="n"/>
    </row>
    <row r="19">
      <c r="A19" s="8" t="n"/>
      <c r="B19" s="9" t="n"/>
      <c r="C19" s="9" t="n"/>
      <c r="D19" s="9" t="n"/>
      <c r="E19" s="8" t="n"/>
      <c r="F19" s="8" t="n"/>
      <c r="G19" s="8">
        <f>IFERROR(VLOOKUP(E19,'Paramètres'!$G$4:$H$6,2,FALSE)*VLOOKUP(F19,'Paramètres'!$G$4:$H$6,2,FALSE),"")</f>
        <v/>
      </c>
      <c r="H19" s="8">
        <f>IF(G19&gt;=6,3,IF(G19&gt;=4,2,IF(G19&lt;&gt;"",1,"")))</f>
        <v/>
      </c>
      <c r="I19" s="8">
        <f>H19</f>
        <v/>
      </c>
      <c r="J19" s="8" t="n"/>
      <c r="K19" s="8" t="n"/>
      <c r="L19" s="8" t="n"/>
      <c r="M19" s="8" t="n"/>
      <c r="N19" s="8">
        <f>IFERROR(VLOOKUP(I19,'Paramètres'!$N$4:$Q$6,2,FALSE),"")</f>
        <v/>
      </c>
      <c r="O19" s="8">
        <f>IF(LEN(M19)=0,N19,M19)</f>
        <v/>
      </c>
      <c r="P19" s="8">
        <f>IF(AND(LEN(L19)&gt;0,LEN(O19)&gt;0), L19+O19/1440, "")</f>
        <v/>
      </c>
      <c r="Q19" s="8">
        <f>IFERROR(VLOOKUP(I19,'Paramètres'!$N$4:$Q$6,3,FALSE),"")</f>
        <v/>
      </c>
      <c r="R19" s="8">
        <f>IF(AND(LEN(L19)&gt;0,LEN(Q19)&gt;0), MAX(L19, U19) + Q19/1440, "")</f>
        <v/>
      </c>
      <c r="S19" s="8">
        <f>IF(LEN(L19)=0, "", (NOW()-L19)*1440)</f>
        <v/>
      </c>
      <c r="T19" s="8">
        <f>IF(LEN(P19)=0, "", (P19-NOW())*1440)</f>
        <v/>
      </c>
      <c r="U19" s="8" t="n"/>
      <c r="V19" s="8">
        <f>IF(LEN(R19)=0, "", (R19-NOW())*1440)</f>
        <v/>
      </c>
      <c r="W19" s="8">
        <f>IF(OR(K19="Clos", T19&gt;=0), "OK", "Retard")</f>
        <v/>
      </c>
      <c r="X19" s="8">
        <f>IF(OR(K19="Clos", V19&gt;=0), "OK", "Retard")</f>
        <v/>
      </c>
      <c r="Y19" s="8">
        <f>IFERROR(VLOOKUP(I19,'Paramètres'!$N$4:$Q$6,4,FALSE),"")</f>
        <v/>
      </c>
      <c r="Z19" s="8">
        <f>IF(AND(LEN(L19)&gt;0,LEN(Y19)&gt;0), L19+Y19/1440, "")</f>
        <v/>
      </c>
      <c r="AA19" s="8">
        <f>IF(LEN(Z19)=0, "", (Z19-NOW())*1440)</f>
        <v/>
      </c>
      <c r="AB19" s="8">
        <f>IF(OR(K19="Clos", AB19&gt;=0), "OK", "Retard")</f>
        <v/>
      </c>
      <c r="AC19" s="9" t="n"/>
    </row>
    <row r="20">
      <c r="A20" s="8" t="n"/>
      <c r="B20" s="9" t="n"/>
      <c r="C20" s="9" t="n"/>
      <c r="D20" s="9" t="n"/>
      <c r="E20" s="8" t="n"/>
      <c r="F20" s="8" t="n"/>
      <c r="G20" s="8">
        <f>IFERROR(VLOOKUP(E20,'Paramètres'!$G$4:$H$6,2,FALSE)*VLOOKUP(F20,'Paramètres'!$G$4:$H$6,2,FALSE),"")</f>
        <v/>
      </c>
      <c r="H20" s="8">
        <f>IF(G20&gt;=6,3,IF(G20&gt;=4,2,IF(G20&lt;&gt;"",1,"")))</f>
        <v/>
      </c>
      <c r="I20" s="8">
        <f>H20</f>
        <v/>
      </c>
      <c r="J20" s="8" t="n"/>
      <c r="K20" s="8" t="n"/>
      <c r="L20" s="8" t="n"/>
      <c r="M20" s="8" t="n"/>
      <c r="N20" s="8">
        <f>IFERROR(VLOOKUP(I20,'Paramètres'!$N$4:$Q$6,2,FALSE),"")</f>
        <v/>
      </c>
      <c r="O20" s="8">
        <f>IF(LEN(M20)=0,N20,M20)</f>
        <v/>
      </c>
      <c r="P20" s="8">
        <f>IF(AND(LEN(L20)&gt;0,LEN(O20)&gt;0), L20+O20/1440, "")</f>
        <v/>
      </c>
      <c r="Q20" s="8">
        <f>IFERROR(VLOOKUP(I20,'Paramètres'!$N$4:$Q$6,3,FALSE),"")</f>
        <v/>
      </c>
      <c r="R20" s="8">
        <f>IF(AND(LEN(L20)&gt;0,LEN(Q20)&gt;0), MAX(L20, U20) + Q20/1440, "")</f>
        <v/>
      </c>
      <c r="S20" s="8">
        <f>IF(LEN(L20)=0, "", (NOW()-L20)*1440)</f>
        <v/>
      </c>
      <c r="T20" s="8">
        <f>IF(LEN(P20)=0, "", (P20-NOW())*1440)</f>
        <v/>
      </c>
      <c r="U20" s="8" t="n"/>
      <c r="V20" s="8">
        <f>IF(LEN(R20)=0, "", (R20-NOW())*1440)</f>
        <v/>
      </c>
      <c r="W20" s="8">
        <f>IF(OR(K20="Clos", T20&gt;=0), "OK", "Retard")</f>
        <v/>
      </c>
      <c r="X20" s="8">
        <f>IF(OR(K20="Clos", V20&gt;=0), "OK", "Retard")</f>
        <v/>
      </c>
      <c r="Y20" s="8">
        <f>IFERROR(VLOOKUP(I20,'Paramètres'!$N$4:$Q$6,4,FALSE),"")</f>
        <v/>
      </c>
      <c r="Z20" s="8">
        <f>IF(AND(LEN(L20)&gt;0,LEN(Y20)&gt;0), L20+Y20/1440, "")</f>
        <v/>
      </c>
      <c r="AA20" s="8">
        <f>IF(LEN(Z20)=0, "", (Z20-NOW())*1440)</f>
        <v/>
      </c>
      <c r="AB20" s="8">
        <f>IF(OR(K20="Clos", AB20&gt;=0), "OK", "Retard")</f>
        <v/>
      </c>
      <c r="AC20" s="9" t="n"/>
    </row>
    <row r="21">
      <c r="A21" s="8" t="n"/>
      <c r="B21" s="9" t="n"/>
      <c r="C21" s="9" t="n"/>
      <c r="D21" s="9" t="n"/>
      <c r="E21" s="8" t="n"/>
      <c r="F21" s="8" t="n"/>
      <c r="G21" s="8">
        <f>IFERROR(VLOOKUP(E21,'Paramètres'!$G$4:$H$6,2,FALSE)*VLOOKUP(F21,'Paramètres'!$G$4:$H$6,2,FALSE),"")</f>
        <v/>
      </c>
      <c r="H21" s="8">
        <f>IF(G21&gt;=6,3,IF(G21&gt;=4,2,IF(G21&lt;&gt;"",1,"")))</f>
        <v/>
      </c>
      <c r="I21" s="8">
        <f>H21</f>
        <v/>
      </c>
      <c r="J21" s="8" t="n"/>
      <c r="K21" s="8" t="n"/>
      <c r="L21" s="8" t="n"/>
      <c r="M21" s="8" t="n"/>
      <c r="N21" s="8">
        <f>IFERROR(VLOOKUP(I21,'Paramètres'!$N$4:$Q$6,2,FALSE),"")</f>
        <v/>
      </c>
      <c r="O21" s="8">
        <f>IF(LEN(M21)=0,N21,M21)</f>
        <v/>
      </c>
      <c r="P21" s="8">
        <f>IF(AND(LEN(L21)&gt;0,LEN(O21)&gt;0), L21+O21/1440, "")</f>
        <v/>
      </c>
      <c r="Q21" s="8">
        <f>IFERROR(VLOOKUP(I21,'Paramètres'!$N$4:$Q$6,3,FALSE),"")</f>
        <v/>
      </c>
      <c r="R21" s="8">
        <f>IF(AND(LEN(L21)&gt;0,LEN(Q21)&gt;0), MAX(L21, U21) + Q21/1440, "")</f>
        <v/>
      </c>
      <c r="S21" s="8">
        <f>IF(LEN(L21)=0, "", (NOW()-L21)*1440)</f>
        <v/>
      </c>
      <c r="T21" s="8">
        <f>IF(LEN(P21)=0, "", (P21-NOW())*1440)</f>
        <v/>
      </c>
      <c r="U21" s="8" t="n"/>
      <c r="V21" s="8">
        <f>IF(LEN(R21)=0, "", (R21-NOW())*1440)</f>
        <v/>
      </c>
      <c r="W21" s="8">
        <f>IF(OR(K21="Clos", T21&gt;=0), "OK", "Retard")</f>
        <v/>
      </c>
      <c r="X21" s="8">
        <f>IF(OR(K21="Clos", V21&gt;=0), "OK", "Retard")</f>
        <v/>
      </c>
      <c r="Y21" s="8">
        <f>IFERROR(VLOOKUP(I21,'Paramètres'!$N$4:$Q$6,4,FALSE),"")</f>
        <v/>
      </c>
      <c r="Z21" s="8">
        <f>IF(AND(LEN(L21)&gt;0,LEN(Y21)&gt;0), L21+Y21/1440, "")</f>
        <v/>
      </c>
      <c r="AA21" s="8">
        <f>IF(LEN(Z21)=0, "", (Z21-NOW())*1440)</f>
        <v/>
      </c>
      <c r="AB21" s="8">
        <f>IF(OR(K21="Clos", AB21&gt;=0), "OK", "Retard")</f>
        <v/>
      </c>
      <c r="AC21" s="9" t="n"/>
    </row>
    <row r="22">
      <c r="A22" s="8" t="n"/>
      <c r="B22" s="9" t="n"/>
      <c r="C22" s="9" t="n"/>
      <c r="D22" s="9" t="n"/>
      <c r="E22" s="8" t="n"/>
      <c r="F22" s="8" t="n"/>
      <c r="G22" s="8">
        <f>IFERROR(VLOOKUP(E22,'Paramètres'!$G$4:$H$6,2,FALSE)*VLOOKUP(F22,'Paramètres'!$G$4:$H$6,2,FALSE),"")</f>
        <v/>
      </c>
      <c r="H22" s="8">
        <f>IF(G22&gt;=6,3,IF(G22&gt;=4,2,IF(G22&lt;&gt;"",1,"")))</f>
        <v/>
      </c>
      <c r="I22" s="8">
        <f>H22</f>
        <v/>
      </c>
      <c r="J22" s="8" t="n"/>
      <c r="K22" s="8" t="n"/>
      <c r="L22" s="8" t="n"/>
      <c r="M22" s="8" t="n"/>
      <c r="N22" s="8">
        <f>IFERROR(VLOOKUP(I22,'Paramètres'!$N$4:$Q$6,2,FALSE),"")</f>
        <v/>
      </c>
      <c r="O22" s="8">
        <f>IF(LEN(M22)=0,N22,M22)</f>
        <v/>
      </c>
      <c r="P22" s="8">
        <f>IF(AND(LEN(L22)&gt;0,LEN(O22)&gt;0), L22+O22/1440, "")</f>
        <v/>
      </c>
      <c r="Q22" s="8">
        <f>IFERROR(VLOOKUP(I22,'Paramètres'!$N$4:$Q$6,3,FALSE),"")</f>
        <v/>
      </c>
      <c r="R22" s="8">
        <f>IF(AND(LEN(L22)&gt;0,LEN(Q22)&gt;0), MAX(L22, U22) + Q22/1440, "")</f>
        <v/>
      </c>
      <c r="S22" s="8">
        <f>IF(LEN(L22)=0, "", (NOW()-L22)*1440)</f>
        <v/>
      </c>
      <c r="T22" s="8">
        <f>IF(LEN(P22)=0, "", (P22-NOW())*1440)</f>
        <v/>
      </c>
      <c r="U22" s="8" t="n"/>
      <c r="V22" s="8">
        <f>IF(LEN(R22)=0, "", (R22-NOW())*1440)</f>
        <v/>
      </c>
      <c r="W22" s="8">
        <f>IF(OR(K22="Clos", T22&gt;=0), "OK", "Retard")</f>
        <v/>
      </c>
      <c r="X22" s="8">
        <f>IF(OR(K22="Clos", V22&gt;=0), "OK", "Retard")</f>
        <v/>
      </c>
      <c r="Y22" s="8">
        <f>IFERROR(VLOOKUP(I22,'Paramètres'!$N$4:$Q$6,4,FALSE),"")</f>
        <v/>
      </c>
      <c r="Z22" s="8">
        <f>IF(AND(LEN(L22)&gt;0,LEN(Y22)&gt;0), L22+Y22/1440, "")</f>
        <v/>
      </c>
      <c r="AA22" s="8">
        <f>IF(LEN(Z22)=0, "", (Z22-NOW())*1440)</f>
        <v/>
      </c>
      <c r="AB22" s="8">
        <f>IF(OR(K22="Clos", AB22&gt;=0), "OK", "Retard")</f>
        <v/>
      </c>
      <c r="AC22" s="9" t="n"/>
    </row>
    <row r="23">
      <c r="A23" s="8" t="n"/>
      <c r="B23" s="9" t="n"/>
      <c r="C23" s="9" t="n"/>
      <c r="D23" s="9" t="n"/>
      <c r="E23" s="8" t="n"/>
      <c r="F23" s="8" t="n"/>
      <c r="G23" s="8">
        <f>IFERROR(VLOOKUP(E23,'Paramètres'!$G$4:$H$6,2,FALSE)*VLOOKUP(F23,'Paramètres'!$G$4:$H$6,2,FALSE),"")</f>
        <v/>
      </c>
      <c r="H23" s="8">
        <f>IF(G23&gt;=6,3,IF(G23&gt;=4,2,IF(G23&lt;&gt;"",1,"")))</f>
        <v/>
      </c>
      <c r="I23" s="8">
        <f>H23</f>
        <v/>
      </c>
      <c r="J23" s="8" t="n"/>
      <c r="K23" s="8" t="n"/>
      <c r="L23" s="8" t="n"/>
      <c r="M23" s="8" t="n"/>
      <c r="N23" s="8">
        <f>IFERROR(VLOOKUP(I23,'Paramètres'!$N$4:$Q$6,2,FALSE),"")</f>
        <v/>
      </c>
      <c r="O23" s="8">
        <f>IF(LEN(M23)=0,N23,M23)</f>
        <v/>
      </c>
      <c r="P23" s="8">
        <f>IF(AND(LEN(L23)&gt;0,LEN(O23)&gt;0), L23+O23/1440, "")</f>
        <v/>
      </c>
      <c r="Q23" s="8">
        <f>IFERROR(VLOOKUP(I23,'Paramètres'!$N$4:$Q$6,3,FALSE),"")</f>
        <v/>
      </c>
      <c r="R23" s="8">
        <f>IF(AND(LEN(L23)&gt;0,LEN(Q23)&gt;0), MAX(L23, U23) + Q23/1440, "")</f>
        <v/>
      </c>
      <c r="S23" s="8">
        <f>IF(LEN(L23)=0, "", (NOW()-L23)*1440)</f>
        <v/>
      </c>
      <c r="T23" s="8">
        <f>IF(LEN(P23)=0, "", (P23-NOW())*1440)</f>
        <v/>
      </c>
      <c r="U23" s="8" t="n"/>
      <c r="V23" s="8">
        <f>IF(LEN(R23)=0, "", (R23-NOW())*1440)</f>
        <v/>
      </c>
      <c r="W23" s="8">
        <f>IF(OR(K23="Clos", T23&gt;=0), "OK", "Retard")</f>
        <v/>
      </c>
      <c r="X23" s="8">
        <f>IF(OR(K23="Clos", V23&gt;=0), "OK", "Retard")</f>
        <v/>
      </c>
      <c r="Y23" s="8">
        <f>IFERROR(VLOOKUP(I23,'Paramètres'!$N$4:$Q$6,4,FALSE),"")</f>
        <v/>
      </c>
      <c r="Z23" s="8">
        <f>IF(AND(LEN(L23)&gt;0,LEN(Y23)&gt;0), L23+Y23/1440, "")</f>
        <v/>
      </c>
      <c r="AA23" s="8">
        <f>IF(LEN(Z23)=0, "", (Z23-NOW())*1440)</f>
        <v/>
      </c>
      <c r="AB23" s="8">
        <f>IF(OR(K23="Clos", AB23&gt;=0), "OK", "Retard")</f>
        <v/>
      </c>
      <c r="AC23" s="9" t="n"/>
    </row>
    <row r="24">
      <c r="A24" s="8" t="n"/>
      <c r="B24" s="9" t="n"/>
      <c r="C24" s="9" t="n"/>
      <c r="D24" s="9" t="n"/>
      <c r="E24" s="8" t="n"/>
      <c r="F24" s="8" t="n"/>
      <c r="G24" s="8">
        <f>IFERROR(VLOOKUP(E24,'Paramètres'!$G$4:$H$6,2,FALSE)*VLOOKUP(F24,'Paramètres'!$G$4:$H$6,2,FALSE),"")</f>
        <v/>
      </c>
      <c r="H24" s="8">
        <f>IF(G24&gt;=6,3,IF(G24&gt;=4,2,IF(G24&lt;&gt;"",1,"")))</f>
        <v/>
      </c>
      <c r="I24" s="8">
        <f>H24</f>
        <v/>
      </c>
      <c r="J24" s="8" t="n"/>
      <c r="K24" s="8" t="n"/>
      <c r="L24" s="8" t="n"/>
      <c r="M24" s="8" t="n"/>
      <c r="N24" s="8">
        <f>IFERROR(VLOOKUP(I24,'Paramètres'!$N$4:$Q$6,2,FALSE),"")</f>
        <v/>
      </c>
      <c r="O24" s="8">
        <f>IF(LEN(M24)=0,N24,M24)</f>
        <v/>
      </c>
      <c r="P24" s="8">
        <f>IF(AND(LEN(L24)&gt;0,LEN(O24)&gt;0), L24+O24/1440, "")</f>
        <v/>
      </c>
      <c r="Q24" s="8">
        <f>IFERROR(VLOOKUP(I24,'Paramètres'!$N$4:$Q$6,3,FALSE),"")</f>
        <v/>
      </c>
      <c r="R24" s="8">
        <f>IF(AND(LEN(L24)&gt;0,LEN(Q24)&gt;0), MAX(L24, U24) + Q24/1440, "")</f>
        <v/>
      </c>
      <c r="S24" s="8">
        <f>IF(LEN(L24)=0, "", (NOW()-L24)*1440)</f>
        <v/>
      </c>
      <c r="T24" s="8">
        <f>IF(LEN(P24)=0, "", (P24-NOW())*1440)</f>
        <v/>
      </c>
      <c r="U24" s="8" t="n"/>
      <c r="V24" s="8">
        <f>IF(LEN(R24)=0, "", (R24-NOW())*1440)</f>
        <v/>
      </c>
      <c r="W24" s="8">
        <f>IF(OR(K24="Clos", T24&gt;=0), "OK", "Retard")</f>
        <v/>
      </c>
      <c r="X24" s="8">
        <f>IF(OR(K24="Clos", V24&gt;=0), "OK", "Retard")</f>
        <v/>
      </c>
      <c r="Y24" s="8">
        <f>IFERROR(VLOOKUP(I24,'Paramètres'!$N$4:$Q$6,4,FALSE),"")</f>
        <v/>
      </c>
      <c r="Z24" s="8">
        <f>IF(AND(LEN(L24)&gt;0,LEN(Y24)&gt;0), L24+Y24/1440, "")</f>
        <v/>
      </c>
      <c r="AA24" s="8">
        <f>IF(LEN(Z24)=0, "", (Z24-NOW())*1440)</f>
        <v/>
      </c>
      <c r="AB24" s="8">
        <f>IF(OR(K24="Clos", AB24&gt;=0), "OK", "Retard")</f>
        <v/>
      </c>
      <c r="AC24" s="9" t="n"/>
    </row>
    <row r="25">
      <c r="A25" s="8" t="n"/>
      <c r="B25" s="9" t="n"/>
      <c r="C25" s="9" t="n"/>
      <c r="D25" s="9" t="n"/>
      <c r="E25" s="8" t="n"/>
      <c r="F25" s="8" t="n"/>
      <c r="G25" s="8">
        <f>IFERROR(VLOOKUP(E25,'Paramètres'!$G$4:$H$6,2,FALSE)*VLOOKUP(F25,'Paramètres'!$G$4:$H$6,2,FALSE),"")</f>
        <v/>
      </c>
      <c r="H25" s="8">
        <f>IF(G25&gt;=6,3,IF(G25&gt;=4,2,IF(G25&lt;&gt;"",1,"")))</f>
        <v/>
      </c>
      <c r="I25" s="8">
        <f>H25</f>
        <v/>
      </c>
      <c r="J25" s="8" t="n"/>
      <c r="K25" s="8" t="n"/>
      <c r="L25" s="8" t="n"/>
      <c r="M25" s="8" t="n"/>
      <c r="N25" s="8">
        <f>IFERROR(VLOOKUP(I25,'Paramètres'!$N$4:$Q$6,2,FALSE),"")</f>
        <v/>
      </c>
      <c r="O25" s="8">
        <f>IF(LEN(M25)=0,N25,M25)</f>
        <v/>
      </c>
      <c r="P25" s="8">
        <f>IF(AND(LEN(L25)&gt;0,LEN(O25)&gt;0), L25+O25/1440, "")</f>
        <v/>
      </c>
      <c r="Q25" s="8">
        <f>IFERROR(VLOOKUP(I25,'Paramètres'!$N$4:$Q$6,3,FALSE),"")</f>
        <v/>
      </c>
      <c r="R25" s="8">
        <f>IF(AND(LEN(L25)&gt;0,LEN(Q25)&gt;0), MAX(L25, U25) + Q25/1440, "")</f>
        <v/>
      </c>
      <c r="S25" s="8">
        <f>IF(LEN(L25)=0, "", (NOW()-L25)*1440)</f>
        <v/>
      </c>
      <c r="T25" s="8">
        <f>IF(LEN(P25)=0, "", (P25-NOW())*1440)</f>
        <v/>
      </c>
      <c r="U25" s="8" t="n"/>
      <c r="V25" s="8">
        <f>IF(LEN(R25)=0, "", (R25-NOW())*1440)</f>
        <v/>
      </c>
      <c r="W25" s="8">
        <f>IF(OR(K25="Clos", T25&gt;=0), "OK", "Retard")</f>
        <v/>
      </c>
      <c r="X25" s="8">
        <f>IF(OR(K25="Clos", V25&gt;=0), "OK", "Retard")</f>
        <v/>
      </c>
      <c r="Y25" s="8">
        <f>IFERROR(VLOOKUP(I25,'Paramètres'!$N$4:$Q$6,4,FALSE),"")</f>
        <v/>
      </c>
      <c r="Z25" s="8">
        <f>IF(AND(LEN(L25)&gt;0,LEN(Y25)&gt;0), L25+Y25/1440, "")</f>
        <v/>
      </c>
      <c r="AA25" s="8">
        <f>IF(LEN(Z25)=0, "", (Z25-NOW())*1440)</f>
        <v/>
      </c>
      <c r="AB25" s="8">
        <f>IF(OR(K25="Clos", AB25&gt;=0), "OK", "Retard")</f>
        <v/>
      </c>
      <c r="AC25" s="9" t="n"/>
    </row>
    <row r="26">
      <c r="A26" s="8" t="n"/>
      <c r="B26" s="9" t="n"/>
      <c r="C26" s="9" t="n"/>
      <c r="D26" s="9" t="n"/>
      <c r="E26" s="8" t="n"/>
      <c r="F26" s="8" t="n"/>
      <c r="G26" s="8">
        <f>IFERROR(VLOOKUP(E26,'Paramètres'!$G$4:$H$6,2,FALSE)*VLOOKUP(F26,'Paramètres'!$G$4:$H$6,2,FALSE),"")</f>
        <v/>
      </c>
      <c r="H26" s="8">
        <f>IF(G26&gt;=6,3,IF(G26&gt;=4,2,IF(G26&lt;&gt;"",1,"")))</f>
        <v/>
      </c>
      <c r="I26" s="8">
        <f>H26</f>
        <v/>
      </c>
      <c r="J26" s="8" t="n"/>
      <c r="K26" s="8" t="n"/>
      <c r="L26" s="8" t="n"/>
      <c r="M26" s="8" t="n"/>
      <c r="N26" s="8">
        <f>IFERROR(VLOOKUP(I26,'Paramètres'!$N$4:$Q$6,2,FALSE),"")</f>
        <v/>
      </c>
      <c r="O26" s="8">
        <f>IF(LEN(M26)=0,N26,M26)</f>
        <v/>
      </c>
      <c r="P26" s="8">
        <f>IF(AND(LEN(L26)&gt;0,LEN(O26)&gt;0), L26+O26/1440, "")</f>
        <v/>
      </c>
      <c r="Q26" s="8">
        <f>IFERROR(VLOOKUP(I26,'Paramètres'!$N$4:$Q$6,3,FALSE),"")</f>
        <v/>
      </c>
      <c r="R26" s="8">
        <f>IF(AND(LEN(L26)&gt;0,LEN(Q26)&gt;0), MAX(L26, U26) + Q26/1440, "")</f>
        <v/>
      </c>
      <c r="S26" s="8">
        <f>IF(LEN(L26)=0, "", (NOW()-L26)*1440)</f>
        <v/>
      </c>
      <c r="T26" s="8">
        <f>IF(LEN(P26)=0, "", (P26-NOW())*1440)</f>
        <v/>
      </c>
      <c r="U26" s="8" t="n"/>
      <c r="V26" s="8">
        <f>IF(LEN(R26)=0, "", (R26-NOW())*1440)</f>
        <v/>
      </c>
      <c r="W26" s="8">
        <f>IF(OR(K26="Clos", T26&gt;=0), "OK", "Retard")</f>
        <v/>
      </c>
      <c r="X26" s="8">
        <f>IF(OR(K26="Clos", V26&gt;=0), "OK", "Retard")</f>
        <v/>
      </c>
      <c r="Y26" s="8">
        <f>IFERROR(VLOOKUP(I26,'Paramètres'!$N$4:$Q$6,4,FALSE),"")</f>
        <v/>
      </c>
      <c r="Z26" s="8">
        <f>IF(AND(LEN(L26)&gt;0,LEN(Y26)&gt;0), L26+Y26/1440, "")</f>
        <v/>
      </c>
      <c r="AA26" s="8">
        <f>IF(LEN(Z26)=0, "", (Z26-NOW())*1440)</f>
        <v/>
      </c>
      <c r="AB26" s="8">
        <f>IF(OR(K26="Clos", AB26&gt;=0), "OK", "Retard")</f>
        <v/>
      </c>
      <c r="AC26" s="9" t="n"/>
    </row>
    <row r="27">
      <c r="A27" s="8" t="n"/>
      <c r="B27" s="9" t="n"/>
      <c r="C27" s="9" t="n"/>
      <c r="D27" s="9" t="n"/>
      <c r="E27" s="8" t="n"/>
      <c r="F27" s="8" t="n"/>
      <c r="G27" s="8">
        <f>IFERROR(VLOOKUP(E27,'Paramètres'!$G$4:$H$6,2,FALSE)*VLOOKUP(F27,'Paramètres'!$G$4:$H$6,2,FALSE),"")</f>
        <v/>
      </c>
      <c r="H27" s="8">
        <f>IF(G27&gt;=6,3,IF(G27&gt;=4,2,IF(G27&lt;&gt;"",1,"")))</f>
        <v/>
      </c>
      <c r="I27" s="8">
        <f>H27</f>
        <v/>
      </c>
      <c r="J27" s="8" t="n"/>
      <c r="K27" s="8" t="n"/>
      <c r="L27" s="8" t="n"/>
      <c r="M27" s="8" t="n"/>
      <c r="N27" s="8">
        <f>IFERROR(VLOOKUP(I27,'Paramètres'!$N$4:$Q$6,2,FALSE),"")</f>
        <v/>
      </c>
      <c r="O27" s="8">
        <f>IF(LEN(M27)=0,N27,M27)</f>
        <v/>
      </c>
      <c r="P27" s="8">
        <f>IF(AND(LEN(L27)&gt;0,LEN(O27)&gt;0), L27+O27/1440, "")</f>
        <v/>
      </c>
      <c r="Q27" s="8">
        <f>IFERROR(VLOOKUP(I27,'Paramètres'!$N$4:$Q$6,3,FALSE),"")</f>
        <v/>
      </c>
      <c r="R27" s="8">
        <f>IF(AND(LEN(L27)&gt;0,LEN(Q27)&gt;0), MAX(L27, U27) + Q27/1440, "")</f>
        <v/>
      </c>
      <c r="S27" s="8">
        <f>IF(LEN(L27)=0, "", (NOW()-L27)*1440)</f>
        <v/>
      </c>
      <c r="T27" s="8">
        <f>IF(LEN(P27)=0, "", (P27-NOW())*1440)</f>
        <v/>
      </c>
      <c r="U27" s="8" t="n"/>
      <c r="V27" s="8">
        <f>IF(LEN(R27)=0, "", (R27-NOW())*1440)</f>
        <v/>
      </c>
      <c r="W27" s="8">
        <f>IF(OR(K27="Clos", T27&gt;=0), "OK", "Retard")</f>
        <v/>
      </c>
      <c r="X27" s="8">
        <f>IF(OR(K27="Clos", V27&gt;=0), "OK", "Retard")</f>
        <v/>
      </c>
      <c r="Y27" s="8">
        <f>IFERROR(VLOOKUP(I27,'Paramètres'!$N$4:$Q$6,4,FALSE),"")</f>
        <v/>
      </c>
      <c r="Z27" s="8">
        <f>IF(AND(LEN(L27)&gt;0,LEN(Y27)&gt;0), L27+Y27/1440, "")</f>
        <v/>
      </c>
      <c r="AA27" s="8">
        <f>IF(LEN(Z27)=0, "", (Z27-NOW())*1440)</f>
        <v/>
      </c>
      <c r="AB27" s="8">
        <f>IF(OR(K27="Clos", AB27&gt;=0), "OK", "Retard")</f>
        <v/>
      </c>
      <c r="AC27" s="9" t="n"/>
    </row>
    <row r="28">
      <c r="A28" s="8" t="n"/>
      <c r="B28" s="9" t="n"/>
      <c r="C28" s="9" t="n"/>
      <c r="D28" s="9" t="n"/>
      <c r="E28" s="8" t="n"/>
      <c r="F28" s="8" t="n"/>
      <c r="G28" s="8">
        <f>IFERROR(VLOOKUP(E28,'Paramètres'!$G$4:$H$6,2,FALSE)*VLOOKUP(F28,'Paramètres'!$G$4:$H$6,2,FALSE),"")</f>
        <v/>
      </c>
      <c r="H28" s="8">
        <f>IF(G28&gt;=6,3,IF(G28&gt;=4,2,IF(G28&lt;&gt;"",1,"")))</f>
        <v/>
      </c>
      <c r="I28" s="8">
        <f>H28</f>
        <v/>
      </c>
      <c r="J28" s="8" t="n"/>
      <c r="K28" s="8" t="n"/>
      <c r="L28" s="8" t="n"/>
      <c r="M28" s="8" t="n"/>
      <c r="N28" s="8">
        <f>IFERROR(VLOOKUP(I28,'Paramètres'!$N$4:$Q$6,2,FALSE),"")</f>
        <v/>
      </c>
      <c r="O28" s="8">
        <f>IF(LEN(M28)=0,N28,M28)</f>
        <v/>
      </c>
      <c r="P28" s="8">
        <f>IF(AND(LEN(L28)&gt;0,LEN(O28)&gt;0), L28+O28/1440, "")</f>
        <v/>
      </c>
      <c r="Q28" s="8">
        <f>IFERROR(VLOOKUP(I28,'Paramètres'!$N$4:$Q$6,3,FALSE),"")</f>
        <v/>
      </c>
      <c r="R28" s="8">
        <f>IF(AND(LEN(L28)&gt;0,LEN(Q28)&gt;0), MAX(L28, U28) + Q28/1440, "")</f>
        <v/>
      </c>
      <c r="S28" s="8">
        <f>IF(LEN(L28)=0, "", (NOW()-L28)*1440)</f>
        <v/>
      </c>
      <c r="T28" s="8">
        <f>IF(LEN(P28)=0, "", (P28-NOW())*1440)</f>
        <v/>
      </c>
      <c r="U28" s="8" t="n"/>
      <c r="V28" s="8">
        <f>IF(LEN(R28)=0, "", (R28-NOW())*1440)</f>
        <v/>
      </c>
      <c r="W28" s="8">
        <f>IF(OR(K28="Clos", T28&gt;=0), "OK", "Retard")</f>
        <v/>
      </c>
      <c r="X28" s="8">
        <f>IF(OR(K28="Clos", V28&gt;=0), "OK", "Retard")</f>
        <v/>
      </c>
      <c r="Y28" s="8">
        <f>IFERROR(VLOOKUP(I28,'Paramètres'!$N$4:$Q$6,4,FALSE),"")</f>
        <v/>
      </c>
      <c r="Z28" s="8">
        <f>IF(AND(LEN(L28)&gt;0,LEN(Y28)&gt;0), L28+Y28/1440, "")</f>
        <v/>
      </c>
      <c r="AA28" s="8">
        <f>IF(LEN(Z28)=0, "", (Z28-NOW())*1440)</f>
        <v/>
      </c>
      <c r="AB28" s="8">
        <f>IF(OR(K28="Clos", AB28&gt;=0), "OK", "Retard")</f>
        <v/>
      </c>
      <c r="AC28" s="9" t="n"/>
    </row>
    <row r="29">
      <c r="A29" s="8" t="n"/>
      <c r="B29" s="9" t="n"/>
      <c r="C29" s="9" t="n"/>
      <c r="D29" s="9" t="n"/>
      <c r="E29" s="8" t="n"/>
      <c r="F29" s="8" t="n"/>
      <c r="G29" s="8">
        <f>IFERROR(VLOOKUP(E29,'Paramètres'!$G$4:$H$6,2,FALSE)*VLOOKUP(F29,'Paramètres'!$G$4:$H$6,2,FALSE),"")</f>
        <v/>
      </c>
      <c r="H29" s="8">
        <f>IF(G29&gt;=6,3,IF(G29&gt;=4,2,IF(G29&lt;&gt;"",1,"")))</f>
        <v/>
      </c>
      <c r="I29" s="8">
        <f>H29</f>
        <v/>
      </c>
      <c r="J29" s="8" t="n"/>
      <c r="K29" s="8" t="n"/>
      <c r="L29" s="8" t="n"/>
      <c r="M29" s="8" t="n"/>
      <c r="N29" s="8">
        <f>IFERROR(VLOOKUP(I29,'Paramètres'!$N$4:$Q$6,2,FALSE),"")</f>
        <v/>
      </c>
      <c r="O29" s="8">
        <f>IF(LEN(M29)=0,N29,M29)</f>
        <v/>
      </c>
      <c r="P29" s="8">
        <f>IF(AND(LEN(L29)&gt;0,LEN(O29)&gt;0), L29+O29/1440, "")</f>
        <v/>
      </c>
      <c r="Q29" s="8">
        <f>IFERROR(VLOOKUP(I29,'Paramètres'!$N$4:$Q$6,3,FALSE),"")</f>
        <v/>
      </c>
      <c r="R29" s="8">
        <f>IF(AND(LEN(L29)&gt;0,LEN(Q29)&gt;0), MAX(L29, U29) + Q29/1440, "")</f>
        <v/>
      </c>
      <c r="S29" s="8">
        <f>IF(LEN(L29)=0, "", (NOW()-L29)*1440)</f>
        <v/>
      </c>
      <c r="T29" s="8">
        <f>IF(LEN(P29)=0, "", (P29-NOW())*1440)</f>
        <v/>
      </c>
      <c r="U29" s="8" t="n"/>
      <c r="V29" s="8">
        <f>IF(LEN(R29)=0, "", (R29-NOW())*1440)</f>
        <v/>
      </c>
      <c r="W29" s="8">
        <f>IF(OR(K29="Clos", T29&gt;=0), "OK", "Retard")</f>
        <v/>
      </c>
      <c r="X29" s="8">
        <f>IF(OR(K29="Clos", V29&gt;=0), "OK", "Retard")</f>
        <v/>
      </c>
      <c r="Y29" s="8">
        <f>IFERROR(VLOOKUP(I29,'Paramètres'!$N$4:$Q$6,4,FALSE),"")</f>
        <v/>
      </c>
      <c r="Z29" s="8">
        <f>IF(AND(LEN(L29)&gt;0,LEN(Y29)&gt;0), L29+Y29/1440, "")</f>
        <v/>
      </c>
      <c r="AA29" s="8">
        <f>IF(LEN(Z29)=0, "", (Z29-NOW())*1440)</f>
        <v/>
      </c>
      <c r="AB29" s="8">
        <f>IF(OR(K29="Clos", AB29&gt;=0), "OK", "Retard")</f>
        <v/>
      </c>
      <c r="AC29" s="9" t="n"/>
    </row>
    <row r="30">
      <c r="A30" s="8" t="n"/>
      <c r="B30" s="9" t="n"/>
      <c r="C30" s="9" t="n"/>
      <c r="D30" s="9" t="n"/>
      <c r="E30" s="8" t="n"/>
      <c r="F30" s="8" t="n"/>
      <c r="G30" s="8">
        <f>IFERROR(VLOOKUP(E30,'Paramètres'!$G$4:$H$6,2,FALSE)*VLOOKUP(F30,'Paramètres'!$G$4:$H$6,2,FALSE),"")</f>
        <v/>
      </c>
      <c r="H30" s="8">
        <f>IF(G30&gt;=6,3,IF(G30&gt;=4,2,IF(G30&lt;&gt;"",1,"")))</f>
        <v/>
      </c>
      <c r="I30" s="8">
        <f>H30</f>
        <v/>
      </c>
      <c r="J30" s="8" t="n"/>
      <c r="K30" s="8" t="n"/>
      <c r="L30" s="8" t="n"/>
      <c r="M30" s="8" t="n"/>
      <c r="N30" s="8">
        <f>IFERROR(VLOOKUP(I30,'Paramètres'!$N$4:$Q$6,2,FALSE),"")</f>
        <v/>
      </c>
      <c r="O30" s="8">
        <f>IF(LEN(M30)=0,N30,M30)</f>
        <v/>
      </c>
      <c r="P30" s="8">
        <f>IF(AND(LEN(L30)&gt;0,LEN(O30)&gt;0), L30+O30/1440, "")</f>
        <v/>
      </c>
      <c r="Q30" s="8">
        <f>IFERROR(VLOOKUP(I30,'Paramètres'!$N$4:$Q$6,3,FALSE),"")</f>
        <v/>
      </c>
      <c r="R30" s="8">
        <f>IF(AND(LEN(L30)&gt;0,LEN(Q30)&gt;0), MAX(L30, U30) + Q30/1440, "")</f>
        <v/>
      </c>
      <c r="S30" s="8">
        <f>IF(LEN(L30)=0, "", (NOW()-L30)*1440)</f>
        <v/>
      </c>
      <c r="T30" s="8">
        <f>IF(LEN(P30)=0, "", (P30-NOW())*1440)</f>
        <v/>
      </c>
      <c r="U30" s="8" t="n"/>
      <c r="V30" s="8">
        <f>IF(LEN(R30)=0, "", (R30-NOW())*1440)</f>
        <v/>
      </c>
      <c r="W30" s="8">
        <f>IF(OR(K30="Clos", T30&gt;=0), "OK", "Retard")</f>
        <v/>
      </c>
      <c r="X30" s="8">
        <f>IF(OR(K30="Clos", V30&gt;=0), "OK", "Retard")</f>
        <v/>
      </c>
      <c r="Y30" s="8">
        <f>IFERROR(VLOOKUP(I30,'Paramètres'!$N$4:$Q$6,4,FALSE),"")</f>
        <v/>
      </c>
      <c r="Z30" s="8">
        <f>IF(AND(LEN(L30)&gt;0,LEN(Y30)&gt;0), L30+Y30/1440, "")</f>
        <v/>
      </c>
      <c r="AA30" s="8">
        <f>IF(LEN(Z30)=0, "", (Z30-NOW())*1440)</f>
        <v/>
      </c>
      <c r="AB30" s="8">
        <f>IF(OR(K30="Clos", AB30&gt;=0), "OK", "Retard")</f>
        <v/>
      </c>
      <c r="AC30" s="9" t="n"/>
    </row>
    <row r="31">
      <c r="A31" s="8" t="n"/>
      <c r="B31" s="9" t="n"/>
      <c r="C31" s="9" t="n"/>
      <c r="D31" s="9" t="n"/>
      <c r="E31" s="8" t="n"/>
      <c r="F31" s="8" t="n"/>
      <c r="G31" s="8">
        <f>IFERROR(VLOOKUP(E31,'Paramètres'!$G$4:$H$6,2,FALSE)*VLOOKUP(F31,'Paramètres'!$G$4:$H$6,2,FALSE),"")</f>
        <v/>
      </c>
      <c r="H31" s="8">
        <f>IF(G31&gt;=6,3,IF(G31&gt;=4,2,IF(G31&lt;&gt;"",1,"")))</f>
        <v/>
      </c>
      <c r="I31" s="8">
        <f>H31</f>
        <v/>
      </c>
      <c r="J31" s="8" t="n"/>
      <c r="K31" s="8" t="n"/>
      <c r="L31" s="8" t="n"/>
      <c r="M31" s="8" t="n"/>
      <c r="N31" s="8">
        <f>IFERROR(VLOOKUP(I31,'Paramètres'!$N$4:$Q$6,2,FALSE),"")</f>
        <v/>
      </c>
      <c r="O31" s="8">
        <f>IF(LEN(M31)=0,N31,M31)</f>
        <v/>
      </c>
      <c r="P31" s="8">
        <f>IF(AND(LEN(L31)&gt;0,LEN(O31)&gt;0), L31+O31/1440, "")</f>
        <v/>
      </c>
      <c r="Q31" s="8">
        <f>IFERROR(VLOOKUP(I31,'Paramètres'!$N$4:$Q$6,3,FALSE),"")</f>
        <v/>
      </c>
      <c r="R31" s="8">
        <f>IF(AND(LEN(L31)&gt;0,LEN(Q31)&gt;0), MAX(L31, U31) + Q31/1440, "")</f>
        <v/>
      </c>
      <c r="S31" s="8">
        <f>IF(LEN(L31)=0, "", (NOW()-L31)*1440)</f>
        <v/>
      </c>
      <c r="T31" s="8">
        <f>IF(LEN(P31)=0, "", (P31-NOW())*1440)</f>
        <v/>
      </c>
      <c r="U31" s="8" t="n"/>
      <c r="V31" s="8">
        <f>IF(LEN(R31)=0, "", (R31-NOW())*1440)</f>
        <v/>
      </c>
      <c r="W31" s="8">
        <f>IF(OR(K31="Clos", T31&gt;=0), "OK", "Retard")</f>
        <v/>
      </c>
      <c r="X31" s="8">
        <f>IF(OR(K31="Clos", V31&gt;=0), "OK", "Retard")</f>
        <v/>
      </c>
      <c r="Y31" s="8">
        <f>IFERROR(VLOOKUP(I31,'Paramètres'!$N$4:$Q$6,4,FALSE),"")</f>
        <v/>
      </c>
      <c r="Z31" s="8">
        <f>IF(AND(LEN(L31)&gt;0,LEN(Y31)&gt;0), L31+Y31/1440, "")</f>
        <v/>
      </c>
      <c r="AA31" s="8">
        <f>IF(LEN(Z31)=0, "", (Z31-NOW())*1440)</f>
        <v/>
      </c>
      <c r="AB31" s="8">
        <f>IF(OR(K31="Clos", AB31&gt;=0), "OK", "Retard")</f>
        <v/>
      </c>
      <c r="AC31" s="9" t="n"/>
    </row>
    <row r="32">
      <c r="A32" s="8" t="n"/>
      <c r="B32" s="9" t="n"/>
      <c r="C32" s="9" t="n"/>
      <c r="D32" s="9" t="n"/>
      <c r="E32" s="8" t="n"/>
      <c r="F32" s="8" t="n"/>
      <c r="G32" s="8">
        <f>IFERROR(VLOOKUP(E32,'Paramètres'!$G$4:$H$6,2,FALSE)*VLOOKUP(F32,'Paramètres'!$G$4:$H$6,2,FALSE),"")</f>
        <v/>
      </c>
      <c r="H32" s="8">
        <f>IF(G32&gt;=6,3,IF(G32&gt;=4,2,IF(G32&lt;&gt;"",1,"")))</f>
        <v/>
      </c>
      <c r="I32" s="8">
        <f>H32</f>
        <v/>
      </c>
      <c r="J32" s="8" t="n"/>
      <c r="K32" s="8" t="n"/>
      <c r="L32" s="8" t="n"/>
      <c r="M32" s="8" t="n"/>
      <c r="N32" s="8">
        <f>IFERROR(VLOOKUP(I32,'Paramètres'!$N$4:$Q$6,2,FALSE),"")</f>
        <v/>
      </c>
      <c r="O32" s="8">
        <f>IF(LEN(M32)=0,N32,M32)</f>
        <v/>
      </c>
      <c r="P32" s="8">
        <f>IF(AND(LEN(L32)&gt;0,LEN(O32)&gt;0), L32+O32/1440, "")</f>
        <v/>
      </c>
      <c r="Q32" s="8">
        <f>IFERROR(VLOOKUP(I32,'Paramètres'!$N$4:$Q$6,3,FALSE),"")</f>
        <v/>
      </c>
      <c r="R32" s="8">
        <f>IF(AND(LEN(L32)&gt;0,LEN(Q32)&gt;0), MAX(L32, U32) + Q32/1440, "")</f>
        <v/>
      </c>
      <c r="S32" s="8">
        <f>IF(LEN(L32)=0, "", (NOW()-L32)*1440)</f>
        <v/>
      </c>
      <c r="T32" s="8">
        <f>IF(LEN(P32)=0, "", (P32-NOW())*1440)</f>
        <v/>
      </c>
      <c r="U32" s="8" t="n"/>
      <c r="V32" s="8">
        <f>IF(LEN(R32)=0, "", (R32-NOW())*1440)</f>
        <v/>
      </c>
      <c r="W32" s="8">
        <f>IF(OR(K32="Clos", T32&gt;=0), "OK", "Retard")</f>
        <v/>
      </c>
      <c r="X32" s="8">
        <f>IF(OR(K32="Clos", V32&gt;=0), "OK", "Retard")</f>
        <v/>
      </c>
      <c r="Y32" s="8">
        <f>IFERROR(VLOOKUP(I32,'Paramètres'!$N$4:$Q$6,4,FALSE),"")</f>
        <v/>
      </c>
      <c r="Z32" s="8">
        <f>IF(AND(LEN(L32)&gt;0,LEN(Y32)&gt;0), L32+Y32/1440, "")</f>
        <v/>
      </c>
      <c r="AA32" s="8">
        <f>IF(LEN(Z32)=0, "", (Z32-NOW())*1440)</f>
        <v/>
      </c>
      <c r="AB32" s="8">
        <f>IF(OR(K32="Clos", AB32&gt;=0), "OK", "Retard")</f>
        <v/>
      </c>
      <c r="AC32" s="9" t="n"/>
    </row>
    <row r="33">
      <c r="A33" s="8" t="n"/>
      <c r="B33" s="9" t="n"/>
      <c r="C33" s="9" t="n"/>
      <c r="D33" s="9" t="n"/>
      <c r="E33" s="8" t="n"/>
      <c r="F33" s="8" t="n"/>
      <c r="G33" s="8">
        <f>IFERROR(VLOOKUP(E33,'Paramètres'!$G$4:$H$6,2,FALSE)*VLOOKUP(F33,'Paramètres'!$G$4:$H$6,2,FALSE),"")</f>
        <v/>
      </c>
      <c r="H33" s="8">
        <f>IF(G33&gt;=6,3,IF(G33&gt;=4,2,IF(G33&lt;&gt;"",1,"")))</f>
        <v/>
      </c>
      <c r="I33" s="8">
        <f>H33</f>
        <v/>
      </c>
      <c r="J33" s="8" t="n"/>
      <c r="K33" s="8" t="n"/>
      <c r="L33" s="8" t="n"/>
      <c r="M33" s="8" t="n"/>
      <c r="N33" s="8">
        <f>IFERROR(VLOOKUP(I33,'Paramètres'!$N$4:$Q$6,2,FALSE),"")</f>
        <v/>
      </c>
      <c r="O33" s="8">
        <f>IF(LEN(M33)=0,N33,M33)</f>
        <v/>
      </c>
      <c r="P33" s="8">
        <f>IF(AND(LEN(L33)&gt;0,LEN(O33)&gt;0), L33+O33/1440, "")</f>
        <v/>
      </c>
      <c r="Q33" s="8">
        <f>IFERROR(VLOOKUP(I33,'Paramètres'!$N$4:$Q$6,3,FALSE),"")</f>
        <v/>
      </c>
      <c r="R33" s="8">
        <f>IF(AND(LEN(L33)&gt;0,LEN(Q33)&gt;0), MAX(L33, U33) + Q33/1440, "")</f>
        <v/>
      </c>
      <c r="S33" s="8">
        <f>IF(LEN(L33)=0, "", (NOW()-L33)*1440)</f>
        <v/>
      </c>
      <c r="T33" s="8">
        <f>IF(LEN(P33)=0, "", (P33-NOW())*1440)</f>
        <v/>
      </c>
      <c r="U33" s="8" t="n"/>
      <c r="V33" s="8">
        <f>IF(LEN(R33)=0, "", (R33-NOW())*1440)</f>
        <v/>
      </c>
      <c r="W33" s="8">
        <f>IF(OR(K33="Clos", T33&gt;=0), "OK", "Retard")</f>
        <v/>
      </c>
      <c r="X33" s="8">
        <f>IF(OR(K33="Clos", V33&gt;=0), "OK", "Retard")</f>
        <v/>
      </c>
      <c r="Y33" s="8">
        <f>IFERROR(VLOOKUP(I33,'Paramètres'!$N$4:$Q$6,4,FALSE),"")</f>
        <v/>
      </c>
      <c r="Z33" s="8">
        <f>IF(AND(LEN(L33)&gt;0,LEN(Y33)&gt;0), L33+Y33/1440, "")</f>
        <v/>
      </c>
      <c r="AA33" s="8">
        <f>IF(LEN(Z33)=0, "", (Z33-NOW())*1440)</f>
        <v/>
      </c>
      <c r="AB33" s="8">
        <f>IF(OR(K33="Clos", AB33&gt;=0), "OK", "Retard")</f>
        <v/>
      </c>
      <c r="AC33" s="9" t="n"/>
    </row>
    <row r="34">
      <c r="A34" s="8" t="n"/>
      <c r="B34" s="9" t="n"/>
      <c r="C34" s="9" t="n"/>
      <c r="D34" s="9" t="n"/>
      <c r="E34" s="8" t="n"/>
      <c r="F34" s="8" t="n"/>
      <c r="G34" s="8">
        <f>IFERROR(VLOOKUP(E34,'Paramètres'!$G$4:$H$6,2,FALSE)*VLOOKUP(F34,'Paramètres'!$G$4:$H$6,2,FALSE),"")</f>
        <v/>
      </c>
      <c r="H34" s="8">
        <f>IF(G34&gt;=6,3,IF(G34&gt;=4,2,IF(G34&lt;&gt;"",1,"")))</f>
        <v/>
      </c>
      <c r="I34" s="8">
        <f>H34</f>
        <v/>
      </c>
      <c r="J34" s="8" t="n"/>
      <c r="K34" s="8" t="n"/>
      <c r="L34" s="8" t="n"/>
      <c r="M34" s="8" t="n"/>
      <c r="N34" s="8">
        <f>IFERROR(VLOOKUP(I34,'Paramètres'!$N$4:$Q$6,2,FALSE),"")</f>
        <v/>
      </c>
      <c r="O34" s="8">
        <f>IF(LEN(M34)=0,N34,M34)</f>
        <v/>
      </c>
      <c r="P34" s="8">
        <f>IF(AND(LEN(L34)&gt;0,LEN(O34)&gt;0), L34+O34/1440, "")</f>
        <v/>
      </c>
      <c r="Q34" s="8">
        <f>IFERROR(VLOOKUP(I34,'Paramètres'!$N$4:$Q$6,3,FALSE),"")</f>
        <v/>
      </c>
      <c r="R34" s="8">
        <f>IF(AND(LEN(L34)&gt;0,LEN(Q34)&gt;0), MAX(L34, U34) + Q34/1440, "")</f>
        <v/>
      </c>
      <c r="S34" s="8">
        <f>IF(LEN(L34)=0, "", (NOW()-L34)*1440)</f>
        <v/>
      </c>
      <c r="T34" s="8">
        <f>IF(LEN(P34)=0, "", (P34-NOW())*1440)</f>
        <v/>
      </c>
      <c r="U34" s="8" t="n"/>
      <c r="V34" s="8">
        <f>IF(LEN(R34)=0, "", (R34-NOW())*1440)</f>
        <v/>
      </c>
      <c r="W34" s="8">
        <f>IF(OR(K34="Clos", T34&gt;=0), "OK", "Retard")</f>
        <v/>
      </c>
      <c r="X34" s="8">
        <f>IF(OR(K34="Clos", V34&gt;=0), "OK", "Retard")</f>
        <v/>
      </c>
      <c r="Y34" s="8">
        <f>IFERROR(VLOOKUP(I34,'Paramètres'!$N$4:$Q$6,4,FALSE),"")</f>
        <v/>
      </c>
      <c r="Z34" s="8">
        <f>IF(AND(LEN(L34)&gt;0,LEN(Y34)&gt;0), L34+Y34/1440, "")</f>
        <v/>
      </c>
      <c r="AA34" s="8">
        <f>IF(LEN(Z34)=0, "", (Z34-NOW())*1440)</f>
        <v/>
      </c>
      <c r="AB34" s="8">
        <f>IF(OR(K34="Clos", AB34&gt;=0), "OK", "Retard")</f>
        <v/>
      </c>
      <c r="AC34" s="9" t="n"/>
    </row>
    <row r="35">
      <c r="A35" s="8" t="n"/>
      <c r="B35" s="9" t="n"/>
      <c r="C35" s="9" t="n"/>
      <c r="D35" s="9" t="n"/>
      <c r="E35" s="8" t="n"/>
      <c r="F35" s="8" t="n"/>
      <c r="G35" s="8">
        <f>IFERROR(VLOOKUP(E35,'Paramètres'!$G$4:$H$6,2,FALSE)*VLOOKUP(F35,'Paramètres'!$G$4:$H$6,2,FALSE),"")</f>
        <v/>
      </c>
      <c r="H35" s="8">
        <f>IF(G35&gt;=6,3,IF(G35&gt;=4,2,IF(G35&lt;&gt;"",1,"")))</f>
        <v/>
      </c>
      <c r="I35" s="8">
        <f>H35</f>
        <v/>
      </c>
      <c r="J35" s="8" t="n"/>
      <c r="K35" s="8" t="n"/>
      <c r="L35" s="8" t="n"/>
      <c r="M35" s="8" t="n"/>
      <c r="N35" s="8">
        <f>IFERROR(VLOOKUP(I35,'Paramètres'!$N$4:$Q$6,2,FALSE),"")</f>
        <v/>
      </c>
      <c r="O35" s="8">
        <f>IF(LEN(M35)=0,N35,M35)</f>
        <v/>
      </c>
      <c r="P35" s="8">
        <f>IF(AND(LEN(L35)&gt;0,LEN(O35)&gt;0), L35+O35/1440, "")</f>
        <v/>
      </c>
      <c r="Q35" s="8">
        <f>IFERROR(VLOOKUP(I35,'Paramètres'!$N$4:$Q$6,3,FALSE),"")</f>
        <v/>
      </c>
      <c r="R35" s="8">
        <f>IF(AND(LEN(L35)&gt;0,LEN(Q35)&gt;0), MAX(L35, U35) + Q35/1440, "")</f>
        <v/>
      </c>
      <c r="S35" s="8">
        <f>IF(LEN(L35)=0, "", (NOW()-L35)*1440)</f>
        <v/>
      </c>
      <c r="T35" s="8">
        <f>IF(LEN(P35)=0, "", (P35-NOW())*1440)</f>
        <v/>
      </c>
      <c r="U35" s="8" t="n"/>
      <c r="V35" s="8">
        <f>IF(LEN(R35)=0, "", (R35-NOW())*1440)</f>
        <v/>
      </c>
      <c r="W35" s="8">
        <f>IF(OR(K35="Clos", T35&gt;=0), "OK", "Retard")</f>
        <v/>
      </c>
      <c r="X35" s="8">
        <f>IF(OR(K35="Clos", V35&gt;=0), "OK", "Retard")</f>
        <v/>
      </c>
      <c r="Y35" s="8">
        <f>IFERROR(VLOOKUP(I35,'Paramètres'!$N$4:$Q$6,4,FALSE),"")</f>
        <v/>
      </c>
      <c r="Z35" s="8">
        <f>IF(AND(LEN(L35)&gt;0,LEN(Y35)&gt;0), L35+Y35/1440, "")</f>
        <v/>
      </c>
      <c r="AA35" s="8">
        <f>IF(LEN(Z35)=0, "", (Z35-NOW())*1440)</f>
        <v/>
      </c>
      <c r="AB35" s="8">
        <f>IF(OR(K35="Clos", AB35&gt;=0), "OK", "Retard")</f>
        <v/>
      </c>
      <c r="AC35" s="9" t="n"/>
    </row>
    <row r="36">
      <c r="A36" s="8" t="n"/>
      <c r="B36" s="9" t="n"/>
      <c r="C36" s="9" t="n"/>
      <c r="D36" s="9" t="n"/>
      <c r="E36" s="8" t="n"/>
      <c r="F36" s="8" t="n"/>
      <c r="G36" s="8">
        <f>IFERROR(VLOOKUP(E36,'Paramètres'!$G$4:$H$6,2,FALSE)*VLOOKUP(F36,'Paramètres'!$G$4:$H$6,2,FALSE),"")</f>
        <v/>
      </c>
      <c r="H36" s="8">
        <f>IF(G36&gt;=6,3,IF(G36&gt;=4,2,IF(G36&lt;&gt;"",1,"")))</f>
        <v/>
      </c>
      <c r="I36" s="8">
        <f>H36</f>
        <v/>
      </c>
      <c r="J36" s="8" t="n"/>
      <c r="K36" s="8" t="n"/>
      <c r="L36" s="8" t="n"/>
      <c r="M36" s="8" t="n"/>
      <c r="N36" s="8">
        <f>IFERROR(VLOOKUP(I36,'Paramètres'!$N$4:$Q$6,2,FALSE),"")</f>
        <v/>
      </c>
      <c r="O36" s="8">
        <f>IF(LEN(M36)=0,N36,M36)</f>
        <v/>
      </c>
      <c r="P36" s="8">
        <f>IF(AND(LEN(L36)&gt;0,LEN(O36)&gt;0), L36+O36/1440, "")</f>
        <v/>
      </c>
      <c r="Q36" s="8">
        <f>IFERROR(VLOOKUP(I36,'Paramètres'!$N$4:$Q$6,3,FALSE),"")</f>
        <v/>
      </c>
      <c r="R36" s="8">
        <f>IF(AND(LEN(L36)&gt;0,LEN(Q36)&gt;0), MAX(L36, U36) + Q36/1440, "")</f>
        <v/>
      </c>
      <c r="S36" s="8">
        <f>IF(LEN(L36)=0, "", (NOW()-L36)*1440)</f>
        <v/>
      </c>
      <c r="T36" s="8">
        <f>IF(LEN(P36)=0, "", (P36-NOW())*1440)</f>
        <v/>
      </c>
      <c r="U36" s="8" t="n"/>
      <c r="V36" s="8">
        <f>IF(LEN(R36)=0, "", (R36-NOW())*1440)</f>
        <v/>
      </c>
      <c r="W36" s="8">
        <f>IF(OR(K36="Clos", T36&gt;=0), "OK", "Retard")</f>
        <v/>
      </c>
      <c r="X36" s="8">
        <f>IF(OR(K36="Clos", V36&gt;=0), "OK", "Retard")</f>
        <v/>
      </c>
      <c r="Y36" s="8">
        <f>IFERROR(VLOOKUP(I36,'Paramètres'!$N$4:$Q$6,4,FALSE),"")</f>
        <v/>
      </c>
      <c r="Z36" s="8">
        <f>IF(AND(LEN(L36)&gt;0,LEN(Y36)&gt;0), L36+Y36/1440, "")</f>
        <v/>
      </c>
      <c r="AA36" s="8">
        <f>IF(LEN(Z36)=0, "", (Z36-NOW())*1440)</f>
        <v/>
      </c>
      <c r="AB36" s="8">
        <f>IF(OR(K36="Clos", AB36&gt;=0), "OK", "Retard")</f>
        <v/>
      </c>
      <c r="AC36" s="9" t="n"/>
    </row>
    <row r="37">
      <c r="A37" s="8" t="n"/>
      <c r="B37" s="9" t="n"/>
      <c r="C37" s="9" t="n"/>
      <c r="D37" s="9" t="n"/>
      <c r="E37" s="8" t="n"/>
      <c r="F37" s="8" t="n"/>
      <c r="G37" s="8">
        <f>IFERROR(VLOOKUP(E37,'Paramètres'!$G$4:$H$6,2,FALSE)*VLOOKUP(F37,'Paramètres'!$G$4:$H$6,2,FALSE),"")</f>
        <v/>
      </c>
      <c r="H37" s="8">
        <f>IF(G37&gt;=6,3,IF(G37&gt;=4,2,IF(G37&lt;&gt;"",1,"")))</f>
        <v/>
      </c>
      <c r="I37" s="8">
        <f>H37</f>
        <v/>
      </c>
      <c r="J37" s="8" t="n"/>
      <c r="K37" s="8" t="n"/>
      <c r="L37" s="8" t="n"/>
      <c r="M37" s="8" t="n"/>
      <c r="N37" s="8">
        <f>IFERROR(VLOOKUP(I37,'Paramètres'!$N$4:$Q$6,2,FALSE),"")</f>
        <v/>
      </c>
      <c r="O37" s="8">
        <f>IF(LEN(M37)=0,N37,M37)</f>
        <v/>
      </c>
      <c r="P37" s="8">
        <f>IF(AND(LEN(L37)&gt;0,LEN(O37)&gt;0), L37+O37/1440, "")</f>
        <v/>
      </c>
      <c r="Q37" s="8">
        <f>IFERROR(VLOOKUP(I37,'Paramètres'!$N$4:$Q$6,3,FALSE),"")</f>
        <v/>
      </c>
      <c r="R37" s="8">
        <f>IF(AND(LEN(L37)&gt;0,LEN(Q37)&gt;0), MAX(L37, U37) + Q37/1440, "")</f>
        <v/>
      </c>
      <c r="S37" s="8">
        <f>IF(LEN(L37)=0, "", (NOW()-L37)*1440)</f>
        <v/>
      </c>
      <c r="T37" s="8">
        <f>IF(LEN(P37)=0, "", (P37-NOW())*1440)</f>
        <v/>
      </c>
      <c r="U37" s="8" t="n"/>
      <c r="V37" s="8">
        <f>IF(LEN(R37)=0, "", (R37-NOW())*1440)</f>
        <v/>
      </c>
      <c r="W37" s="8">
        <f>IF(OR(K37="Clos", T37&gt;=0), "OK", "Retard")</f>
        <v/>
      </c>
      <c r="X37" s="8">
        <f>IF(OR(K37="Clos", V37&gt;=0), "OK", "Retard")</f>
        <v/>
      </c>
      <c r="Y37" s="8">
        <f>IFERROR(VLOOKUP(I37,'Paramètres'!$N$4:$Q$6,4,FALSE),"")</f>
        <v/>
      </c>
      <c r="Z37" s="8">
        <f>IF(AND(LEN(L37)&gt;0,LEN(Y37)&gt;0), L37+Y37/1440, "")</f>
        <v/>
      </c>
      <c r="AA37" s="8">
        <f>IF(LEN(Z37)=0, "", (Z37-NOW())*1440)</f>
        <v/>
      </c>
      <c r="AB37" s="8">
        <f>IF(OR(K37="Clos", AB37&gt;=0), "OK", "Retard")</f>
        <v/>
      </c>
      <c r="AC37" s="9" t="n"/>
    </row>
    <row r="38">
      <c r="A38" s="8" t="n"/>
      <c r="B38" s="9" t="n"/>
      <c r="C38" s="9" t="n"/>
      <c r="D38" s="9" t="n"/>
      <c r="E38" s="8" t="n"/>
      <c r="F38" s="8" t="n"/>
      <c r="G38" s="8">
        <f>IFERROR(VLOOKUP(E38,'Paramètres'!$G$4:$H$6,2,FALSE)*VLOOKUP(F38,'Paramètres'!$G$4:$H$6,2,FALSE),"")</f>
        <v/>
      </c>
      <c r="H38" s="8">
        <f>IF(G38&gt;=6,3,IF(G38&gt;=4,2,IF(G38&lt;&gt;"",1,"")))</f>
        <v/>
      </c>
      <c r="I38" s="8">
        <f>H38</f>
        <v/>
      </c>
      <c r="J38" s="8" t="n"/>
      <c r="K38" s="8" t="n"/>
      <c r="L38" s="8" t="n"/>
      <c r="M38" s="8" t="n"/>
      <c r="N38" s="8">
        <f>IFERROR(VLOOKUP(I38,'Paramètres'!$N$4:$Q$6,2,FALSE),"")</f>
        <v/>
      </c>
      <c r="O38" s="8">
        <f>IF(LEN(M38)=0,N38,M38)</f>
        <v/>
      </c>
      <c r="P38" s="8">
        <f>IF(AND(LEN(L38)&gt;0,LEN(O38)&gt;0), L38+O38/1440, "")</f>
        <v/>
      </c>
      <c r="Q38" s="8">
        <f>IFERROR(VLOOKUP(I38,'Paramètres'!$N$4:$Q$6,3,FALSE),"")</f>
        <v/>
      </c>
      <c r="R38" s="8">
        <f>IF(AND(LEN(L38)&gt;0,LEN(Q38)&gt;0), MAX(L38, U38) + Q38/1440, "")</f>
        <v/>
      </c>
      <c r="S38" s="8">
        <f>IF(LEN(L38)=0, "", (NOW()-L38)*1440)</f>
        <v/>
      </c>
      <c r="T38" s="8">
        <f>IF(LEN(P38)=0, "", (P38-NOW())*1440)</f>
        <v/>
      </c>
      <c r="U38" s="8" t="n"/>
      <c r="V38" s="8">
        <f>IF(LEN(R38)=0, "", (R38-NOW())*1440)</f>
        <v/>
      </c>
      <c r="W38" s="8">
        <f>IF(OR(K38="Clos", T38&gt;=0), "OK", "Retard")</f>
        <v/>
      </c>
      <c r="X38" s="8">
        <f>IF(OR(K38="Clos", V38&gt;=0), "OK", "Retard")</f>
        <v/>
      </c>
      <c r="Y38" s="8">
        <f>IFERROR(VLOOKUP(I38,'Paramètres'!$N$4:$Q$6,4,FALSE),"")</f>
        <v/>
      </c>
      <c r="Z38" s="8">
        <f>IF(AND(LEN(L38)&gt;0,LEN(Y38)&gt;0), L38+Y38/1440, "")</f>
        <v/>
      </c>
      <c r="AA38" s="8">
        <f>IF(LEN(Z38)=0, "", (Z38-NOW())*1440)</f>
        <v/>
      </c>
      <c r="AB38" s="8">
        <f>IF(OR(K38="Clos", AB38&gt;=0), "OK", "Retard")</f>
        <v/>
      </c>
      <c r="AC38" s="9" t="n"/>
    </row>
    <row r="39">
      <c r="A39" s="8" t="n"/>
      <c r="B39" s="9" t="n"/>
      <c r="C39" s="9" t="n"/>
      <c r="D39" s="9" t="n"/>
      <c r="E39" s="8" t="n"/>
      <c r="F39" s="8" t="n"/>
      <c r="G39" s="8">
        <f>IFERROR(VLOOKUP(E39,'Paramètres'!$G$4:$H$6,2,FALSE)*VLOOKUP(F39,'Paramètres'!$G$4:$H$6,2,FALSE),"")</f>
        <v/>
      </c>
      <c r="H39" s="8">
        <f>IF(G39&gt;=6,3,IF(G39&gt;=4,2,IF(G39&lt;&gt;"",1,"")))</f>
        <v/>
      </c>
      <c r="I39" s="8">
        <f>H39</f>
        <v/>
      </c>
      <c r="J39" s="8" t="n"/>
      <c r="K39" s="8" t="n"/>
      <c r="L39" s="8" t="n"/>
      <c r="M39" s="8" t="n"/>
      <c r="N39" s="8">
        <f>IFERROR(VLOOKUP(I39,'Paramètres'!$N$4:$Q$6,2,FALSE),"")</f>
        <v/>
      </c>
      <c r="O39" s="8">
        <f>IF(LEN(M39)=0,N39,M39)</f>
        <v/>
      </c>
      <c r="P39" s="8">
        <f>IF(AND(LEN(L39)&gt;0,LEN(O39)&gt;0), L39+O39/1440, "")</f>
        <v/>
      </c>
      <c r="Q39" s="8">
        <f>IFERROR(VLOOKUP(I39,'Paramètres'!$N$4:$Q$6,3,FALSE),"")</f>
        <v/>
      </c>
      <c r="R39" s="8">
        <f>IF(AND(LEN(L39)&gt;0,LEN(Q39)&gt;0), MAX(L39, U39) + Q39/1440, "")</f>
        <v/>
      </c>
      <c r="S39" s="8">
        <f>IF(LEN(L39)=0, "", (NOW()-L39)*1440)</f>
        <v/>
      </c>
      <c r="T39" s="8">
        <f>IF(LEN(P39)=0, "", (P39-NOW())*1440)</f>
        <v/>
      </c>
      <c r="U39" s="8" t="n"/>
      <c r="V39" s="8">
        <f>IF(LEN(R39)=0, "", (R39-NOW())*1440)</f>
        <v/>
      </c>
      <c r="W39" s="8">
        <f>IF(OR(K39="Clos", T39&gt;=0), "OK", "Retard")</f>
        <v/>
      </c>
      <c r="X39" s="8">
        <f>IF(OR(K39="Clos", V39&gt;=0), "OK", "Retard")</f>
        <v/>
      </c>
      <c r="Y39" s="8">
        <f>IFERROR(VLOOKUP(I39,'Paramètres'!$N$4:$Q$6,4,FALSE),"")</f>
        <v/>
      </c>
      <c r="Z39" s="8">
        <f>IF(AND(LEN(L39)&gt;0,LEN(Y39)&gt;0), L39+Y39/1440, "")</f>
        <v/>
      </c>
      <c r="AA39" s="8">
        <f>IF(LEN(Z39)=0, "", (Z39-NOW())*1440)</f>
        <v/>
      </c>
      <c r="AB39" s="8">
        <f>IF(OR(K39="Clos", AB39&gt;=0), "OK", "Retard")</f>
        <v/>
      </c>
      <c r="AC39" s="9" t="n"/>
    </row>
    <row r="40">
      <c r="A40" s="8" t="n"/>
      <c r="B40" s="9" t="n"/>
      <c r="C40" s="9" t="n"/>
      <c r="D40" s="9" t="n"/>
      <c r="E40" s="8" t="n"/>
      <c r="F40" s="8" t="n"/>
      <c r="G40" s="8">
        <f>IFERROR(VLOOKUP(E40,'Paramètres'!$G$4:$H$6,2,FALSE)*VLOOKUP(F40,'Paramètres'!$G$4:$H$6,2,FALSE),"")</f>
        <v/>
      </c>
      <c r="H40" s="8">
        <f>IF(G40&gt;=6,3,IF(G40&gt;=4,2,IF(G40&lt;&gt;"",1,"")))</f>
        <v/>
      </c>
      <c r="I40" s="8">
        <f>H40</f>
        <v/>
      </c>
      <c r="J40" s="8" t="n"/>
      <c r="K40" s="8" t="n"/>
      <c r="L40" s="8" t="n"/>
      <c r="M40" s="8" t="n"/>
      <c r="N40" s="8">
        <f>IFERROR(VLOOKUP(I40,'Paramètres'!$N$4:$Q$6,2,FALSE),"")</f>
        <v/>
      </c>
      <c r="O40" s="8">
        <f>IF(LEN(M40)=0,N40,M40)</f>
        <v/>
      </c>
      <c r="P40" s="8">
        <f>IF(AND(LEN(L40)&gt;0,LEN(O40)&gt;0), L40+O40/1440, "")</f>
        <v/>
      </c>
      <c r="Q40" s="8">
        <f>IFERROR(VLOOKUP(I40,'Paramètres'!$N$4:$Q$6,3,FALSE),"")</f>
        <v/>
      </c>
      <c r="R40" s="8">
        <f>IF(AND(LEN(L40)&gt;0,LEN(Q40)&gt;0), MAX(L40, U40) + Q40/1440, "")</f>
        <v/>
      </c>
      <c r="S40" s="8">
        <f>IF(LEN(L40)=0, "", (NOW()-L40)*1440)</f>
        <v/>
      </c>
      <c r="T40" s="8">
        <f>IF(LEN(P40)=0, "", (P40-NOW())*1440)</f>
        <v/>
      </c>
      <c r="U40" s="8" t="n"/>
      <c r="V40" s="8">
        <f>IF(LEN(R40)=0, "", (R40-NOW())*1440)</f>
        <v/>
      </c>
      <c r="W40" s="8">
        <f>IF(OR(K40="Clos", T40&gt;=0), "OK", "Retard")</f>
        <v/>
      </c>
      <c r="X40" s="8">
        <f>IF(OR(K40="Clos", V40&gt;=0), "OK", "Retard")</f>
        <v/>
      </c>
      <c r="Y40" s="8">
        <f>IFERROR(VLOOKUP(I40,'Paramètres'!$N$4:$Q$6,4,FALSE),"")</f>
        <v/>
      </c>
      <c r="Z40" s="8">
        <f>IF(AND(LEN(L40)&gt;0,LEN(Y40)&gt;0), L40+Y40/1440, "")</f>
        <v/>
      </c>
      <c r="AA40" s="8">
        <f>IF(LEN(Z40)=0, "", (Z40-NOW())*1440)</f>
        <v/>
      </c>
      <c r="AB40" s="8">
        <f>IF(OR(K40="Clos", AB40&gt;=0), "OK", "Retard")</f>
        <v/>
      </c>
      <c r="AC40" s="9" t="n"/>
    </row>
    <row r="41">
      <c r="A41" s="8" t="n"/>
      <c r="B41" s="9" t="n"/>
      <c r="C41" s="9" t="n"/>
      <c r="D41" s="9" t="n"/>
      <c r="E41" s="8" t="n"/>
      <c r="F41" s="8" t="n"/>
      <c r="G41" s="8">
        <f>IFERROR(VLOOKUP(E41,'Paramètres'!$G$4:$H$6,2,FALSE)*VLOOKUP(F41,'Paramètres'!$G$4:$H$6,2,FALSE),"")</f>
        <v/>
      </c>
      <c r="H41" s="8">
        <f>IF(G41&gt;=6,3,IF(G41&gt;=4,2,IF(G41&lt;&gt;"",1,"")))</f>
        <v/>
      </c>
      <c r="I41" s="8">
        <f>H41</f>
        <v/>
      </c>
      <c r="J41" s="8" t="n"/>
      <c r="K41" s="8" t="n"/>
      <c r="L41" s="8" t="n"/>
      <c r="M41" s="8" t="n"/>
      <c r="N41" s="8">
        <f>IFERROR(VLOOKUP(I41,'Paramètres'!$N$4:$Q$6,2,FALSE),"")</f>
        <v/>
      </c>
      <c r="O41" s="8">
        <f>IF(LEN(M41)=0,N41,M41)</f>
        <v/>
      </c>
      <c r="P41" s="8">
        <f>IF(AND(LEN(L41)&gt;0,LEN(O41)&gt;0), L41+O41/1440, "")</f>
        <v/>
      </c>
      <c r="Q41" s="8">
        <f>IFERROR(VLOOKUP(I41,'Paramètres'!$N$4:$Q$6,3,FALSE),"")</f>
        <v/>
      </c>
      <c r="R41" s="8">
        <f>IF(AND(LEN(L41)&gt;0,LEN(Q41)&gt;0), MAX(L41, U41) + Q41/1440, "")</f>
        <v/>
      </c>
      <c r="S41" s="8">
        <f>IF(LEN(L41)=0, "", (NOW()-L41)*1440)</f>
        <v/>
      </c>
      <c r="T41" s="8">
        <f>IF(LEN(P41)=0, "", (P41-NOW())*1440)</f>
        <v/>
      </c>
      <c r="U41" s="8" t="n"/>
      <c r="V41" s="8">
        <f>IF(LEN(R41)=0, "", (R41-NOW())*1440)</f>
        <v/>
      </c>
      <c r="W41" s="8">
        <f>IF(OR(K41="Clos", T41&gt;=0), "OK", "Retard")</f>
        <v/>
      </c>
      <c r="X41" s="8">
        <f>IF(OR(K41="Clos", V41&gt;=0), "OK", "Retard")</f>
        <v/>
      </c>
      <c r="Y41" s="8">
        <f>IFERROR(VLOOKUP(I41,'Paramètres'!$N$4:$Q$6,4,FALSE),"")</f>
        <v/>
      </c>
      <c r="Z41" s="8">
        <f>IF(AND(LEN(L41)&gt;0,LEN(Y41)&gt;0), L41+Y41/1440, "")</f>
        <v/>
      </c>
      <c r="AA41" s="8">
        <f>IF(LEN(Z41)=0, "", (Z41-NOW())*1440)</f>
        <v/>
      </c>
      <c r="AB41" s="8">
        <f>IF(OR(K41="Clos", AB41&gt;=0), "OK", "Retard")</f>
        <v/>
      </c>
      <c r="AC41" s="9" t="n"/>
    </row>
    <row r="42">
      <c r="A42" s="8" t="n"/>
      <c r="B42" s="9" t="n"/>
      <c r="C42" s="9" t="n"/>
      <c r="D42" s="9" t="n"/>
      <c r="E42" s="8" t="n"/>
      <c r="F42" s="8" t="n"/>
      <c r="G42" s="8">
        <f>IFERROR(VLOOKUP(E42,'Paramètres'!$G$4:$H$6,2,FALSE)*VLOOKUP(F42,'Paramètres'!$G$4:$H$6,2,FALSE),"")</f>
        <v/>
      </c>
      <c r="H42" s="8">
        <f>IF(G42&gt;=6,3,IF(G42&gt;=4,2,IF(G42&lt;&gt;"",1,"")))</f>
        <v/>
      </c>
      <c r="I42" s="8">
        <f>H42</f>
        <v/>
      </c>
      <c r="J42" s="8" t="n"/>
      <c r="K42" s="8" t="n"/>
      <c r="L42" s="8" t="n"/>
      <c r="M42" s="8" t="n"/>
      <c r="N42" s="8">
        <f>IFERROR(VLOOKUP(I42,'Paramètres'!$N$4:$Q$6,2,FALSE),"")</f>
        <v/>
      </c>
      <c r="O42" s="8">
        <f>IF(LEN(M42)=0,N42,M42)</f>
        <v/>
      </c>
      <c r="P42" s="8">
        <f>IF(AND(LEN(L42)&gt;0,LEN(O42)&gt;0), L42+O42/1440, "")</f>
        <v/>
      </c>
      <c r="Q42" s="8">
        <f>IFERROR(VLOOKUP(I42,'Paramètres'!$N$4:$Q$6,3,FALSE),"")</f>
        <v/>
      </c>
      <c r="R42" s="8">
        <f>IF(AND(LEN(L42)&gt;0,LEN(Q42)&gt;0), MAX(L42, U42) + Q42/1440, "")</f>
        <v/>
      </c>
      <c r="S42" s="8">
        <f>IF(LEN(L42)=0, "", (NOW()-L42)*1440)</f>
        <v/>
      </c>
      <c r="T42" s="8">
        <f>IF(LEN(P42)=0, "", (P42-NOW())*1440)</f>
        <v/>
      </c>
      <c r="U42" s="8" t="n"/>
      <c r="V42" s="8">
        <f>IF(LEN(R42)=0, "", (R42-NOW())*1440)</f>
        <v/>
      </c>
      <c r="W42" s="8">
        <f>IF(OR(K42="Clos", T42&gt;=0), "OK", "Retard")</f>
        <v/>
      </c>
      <c r="X42" s="8">
        <f>IF(OR(K42="Clos", V42&gt;=0), "OK", "Retard")</f>
        <v/>
      </c>
      <c r="Y42" s="8">
        <f>IFERROR(VLOOKUP(I42,'Paramètres'!$N$4:$Q$6,4,FALSE),"")</f>
        <v/>
      </c>
      <c r="Z42" s="8">
        <f>IF(AND(LEN(L42)&gt;0,LEN(Y42)&gt;0), L42+Y42/1440, "")</f>
        <v/>
      </c>
      <c r="AA42" s="8">
        <f>IF(LEN(Z42)=0, "", (Z42-NOW())*1440)</f>
        <v/>
      </c>
      <c r="AB42" s="8">
        <f>IF(OR(K42="Clos", AB42&gt;=0), "OK", "Retard")</f>
        <v/>
      </c>
      <c r="AC42" s="9" t="n"/>
    </row>
    <row r="43">
      <c r="A43" s="8" t="n"/>
      <c r="B43" s="9" t="n"/>
      <c r="C43" s="9" t="n"/>
      <c r="D43" s="9" t="n"/>
      <c r="E43" s="8" t="n"/>
      <c r="F43" s="8" t="n"/>
      <c r="G43" s="8">
        <f>IFERROR(VLOOKUP(E43,'Paramètres'!$G$4:$H$6,2,FALSE)*VLOOKUP(F43,'Paramètres'!$G$4:$H$6,2,FALSE),"")</f>
        <v/>
      </c>
      <c r="H43" s="8">
        <f>IF(G43&gt;=6,3,IF(G43&gt;=4,2,IF(G43&lt;&gt;"",1,"")))</f>
        <v/>
      </c>
      <c r="I43" s="8">
        <f>H43</f>
        <v/>
      </c>
      <c r="J43" s="8" t="n"/>
      <c r="K43" s="8" t="n"/>
      <c r="L43" s="8" t="n"/>
      <c r="M43" s="8" t="n"/>
      <c r="N43" s="8">
        <f>IFERROR(VLOOKUP(I43,'Paramètres'!$N$4:$Q$6,2,FALSE),"")</f>
        <v/>
      </c>
      <c r="O43" s="8">
        <f>IF(LEN(M43)=0,N43,M43)</f>
        <v/>
      </c>
      <c r="P43" s="8">
        <f>IF(AND(LEN(L43)&gt;0,LEN(O43)&gt;0), L43+O43/1440, "")</f>
        <v/>
      </c>
      <c r="Q43" s="8">
        <f>IFERROR(VLOOKUP(I43,'Paramètres'!$N$4:$Q$6,3,FALSE),"")</f>
        <v/>
      </c>
      <c r="R43" s="8">
        <f>IF(AND(LEN(L43)&gt;0,LEN(Q43)&gt;0), MAX(L43, U43) + Q43/1440, "")</f>
        <v/>
      </c>
      <c r="S43" s="8">
        <f>IF(LEN(L43)=0, "", (NOW()-L43)*1440)</f>
        <v/>
      </c>
      <c r="T43" s="8">
        <f>IF(LEN(P43)=0, "", (P43-NOW())*1440)</f>
        <v/>
      </c>
      <c r="U43" s="8" t="n"/>
      <c r="V43" s="8">
        <f>IF(LEN(R43)=0, "", (R43-NOW())*1440)</f>
        <v/>
      </c>
      <c r="W43" s="8">
        <f>IF(OR(K43="Clos", T43&gt;=0), "OK", "Retard")</f>
        <v/>
      </c>
      <c r="X43" s="8">
        <f>IF(OR(K43="Clos", V43&gt;=0), "OK", "Retard")</f>
        <v/>
      </c>
      <c r="Y43" s="8">
        <f>IFERROR(VLOOKUP(I43,'Paramètres'!$N$4:$Q$6,4,FALSE),"")</f>
        <v/>
      </c>
      <c r="Z43" s="8">
        <f>IF(AND(LEN(L43)&gt;0,LEN(Y43)&gt;0), L43+Y43/1440, "")</f>
        <v/>
      </c>
      <c r="AA43" s="8">
        <f>IF(LEN(Z43)=0, "", (Z43-NOW())*1440)</f>
        <v/>
      </c>
      <c r="AB43" s="8">
        <f>IF(OR(K43="Clos", AB43&gt;=0), "OK", "Retard")</f>
        <v/>
      </c>
      <c r="AC43" s="9" t="n"/>
    </row>
    <row r="44">
      <c r="A44" s="8" t="n"/>
      <c r="B44" s="9" t="n"/>
      <c r="C44" s="9" t="n"/>
      <c r="D44" s="9" t="n"/>
      <c r="E44" s="8" t="n"/>
      <c r="F44" s="8" t="n"/>
      <c r="G44" s="8">
        <f>IFERROR(VLOOKUP(E44,'Paramètres'!$G$4:$H$6,2,FALSE)*VLOOKUP(F44,'Paramètres'!$G$4:$H$6,2,FALSE),"")</f>
        <v/>
      </c>
      <c r="H44" s="8">
        <f>IF(G44&gt;=6,3,IF(G44&gt;=4,2,IF(G44&lt;&gt;"",1,"")))</f>
        <v/>
      </c>
      <c r="I44" s="8">
        <f>H44</f>
        <v/>
      </c>
      <c r="J44" s="8" t="n"/>
      <c r="K44" s="8" t="n"/>
      <c r="L44" s="8" t="n"/>
      <c r="M44" s="8" t="n"/>
      <c r="N44" s="8">
        <f>IFERROR(VLOOKUP(I44,'Paramètres'!$N$4:$Q$6,2,FALSE),"")</f>
        <v/>
      </c>
      <c r="O44" s="8">
        <f>IF(LEN(M44)=0,N44,M44)</f>
        <v/>
      </c>
      <c r="P44" s="8">
        <f>IF(AND(LEN(L44)&gt;0,LEN(O44)&gt;0), L44+O44/1440, "")</f>
        <v/>
      </c>
      <c r="Q44" s="8">
        <f>IFERROR(VLOOKUP(I44,'Paramètres'!$N$4:$Q$6,3,FALSE),"")</f>
        <v/>
      </c>
      <c r="R44" s="8">
        <f>IF(AND(LEN(L44)&gt;0,LEN(Q44)&gt;0), MAX(L44, U44) + Q44/1440, "")</f>
        <v/>
      </c>
      <c r="S44" s="8">
        <f>IF(LEN(L44)=0, "", (NOW()-L44)*1440)</f>
        <v/>
      </c>
      <c r="T44" s="8">
        <f>IF(LEN(P44)=0, "", (P44-NOW())*1440)</f>
        <v/>
      </c>
      <c r="U44" s="8" t="n"/>
      <c r="V44" s="8">
        <f>IF(LEN(R44)=0, "", (R44-NOW())*1440)</f>
        <v/>
      </c>
      <c r="W44" s="8">
        <f>IF(OR(K44="Clos", T44&gt;=0), "OK", "Retard")</f>
        <v/>
      </c>
      <c r="X44" s="8">
        <f>IF(OR(K44="Clos", V44&gt;=0), "OK", "Retard")</f>
        <v/>
      </c>
      <c r="Y44" s="8">
        <f>IFERROR(VLOOKUP(I44,'Paramètres'!$N$4:$Q$6,4,FALSE),"")</f>
        <v/>
      </c>
      <c r="Z44" s="8">
        <f>IF(AND(LEN(L44)&gt;0,LEN(Y44)&gt;0), L44+Y44/1440, "")</f>
        <v/>
      </c>
      <c r="AA44" s="8">
        <f>IF(LEN(Z44)=0, "", (Z44-NOW())*1440)</f>
        <v/>
      </c>
      <c r="AB44" s="8">
        <f>IF(OR(K44="Clos", AB44&gt;=0), "OK", "Retard")</f>
        <v/>
      </c>
      <c r="AC44" s="9" t="n"/>
    </row>
    <row r="45">
      <c r="A45" s="8" t="n"/>
      <c r="B45" s="9" t="n"/>
      <c r="C45" s="9" t="n"/>
      <c r="D45" s="9" t="n"/>
      <c r="E45" s="8" t="n"/>
      <c r="F45" s="8" t="n"/>
      <c r="G45" s="8">
        <f>IFERROR(VLOOKUP(E45,'Paramètres'!$G$4:$H$6,2,FALSE)*VLOOKUP(F45,'Paramètres'!$G$4:$H$6,2,FALSE),"")</f>
        <v/>
      </c>
      <c r="H45" s="8">
        <f>IF(G45&gt;=6,3,IF(G45&gt;=4,2,IF(G45&lt;&gt;"",1,"")))</f>
        <v/>
      </c>
      <c r="I45" s="8">
        <f>H45</f>
        <v/>
      </c>
      <c r="J45" s="8" t="n"/>
      <c r="K45" s="8" t="n"/>
      <c r="L45" s="8" t="n"/>
      <c r="M45" s="8" t="n"/>
      <c r="N45" s="8">
        <f>IFERROR(VLOOKUP(I45,'Paramètres'!$N$4:$Q$6,2,FALSE),"")</f>
        <v/>
      </c>
      <c r="O45" s="8">
        <f>IF(LEN(M45)=0,N45,M45)</f>
        <v/>
      </c>
      <c r="P45" s="8">
        <f>IF(AND(LEN(L45)&gt;0,LEN(O45)&gt;0), L45+O45/1440, "")</f>
        <v/>
      </c>
      <c r="Q45" s="8">
        <f>IFERROR(VLOOKUP(I45,'Paramètres'!$N$4:$Q$6,3,FALSE),"")</f>
        <v/>
      </c>
      <c r="R45" s="8">
        <f>IF(AND(LEN(L45)&gt;0,LEN(Q45)&gt;0), MAX(L45, U45) + Q45/1440, "")</f>
        <v/>
      </c>
      <c r="S45" s="8">
        <f>IF(LEN(L45)=0, "", (NOW()-L45)*1440)</f>
        <v/>
      </c>
      <c r="T45" s="8">
        <f>IF(LEN(P45)=0, "", (P45-NOW())*1440)</f>
        <v/>
      </c>
      <c r="U45" s="8" t="n"/>
      <c r="V45" s="8">
        <f>IF(LEN(R45)=0, "", (R45-NOW())*1440)</f>
        <v/>
      </c>
      <c r="W45" s="8">
        <f>IF(OR(K45="Clos", T45&gt;=0), "OK", "Retard")</f>
        <v/>
      </c>
      <c r="X45" s="8">
        <f>IF(OR(K45="Clos", V45&gt;=0), "OK", "Retard")</f>
        <v/>
      </c>
      <c r="Y45" s="8">
        <f>IFERROR(VLOOKUP(I45,'Paramètres'!$N$4:$Q$6,4,FALSE),"")</f>
        <v/>
      </c>
      <c r="Z45" s="8">
        <f>IF(AND(LEN(L45)&gt;0,LEN(Y45)&gt;0), L45+Y45/1440, "")</f>
        <v/>
      </c>
      <c r="AA45" s="8">
        <f>IF(LEN(Z45)=0, "", (Z45-NOW())*1440)</f>
        <v/>
      </c>
      <c r="AB45" s="8">
        <f>IF(OR(K45="Clos", AB45&gt;=0), "OK", "Retard")</f>
        <v/>
      </c>
      <c r="AC45" s="9" t="n"/>
    </row>
    <row r="46">
      <c r="A46" s="8" t="n"/>
      <c r="B46" s="9" t="n"/>
      <c r="C46" s="9" t="n"/>
      <c r="D46" s="9" t="n"/>
      <c r="E46" s="8" t="n"/>
      <c r="F46" s="8" t="n"/>
      <c r="G46" s="8">
        <f>IFERROR(VLOOKUP(E46,'Paramètres'!$G$4:$H$6,2,FALSE)*VLOOKUP(F46,'Paramètres'!$G$4:$H$6,2,FALSE),"")</f>
        <v/>
      </c>
      <c r="H46" s="8">
        <f>IF(G46&gt;=6,3,IF(G46&gt;=4,2,IF(G46&lt;&gt;"",1,"")))</f>
        <v/>
      </c>
      <c r="I46" s="8">
        <f>H46</f>
        <v/>
      </c>
      <c r="J46" s="8" t="n"/>
      <c r="K46" s="8" t="n"/>
      <c r="L46" s="8" t="n"/>
      <c r="M46" s="8" t="n"/>
      <c r="N46" s="8">
        <f>IFERROR(VLOOKUP(I46,'Paramètres'!$N$4:$Q$6,2,FALSE),"")</f>
        <v/>
      </c>
      <c r="O46" s="8">
        <f>IF(LEN(M46)=0,N46,M46)</f>
        <v/>
      </c>
      <c r="P46" s="8">
        <f>IF(AND(LEN(L46)&gt;0,LEN(O46)&gt;0), L46+O46/1440, "")</f>
        <v/>
      </c>
      <c r="Q46" s="8">
        <f>IFERROR(VLOOKUP(I46,'Paramètres'!$N$4:$Q$6,3,FALSE),"")</f>
        <v/>
      </c>
      <c r="R46" s="8">
        <f>IF(AND(LEN(L46)&gt;0,LEN(Q46)&gt;0), MAX(L46, U46) + Q46/1440, "")</f>
        <v/>
      </c>
      <c r="S46" s="8">
        <f>IF(LEN(L46)=0, "", (NOW()-L46)*1440)</f>
        <v/>
      </c>
      <c r="T46" s="8">
        <f>IF(LEN(P46)=0, "", (P46-NOW())*1440)</f>
        <v/>
      </c>
      <c r="U46" s="8" t="n"/>
      <c r="V46" s="8">
        <f>IF(LEN(R46)=0, "", (R46-NOW())*1440)</f>
        <v/>
      </c>
      <c r="W46" s="8">
        <f>IF(OR(K46="Clos", T46&gt;=0), "OK", "Retard")</f>
        <v/>
      </c>
      <c r="X46" s="8">
        <f>IF(OR(K46="Clos", V46&gt;=0), "OK", "Retard")</f>
        <v/>
      </c>
      <c r="Y46" s="8">
        <f>IFERROR(VLOOKUP(I46,'Paramètres'!$N$4:$Q$6,4,FALSE),"")</f>
        <v/>
      </c>
      <c r="Z46" s="8">
        <f>IF(AND(LEN(L46)&gt;0,LEN(Y46)&gt;0), L46+Y46/1440, "")</f>
        <v/>
      </c>
      <c r="AA46" s="8">
        <f>IF(LEN(Z46)=0, "", (Z46-NOW())*1440)</f>
        <v/>
      </c>
      <c r="AB46" s="8">
        <f>IF(OR(K46="Clos", AB46&gt;=0), "OK", "Retard")</f>
        <v/>
      </c>
      <c r="AC46" s="9" t="n"/>
    </row>
    <row r="47">
      <c r="A47" s="8" t="n"/>
      <c r="B47" s="9" t="n"/>
      <c r="C47" s="9" t="n"/>
      <c r="D47" s="9" t="n"/>
      <c r="E47" s="8" t="n"/>
      <c r="F47" s="8" t="n"/>
      <c r="G47" s="8">
        <f>IFERROR(VLOOKUP(E47,'Paramètres'!$G$4:$H$6,2,FALSE)*VLOOKUP(F47,'Paramètres'!$G$4:$H$6,2,FALSE),"")</f>
        <v/>
      </c>
      <c r="H47" s="8">
        <f>IF(G47&gt;=6,3,IF(G47&gt;=4,2,IF(G47&lt;&gt;"",1,"")))</f>
        <v/>
      </c>
      <c r="I47" s="8">
        <f>H47</f>
        <v/>
      </c>
      <c r="J47" s="8" t="n"/>
      <c r="K47" s="8" t="n"/>
      <c r="L47" s="8" t="n"/>
      <c r="M47" s="8" t="n"/>
      <c r="N47" s="8">
        <f>IFERROR(VLOOKUP(I47,'Paramètres'!$N$4:$Q$6,2,FALSE),"")</f>
        <v/>
      </c>
      <c r="O47" s="8">
        <f>IF(LEN(M47)=0,N47,M47)</f>
        <v/>
      </c>
      <c r="P47" s="8">
        <f>IF(AND(LEN(L47)&gt;0,LEN(O47)&gt;0), L47+O47/1440, "")</f>
        <v/>
      </c>
      <c r="Q47" s="8">
        <f>IFERROR(VLOOKUP(I47,'Paramètres'!$N$4:$Q$6,3,FALSE),"")</f>
        <v/>
      </c>
      <c r="R47" s="8">
        <f>IF(AND(LEN(L47)&gt;0,LEN(Q47)&gt;0), MAX(L47, U47) + Q47/1440, "")</f>
        <v/>
      </c>
      <c r="S47" s="8">
        <f>IF(LEN(L47)=0, "", (NOW()-L47)*1440)</f>
        <v/>
      </c>
      <c r="T47" s="8">
        <f>IF(LEN(P47)=0, "", (P47-NOW())*1440)</f>
        <v/>
      </c>
      <c r="U47" s="8" t="n"/>
      <c r="V47" s="8">
        <f>IF(LEN(R47)=0, "", (R47-NOW())*1440)</f>
        <v/>
      </c>
      <c r="W47" s="8">
        <f>IF(OR(K47="Clos", T47&gt;=0), "OK", "Retard")</f>
        <v/>
      </c>
      <c r="X47" s="8">
        <f>IF(OR(K47="Clos", V47&gt;=0), "OK", "Retard")</f>
        <v/>
      </c>
      <c r="Y47" s="8">
        <f>IFERROR(VLOOKUP(I47,'Paramètres'!$N$4:$Q$6,4,FALSE),"")</f>
        <v/>
      </c>
      <c r="Z47" s="8">
        <f>IF(AND(LEN(L47)&gt;0,LEN(Y47)&gt;0), L47+Y47/1440, "")</f>
        <v/>
      </c>
      <c r="AA47" s="8">
        <f>IF(LEN(Z47)=0, "", (Z47-NOW())*1440)</f>
        <v/>
      </c>
      <c r="AB47" s="8">
        <f>IF(OR(K47="Clos", AB47&gt;=0), "OK", "Retard")</f>
        <v/>
      </c>
      <c r="AC47" s="9" t="n"/>
    </row>
    <row r="48">
      <c r="A48" s="8" t="n"/>
      <c r="B48" s="9" t="n"/>
      <c r="C48" s="9" t="n"/>
      <c r="D48" s="9" t="n"/>
      <c r="E48" s="8" t="n"/>
      <c r="F48" s="8" t="n"/>
      <c r="G48" s="8">
        <f>IFERROR(VLOOKUP(E48,'Paramètres'!$G$4:$H$6,2,FALSE)*VLOOKUP(F48,'Paramètres'!$G$4:$H$6,2,FALSE),"")</f>
        <v/>
      </c>
      <c r="H48" s="8">
        <f>IF(G48&gt;=6,3,IF(G48&gt;=4,2,IF(G48&lt;&gt;"",1,"")))</f>
        <v/>
      </c>
      <c r="I48" s="8">
        <f>H48</f>
        <v/>
      </c>
      <c r="J48" s="8" t="n"/>
      <c r="K48" s="8" t="n"/>
      <c r="L48" s="8" t="n"/>
      <c r="M48" s="8" t="n"/>
      <c r="N48" s="8">
        <f>IFERROR(VLOOKUP(I48,'Paramètres'!$N$4:$Q$6,2,FALSE),"")</f>
        <v/>
      </c>
      <c r="O48" s="8">
        <f>IF(LEN(M48)=0,N48,M48)</f>
        <v/>
      </c>
      <c r="P48" s="8">
        <f>IF(AND(LEN(L48)&gt;0,LEN(O48)&gt;0), L48+O48/1440, "")</f>
        <v/>
      </c>
      <c r="Q48" s="8">
        <f>IFERROR(VLOOKUP(I48,'Paramètres'!$N$4:$Q$6,3,FALSE),"")</f>
        <v/>
      </c>
      <c r="R48" s="8">
        <f>IF(AND(LEN(L48)&gt;0,LEN(Q48)&gt;0), MAX(L48, U48) + Q48/1440, "")</f>
        <v/>
      </c>
      <c r="S48" s="8">
        <f>IF(LEN(L48)=0, "", (NOW()-L48)*1440)</f>
        <v/>
      </c>
      <c r="T48" s="8">
        <f>IF(LEN(P48)=0, "", (P48-NOW())*1440)</f>
        <v/>
      </c>
      <c r="U48" s="8" t="n"/>
      <c r="V48" s="8">
        <f>IF(LEN(R48)=0, "", (R48-NOW())*1440)</f>
        <v/>
      </c>
      <c r="W48" s="8">
        <f>IF(OR(K48="Clos", T48&gt;=0), "OK", "Retard")</f>
        <v/>
      </c>
      <c r="X48" s="8">
        <f>IF(OR(K48="Clos", V48&gt;=0), "OK", "Retard")</f>
        <v/>
      </c>
      <c r="Y48" s="8">
        <f>IFERROR(VLOOKUP(I48,'Paramètres'!$N$4:$Q$6,4,FALSE),"")</f>
        <v/>
      </c>
      <c r="Z48" s="8">
        <f>IF(AND(LEN(L48)&gt;0,LEN(Y48)&gt;0), L48+Y48/1440, "")</f>
        <v/>
      </c>
      <c r="AA48" s="8">
        <f>IF(LEN(Z48)=0, "", (Z48-NOW())*1440)</f>
        <v/>
      </c>
      <c r="AB48" s="8">
        <f>IF(OR(K48="Clos", AB48&gt;=0), "OK", "Retard")</f>
        <v/>
      </c>
      <c r="AC48" s="9" t="n"/>
    </row>
    <row r="49">
      <c r="A49" s="8" t="n"/>
      <c r="B49" s="9" t="n"/>
      <c r="C49" s="9" t="n"/>
      <c r="D49" s="9" t="n"/>
      <c r="E49" s="8" t="n"/>
      <c r="F49" s="8" t="n"/>
      <c r="G49" s="8">
        <f>IFERROR(VLOOKUP(E49,'Paramètres'!$G$4:$H$6,2,FALSE)*VLOOKUP(F49,'Paramètres'!$G$4:$H$6,2,FALSE),"")</f>
        <v/>
      </c>
      <c r="H49" s="8">
        <f>IF(G49&gt;=6,3,IF(G49&gt;=4,2,IF(G49&lt;&gt;"",1,"")))</f>
        <v/>
      </c>
      <c r="I49" s="8">
        <f>H49</f>
        <v/>
      </c>
      <c r="J49" s="8" t="n"/>
      <c r="K49" s="8" t="n"/>
      <c r="L49" s="8" t="n"/>
      <c r="M49" s="8" t="n"/>
      <c r="N49" s="8">
        <f>IFERROR(VLOOKUP(I49,'Paramètres'!$N$4:$Q$6,2,FALSE),"")</f>
        <v/>
      </c>
      <c r="O49" s="8">
        <f>IF(LEN(M49)=0,N49,M49)</f>
        <v/>
      </c>
      <c r="P49" s="8">
        <f>IF(AND(LEN(L49)&gt;0,LEN(O49)&gt;0), L49+O49/1440, "")</f>
        <v/>
      </c>
      <c r="Q49" s="8">
        <f>IFERROR(VLOOKUP(I49,'Paramètres'!$N$4:$Q$6,3,FALSE),"")</f>
        <v/>
      </c>
      <c r="R49" s="8">
        <f>IF(AND(LEN(L49)&gt;0,LEN(Q49)&gt;0), MAX(L49, U49) + Q49/1440, "")</f>
        <v/>
      </c>
      <c r="S49" s="8">
        <f>IF(LEN(L49)=0, "", (NOW()-L49)*1440)</f>
        <v/>
      </c>
      <c r="T49" s="8">
        <f>IF(LEN(P49)=0, "", (P49-NOW())*1440)</f>
        <v/>
      </c>
      <c r="U49" s="8" t="n"/>
      <c r="V49" s="8">
        <f>IF(LEN(R49)=0, "", (R49-NOW())*1440)</f>
        <v/>
      </c>
      <c r="W49" s="8">
        <f>IF(OR(K49="Clos", T49&gt;=0), "OK", "Retard")</f>
        <v/>
      </c>
      <c r="X49" s="8">
        <f>IF(OR(K49="Clos", V49&gt;=0), "OK", "Retard")</f>
        <v/>
      </c>
      <c r="Y49" s="8">
        <f>IFERROR(VLOOKUP(I49,'Paramètres'!$N$4:$Q$6,4,FALSE),"")</f>
        <v/>
      </c>
      <c r="Z49" s="8">
        <f>IF(AND(LEN(L49)&gt;0,LEN(Y49)&gt;0), L49+Y49/1440, "")</f>
        <v/>
      </c>
      <c r="AA49" s="8">
        <f>IF(LEN(Z49)=0, "", (Z49-NOW())*1440)</f>
        <v/>
      </c>
      <c r="AB49" s="8">
        <f>IF(OR(K49="Clos", AB49&gt;=0), "OK", "Retard")</f>
        <v/>
      </c>
      <c r="AC49" s="9" t="n"/>
    </row>
    <row r="50">
      <c r="A50" s="8" t="n"/>
      <c r="B50" s="9" t="n"/>
      <c r="C50" s="9" t="n"/>
      <c r="D50" s="9" t="n"/>
      <c r="E50" s="8" t="n"/>
      <c r="F50" s="8" t="n"/>
      <c r="G50" s="8">
        <f>IFERROR(VLOOKUP(E50,'Paramètres'!$G$4:$H$6,2,FALSE)*VLOOKUP(F50,'Paramètres'!$G$4:$H$6,2,FALSE),"")</f>
        <v/>
      </c>
      <c r="H50" s="8">
        <f>IF(G50&gt;=6,3,IF(G50&gt;=4,2,IF(G50&lt;&gt;"",1,"")))</f>
        <v/>
      </c>
      <c r="I50" s="8">
        <f>H50</f>
        <v/>
      </c>
      <c r="J50" s="8" t="n"/>
      <c r="K50" s="8" t="n"/>
      <c r="L50" s="8" t="n"/>
      <c r="M50" s="8" t="n"/>
      <c r="N50" s="8">
        <f>IFERROR(VLOOKUP(I50,'Paramètres'!$N$4:$Q$6,2,FALSE),"")</f>
        <v/>
      </c>
      <c r="O50" s="8">
        <f>IF(LEN(M50)=0,N50,M50)</f>
        <v/>
      </c>
      <c r="P50" s="8">
        <f>IF(AND(LEN(L50)&gt;0,LEN(O50)&gt;0), L50+O50/1440, "")</f>
        <v/>
      </c>
      <c r="Q50" s="8">
        <f>IFERROR(VLOOKUP(I50,'Paramètres'!$N$4:$Q$6,3,FALSE),"")</f>
        <v/>
      </c>
      <c r="R50" s="8">
        <f>IF(AND(LEN(L50)&gt;0,LEN(Q50)&gt;0), MAX(L50, U50) + Q50/1440, "")</f>
        <v/>
      </c>
      <c r="S50" s="8">
        <f>IF(LEN(L50)=0, "", (NOW()-L50)*1440)</f>
        <v/>
      </c>
      <c r="T50" s="8">
        <f>IF(LEN(P50)=0, "", (P50-NOW())*1440)</f>
        <v/>
      </c>
      <c r="U50" s="8" t="n"/>
      <c r="V50" s="8">
        <f>IF(LEN(R50)=0, "", (R50-NOW())*1440)</f>
        <v/>
      </c>
      <c r="W50" s="8">
        <f>IF(OR(K50="Clos", T50&gt;=0), "OK", "Retard")</f>
        <v/>
      </c>
      <c r="X50" s="8">
        <f>IF(OR(K50="Clos", V50&gt;=0), "OK", "Retard")</f>
        <v/>
      </c>
      <c r="Y50" s="8">
        <f>IFERROR(VLOOKUP(I50,'Paramètres'!$N$4:$Q$6,4,FALSE),"")</f>
        <v/>
      </c>
      <c r="Z50" s="8">
        <f>IF(AND(LEN(L50)&gt;0,LEN(Y50)&gt;0), L50+Y50/1440, "")</f>
        <v/>
      </c>
      <c r="AA50" s="8">
        <f>IF(LEN(Z50)=0, "", (Z50-NOW())*1440)</f>
        <v/>
      </c>
      <c r="AB50" s="8">
        <f>IF(OR(K50="Clos", AB50&gt;=0), "OK", "Retard")</f>
        <v/>
      </c>
      <c r="AC50" s="9" t="n"/>
    </row>
    <row r="51">
      <c r="A51" s="8" t="n"/>
      <c r="B51" s="9" t="n"/>
      <c r="C51" s="9" t="n"/>
      <c r="D51" s="9" t="n"/>
      <c r="E51" s="8" t="n"/>
      <c r="F51" s="8" t="n"/>
      <c r="G51" s="8">
        <f>IFERROR(VLOOKUP(E51,'Paramètres'!$G$4:$H$6,2,FALSE)*VLOOKUP(F51,'Paramètres'!$G$4:$H$6,2,FALSE),"")</f>
        <v/>
      </c>
      <c r="H51" s="8">
        <f>IF(G51&gt;=6,3,IF(G51&gt;=4,2,IF(G51&lt;&gt;"",1,"")))</f>
        <v/>
      </c>
      <c r="I51" s="8">
        <f>H51</f>
        <v/>
      </c>
      <c r="J51" s="8" t="n"/>
      <c r="K51" s="8" t="n"/>
      <c r="L51" s="8" t="n"/>
      <c r="M51" s="8" t="n"/>
      <c r="N51" s="8">
        <f>IFERROR(VLOOKUP(I51,'Paramètres'!$N$4:$Q$6,2,FALSE),"")</f>
        <v/>
      </c>
      <c r="O51" s="8">
        <f>IF(LEN(M51)=0,N51,M51)</f>
        <v/>
      </c>
      <c r="P51" s="8">
        <f>IF(AND(LEN(L51)&gt;0,LEN(O51)&gt;0), L51+O51/1440, "")</f>
        <v/>
      </c>
      <c r="Q51" s="8">
        <f>IFERROR(VLOOKUP(I51,'Paramètres'!$N$4:$Q$6,3,FALSE),"")</f>
        <v/>
      </c>
      <c r="R51" s="8">
        <f>IF(AND(LEN(L51)&gt;0,LEN(Q51)&gt;0), MAX(L51, U51) + Q51/1440, "")</f>
        <v/>
      </c>
      <c r="S51" s="8">
        <f>IF(LEN(L51)=0, "", (NOW()-L51)*1440)</f>
        <v/>
      </c>
      <c r="T51" s="8">
        <f>IF(LEN(P51)=0, "", (P51-NOW())*1440)</f>
        <v/>
      </c>
      <c r="U51" s="8" t="n"/>
      <c r="V51" s="8">
        <f>IF(LEN(R51)=0, "", (R51-NOW())*1440)</f>
        <v/>
      </c>
      <c r="W51" s="8">
        <f>IF(OR(K51="Clos", T51&gt;=0), "OK", "Retard")</f>
        <v/>
      </c>
      <c r="X51" s="8">
        <f>IF(OR(K51="Clos", V51&gt;=0), "OK", "Retard")</f>
        <v/>
      </c>
      <c r="Y51" s="8">
        <f>IFERROR(VLOOKUP(I51,'Paramètres'!$N$4:$Q$6,4,FALSE),"")</f>
        <v/>
      </c>
      <c r="Z51" s="8">
        <f>IF(AND(LEN(L51)&gt;0,LEN(Y51)&gt;0), L51+Y51/1440, "")</f>
        <v/>
      </c>
      <c r="AA51" s="8">
        <f>IF(LEN(Z51)=0, "", (Z51-NOW())*1440)</f>
        <v/>
      </c>
      <c r="AB51" s="8">
        <f>IF(OR(K51="Clos", AB51&gt;=0), "OK", "Retard")</f>
        <v/>
      </c>
      <c r="AC51" s="9" t="n"/>
    </row>
    <row r="52">
      <c r="A52" s="8" t="n"/>
      <c r="B52" s="9" t="n"/>
      <c r="C52" s="9" t="n"/>
      <c r="D52" s="9" t="n"/>
      <c r="E52" s="8" t="n"/>
      <c r="F52" s="8" t="n"/>
      <c r="G52" s="8">
        <f>IFERROR(VLOOKUP(E52,'Paramètres'!$G$4:$H$6,2,FALSE)*VLOOKUP(F52,'Paramètres'!$G$4:$H$6,2,FALSE),"")</f>
        <v/>
      </c>
      <c r="H52" s="8">
        <f>IF(G52&gt;=6,3,IF(G52&gt;=4,2,IF(G52&lt;&gt;"",1,"")))</f>
        <v/>
      </c>
      <c r="I52" s="8">
        <f>H52</f>
        <v/>
      </c>
      <c r="J52" s="8" t="n"/>
      <c r="K52" s="8" t="n"/>
      <c r="L52" s="8" t="n"/>
      <c r="M52" s="8" t="n"/>
      <c r="N52" s="8">
        <f>IFERROR(VLOOKUP(I52,'Paramètres'!$N$4:$Q$6,2,FALSE),"")</f>
        <v/>
      </c>
      <c r="O52" s="8">
        <f>IF(LEN(M52)=0,N52,M52)</f>
        <v/>
      </c>
      <c r="P52" s="8">
        <f>IF(AND(LEN(L52)&gt;0,LEN(O52)&gt;0), L52+O52/1440, "")</f>
        <v/>
      </c>
      <c r="Q52" s="8">
        <f>IFERROR(VLOOKUP(I52,'Paramètres'!$N$4:$Q$6,3,FALSE),"")</f>
        <v/>
      </c>
      <c r="R52" s="8">
        <f>IF(AND(LEN(L52)&gt;0,LEN(Q52)&gt;0), MAX(L52, U52) + Q52/1440, "")</f>
        <v/>
      </c>
      <c r="S52" s="8">
        <f>IF(LEN(L52)=0, "", (NOW()-L52)*1440)</f>
        <v/>
      </c>
      <c r="T52" s="8">
        <f>IF(LEN(P52)=0, "", (P52-NOW())*1440)</f>
        <v/>
      </c>
      <c r="U52" s="8" t="n"/>
      <c r="V52" s="8">
        <f>IF(LEN(R52)=0, "", (R52-NOW())*1440)</f>
        <v/>
      </c>
      <c r="W52" s="8">
        <f>IF(OR(K52="Clos", T52&gt;=0), "OK", "Retard")</f>
        <v/>
      </c>
      <c r="X52" s="8">
        <f>IF(OR(K52="Clos", V52&gt;=0), "OK", "Retard")</f>
        <v/>
      </c>
      <c r="Y52" s="8">
        <f>IFERROR(VLOOKUP(I52,'Paramètres'!$N$4:$Q$6,4,FALSE),"")</f>
        <v/>
      </c>
      <c r="Z52" s="8">
        <f>IF(AND(LEN(L52)&gt;0,LEN(Y52)&gt;0), L52+Y52/1440, "")</f>
        <v/>
      </c>
      <c r="AA52" s="8">
        <f>IF(LEN(Z52)=0, "", (Z52-NOW())*1440)</f>
        <v/>
      </c>
      <c r="AB52" s="8">
        <f>IF(OR(K52="Clos", AB52&gt;=0), "OK", "Retard")</f>
        <v/>
      </c>
      <c r="AC52" s="9" t="n"/>
    </row>
    <row r="53">
      <c r="A53" s="8" t="n"/>
      <c r="B53" s="9" t="n"/>
      <c r="C53" s="9" t="n"/>
      <c r="D53" s="9" t="n"/>
      <c r="E53" s="8" t="n"/>
      <c r="F53" s="8" t="n"/>
      <c r="G53" s="8">
        <f>IFERROR(VLOOKUP(E53,'Paramètres'!$G$4:$H$6,2,FALSE)*VLOOKUP(F53,'Paramètres'!$G$4:$H$6,2,FALSE),"")</f>
        <v/>
      </c>
      <c r="H53" s="8">
        <f>IF(G53&gt;=6,3,IF(G53&gt;=4,2,IF(G53&lt;&gt;"",1,"")))</f>
        <v/>
      </c>
      <c r="I53" s="8">
        <f>H53</f>
        <v/>
      </c>
      <c r="J53" s="8" t="n"/>
      <c r="K53" s="8" t="n"/>
      <c r="L53" s="8" t="n"/>
      <c r="M53" s="8" t="n"/>
      <c r="N53" s="8">
        <f>IFERROR(VLOOKUP(I53,'Paramètres'!$N$4:$Q$6,2,FALSE),"")</f>
        <v/>
      </c>
      <c r="O53" s="8">
        <f>IF(LEN(M53)=0,N53,M53)</f>
        <v/>
      </c>
      <c r="P53" s="8">
        <f>IF(AND(LEN(L53)&gt;0,LEN(O53)&gt;0), L53+O53/1440, "")</f>
        <v/>
      </c>
      <c r="Q53" s="8">
        <f>IFERROR(VLOOKUP(I53,'Paramètres'!$N$4:$Q$6,3,FALSE),"")</f>
        <v/>
      </c>
      <c r="R53" s="8">
        <f>IF(AND(LEN(L53)&gt;0,LEN(Q53)&gt;0), MAX(L53, U53) + Q53/1440, "")</f>
        <v/>
      </c>
      <c r="S53" s="8">
        <f>IF(LEN(L53)=0, "", (NOW()-L53)*1440)</f>
        <v/>
      </c>
      <c r="T53" s="8">
        <f>IF(LEN(P53)=0, "", (P53-NOW())*1440)</f>
        <v/>
      </c>
      <c r="U53" s="8" t="n"/>
      <c r="V53" s="8">
        <f>IF(LEN(R53)=0, "", (R53-NOW())*1440)</f>
        <v/>
      </c>
      <c r="W53" s="8">
        <f>IF(OR(K53="Clos", T53&gt;=0), "OK", "Retard")</f>
        <v/>
      </c>
      <c r="X53" s="8">
        <f>IF(OR(K53="Clos", V53&gt;=0), "OK", "Retard")</f>
        <v/>
      </c>
      <c r="Y53" s="8">
        <f>IFERROR(VLOOKUP(I53,'Paramètres'!$N$4:$Q$6,4,FALSE),"")</f>
        <v/>
      </c>
      <c r="Z53" s="8">
        <f>IF(AND(LEN(L53)&gt;0,LEN(Y53)&gt;0), L53+Y53/1440, "")</f>
        <v/>
      </c>
      <c r="AA53" s="8">
        <f>IF(LEN(Z53)=0, "", (Z53-NOW())*1440)</f>
        <v/>
      </c>
      <c r="AB53" s="8">
        <f>IF(OR(K53="Clos", AB53&gt;=0), "OK", "Retard")</f>
        <v/>
      </c>
      <c r="AC53" s="9" t="n"/>
    </row>
    <row r="54">
      <c r="A54" s="8" t="n"/>
      <c r="B54" s="9" t="n"/>
      <c r="C54" s="9" t="n"/>
      <c r="D54" s="9" t="n"/>
      <c r="E54" s="8" t="n"/>
      <c r="F54" s="8" t="n"/>
      <c r="G54" s="8">
        <f>IFERROR(VLOOKUP(E54,'Paramètres'!$G$4:$H$6,2,FALSE)*VLOOKUP(F54,'Paramètres'!$G$4:$H$6,2,FALSE),"")</f>
        <v/>
      </c>
      <c r="H54" s="8">
        <f>IF(G54&gt;=6,3,IF(G54&gt;=4,2,IF(G54&lt;&gt;"",1,"")))</f>
        <v/>
      </c>
      <c r="I54" s="8">
        <f>H54</f>
        <v/>
      </c>
      <c r="J54" s="8" t="n"/>
      <c r="K54" s="8" t="n"/>
      <c r="L54" s="8" t="n"/>
      <c r="M54" s="8" t="n"/>
      <c r="N54" s="8">
        <f>IFERROR(VLOOKUP(I54,'Paramètres'!$N$4:$Q$6,2,FALSE),"")</f>
        <v/>
      </c>
      <c r="O54" s="8">
        <f>IF(LEN(M54)=0,N54,M54)</f>
        <v/>
      </c>
      <c r="P54" s="8">
        <f>IF(AND(LEN(L54)&gt;0,LEN(O54)&gt;0), L54+O54/1440, "")</f>
        <v/>
      </c>
      <c r="Q54" s="8">
        <f>IFERROR(VLOOKUP(I54,'Paramètres'!$N$4:$Q$6,3,FALSE),"")</f>
        <v/>
      </c>
      <c r="R54" s="8">
        <f>IF(AND(LEN(L54)&gt;0,LEN(Q54)&gt;0), MAX(L54, U54) + Q54/1440, "")</f>
        <v/>
      </c>
      <c r="S54" s="8">
        <f>IF(LEN(L54)=0, "", (NOW()-L54)*1440)</f>
        <v/>
      </c>
      <c r="T54" s="8">
        <f>IF(LEN(P54)=0, "", (P54-NOW())*1440)</f>
        <v/>
      </c>
      <c r="U54" s="8" t="n"/>
      <c r="V54" s="8">
        <f>IF(LEN(R54)=0, "", (R54-NOW())*1440)</f>
        <v/>
      </c>
      <c r="W54" s="8">
        <f>IF(OR(K54="Clos", T54&gt;=0), "OK", "Retard")</f>
        <v/>
      </c>
      <c r="X54" s="8">
        <f>IF(OR(K54="Clos", V54&gt;=0), "OK", "Retard")</f>
        <v/>
      </c>
      <c r="Y54" s="8">
        <f>IFERROR(VLOOKUP(I54,'Paramètres'!$N$4:$Q$6,4,FALSE),"")</f>
        <v/>
      </c>
      <c r="Z54" s="8">
        <f>IF(AND(LEN(L54)&gt;0,LEN(Y54)&gt;0), L54+Y54/1440, "")</f>
        <v/>
      </c>
      <c r="AA54" s="8">
        <f>IF(LEN(Z54)=0, "", (Z54-NOW())*1440)</f>
        <v/>
      </c>
      <c r="AB54" s="8">
        <f>IF(OR(K54="Clos", AB54&gt;=0), "OK", "Retard")</f>
        <v/>
      </c>
      <c r="AC54" s="9" t="n"/>
    </row>
    <row r="55">
      <c r="A55" s="8" t="n"/>
      <c r="B55" s="9" t="n"/>
      <c r="C55" s="9" t="n"/>
      <c r="D55" s="9" t="n"/>
      <c r="E55" s="8" t="n"/>
      <c r="F55" s="8" t="n"/>
      <c r="G55" s="8">
        <f>IFERROR(VLOOKUP(E55,'Paramètres'!$G$4:$H$6,2,FALSE)*VLOOKUP(F55,'Paramètres'!$G$4:$H$6,2,FALSE),"")</f>
        <v/>
      </c>
      <c r="H55" s="8">
        <f>IF(G55&gt;=6,3,IF(G55&gt;=4,2,IF(G55&lt;&gt;"",1,"")))</f>
        <v/>
      </c>
      <c r="I55" s="8">
        <f>H55</f>
        <v/>
      </c>
      <c r="J55" s="8" t="n"/>
      <c r="K55" s="8" t="n"/>
      <c r="L55" s="8" t="n"/>
      <c r="M55" s="8" t="n"/>
      <c r="N55" s="8">
        <f>IFERROR(VLOOKUP(I55,'Paramètres'!$N$4:$Q$6,2,FALSE),"")</f>
        <v/>
      </c>
      <c r="O55" s="8">
        <f>IF(LEN(M55)=0,N55,M55)</f>
        <v/>
      </c>
      <c r="P55" s="8">
        <f>IF(AND(LEN(L55)&gt;0,LEN(O55)&gt;0), L55+O55/1440, "")</f>
        <v/>
      </c>
      <c r="Q55" s="8">
        <f>IFERROR(VLOOKUP(I55,'Paramètres'!$N$4:$Q$6,3,FALSE),"")</f>
        <v/>
      </c>
      <c r="R55" s="8">
        <f>IF(AND(LEN(L55)&gt;0,LEN(Q55)&gt;0), MAX(L55, U55) + Q55/1440, "")</f>
        <v/>
      </c>
      <c r="S55" s="8">
        <f>IF(LEN(L55)=0, "", (NOW()-L55)*1440)</f>
        <v/>
      </c>
      <c r="T55" s="8">
        <f>IF(LEN(P55)=0, "", (P55-NOW())*1440)</f>
        <v/>
      </c>
      <c r="U55" s="8" t="n"/>
      <c r="V55" s="8">
        <f>IF(LEN(R55)=0, "", (R55-NOW())*1440)</f>
        <v/>
      </c>
      <c r="W55" s="8">
        <f>IF(OR(K55="Clos", T55&gt;=0), "OK", "Retard")</f>
        <v/>
      </c>
      <c r="X55" s="8">
        <f>IF(OR(K55="Clos", V55&gt;=0), "OK", "Retard")</f>
        <v/>
      </c>
      <c r="Y55" s="8">
        <f>IFERROR(VLOOKUP(I55,'Paramètres'!$N$4:$Q$6,4,FALSE),"")</f>
        <v/>
      </c>
      <c r="Z55" s="8">
        <f>IF(AND(LEN(L55)&gt;0,LEN(Y55)&gt;0), L55+Y55/1440, "")</f>
        <v/>
      </c>
      <c r="AA55" s="8">
        <f>IF(LEN(Z55)=0, "", (Z55-NOW())*1440)</f>
        <v/>
      </c>
      <c r="AB55" s="8">
        <f>IF(OR(K55="Clos", AB55&gt;=0), "OK", "Retard")</f>
        <v/>
      </c>
      <c r="AC55" s="9" t="n"/>
    </row>
    <row r="56">
      <c r="A56" s="8" t="n"/>
      <c r="B56" s="9" t="n"/>
      <c r="C56" s="9" t="n"/>
      <c r="D56" s="9" t="n"/>
      <c r="E56" s="8" t="n"/>
      <c r="F56" s="8" t="n"/>
      <c r="G56" s="8">
        <f>IFERROR(VLOOKUP(E56,'Paramètres'!$G$4:$H$6,2,FALSE)*VLOOKUP(F56,'Paramètres'!$G$4:$H$6,2,FALSE),"")</f>
        <v/>
      </c>
      <c r="H56" s="8">
        <f>IF(G56&gt;=6,3,IF(G56&gt;=4,2,IF(G56&lt;&gt;"",1,"")))</f>
        <v/>
      </c>
      <c r="I56" s="8">
        <f>H56</f>
        <v/>
      </c>
      <c r="J56" s="8" t="n"/>
      <c r="K56" s="8" t="n"/>
      <c r="L56" s="8" t="n"/>
      <c r="M56" s="8" t="n"/>
      <c r="N56" s="8">
        <f>IFERROR(VLOOKUP(I56,'Paramètres'!$N$4:$Q$6,2,FALSE),"")</f>
        <v/>
      </c>
      <c r="O56" s="8">
        <f>IF(LEN(M56)=0,N56,M56)</f>
        <v/>
      </c>
      <c r="P56" s="8">
        <f>IF(AND(LEN(L56)&gt;0,LEN(O56)&gt;0), L56+O56/1440, "")</f>
        <v/>
      </c>
      <c r="Q56" s="8">
        <f>IFERROR(VLOOKUP(I56,'Paramètres'!$N$4:$Q$6,3,FALSE),"")</f>
        <v/>
      </c>
      <c r="R56" s="8">
        <f>IF(AND(LEN(L56)&gt;0,LEN(Q56)&gt;0), MAX(L56, U56) + Q56/1440, "")</f>
        <v/>
      </c>
      <c r="S56" s="8">
        <f>IF(LEN(L56)=0, "", (NOW()-L56)*1440)</f>
        <v/>
      </c>
      <c r="T56" s="8">
        <f>IF(LEN(P56)=0, "", (P56-NOW())*1440)</f>
        <v/>
      </c>
      <c r="U56" s="8" t="n"/>
      <c r="V56" s="8">
        <f>IF(LEN(R56)=0, "", (R56-NOW())*1440)</f>
        <v/>
      </c>
      <c r="W56" s="8">
        <f>IF(OR(K56="Clos", T56&gt;=0), "OK", "Retard")</f>
        <v/>
      </c>
      <c r="X56" s="8">
        <f>IF(OR(K56="Clos", V56&gt;=0), "OK", "Retard")</f>
        <v/>
      </c>
      <c r="Y56" s="8">
        <f>IFERROR(VLOOKUP(I56,'Paramètres'!$N$4:$Q$6,4,FALSE),"")</f>
        <v/>
      </c>
      <c r="Z56" s="8">
        <f>IF(AND(LEN(L56)&gt;0,LEN(Y56)&gt;0), L56+Y56/1440, "")</f>
        <v/>
      </c>
      <c r="AA56" s="8">
        <f>IF(LEN(Z56)=0, "", (Z56-NOW())*1440)</f>
        <v/>
      </c>
      <c r="AB56" s="8">
        <f>IF(OR(K56="Clos", AB56&gt;=0), "OK", "Retard")</f>
        <v/>
      </c>
      <c r="AC56" s="9" t="n"/>
    </row>
    <row r="57">
      <c r="A57" s="8" t="n"/>
      <c r="B57" s="9" t="n"/>
      <c r="C57" s="9" t="n"/>
      <c r="D57" s="9" t="n"/>
      <c r="E57" s="8" t="n"/>
      <c r="F57" s="8" t="n"/>
      <c r="G57" s="8">
        <f>IFERROR(VLOOKUP(E57,'Paramètres'!$G$4:$H$6,2,FALSE)*VLOOKUP(F57,'Paramètres'!$G$4:$H$6,2,FALSE),"")</f>
        <v/>
      </c>
      <c r="H57" s="8">
        <f>IF(G57&gt;=6,3,IF(G57&gt;=4,2,IF(G57&lt;&gt;"",1,"")))</f>
        <v/>
      </c>
      <c r="I57" s="8">
        <f>H57</f>
        <v/>
      </c>
      <c r="J57" s="8" t="n"/>
      <c r="K57" s="8" t="n"/>
      <c r="L57" s="8" t="n"/>
      <c r="M57" s="8" t="n"/>
      <c r="N57" s="8">
        <f>IFERROR(VLOOKUP(I57,'Paramètres'!$N$4:$Q$6,2,FALSE),"")</f>
        <v/>
      </c>
      <c r="O57" s="8">
        <f>IF(LEN(M57)=0,N57,M57)</f>
        <v/>
      </c>
      <c r="P57" s="8">
        <f>IF(AND(LEN(L57)&gt;0,LEN(O57)&gt;0), L57+O57/1440, "")</f>
        <v/>
      </c>
      <c r="Q57" s="8">
        <f>IFERROR(VLOOKUP(I57,'Paramètres'!$N$4:$Q$6,3,FALSE),"")</f>
        <v/>
      </c>
      <c r="R57" s="8">
        <f>IF(AND(LEN(L57)&gt;0,LEN(Q57)&gt;0), MAX(L57, U57) + Q57/1440, "")</f>
        <v/>
      </c>
      <c r="S57" s="8">
        <f>IF(LEN(L57)=0, "", (NOW()-L57)*1440)</f>
        <v/>
      </c>
      <c r="T57" s="8">
        <f>IF(LEN(P57)=0, "", (P57-NOW())*1440)</f>
        <v/>
      </c>
      <c r="U57" s="8" t="n"/>
      <c r="V57" s="8">
        <f>IF(LEN(R57)=0, "", (R57-NOW())*1440)</f>
        <v/>
      </c>
      <c r="W57" s="8">
        <f>IF(OR(K57="Clos", T57&gt;=0), "OK", "Retard")</f>
        <v/>
      </c>
      <c r="X57" s="8">
        <f>IF(OR(K57="Clos", V57&gt;=0), "OK", "Retard")</f>
        <v/>
      </c>
      <c r="Y57" s="8">
        <f>IFERROR(VLOOKUP(I57,'Paramètres'!$N$4:$Q$6,4,FALSE),"")</f>
        <v/>
      </c>
      <c r="Z57" s="8">
        <f>IF(AND(LEN(L57)&gt;0,LEN(Y57)&gt;0), L57+Y57/1440, "")</f>
        <v/>
      </c>
      <c r="AA57" s="8">
        <f>IF(LEN(Z57)=0, "", (Z57-NOW())*1440)</f>
        <v/>
      </c>
      <c r="AB57" s="8">
        <f>IF(OR(K57="Clos", AB57&gt;=0), "OK", "Retard")</f>
        <v/>
      </c>
      <c r="AC57" s="9" t="n"/>
    </row>
    <row r="58">
      <c r="A58" s="8" t="n"/>
      <c r="B58" s="9" t="n"/>
      <c r="C58" s="9" t="n"/>
      <c r="D58" s="9" t="n"/>
      <c r="E58" s="8" t="n"/>
      <c r="F58" s="8" t="n"/>
      <c r="G58" s="8">
        <f>IFERROR(VLOOKUP(E58,'Paramètres'!$G$4:$H$6,2,FALSE)*VLOOKUP(F58,'Paramètres'!$G$4:$H$6,2,FALSE),"")</f>
        <v/>
      </c>
      <c r="H58" s="8">
        <f>IF(G58&gt;=6,3,IF(G58&gt;=4,2,IF(G58&lt;&gt;"",1,"")))</f>
        <v/>
      </c>
      <c r="I58" s="8">
        <f>H58</f>
        <v/>
      </c>
      <c r="J58" s="8" t="n"/>
      <c r="K58" s="8" t="n"/>
      <c r="L58" s="8" t="n"/>
      <c r="M58" s="8" t="n"/>
      <c r="N58" s="8">
        <f>IFERROR(VLOOKUP(I58,'Paramètres'!$N$4:$Q$6,2,FALSE),"")</f>
        <v/>
      </c>
      <c r="O58" s="8">
        <f>IF(LEN(M58)=0,N58,M58)</f>
        <v/>
      </c>
      <c r="P58" s="8">
        <f>IF(AND(LEN(L58)&gt;0,LEN(O58)&gt;0), L58+O58/1440, "")</f>
        <v/>
      </c>
      <c r="Q58" s="8">
        <f>IFERROR(VLOOKUP(I58,'Paramètres'!$N$4:$Q$6,3,FALSE),"")</f>
        <v/>
      </c>
      <c r="R58" s="8">
        <f>IF(AND(LEN(L58)&gt;0,LEN(Q58)&gt;0), MAX(L58, U58) + Q58/1440, "")</f>
        <v/>
      </c>
      <c r="S58" s="8">
        <f>IF(LEN(L58)=0, "", (NOW()-L58)*1440)</f>
        <v/>
      </c>
      <c r="T58" s="8">
        <f>IF(LEN(P58)=0, "", (P58-NOW())*1440)</f>
        <v/>
      </c>
      <c r="U58" s="8" t="n"/>
      <c r="V58" s="8">
        <f>IF(LEN(R58)=0, "", (R58-NOW())*1440)</f>
        <v/>
      </c>
      <c r="W58" s="8">
        <f>IF(OR(K58="Clos", T58&gt;=0), "OK", "Retard")</f>
        <v/>
      </c>
      <c r="X58" s="8">
        <f>IF(OR(K58="Clos", V58&gt;=0), "OK", "Retard")</f>
        <v/>
      </c>
      <c r="Y58" s="8">
        <f>IFERROR(VLOOKUP(I58,'Paramètres'!$N$4:$Q$6,4,FALSE),"")</f>
        <v/>
      </c>
      <c r="Z58" s="8">
        <f>IF(AND(LEN(L58)&gt;0,LEN(Y58)&gt;0), L58+Y58/1440, "")</f>
        <v/>
      </c>
      <c r="AA58" s="8">
        <f>IF(LEN(Z58)=0, "", (Z58-NOW())*1440)</f>
        <v/>
      </c>
      <c r="AB58" s="8">
        <f>IF(OR(K58="Clos", AB58&gt;=0), "OK", "Retard")</f>
        <v/>
      </c>
      <c r="AC58" s="9" t="n"/>
    </row>
    <row r="59">
      <c r="A59" s="8" t="n"/>
      <c r="B59" s="9" t="n"/>
      <c r="C59" s="9" t="n"/>
      <c r="D59" s="9" t="n"/>
      <c r="E59" s="8" t="n"/>
      <c r="F59" s="8" t="n"/>
      <c r="G59" s="8">
        <f>IFERROR(VLOOKUP(E59,'Paramètres'!$G$4:$H$6,2,FALSE)*VLOOKUP(F59,'Paramètres'!$G$4:$H$6,2,FALSE),"")</f>
        <v/>
      </c>
      <c r="H59" s="8">
        <f>IF(G59&gt;=6,3,IF(G59&gt;=4,2,IF(G59&lt;&gt;"",1,"")))</f>
        <v/>
      </c>
      <c r="I59" s="8">
        <f>H59</f>
        <v/>
      </c>
      <c r="J59" s="8" t="n"/>
      <c r="K59" s="8" t="n"/>
      <c r="L59" s="8" t="n"/>
      <c r="M59" s="8" t="n"/>
      <c r="N59" s="8">
        <f>IFERROR(VLOOKUP(I59,'Paramètres'!$N$4:$Q$6,2,FALSE),"")</f>
        <v/>
      </c>
      <c r="O59" s="8">
        <f>IF(LEN(M59)=0,N59,M59)</f>
        <v/>
      </c>
      <c r="P59" s="8">
        <f>IF(AND(LEN(L59)&gt;0,LEN(O59)&gt;0), L59+O59/1440, "")</f>
        <v/>
      </c>
      <c r="Q59" s="8">
        <f>IFERROR(VLOOKUP(I59,'Paramètres'!$N$4:$Q$6,3,FALSE),"")</f>
        <v/>
      </c>
      <c r="R59" s="8">
        <f>IF(AND(LEN(L59)&gt;0,LEN(Q59)&gt;0), MAX(L59, U59) + Q59/1440, "")</f>
        <v/>
      </c>
      <c r="S59" s="8">
        <f>IF(LEN(L59)=0, "", (NOW()-L59)*1440)</f>
        <v/>
      </c>
      <c r="T59" s="8">
        <f>IF(LEN(P59)=0, "", (P59-NOW())*1440)</f>
        <v/>
      </c>
      <c r="U59" s="8" t="n"/>
      <c r="V59" s="8">
        <f>IF(LEN(R59)=0, "", (R59-NOW())*1440)</f>
        <v/>
      </c>
      <c r="W59" s="8">
        <f>IF(OR(K59="Clos", T59&gt;=0), "OK", "Retard")</f>
        <v/>
      </c>
      <c r="X59" s="8">
        <f>IF(OR(K59="Clos", V59&gt;=0), "OK", "Retard")</f>
        <v/>
      </c>
      <c r="Y59" s="8">
        <f>IFERROR(VLOOKUP(I59,'Paramètres'!$N$4:$Q$6,4,FALSE),"")</f>
        <v/>
      </c>
      <c r="Z59" s="8">
        <f>IF(AND(LEN(L59)&gt;0,LEN(Y59)&gt;0), L59+Y59/1440, "")</f>
        <v/>
      </c>
      <c r="AA59" s="8">
        <f>IF(LEN(Z59)=0, "", (Z59-NOW())*1440)</f>
        <v/>
      </c>
      <c r="AB59" s="8">
        <f>IF(OR(K59="Clos", AB59&gt;=0), "OK", "Retard")</f>
        <v/>
      </c>
      <c r="AC59" s="9" t="n"/>
    </row>
    <row r="60">
      <c r="A60" s="8" t="n"/>
      <c r="B60" s="9" t="n"/>
      <c r="C60" s="9" t="n"/>
      <c r="D60" s="9" t="n"/>
      <c r="E60" s="8" t="n"/>
      <c r="F60" s="8" t="n"/>
      <c r="G60" s="8">
        <f>IFERROR(VLOOKUP(E60,'Paramètres'!$G$4:$H$6,2,FALSE)*VLOOKUP(F60,'Paramètres'!$G$4:$H$6,2,FALSE),"")</f>
        <v/>
      </c>
      <c r="H60" s="8">
        <f>IF(G60&gt;=6,3,IF(G60&gt;=4,2,IF(G60&lt;&gt;"",1,"")))</f>
        <v/>
      </c>
      <c r="I60" s="8">
        <f>H60</f>
        <v/>
      </c>
      <c r="J60" s="8" t="n"/>
      <c r="K60" s="8" t="n"/>
      <c r="L60" s="8" t="n"/>
      <c r="M60" s="8" t="n"/>
      <c r="N60" s="8">
        <f>IFERROR(VLOOKUP(I60,'Paramètres'!$N$4:$Q$6,2,FALSE),"")</f>
        <v/>
      </c>
      <c r="O60" s="8">
        <f>IF(LEN(M60)=0,N60,M60)</f>
        <v/>
      </c>
      <c r="P60" s="8">
        <f>IF(AND(LEN(L60)&gt;0,LEN(O60)&gt;0), L60+O60/1440, "")</f>
        <v/>
      </c>
      <c r="Q60" s="8">
        <f>IFERROR(VLOOKUP(I60,'Paramètres'!$N$4:$Q$6,3,FALSE),"")</f>
        <v/>
      </c>
      <c r="R60" s="8">
        <f>IF(AND(LEN(L60)&gt;0,LEN(Q60)&gt;0), MAX(L60, U60) + Q60/1440, "")</f>
        <v/>
      </c>
      <c r="S60" s="8">
        <f>IF(LEN(L60)=0, "", (NOW()-L60)*1440)</f>
        <v/>
      </c>
      <c r="T60" s="8">
        <f>IF(LEN(P60)=0, "", (P60-NOW())*1440)</f>
        <v/>
      </c>
      <c r="U60" s="8" t="n"/>
      <c r="V60" s="8">
        <f>IF(LEN(R60)=0, "", (R60-NOW())*1440)</f>
        <v/>
      </c>
      <c r="W60" s="8">
        <f>IF(OR(K60="Clos", T60&gt;=0), "OK", "Retard")</f>
        <v/>
      </c>
      <c r="X60" s="8">
        <f>IF(OR(K60="Clos", V60&gt;=0), "OK", "Retard")</f>
        <v/>
      </c>
      <c r="Y60" s="8">
        <f>IFERROR(VLOOKUP(I60,'Paramètres'!$N$4:$Q$6,4,FALSE),"")</f>
        <v/>
      </c>
      <c r="Z60" s="8">
        <f>IF(AND(LEN(L60)&gt;0,LEN(Y60)&gt;0), L60+Y60/1440, "")</f>
        <v/>
      </c>
      <c r="AA60" s="8">
        <f>IF(LEN(Z60)=0, "", (Z60-NOW())*1440)</f>
        <v/>
      </c>
      <c r="AB60" s="8">
        <f>IF(OR(K60="Clos", AB60&gt;=0), "OK", "Retard")</f>
        <v/>
      </c>
      <c r="AC60" s="9" t="n"/>
    </row>
    <row r="61">
      <c r="A61" s="8" t="n"/>
      <c r="B61" s="9" t="n"/>
      <c r="C61" s="9" t="n"/>
      <c r="D61" s="9" t="n"/>
      <c r="E61" s="8" t="n"/>
      <c r="F61" s="8" t="n"/>
      <c r="G61" s="8">
        <f>IFERROR(VLOOKUP(E61,'Paramètres'!$G$4:$H$6,2,FALSE)*VLOOKUP(F61,'Paramètres'!$G$4:$H$6,2,FALSE),"")</f>
        <v/>
      </c>
      <c r="H61" s="8">
        <f>IF(G61&gt;=6,3,IF(G61&gt;=4,2,IF(G61&lt;&gt;"",1,"")))</f>
        <v/>
      </c>
      <c r="I61" s="8">
        <f>H61</f>
        <v/>
      </c>
      <c r="J61" s="8" t="n"/>
      <c r="K61" s="8" t="n"/>
      <c r="L61" s="8" t="n"/>
      <c r="M61" s="8" t="n"/>
      <c r="N61" s="8">
        <f>IFERROR(VLOOKUP(I61,'Paramètres'!$N$4:$Q$6,2,FALSE),"")</f>
        <v/>
      </c>
      <c r="O61" s="8">
        <f>IF(LEN(M61)=0,N61,M61)</f>
        <v/>
      </c>
      <c r="P61" s="8">
        <f>IF(AND(LEN(L61)&gt;0,LEN(O61)&gt;0), L61+O61/1440, "")</f>
        <v/>
      </c>
      <c r="Q61" s="8">
        <f>IFERROR(VLOOKUP(I61,'Paramètres'!$N$4:$Q$6,3,FALSE),"")</f>
        <v/>
      </c>
      <c r="R61" s="8">
        <f>IF(AND(LEN(L61)&gt;0,LEN(Q61)&gt;0), MAX(L61, U61) + Q61/1440, "")</f>
        <v/>
      </c>
      <c r="S61" s="8">
        <f>IF(LEN(L61)=0, "", (NOW()-L61)*1440)</f>
        <v/>
      </c>
      <c r="T61" s="8">
        <f>IF(LEN(P61)=0, "", (P61-NOW())*1440)</f>
        <v/>
      </c>
      <c r="U61" s="8" t="n"/>
      <c r="V61" s="8">
        <f>IF(LEN(R61)=0, "", (R61-NOW())*1440)</f>
        <v/>
      </c>
      <c r="W61" s="8">
        <f>IF(OR(K61="Clos", T61&gt;=0), "OK", "Retard")</f>
        <v/>
      </c>
      <c r="X61" s="8">
        <f>IF(OR(K61="Clos", V61&gt;=0), "OK", "Retard")</f>
        <v/>
      </c>
      <c r="Y61" s="8">
        <f>IFERROR(VLOOKUP(I61,'Paramètres'!$N$4:$Q$6,4,FALSE),"")</f>
        <v/>
      </c>
      <c r="Z61" s="8">
        <f>IF(AND(LEN(L61)&gt;0,LEN(Y61)&gt;0), L61+Y61/1440, "")</f>
        <v/>
      </c>
      <c r="AA61" s="8">
        <f>IF(LEN(Z61)=0, "", (Z61-NOW())*1440)</f>
        <v/>
      </c>
      <c r="AB61" s="8">
        <f>IF(OR(K61="Clos", AB61&gt;=0), "OK", "Retard")</f>
        <v/>
      </c>
      <c r="AC61" s="9" t="n"/>
    </row>
    <row r="62">
      <c r="A62" s="8" t="n"/>
      <c r="B62" s="9" t="n"/>
      <c r="C62" s="9" t="n"/>
      <c r="D62" s="9" t="n"/>
      <c r="E62" s="8" t="n"/>
      <c r="F62" s="8" t="n"/>
      <c r="G62" s="8">
        <f>IFERROR(VLOOKUP(E62,'Paramètres'!$G$4:$H$6,2,FALSE)*VLOOKUP(F62,'Paramètres'!$G$4:$H$6,2,FALSE),"")</f>
        <v/>
      </c>
      <c r="H62" s="8">
        <f>IF(G62&gt;=6,3,IF(G62&gt;=4,2,IF(G62&lt;&gt;"",1,"")))</f>
        <v/>
      </c>
      <c r="I62" s="8">
        <f>H62</f>
        <v/>
      </c>
      <c r="J62" s="8" t="n"/>
      <c r="K62" s="8" t="n"/>
      <c r="L62" s="8" t="n"/>
      <c r="M62" s="8" t="n"/>
      <c r="N62" s="8">
        <f>IFERROR(VLOOKUP(I62,'Paramètres'!$N$4:$Q$6,2,FALSE),"")</f>
        <v/>
      </c>
      <c r="O62" s="8">
        <f>IF(LEN(M62)=0,N62,M62)</f>
        <v/>
      </c>
      <c r="P62" s="8">
        <f>IF(AND(LEN(L62)&gt;0,LEN(O62)&gt;0), L62+O62/1440, "")</f>
        <v/>
      </c>
      <c r="Q62" s="8">
        <f>IFERROR(VLOOKUP(I62,'Paramètres'!$N$4:$Q$6,3,FALSE),"")</f>
        <v/>
      </c>
      <c r="R62" s="8">
        <f>IF(AND(LEN(L62)&gt;0,LEN(Q62)&gt;0), MAX(L62, U62) + Q62/1440, "")</f>
        <v/>
      </c>
      <c r="S62" s="8">
        <f>IF(LEN(L62)=0, "", (NOW()-L62)*1440)</f>
        <v/>
      </c>
      <c r="T62" s="8">
        <f>IF(LEN(P62)=0, "", (P62-NOW())*1440)</f>
        <v/>
      </c>
      <c r="U62" s="8" t="n"/>
      <c r="V62" s="8">
        <f>IF(LEN(R62)=0, "", (R62-NOW())*1440)</f>
        <v/>
      </c>
      <c r="W62" s="8">
        <f>IF(OR(K62="Clos", T62&gt;=0), "OK", "Retard")</f>
        <v/>
      </c>
      <c r="X62" s="8">
        <f>IF(OR(K62="Clos", V62&gt;=0), "OK", "Retard")</f>
        <v/>
      </c>
      <c r="Y62" s="8">
        <f>IFERROR(VLOOKUP(I62,'Paramètres'!$N$4:$Q$6,4,FALSE),"")</f>
        <v/>
      </c>
      <c r="Z62" s="8">
        <f>IF(AND(LEN(L62)&gt;0,LEN(Y62)&gt;0), L62+Y62/1440, "")</f>
        <v/>
      </c>
      <c r="AA62" s="8">
        <f>IF(LEN(Z62)=0, "", (Z62-NOW())*1440)</f>
        <v/>
      </c>
      <c r="AB62" s="8">
        <f>IF(OR(K62="Clos", AB62&gt;=0), "OK", "Retard")</f>
        <v/>
      </c>
      <c r="AC62" s="9" t="n"/>
    </row>
    <row r="63">
      <c r="A63" s="8" t="n"/>
      <c r="B63" s="9" t="n"/>
      <c r="C63" s="9" t="n"/>
      <c r="D63" s="9" t="n"/>
      <c r="E63" s="8" t="n"/>
      <c r="F63" s="8" t="n"/>
      <c r="G63" s="8">
        <f>IFERROR(VLOOKUP(E63,'Paramètres'!$G$4:$H$6,2,FALSE)*VLOOKUP(F63,'Paramètres'!$G$4:$H$6,2,FALSE),"")</f>
        <v/>
      </c>
      <c r="H63" s="8">
        <f>IF(G63&gt;=6,3,IF(G63&gt;=4,2,IF(G63&lt;&gt;"",1,"")))</f>
        <v/>
      </c>
      <c r="I63" s="8">
        <f>H63</f>
        <v/>
      </c>
      <c r="J63" s="8" t="n"/>
      <c r="K63" s="8" t="n"/>
      <c r="L63" s="8" t="n"/>
      <c r="M63" s="8" t="n"/>
      <c r="N63" s="8">
        <f>IFERROR(VLOOKUP(I63,'Paramètres'!$N$4:$Q$6,2,FALSE),"")</f>
        <v/>
      </c>
      <c r="O63" s="8">
        <f>IF(LEN(M63)=0,N63,M63)</f>
        <v/>
      </c>
      <c r="P63" s="8">
        <f>IF(AND(LEN(L63)&gt;0,LEN(O63)&gt;0), L63+O63/1440, "")</f>
        <v/>
      </c>
      <c r="Q63" s="8">
        <f>IFERROR(VLOOKUP(I63,'Paramètres'!$N$4:$Q$6,3,FALSE),"")</f>
        <v/>
      </c>
      <c r="R63" s="8">
        <f>IF(AND(LEN(L63)&gt;0,LEN(Q63)&gt;0), MAX(L63, U63) + Q63/1440, "")</f>
        <v/>
      </c>
      <c r="S63" s="8">
        <f>IF(LEN(L63)=0, "", (NOW()-L63)*1440)</f>
        <v/>
      </c>
      <c r="T63" s="8">
        <f>IF(LEN(P63)=0, "", (P63-NOW())*1440)</f>
        <v/>
      </c>
      <c r="U63" s="8" t="n"/>
      <c r="V63" s="8">
        <f>IF(LEN(R63)=0, "", (R63-NOW())*1440)</f>
        <v/>
      </c>
      <c r="W63" s="8">
        <f>IF(OR(K63="Clos", T63&gt;=0), "OK", "Retard")</f>
        <v/>
      </c>
      <c r="X63" s="8">
        <f>IF(OR(K63="Clos", V63&gt;=0), "OK", "Retard")</f>
        <v/>
      </c>
      <c r="Y63" s="8">
        <f>IFERROR(VLOOKUP(I63,'Paramètres'!$N$4:$Q$6,4,FALSE),"")</f>
        <v/>
      </c>
      <c r="Z63" s="8">
        <f>IF(AND(LEN(L63)&gt;0,LEN(Y63)&gt;0), L63+Y63/1440, "")</f>
        <v/>
      </c>
      <c r="AA63" s="8">
        <f>IF(LEN(Z63)=0, "", (Z63-NOW())*1440)</f>
        <v/>
      </c>
      <c r="AB63" s="8">
        <f>IF(OR(K63="Clos", AB63&gt;=0), "OK", "Retard")</f>
        <v/>
      </c>
      <c r="AC63" s="9" t="n"/>
    </row>
    <row r="64">
      <c r="A64" s="8" t="n"/>
      <c r="B64" s="9" t="n"/>
      <c r="C64" s="9" t="n"/>
      <c r="D64" s="9" t="n"/>
      <c r="E64" s="8" t="n"/>
      <c r="F64" s="8" t="n"/>
      <c r="G64" s="8">
        <f>IFERROR(VLOOKUP(E64,'Paramètres'!$G$4:$H$6,2,FALSE)*VLOOKUP(F64,'Paramètres'!$G$4:$H$6,2,FALSE),"")</f>
        <v/>
      </c>
      <c r="H64" s="8">
        <f>IF(G64&gt;=6,3,IF(G64&gt;=4,2,IF(G64&lt;&gt;"",1,"")))</f>
        <v/>
      </c>
      <c r="I64" s="8">
        <f>H64</f>
        <v/>
      </c>
      <c r="J64" s="8" t="n"/>
      <c r="K64" s="8" t="n"/>
      <c r="L64" s="8" t="n"/>
      <c r="M64" s="8" t="n"/>
      <c r="N64" s="8">
        <f>IFERROR(VLOOKUP(I64,'Paramètres'!$N$4:$Q$6,2,FALSE),"")</f>
        <v/>
      </c>
      <c r="O64" s="8">
        <f>IF(LEN(M64)=0,N64,M64)</f>
        <v/>
      </c>
      <c r="P64" s="8">
        <f>IF(AND(LEN(L64)&gt;0,LEN(O64)&gt;0), L64+O64/1440, "")</f>
        <v/>
      </c>
      <c r="Q64" s="8">
        <f>IFERROR(VLOOKUP(I64,'Paramètres'!$N$4:$Q$6,3,FALSE),"")</f>
        <v/>
      </c>
      <c r="R64" s="8">
        <f>IF(AND(LEN(L64)&gt;0,LEN(Q64)&gt;0), MAX(L64, U64) + Q64/1440, "")</f>
        <v/>
      </c>
      <c r="S64" s="8">
        <f>IF(LEN(L64)=0, "", (NOW()-L64)*1440)</f>
        <v/>
      </c>
      <c r="T64" s="8">
        <f>IF(LEN(P64)=0, "", (P64-NOW())*1440)</f>
        <v/>
      </c>
      <c r="U64" s="8" t="n"/>
      <c r="V64" s="8">
        <f>IF(LEN(R64)=0, "", (R64-NOW())*1440)</f>
        <v/>
      </c>
      <c r="W64" s="8">
        <f>IF(OR(K64="Clos", T64&gt;=0), "OK", "Retard")</f>
        <v/>
      </c>
      <c r="X64" s="8">
        <f>IF(OR(K64="Clos", V64&gt;=0), "OK", "Retard")</f>
        <v/>
      </c>
      <c r="Y64" s="8">
        <f>IFERROR(VLOOKUP(I64,'Paramètres'!$N$4:$Q$6,4,FALSE),"")</f>
        <v/>
      </c>
      <c r="Z64" s="8">
        <f>IF(AND(LEN(L64)&gt;0,LEN(Y64)&gt;0), L64+Y64/1440, "")</f>
        <v/>
      </c>
      <c r="AA64" s="8">
        <f>IF(LEN(Z64)=0, "", (Z64-NOW())*1440)</f>
        <v/>
      </c>
      <c r="AB64" s="8">
        <f>IF(OR(K64="Clos", AB64&gt;=0), "OK", "Retard")</f>
        <v/>
      </c>
      <c r="AC64" s="9" t="n"/>
    </row>
    <row r="65">
      <c r="A65" s="8" t="n"/>
      <c r="B65" s="9" t="n"/>
      <c r="C65" s="9" t="n"/>
      <c r="D65" s="9" t="n"/>
      <c r="E65" s="8" t="n"/>
      <c r="F65" s="8" t="n"/>
      <c r="G65" s="8">
        <f>IFERROR(VLOOKUP(E65,'Paramètres'!$G$4:$H$6,2,FALSE)*VLOOKUP(F65,'Paramètres'!$G$4:$H$6,2,FALSE),"")</f>
        <v/>
      </c>
      <c r="H65" s="8">
        <f>IF(G65&gt;=6,3,IF(G65&gt;=4,2,IF(G65&lt;&gt;"",1,"")))</f>
        <v/>
      </c>
      <c r="I65" s="8">
        <f>H65</f>
        <v/>
      </c>
      <c r="J65" s="8" t="n"/>
      <c r="K65" s="8" t="n"/>
      <c r="L65" s="8" t="n"/>
      <c r="M65" s="8" t="n"/>
      <c r="N65" s="8">
        <f>IFERROR(VLOOKUP(I65,'Paramètres'!$N$4:$Q$6,2,FALSE),"")</f>
        <v/>
      </c>
      <c r="O65" s="8">
        <f>IF(LEN(M65)=0,N65,M65)</f>
        <v/>
      </c>
      <c r="P65" s="8">
        <f>IF(AND(LEN(L65)&gt;0,LEN(O65)&gt;0), L65+O65/1440, "")</f>
        <v/>
      </c>
      <c r="Q65" s="8">
        <f>IFERROR(VLOOKUP(I65,'Paramètres'!$N$4:$Q$6,3,FALSE),"")</f>
        <v/>
      </c>
      <c r="R65" s="8">
        <f>IF(AND(LEN(L65)&gt;0,LEN(Q65)&gt;0), MAX(L65, U65) + Q65/1440, "")</f>
        <v/>
      </c>
      <c r="S65" s="8">
        <f>IF(LEN(L65)=0, "", (NOW()-L65)*1440)</f>
        <v/>
      </c>
      <c r="T65" s="8">
        <f>IF(LEN(P65)=0, "", (P65-NOW())*1440)</f>
        <v/>
      </c>
      <c r="U65" s="8" t="n"/>
      <c r="V65" s="8">
        <f>IF(LEN(R65)=0, "", (R65-NOW())*1440)</f>
        <v/>
      </c>
      <c r="W65" s="8">
        <f>IF(OR(K65="Clos", T65&gt;=0), "OK", "Retard")</f>
        <v/>
      </c>
      <c r="X65" s="8">
        <f>IF(OR(K65="Clos", V65&gt;=0), "OK", "Retard")</f>
        <v/>
      </c>
      <c r="Y65" s="8">
        <f>IFERROR(VLOOKUP(I65,'Paramètres'!$N$4:$Q$6,4,FALSE),"")</f>
        <v/>
      </c>
      <c r="Z65" s="8">
        <f>IF(AND(LEN(L65)&gt;0,LEN(Y65)&gt;0), L65+Y65/1440, "")</f>
        <v/>
      </c>
      <c r="AA65" s="8">
        <f>IF(LEN(Z65)=0, "", (Z65-NOW())*1440)</f>
        <v/>
      </c>
      <c r="AB65" s="8">
        <f>IF(OR(K65="Clos", AB65&gt;=0), "OK", "Retard")</f>
        <v/>
      </c>
      <c r="AC65" s="9" t="n"/>
    </row>
    <row r="66">
      <c r="A66" s="8" t="n"/>
      <c r="B66" s="9" t="n"/>
      <c r="C66" s="9" t="n"/>
      <c r="D66" s="9" t="n"/>
      <c r="E66" s="8" t="n"/>
      <c r="F66" s="8" t="n"/>
      <c r="G66" s="8">
        <f>IFERROR(VLOOKUP(E66,'Paramètres'!$G$4:$H$6,2,FALSE)*VLOOKUP(F66,'Paramètres'!$G$4:$H$6,2,FALSE),"")</f>
        <v/>
      </c>
      <c r="H66" s="8">
        <f>IF(G66&gt;=6,3,IF(G66&gt;=4,2,IF(G66&lt;&gt;"",1,"")))</f>
        <v/>
      </c>
      <c r="I66" s="8">
        <f>H66</f>
        <v/>
      </c>
      <c r="J66" s="8" t="n"/>
      <c r="K66" s="8" t="n"/>
      <c r="L66" s="8" t="n"/>
      <c r="M66" s="8" t="n"/>
      <c r="N66" s="8">
        <f>IFERROR(VLOOKUP(I66,'Paramètres'!$N$4:$Q$6,2,FALSE),"")</f>
        <v/>
      </c>
      <c r="O66" s="8">
        <f>IF(LEN(M66)=0,N66,M66)</f>
        <v/>
      </c>
      <c r="P66" s="8">
        <f>IF(AND(LEN(L66)&gt;0,LEN(O66)&gt;0), L66+O66/1440, "")</f>
        <v/>
      </c>
      <c r="Q66" s="8">
        <f>IFERROR(VLOOKUP(I66,'Paramètres'!$N$4:$Q$6,3,FALSE),"")</f>
        <v/>
      </c>
      <c r="R66" s="8">
        <f>IF(AND(LEN(L66)&gt;0,LEN(Q66)&gt;0), MAX(L66, U66) + Q66/1440, "")</f>
        <v/>
      </c>
      <c r="S66" s="8">
        <f>IF(LEN(L66)=0, "", (NOW()-L66)*1440)</f>
        <v/>
      </c>
      <c r="T66" s="8">
        <f>IF(LEN(P66)=0, "", (P66-NOW())*1440)</f>
        <v/>
      </c>
      <c r="U66" s="8" t="n"/>
      <c r="V66" s="8">
        <f>IF(LEN(R66)=0, "", (R66-NOW())*1440)</f>
        <v/>
      </c>
      <c r="W66" s="8">
        <f>IF(OR(K66="Clos", T66&gt;=0), "OK", "Retard")</f>
        <v/>
      </c>
      <c r="X66" s="8">
        <f>IF(OR(K66="Clos", V66&gt;=0), "OK", "Retard")</f>
        <v/>
      </c>
      <c r="Y66" s="8">
        <f>IFERROR(VLOOKUP(I66,'Paramètres'!$N$4:$Q$6,4,FALSE),"")</f>
        <v/>
      </c>
      <c r="Z66" s="8">
        <f>IF(AND(LEN(L66)&gt;0,LEN(Y66)&gt;0), L66+Y66/1440, "")</f>
        <v/>
      </c>
      <c r="AA66" s="8">
        <f>IF(LEN(Z66)=0, "", (Z66-NOW())*1440)</f>
        <v/>
      </c>
      <c r="AB66" s="8">
        <f>IF(OR(K66="Clos", AB66&gt;=0), "OK", "Retard")</f>
        <v/>
      </c>
      <c r="AC66" s="9" t="n"/>
    </row>
    <row r="67">
      <c r="A67" s="8" t="n"/>
      <c r="B67" s="9" t="n"/>
      <c r="C67" s="9" t="n"/>
      <c r="D67" s="9" t="n"/>
      <c r="E67" s="8" t="n"/>
      <c r="F67" s="8" t="n"/>
      <c r="G67" s="8">
        <f>IFERROR(VLOOKUP(E67,'Paramètres'!$G$4:$H$6,2,FALSE)*VLOOKUP(F67,'Paramètres'!$G$4:$H$6,2,FALSE),"")</f>
        <v/>
      </c>
      <c r="H67" s="8">
        <f>IF(G67&gt;=6,3,IF(G67&gt;=4,2,IF(G67&lt;&gt;"",1,"")))</f>
        <v/>
      </c>
      <c r="I67" s="8">
        <f>H67</f>
        <v/>
      </c>
      <c r="J67" s="8" t="n"/>
      <c r="K67" s="8" t="n"/>
      <c r="L67" s="8" t="n"/>
      <c r="M67" s="8" t="n"/>
      <c r="N67" s="8">
        <f>IFERROR(VLOOKUP(I67,'Paramètres'!$N$4:$Q$6,2,FALSE),"")</f>
        <v/>
      </c>
      <c r="O67" s="8">
        <f>IF(LEN(M67)=0,N67,M67)</f>
        <v/>
      </c>
      <c r="P67" s="8">
        <f>IF(AND(LEN(L67)&gt;0,LEN(O67)&gt;0), L67+O67/1440, "")</f>
        <v/>
      </c>
      <c r="Q67" s="8">
        <f>IFERROR(VLOOKUP(I67,'Paramètres'!$N$4:$Q$6,3,FALSE),"")</f>
        <v/>
      </c>
      <c r="R67" s="8">
        <f>IF(AND(LEN(L67)&gt;0,LEN(Q67)&gt;0), MAX(L67, U67) + Q67/1440, "")</f>
        <v/>
      </c>
      <c r="S67" s="8">
        <f>IF(LEN(L67)=0, "", (NOW()-L67)*1440)</f>
        <v/>
      </c>
      <c r="T67" s="8">
        <f>IF(LEN(P67)=0, "", (P67-NOW())*1440)</f>
        <v/>
      </c>
      <c r="U67" s="8" t="n"/>
      <c r="V67" s="8">
        <f>IF(LEN(R67)=0, "", (R67-NOW())*1440)</f>
        <v/>
      </c>
      <c r="W67" s="8">
        <f>IF(OR(K67="Clos", T67&gt;=0), "OK", "Retard")</f>
        <v/>
      </c>
      <c r="X67" s="8">
        <f>IF(OR(K67="Clos", V67&gt;=0), "OK", "Retard")</f>
        <v/>
      </c>
      <c r="Y67" s="8">
        <f>IFERROR(VLOOKUP(I67,'Paramètres'!$N$4:$Q$6,4,FALSE),"")</f>
        <v/>
      </c>
      <c r="Z67" s="8">
        <f>IF(AND(LEN(L67)&gt;0,LEN(Y67)&gt;0), L67+Y67/1440, "")</f>
        <v/>
      </c>
      <c r="AA67" s="8">
        <f>IF(LEN(Z67)=0, "", (Z67-NOW())*1440)</f>
        <v/>
      </c>
      <c r="AB67" s="8">
        <f>IF(OR(K67="Clos", AB67&gt;=0), "OK", "Retard")</f>
        <v/>
      </c>
      <c r="AC67" s="9" t="n"/>
    </row>
    <row r="68">
      <c r="A68" s="8" t="n"/>
      <c r="B68" s="9" t="n"/>
      <c r="C68" s="9" t="n"/>
      <c r="D68" s="9" t="n"/>
      <c r="E68" s="8" t="n"/>
      <c r="F68" s="8" t="n"/>
      <c r="G68" s="8">
        <f>IFERROR(VLOOKUP(E68,'Paramètres'!$G$4:$H$6,2,FALSE)*VLOOKUP(F68,'Paramètres'!$G$4:$H$6,2,FALSE),"")</f>
        <v/>
      </c>
      <c r="H68" s="8">
        <f>IF(G68&gt;=6,3,IF(G68&gt;=4,2,IF(G68&lt;&gt;"",1,"")))</f>
        <v/>
      </c>
      <c r="I68" s="8">
        <f>H68</f>
        <v/>
      </c>
      <c r="J68" s="8" t="n"/>
      <c r="K68" s="8" t="n"/>
      <c r="L68" s="8" t="n"/>
      <c r="M68" s="8" t="n"/>
      <c r="N68" s="8">
        <f>IFERROR(VLOOKUP(I68,'Paramètres'!$N$4:$Q$6,2,FALSE),"")</f>
        <v/>
      </c>
      <c r="O68" s="8">
        <f>IF(LEN(M68)=0,N68,M68)</f>
        <v/>
      </c>
      <c r="P68" s="8">
        <f>IF(AND(LEN(L68)&gt;0,LEN(O68)&gt;0), L68+O68/1440, "")</f>
        <v/>
      </c>
      <c r="Q68" s="8">
        <f>IFERROR(VLOOKUP(I68,'Paramètres'!$N$4:$Q$6,3,FALSE),"")</f>
        <v/>
      </c>
      <c r="R68" s="8">
        <f>IF(AND(LEN(L68)&gt;0,LEN(Q68)&gt;0), MAX(L68, U68) + Q68/1440, "")</f>
        <v/>
      </c>
      <c r="S68" s="8">
        <f>IF(LEN(L68)=0, "", (NOW()-L68)*1440)</f>
        <v/>
      </c>
      <c r="T68" s="8">
        <f>IF(LEN(P68)=0, "", (P68-NOW())*1440)</f>
        <v/>
      </c>
      <c r="U68" s="8" t="n"/>
      <c r="V68" s="8">
        <f>IF(LEN(R68)=0, "", (R68-NOW())*1440)</f>
        <v/>
      </c>
      <c r="W68" s="8">
        <f>IF(OR(K68="Clos", T68&gt;=0), "OK", "Retard")</f>
        <v/>
      </c>
      <c r="X68" s="8">
        <f>IF(OR(K68="Clos", V68&gt;=0), "OK", "Retard")</f>
        <v/>
      </c>
      <c r="Y68" s="8">
        <f>IFERROR(VLOOKUP(I68,'Paramètres'!$N$4:$Q$6,4,FALSE),"")</f>
        <v/>
      </c>
      <c r="Z68" s="8">
        <f>IF(AND(LEN(L68)&gt;0,LEN(Y68)&gt;0), L68+Y68/1440, "")</f>
        <v/>
      </c>
      <c r="AA68" s="8">
        <f>IF(LEN(Z68)=0, "", (Z68-NOW())*1440)</f>
        <v/>
      </c>
      <c r="AB68" s="8">
        <f>IF(OR(K68="Clos", AB68&gt;=0), "OK", "Retard")</f>
        <v/>
      </c>
      <c r="AC68" s="9" t="n"/>
    </row>
    <row r="69">
      <c r="A69" s="8" t="n"/>
      <c r="B69" s="9" t="n"/>
      <c r="C69" s="9" t="n"/>
      <c r="D69" s="9" t="n"/>
      <c r="E69" s="8" t="n"/>
      <c r="F69" s="8" t="n"/>
      <c r="G69" s="8">
        <f>IFERROR(VLOOKUP(E69,'Paramètres'!$G$4:$H$6,2,FALSE)*VLOOKUP(F69,'Paramètres'!$G$4:$H$6,2,FALSE),"")</f>
        <v/>
      </c>
      <c r="H69" s="8">
        <f>IF(G69&gt;=6,3,IF(G69&gt;=4,2,IF(G69&lt;&gt;"",1,"")))</f>
        <v/>
      </c>
      <c r="I69" s="8">
        <f>H69</f>
        <v/>
      </c>
      <c r="J69" s="8" t="n"/>
      <c r="K69" s="8" t="n"/>
      <c r="L69" s="8" t="n"/>
      <c r="M69" s="8" t="n"/>
      <c r="N69" s="8">
        <f>IFERROR(VLOOKUP(I69,'Paramètres'!$N$4:$Q$6,2,FALSE),"")</f>
        <v/>
      </c>
      <c r="O69" s="8">
        <f>IF(LEN(M69)=0,N69,M69)</f>
        <v/>
      </c>
      <c r="P69" s="8">
        <f>IF(AND(LEN(L69)&gt;0,LEN(O69)&gt;0), L69+O69/1440, "")</f>
        <v/>
      </c>
      <c r="Q69" s="8">
        <f>IFERROR(VLOOKUP(I69,'Paramètres'!$N$4:$Q$6,3,FALSE),"")</f>
        <v/>
      </c>
      <c r="R69" s="8">
        <f>IF(AND(LEN(L69)&gt;0,LEN(Q69)&gt;0), MAX(L69, U69) + Q69/1440, "")</f>
        <v/>
      </c>
      <c r="S69" s="8">
        <f>IF(LEN(L69)=0, "", (NOW()-L69)*1440)</f>
        <v/>
      </c>
      <c r="T69" s="8">
        <f>IF(LEN(P69)=0, "", (P69-NOW())*1440)</f>
        <v/>
      </c>
      <c r="U69" s="8" t="n"/>
      <c r="V69" s="8">
        <f>IF(LEN(R69)=0, "", (R69-NOW())*1440)</f>
        <v/>
      </c>
      <c r="W69" s="8">
        <f>IF(OR(K69="Clos", T69&gt;=0), "OK", "Retard")</f>
        <v/>
      </c>
      <c r="X69" s="8">
        <f>IF(OR(K69="Clos", V69&gt;=0), "OK", "Retard")</f>
        <v/>
      </c>
      <c r="Y69" s="8">
        <f>IFERROR(VLOOKUP(I69,'Paramètres'!$N$4:$Q$6,4,FALSE),"")</f>
        <v/>
      </c>
      <c r="Z69" s="8">
        <f>IF(AND(LEN(L69)&gt;0,LEN(Y69)&gt;0), L69+Y69/1440, "")</f>
        <v/>
      </c>
      <c r="AA69" s="8">
        <f>IF(LEN(Z69)=0, "", (Z69-NOW())*1440)</f>
        <v/>
      </c>
      <c r="AB69" s="8">
        <f>IF(OR(K69="Clos", AB69&gt;=0), "OK", "Retard")</f>
        <v/>
      </c>
      <c r="AC69" s="9" t="n"/>
    </row>
    <row r="70">
      <c r="A70" s="8" t="n"/>
      <c r="B70" s="9" t="n"/>
      <c r="C70" s="9" t="n"/>
      <c r="D70" s="9" t="n"/>
      <c r="E70" s="8" t="n"/>
      <c r="F70" s="8" t="n"/>
      <c r="G70" s="8">
        <f>IFERROR(VLOOKUP(E70,'Paramètres'!$G$4:$H$6,2,FALSE)*VLOOKUP(F70,'Paramètres'!$G$4:$H$6,2,FALSE),"")</f>
        <v/>
      </c>
      <c r="H70" s="8">
        <f>IF(G70&gt;=6,3,IF(G70&gt;=4,2,IF(G70&lt;&gt;"",1,"")))</f>
        <v/>
      </c>
      <c r="I70" s="8">
        <f>H70</f>
        <v/>
      </c>
      <c r="J70" s="8" t="n"/>
      <c r="K70" s="8" t="n"/>
      <c r="L70" s="8" t="n"/>
      <c r="M70" s="8" t="n"/>
      <c r="N70" s="8">
        <f>IFERROR(VLOOKUP(I70,'Paramètres'!$N$4:$Q$6,2,FALSE),"")</f>
        <v/>
      </c>
      <c r="O70" s="8">
        <f>IF(LEN(M70)=0,N70,M70)</f>
        <v/>
      </c>
      <c r="P70" s="8">
        <f>IF(AND(LEN(L70)&gt;0,LEN(O70)&gt;0), L70+O70/1440, "")</f>
        <v/>
      </c>
      <c r="Q70" s="8">
        <f>IFERROR(VLOOKUP(I70,'Paramètres'!$N$4:$Q$6,3,FALSE),"")</f>
        <v/>
      </c>
      <c r="R70" s="8">
        <f>IF(AND(LEN(L70)&gt;0,LEN(Q70)&gt;0), MAX(L70, U70) + Q70/1440, "")</f>
        <v/>
      </c>
      <c r="S70" s="8">
        <f>IF(LEN(L70)=0, "", (NOW()-L70)*1440)</f>
        <v/>
      </c>
      <c r="T70" s="8">
        <f>IF(LEN(P70)=0, "", (P70-NOW())*1440)</f>
        <v/>
      </c>
      <c r="U70" s="8" t="n"/>
      <c r="V70" s="8">
        <f>IF(LEN(R70)=0, "", (R70-NOW())*1440)</f>
        <v/>
      </c>
      <c r="W70" s="8">
        <f>IF(OR(K70="Clos", T70&gt;=0), "OK", "Retard")</f>
        <v/>
      </c>
      <c r="X70" s="8">
        <f>IF(OR(K70="Clos", V70&gt;=0), "OK", "Retard")</f>
        <v/>
      </c>
      <c r="Y70" s="8">
        <f>IFERROR(VLOOKUP(I70,'Paramètres'!$N$4:$Q$6,4,FALSE),"")</f>
        <v/>
      </c>
      <c r="Z70" s="8">
        <f>IF(AND(LEN(L70)&gt;0,LEN(Y70)&gt;0), L70+Y70/1440, "")</f>
        <v/>
      </c>
      <c r="AA70" s="8">
        <f>IF(LEN(Z70)=0, "", (Z70-NOW())*1440)</f>
        <v/>
      </c>
      <c r="AB70" s="8">
        <f>IF(OR(K70="Clos", AB70&gt;=0), "OK", "Retard")</f>
        <v/>
      </c>
      <c r="AC70" s="9" t="n"/>
    </row>
    <row r="71">
      <c r="A71" s="8" t="n"/>
      <c r="B71" s="9" t="n"/>
      <c r="C71" s="9" t="n"/>
      <c r="D71" s="9" t="n"/>
      <c r="E71" s="8" t="n"/>
      <c r="F71" s="8" t="n"/>
      <c r="G71" s="8">
        <f>IFERROR(VLOOKUP(E71,'Paramètres'!$G$4:$H$6,2,FALSE)*VLOOKUP(F71,'Paramètres'!$G$4:$H$6,2,FALSE),"")</f>
        <v/>
      </c>
      <c r="H71" s="8">
        <f>IF(G71&gt;=6,3,IF(G71&gt;=4,2,IF(G71&lt;&gt;"",1,"")))</f>
        <v/>
      </c>
      <c r="I71" s="8">
        <f>H71</f>
        <v/>
      </c>
      <c r="J71" s="8" t="n"/>
      <c r="K71" s="8" t="n"/>
      <c r="L71" s="8" t="n"/>
      <c r="M71" s="8" t="n"/>
      <c r="N71" s="8">
        <f>IFERROR(VLOOKUP(I71,'Paramètres'!$N$4:$Q$6,2,FALSE),"")</f>
        <v/>
      </c>
      <c r="O71" s="8">
        <f>IF(LEN(M71)=0,N71,M71)</f>
        <v/>
      </c>
      <c r="P71" s="8">
        <f>IF(AND(LEN(L71)&gt;0,LEN(O71)&gt;0), L71+O71/1440, "")</f>
        <v/>
      </c>
      <c r="Q71" s="8">
        <f>IFERROR(VLOOKUP(I71,'Paramètres'!$N$4:$Q$6,3,FALSE),"")</f>
        <v/>
      </c>
      <c r="R71" s="8">
        <f>IF(AND(LEN(L71)&gt;0,LEN(Q71)&gt;0), MAX(L71, U71) + Q71/1440, "")</f>
        <v/>
      </c>
      <c r="S71" s="8">
        <f>IF(LEN(L71)=0, "", (NOW()-L71)*1440)</f>
        <v/>
      </c>
      <c r="T71" s="8">
        <f>IF(LEN(P71)=0, "", (P71-NOW())*1440)</f>
        <v/>
      </c>
      <c r="U71" s="8" t="n"/>
      <c r="V71" s="8">
        <f>IF(LEN(R71)=0, "", (R71-NOW())*1440)</f>
        <v/>
      </c>
      <c r="W71" s="8">
        <f>IF(OR(K71="Clos", T71&gt;=0), "OK", "Retard")</f>
        <v/>
      </c>
      <c r="X71" s="8">
        <f>IF(OR(K71="Clos", V71&gt;=0), "OK", "Retard")</f>
        <v/>
      </c>
      <c r="Y71" s="8">
        <f>IFERROR(VLOOKUP(I71,'Paramètres'!$N$4:$Q$6,4,FALSE),"")</f>
        <v/>
      </c>
      <c r="Z71" s="8">
        <f>IF(AND(LEN(L71)&gt;0,LEN(Y71)&gt;0), L71+Y71/1440, "")</f>
        <v/>
      </c>
      <c r="AA71" s="8">
        <f>IF(LEN(Z71)=0, "", (Z71-NOW())*1440)</f>
        <v/>
      </c>
      <c r="AB71" s="8">
        <f>IF(OR(K71="Clos", AB71&gt;=0), "OK", "Retard")</f>
        <v/>
      </c>
      <c r="AC71" s="9" t="n"/>
    </row>
    <row r="72">
      <c r="A72" s="8" t="n"/>
      <c r="B72" s="9" t="n"/>
      <c r="C72" s="9" t="n"/>
      <c r="D72" s="9" t="n"/>
      <c r="E72" s="8" t="n"/>
      <c r="F72" s="8" t="n"/>
      <c r="G72" s="8">
        <f>IFERROR(VLOOKUP(E72,'Paramètres'!$G$4:$H$6,2,FALSE)*VLOOKUP(F72,'Paramètres'!$G$4:$H$6,2,FALSE),"")</f>
        <v/>
      </c>
      <c r="H72" s="8">
        <f>IF(G72&gt;=6,3,IF(G72&gt;=4,2,IF(G72&lt;&gt;"",1,"")))</f>
        <v/>
      </c>
      <c r="I72" s="8">
        <f>H72</f>
        <v/>
      </c>
      <c r="J72" s="8" t="n"/>
      <c r="K72" s="8" t="n"/>
      <c r="L72" s="8" t="n"/>
      <c r="M72" s="8" t="n"/>
      <c r="N72" s="8">
        <f>IFERROR(VLOOKUP(I72,'Paramètres'!$N$4:$Q$6,2,FALSE),"")</f>
        <v/>
      </c>
      <c r="O72" s="8">
        <f>IF(LEN(M72)=0,N72,M72)</f>
        <v/>
      </c>
      <c r="P72" s="8">
        <f>IF(AND(LEN(L72)&gt;0,LEN(O72)&gt;0), L72+O72/1440, "")</f>
        <v/>
      </c>
      <c r="Q72" s="8">
        <f>IFERROR(VLOOKUP(I72,'Paramètres'!$N$4:$Q$6,3,FALSE),"")</f>
        <v/>
      </c>
      <c r="R72" s="8">
        <f>IF(AND(LEN(L72)&gt;0,LEN(Q72)&gt;0), MAX(L72, U72) + Q72/1440, "")</f>
        <v/>
      </c>
      <c r="S72" s="8">
        <f>IF(LEN(L72)=0, "", (NOW()-L72)*1440)</f>
        <v/>
      </c>
      <c r="T72" s="8">
        <f>IF(LEN(P72)=0, "", (P72-NOW())*1440)</f>
        <v/>
      </c>
      <c r="U72" s="8" t="n"/>
      <c r="V72" s="8">
        <f>IF(LEN(R72)=0, "", (R72-NOW())*1440)</f>
        <v/>
      </c>
      <c r="W72" s="8">
        <f>IF(OR(K72="Clos", T72&gt;=0), "OK", "Retard")</f>
        <v/>
      </c>
      <c r="X72" s="8">
        <f>IF(OR(K72="Clos", V72&gt;=0), "OK", "Retard")</f>
        <v/>
      </c>
      <c r="Y72" s="8">
        <f>IFERROR(VLOOKUP(I72,'Paramètres'!$N$4:$Q$6,4,FALSE),"")</f>
        <v/>
      </c>
      <c r="Z72" s="8">
        <f>IF(AND(LEN(L72)&gt;0,LEN(Y72)&gt;0), L72+Y72/1440, "")</f>
        <v/>
      </c>
      <c r="AA72" s="8">
        <f>IF(LEN(Z72)=0, "", (Z72-NOW())*1440)</f>
        <v/>
      </c>
      <c r="AB72" s="8">
        <f>IF(OR(K72="Clos", AB72&gt;=0), "OK", "Retard")</f>
        <v/>
      </c>
      <c r="AC72" s="9" t="n"/>
    </row>
    <row r="73">
      <c r="A73" s="8" t="n"/>
      <c r="B73" s="9" t="n"/>
      <c r="C73" s="9" t="n"/>
      <c r="D73" s="9" t="n"/>
      <c r="E73" s="8" t="n"/>
      <c r="F73" s="8" t="n"/>
      <c r="G73" s="8">
        <f>IFERROR(VLOOKUP(E73,'Paramètres'!$G$4:$H$6,2,FALSE)*VLOOKUP(F73,'Paramètres'!$G$4:$H$6,2,FALSE),"")</f>
        <v/>
      </c>
      <c r="H73" s="8">
        <f>IF(G73&gt;=6,3,IF(G73&gt;=4,2,IF(G73&lt;&gt;"",1,"")))</f>
        <v/>
      </c>
      <c r="I73" s="8">
        <f>H73</f>
        <v/>
      </c>
      <c r="J73" s="8" t="n"/>
      <c r="K73" s="8" t="n"/>
      <c r="L73" s="8" t="n"/>
      <c r="M73" s="8" t="n"/>
      <c r="N73" s="8">
        <f>IFERROR(VLOOKUP(I73,'Paramètres'!$N$4:$Q$6,2,FALSE),"")</f>
        <v/>
      </c>
      <c r="O73" s="8">
        <f>IF(LEN(M73)=0,N73,M73)</f>
        <v/>
      </c>
      <c r="P73" s="8">
        <f>IF(AND(LEN(L73)&gt;0,LEN(O73)&gt;0), L73+O73/1440, "")</f>
        <v/>
      </c>
      <c r="Q73" s="8">
        <f>IFERROR(VLOOKUP(I73,'Paramètres'!$N$4:$Q$6,3,FALSE),"")</f>
        <v/>
      </c>
      <c r="R73" s="8">
        <f>IF(AND(LEN(L73)&gt;0,LEN(Q73)&gt;0), MAX(L73, U73) + Q73/1440, "")</f>
        <v/>
      </c>
      <c r="S73" s="8">
        <f>IF(LEN(L73)=0, "", (NOW()-L73)*1440)</f>
        <v/>
      </c>
      <c r="T73" s="8">
        <f>IF(LEN(P73)=0, "", (P73-NOW())*1440)</f>
        <v/>
      </c>
      <c r="U73" s="8" t="n"/>
      <c r="V73" s="8">
        <f>IF(LEN(R73)=0, "", (R73-NOW())*1440)</f>
        <v/>
      </c>
      <c r="W73" s="8">
        <f>IF(OR(K73="Clos", T73&gt;=0), "OK", "Retard")</f>
        <v/>
      </c>
      <c r="X73" s="8">
        <f>IF(OR(K73="Clos", V73&gt;=0), "OK", "Retard")</f>
        <v/>
      </c>
      <c r="Y73" s="8">
        <f>IFERROR(VLOOKUP(I73,'Paramètres'!$N$4:$Q$6,4,FALSE),"")</f>
        <v/>
      </c>
      <c r="Z73" s="8">
        <f>IF(AND(LEN(L73)&gt;0,LEN(Y73)&gt;0), L73+Y73/1440, "")</f>
        <v/>
      </c>
      <c r="AA73" s="8">
        <f>IF(LEN(Z73)=0, "", (Z73-NOW())*1440)</f>
        <v/>
      </c>
      <c r="AB73" s="8">
        <f>IF(OR(K73="Clos", AB73&gt;=0), "OK", "Retard")</f>
        <v/>
      </c>
      <c r="AC73" s="9" t="n"/>
    </row>
    <row r="74">
      <c r="A74" s="8" t="n"/>
      <c r="B74" s="9" t="n"/>
      <c r="C74" s="9" t="n"/>
      <c r="D74" s="9" t="n"/>
      <c r="E74" s="8" t="n"/>
      <c r="F74" s="8" t="n"/>
      <c r="G74" s="8">
        <f>IFERROR(VLOOKUP(E74,'Paramètres'!$G$4:$H$6,2,FALSE)*VLOOKUP(F74,'Paramètres'!$G$4:$H$6,2,FALSE),"")</f>
        <v/>
      </c>
      <c r="H74" s="8">
        <f>IF(G74&gt;=6,3,IF(G74&gt;=4,2,IF(G74&lt;&gt;"",1,"")))</f>
        <v/>
      </c>
      <c r="I74" s="8">
        <f>H74</f>
        <v/>
      </c>
      <c r="J74" s="8" t="n"/>
      <c r="K74" s="8" t="n"/>
      <c r="L74" s="8" t="n"/>
      <c r="M74" s="8" t="n"/>
      <c r="N74" s="8">
        <f>IFERROR(VLOOKUP(I74,'Paramètres'!$N$4:$Q$6,2,FALSE),"")</f>
        <v/>
      </c>
      <c r="O74" s="8">
        <f>IF(LEN(M74)=0,N74,M74)</f>
        <v/>
      </c>
      <c r="P74" s="8">
        <f>IF(AND(LEN(L74)&gt;0,LEN(O74)&gt;0), L74+O74/1440, "")</f>
        <v/>
      </c>
      <c r="Q74" s="8">
        <f>IFERROR(VLOOKUP(I74,'Paramètres'!$N$4:$Q$6,3,FALSE),"")</f>
        <v/>
      </c>
      <c r="R74" s="8">
        <f>IF(AND(LEN(L74)&gt;0,LEN(Q74)&gt;0), MAX(L74, U74) + Q74/1440, "")</f>
        <v/>
      </c>
      <c r="S74" s="8">
        <f>IF(LEN(L74)=0, "", (NOW()-L74)*1440)</f>
        <v/>
      </c>
      <c r="T74" s="8">
        <f>IF(LEN(P74)=0, "", (P74-NOW())*1440)</f>
        <v/>
      </c>
      <c r="U74" s="8" t="n"/>
      <c r="V74" s="8">
        <f>IF(LEN(R74)=0, "", (R74-NOW())*1440)</f>
        <v/>
      </c>
      <c r="W74" s="8">
        <f>IF(OR(K74="Clos", T74&gt;=0), "OK", "Retard")</f>
        <v/>
      </c>
      <c r="X74" s="8">
        <f>IF(OR(K74="Clos", V74&gt;=0), "OK", "Retard")</f>
        <v/>
      </c>
      <c r="Y74" s="8">
        <f>IFERROR(VLOOKUP(I74,'Paramètres'!$N$4:$Q$6,4,FALSE),"")</f>
        <v/>
      </c>
      <c r="Z74" s="8">
        <f>IF(AND(LEN(L74)&gt;0,LEN(Y74)&gt;0), L74+Y74/1440, "")</f>
        <v/>
      </c>
      <c r="AA74" s="8">
        <f>IF(LEN(Z74)=0, "", (Z74-NOW())*1440)</f>
        <v/>
      </c>
      <c r="AB74" s="8">
        <f>IF(OR(K74="Clos", AB74&gt;=0), "OK", "Retard")</f>
        <v/>
      </c>
      <c r="AC74" s="9" t="n"/>
    </row>
    <row r="75">
      <c r="A75" s="8" t="n"/>
      <c r="B75" s="9" t="n"/>
      <c r="C75" s="9" t="n"/>
      <c r="D75" s="9" t="n"/>
      <c r="E75" s="8" t="n"/>
      <c r="F75" s="8" t="n"/>
      <c r="G75" s="8">
        <f>IFERROR(VLOOKUP(E75,'Paramètres'!$G$4:$H$6,2,FALSE)*VLOOKUP(F75,'Paramètres'!$G$4:$H$6,2,FALSE),"")</f>
        <v/>
      </c>
      <c r="H75" s="8">
        <f>IF(G75&gt;=6,3,IF(G75&gt;=4,2,IF(G75&lt;&gt;"",1,"")))</f>
        <v/>
      </c>
      <c r="I75" s="8">
        <f>H75</f>
        <v/>
      </c>
      <c r="J75" s="8" t="n"/>
      <c r="K75" s="8" t="n"/>
      <c r="L75" s="8" t="n"/>
      <c r="M75" s="8" t="n"/>
      <c r="N75" s="8">
        <f>IFERROR(VLOOKUP(I75,'Paramètres'!$N$4:$Q$6,2,FALSE),"")</f>
        <v/>
      </c>
      <c r="O75" s="8">
        <f>IF(LEN(M75)=0,N75,M75)</f>
        <v/>
      </c>
      <c r="P75" s="8">
        <f>IF(AND(LEN(L75)&gt;0,LEN(O75)&gt;0), L75+O75/1440, "")</f>
        <v/>
      </c>
      <c r="Q75" s="8">
        <f>IFERROR(VLOOKUP(I75,'Paramètres'!$N$4:$Q$6,3,FALSE),"")</f>
        <v/>
      </c>
      <c r="R75" s="8">
        <f>IF(AND(LEN(L75)&gt;0,LEN(Q75)&gt;0), MAX(L75, U75) + Q75/1440, "")</f>
        <v/>
      </c>
      <c r="S75" s="8">
        <f>IF(LEN(L75)=0, "", (NOW()-L75)*1440)</f>
        <v/>
      </c>
      <c r="T75" s="8">
        <f>IF(LEN(P75)=0, "", (P75-NOW())*1440)</f>
        <v/>
      </c>
      <c r="U75" s="8" t="n"/>
      <c r="V75" s="8">
        <f>IF(LEN(R75)=0, "", (R75-NOW())*1440)</f>
        <v/>
      </c>
      <c r="W75" s="8">
        <f>IF(OR(K75="Clos", T75&gt;=0), "OK", "Retard")</f>
        <v/>
      </c>
      <c r="X75" s="8">
        <f>IF(OR(K75="Clos", V75&gt;=0), "OK", "Retard")</f>
        <v/>
      </c>
      <c r="Y75" s="8">
        <f>IFERROR(VLOOKUP(I75,'Paramètres'!$N$4:$Q$6,4,FALSE),"")</f>
        <v/>
      </c>
      <c r="Z75" s="8">
        <f>IF(AND(LEN(L75)&gt;0,LEN(Y75)&gt;0), L75+Y75/1440, "")</f>
        <v/>
      </c>
      <c r="AA75" s="8">
        <f>IF(LEN(Z75)=0, "", (Z75-NOW())*1440)</f>
        <v/>
      </c>
      <c r="AB75" s="8">
        <f>IF(OR(K75="Clos", AB75&gt;=0), "OK", "Retard")</f>
        <v/>
      </c>
      <c r="AC75" s="9" t="n"/>
    </row>
    <row r="76">
      <c r="A76" s="8" t="n"/>
      <c r="B76" s="9" t="n"/>
      <c r="C76" s="9" t="n"/>
      <c r="D76" s="9" t="n"/>
      <c r="E76" s="8" t="n"/>
      <c r="F76" s="8" t="n"/>
      <c r="G76" s="8">
        <f>IFERROR(VLOOKUP(E76,'Paramètres'!$G$4:$H$6,2,FALSE)*VLOOKUP(F76,'Paramètres'!$G$4:$H$6,2,FALSE),"")</f>
        <v/>
      </c>
      <c r="H76" s="8">
        <f>IF(G76&gt;=6,3,IF(G76&gt;=4,2,IF(G76&lt;&gt;"",1,"")))</f>
        <v/>
      </c>
      <c r="I76" s="8">
        <f>H76</f>
        <v/>
      </c>
      <c r="J76" s="8" t="n"/>
      <c r="K76" s="8" t="n"/>
      <c r="L76" s="8" t="n"/>
      <c r="M76" s="8" t="n"/>
      <c r="N76" s="8">
        <f>IFERROR(VLOOKUP(I76,'Paramètres'!$N$4:$Q$6,2,FALSE),"")</f>
        <v/>
      </c>
      <c r="O76" s="8">
        <f>IF(LEN(M76)=0,N76,M76)</f>
        <v/>
      </c>
      <c r="P76" s="8">
        <f>IF(AND(LEN(L76)&gt;0,LEN(O76)&gt;0), L76+O76/1440, "")</f>
        <v/>
      </c>
      <c r="Q76" s="8">
        <f>IFERROR(VLOOKUP(I76,'Paramètres'!$N$4:$Q$6,3,FALSE),"")</f>
        <v/>
      </c>
      <c r="R76" s="8">
        <f>IF(AND(LEN(L76)&gt;0,LEN(Q76)&gt;0), MAX(L76, U76) + Q76/1440, "")</f>
        <v/>
      </c>
      <c r="S76" s="8">
        <f>IF(LEN(L76)=0, "", (NOW()-L76)*1440)</f>
        <v/>
      </c>
      <c r="T76" s="8">
        <f>IF(LEN(P76)=0, "", (P76-NOW())*1440)</f>
        <v/>
      </c>
      <c r="U76" s="8" t="n"/>
      <c r="V76" s="8">
        <f>IF(LEN(R76)=0, "", (R76-NOW())*1440)</f>
        <v/>
      </c>
      <c r="W76" s="8">
        <f>IF(OR(K76="Clos", T76&gt;=0), "OK", "Retard")</f>
        <v/>
      </c>
      <c r="X76" s="8">
        <f>IF(OR(K76="Clos", V76&gt;=0), "OK", "Retard")</f>
        <v/>
      </c>
      <c r="Y76" s="8">
        <f>IFERROR(VLOOKUP(I76,'Paramètres'!$N$4:$Q$6,4,FALSE),"")</f>
        <v/>
      </c>
      <c r="Z76" s="8">
        <f>IF(AND(LEN(L76)&gt;0,LEN(Y76)&gt;0), L76+Y76/1440, "")</f>
        <v/>
      </c>
      <c r="AA76" s="8">
        <f>IF(LEN(Z76)=0, "", (Z76-NOW())*1440)</f>
        <v/>
      </c>
      <c r="AB76" s="8">
        <f>IF(OR(K76="Clos", AB76&gt;=0), "OK", "Retard")</f>
        <v/>
      </c>
      <c r="AC76" s="9" t="n"/>
    </row>
    <row r="77">
      <c r="A77" s="8" t="n"/>
      <c r="B77" s="9" t="n"/>
      <c r="C77" s="9" t="n"/>
      <c r="D77" s="9" t="n"/>
      <c r="E77" s="8" t="n"/>
      <c r="F77" s="8" t="n"/>
      <c r="G77" s="8">
        <f>IFERROR(VLOOKUP(E77,'Paramètres'!$G$4:$H$6,2,FALSE)*VLOOKUP(F77,'Paramètres'!$G$4:$H$6,2,FALSE),"")</f>
        <v/>
      </c>
      <c r="H77" s="8">
        <f>IF(G77&gt;=6,3,IF(G77&gt;=4,2,IF(G77&lt;&gt;"",1,"")))</f>
        <v/>
      </c>
      <c r="I77" s="8">
        <f>H77</f>
        <v/>
      </c>
      <c r="J77" s="8" t="n"/>
      <c r="K77" s="8" t="n"/>
      <c r="L77" s="8" t="n"/>
      <c r="M77" s="8" t="n"/>
      <c r="N77" s="8">
        <f>IFERROR(VLOOKUP(I77,'Paramètres'!$N$4:$Q$6,2,FALSE),"")</f>
        <v/>
      </c>
      <c r="O77" s="8">
        <f>IF(LEN(M77)=0,N77,M77)</f>
        <v/>
      </c>
      <c r="P77" s="8">
        <f>IF(AND(LEN(L77)&gt;0,LEN(O77)&gt;0), L77+O77/1440, "")</f>
        <v/>
      </c>
      <c r="Q77" s="8">
        <f>IFERROR(VLOOKUP(I77,'Paramètres'!$N$4:$Q$6,3,FALSE),"")</f>
        <v/>
      </c>
      <c r="R77" s="8">
        <f>IF(AND(LEN(L77)&gt;0,LEN(Q77)&gt;0), MAX(L77, U77) + Q77/1440, "")</f>
        <v/>
      </c>
      <c r="S77" s="8">
        <f>IF(LEN(L77)=0, "", (NOW()-L77)*1440)</f>
        <v/>
      </c>
      <c r="T77" s="8">
        <f>IF(LEN(P77)=0, "", (P77-NOW())*1440)</f>
        <v/>
      </c>
      <c r="U77" s="8" t="n"/>
      <c r="V77" s="8">
        <f>IF(LEN(R77)=0, "", (R77-NOW())*1440)</f>
        <v/>
      </c>
      <c r="W77" s="8">
        <f>IF(OR(K77="Clos", T77&gt;=0), "OK", "Retard")</f>
        <v/>
      </c>
      <c r="X77" s="8">
        <f>IF(OR(K77="Clos", V77&gt;=0), "OK", "Retard")</f>
        <v/>
      </c>
      <c r="Y77" s="8">
        <f>IFERROR(VLOOKUP(I77,'Paramètres'!$N$4:$Q$6,4,FALSE),"")</f>
        <v/>
      </c>
      <c r="Z77" s="8">
        <f>IF(AND(LEN(L77)&gt;0,LEN(Y77)&gt;0), L77+Y77/1440, "")</f>
        <v/>
      </c>
      <c r="AA77" s="8">
        <f>IF(LEN(Z77)=0, "", (Z77-NOW())*1440)</f>
        <v/>
      </c>
      <c r="AB77" s="8">
        <f>IF(OR(K77="Clos", AB77&gt;=0), "OK", "Retard")</f>
        <v/>
      </c>
      <c r="AC77" s="9" t="n"/>
    </row>
    <row r="78">
      <c r="A78" s="8" t="n"/>
      <c r="B78" s="9" t="n"/>
      <c r="C78" s="9" t="n"/>
      <c r="D78" s="9" t="n"/>
      <c r="E78" s="8" t="n"/>
      <c r="F78" s="8" t="n"/>
      <c r="G78" s="8">
        <f>IFERROR(VLOOKUP(E78,'Paramètres'!$G$4:$H$6,2,FALSE)*VLOOKUP(F78,'Paramètres'!$G$4:$H$6,2,FALSE),"")</f>
        <v/>
      </c>
      <c r="H78" s="8">
        <f>IF(G78&gt;=6,3,IF(G78&gt;=4,2,IF(G78&lt;&gt;"",1,"")))</f>
        <v/>
      </c>
      <c r="I78" s="8">
        <f>H78</f>
        <v/>
      </c>
      <c r="J78" s="8" t="n"/>
      <c r="K78" s="8" t="n"/>
      <c r="L78" s="8" t="n"/>
      <c r="M78" s="8" t="n"/>
      <c r="N78" s="8">
        <f>IFERROR(VLOOKUP(I78,'Paramètres'!$N$4:$Q$6,2,FALSE),"")</f>
        <v/>
      </c>
      <c r="O78" s="8">
        <f>IF(LEN(M78)=0,N78,M78)</f>
        <v/>
      </c>
      <c r="P78" s="8">
        <f>IF(AND(LEN(L78)&gt;0,LEN(O78)&gt;0), L78+O78/1440, "")</f>
        <v/>
      </c>
      <c r="Q78" s="8">
        <f>IFERROR(VLOOKUP(I78,'Paramètres'!$N$4:$Q$6,3,FALSE),"")</f>
        <v/>
      </c>
      <c r="R78" s="8">
        <f>IF(AND(LEN(L78)&gt;0,LEN(Q78)&gt;0), MAX(L78, U78) + Q78/1440, "")</f>
        <v/>
      </c>
      <c r="S78" s="8">
        <f>IF(LEN(L78)=0, "", (NOW()-L78)*1440)</f>
        <v/>
      </c>
      <c r="T78" s="8">
        <f>IF(LEN(P78)=0, "", (P78-NOW())*1440)</f>
        <v/>
      </c>
      <c r="U78" s="8" t="n"/>
      <c r="V78" s="8">
        <f>IF(LEN(R78)=0, "", (R78-NOW())*1440)</f>
        <v/>
      </c>
      <c r="W78" s="8">
        <f>IF(OR(K78="Clos", T78&gt;=0), "OK", "Retard")</f>
        <v/>
      </c>
      <c r="X78" s="8">
        <f>IF(OR(K78="Clos", V78&gt;=0), "OK", "Retard")</f>
        <v/>
      </c>
      <c r="Y78" s="8">
        <f>IFERROR(VLOOKUP(I78,'Paramètres'!$N$4:$Q$6,4,FALSE),"")</f>
        <v/>
      </c>
      <c r="Z78" s="8">
        <f>IF(AND(LEN(L78)&gt;0,LEN(Y78)&gt;0), L78+Y78/1440, "")</f>
        <v/>
      </c>
      <c r="AA78" s="8">
        <f>IF(LEN(Z78)=0, "", (Z78-NOW())*1440)</f>
        <v/>
      </c>
      <c r="AB78" s="8">
        <f>IF(OR(K78="Clos", AB78&gt;=0), "OK", "Retard")</f>
        <v/>
      </c>
      <c r="AC78" s="9" t="n"/>
    </row>
    <row r="79">
      <c r="A79" s="8" t="n"/>
      <c r="B79" s="9" t="n"/>
      <c r="C79" s="9" t="n"/>
      <c r="D79" s="9" t="n"/>
      <c r="E79" s="8" t="n"/>
      <c r="F79" s="8" t="n"/>
      <c r="G79" s="8">
        <f>IFERROR(VLOOKUP(E79,'Paramètres'!$G$4:$H$6,2,FALSE)*VLOOKUP(F79,'Paramètres'!$G$4:$H$6,2,FALSE),"")</f>
        <v/>
      </c>
      <c r="H79" s="8">
        <f>IF(G79&gt;=6,3,IF(G79&gt;=4,2,IF(G79&lt;&gt;"",1,"")))</f>
        <v/>
      </c>
      <c r="I79" s="8">
        <f>H79</f>
        <v/>
      </c>
      <c r="J79" s="8" t="n"/>
      <c r="K79" s="8" t="n"/>
      <c r="L79" s="8" t="n"/>
      <c r="M79" s="8" t="n"/>
      <c r="N79" s="8">
        <f>IFERROR(VLOOKUP(I79,'Paramètres'!$N$4:$Q$6,2,FALSE),"")</f>
        <v/>
      </c>
      <c r="O79" s="8">
        <f>IF(LEN(M79)=0,N79,M79)</f>
        <v/>
      </c>
      <c r="P79" s="8">
        <f>IF(AND(LEN(L79)&gt;0,LEN(O79)&gt;0), L79+O79/1440, "")</f>
        <v/>
      </c>
      <c r="Q79" s="8">
        <f>IFERROR(VLOOKUP(I79,'Paramètres'!$N$4:$Q$6,3,FALSE),"")</f>
        <v/>
      </c>
      <c r="R79" s="8">
        <f>IF(AND(LEN(L79)&gt;0,LEN(Q79)&gt;0), MAX(L79, U79) + Q79/1440, "")</f>
        <v/>
      </c>
      <c r="S79" s="8">
        <f>IF(LEN(L79)=0, "", (NOW()-L79)*1440)</f>
        <v/>
      </c>
      <c r="T79" s="8">
        <f>IF(LEN(P79)=0, "", (P79-NOW())*1440)</f>
        <v/>
      </c>
      <c r="U79" s="8" t="n"/>
      <c r="V79" s="8">
        <f>IF(LEN(R79)=0, "", (R79-NOW())*1440)</f>
        <v/>
      </c>
      <c r="W79" s="8">
        <f>IF(OR(K79="Clos", T79&gt;=0), "OK", "Retard")</f>
        <v/>
      </c>
      <c r="X79" s="8">
        <f>IF(OR(K79="Clos", V79&gt;=0), "OK", "Retard")</f>
        <v/>
      </c>
      <c r="Y79" s="8">
        <f>IFERROR(VLOOKUP(I79,'Paramètres'!$N$4:$Q$6,4,FALSE),"")</f>
        <v/>
      </c>
      <c r="Z79" s="8">
        <f>IF(AND(LEN(L79)&gt;0,LEN(Y79)&gt;0), L79+Y79/1440, "")</f>
        <v/>
      </c>
      <c r="AA79" s="8">
        <f>IF(LEN(Z79)=0, "", (Z79-NOW())*1440)</f>
        <v/>
      </c>
      <c r="AB79" s="8">
        <f>IF(OR(K79="Clos", AB79&gt;=0), "OK", "Retard")</f>
        <v/>
      </c>
      <c r="AC79" s="9" t="n"/>
    </row>
    <row r="80">
      <c r="A80" s="8" t="n"/>
      <c r="B80" s="9" t="n"/>
      <c r="C80" s="9" t="n"/>
      <c r="D80" s="9" t="n"/>
      <c r="E80" s="8" t="n"/>
      <c r="F80" s="8" t="n"/>
      <c r="G80" s="8">
        <f>IFERROR(VLOOKUP(E80,'Paramètres'!$G$4:$H$6,2,FALSE)*VLOOKUP(F80,'Paramètres'!$G$4:$H$6,2,FALSE),"")</f>
        <v/>
      </c>
      <c r="H80" s="8">
        <f>IF(G80&gt;=6,3,IF(G80&gt;=4,2,IF(G80&lt;&gt;"",1,"")))</f>
        <v/>
      </c>
      <c r="I80" s="8">
        <f>H80</f>
        <v/>
      </c>
      <c r="J80" s="8" t="n"/>
      <c r="K80" s="8" t="n"/>
      <c r="L80" s="8" t="n"/>
      <c r="M80" s="8" t="n"/>
      <c r="N80" s="8">
        <f>IFERROR(VLOOKUP(I80,'Paramètres'!$N$4:$Q$6,2,FALSE),"")</f>
        <v/>
      </c>
      <c r="O80" s="8">
        <f>IF(LEN(M80)=0,N80,M80)</f>
        <v/>
      </c>
      <c r="P80" s="8">
        <f>IF(AND(LEN(L80)&gt;0,LEN(O80)&gt;0), L80+O80/1440, "")</f>
        <v/>
      </c>
      <c r="Q80" s="8">
        <f>IFERROR(VLOOKUP(I80,'Paramètres'!$N$4:$Q$6,3,FALSE),"")</f>
        <v/>
      </c>
      <c r="R80" s="8">
        <f>IF(AND(LEN(L80)&gt;0,LEN(Q80)&gt;0), MAX(L80, U80) + Q80/1440, "")</f>
        <v/>
      </c>
      <c r="S80" s="8">
        <f>IF(LEN(L80)=0, "", (NOW()-L80)*1440)</f>
        <v/>
      </c>
      <c r="T80" s="8">
        <f>IF(LEN(P80)=0, "", (P80-NOW())*1440)</f>
        <v/>
      </c>
      <c r="U80" s="8" t="n"/>
      <c r="V80" s="8">
        <f>IF(LEN(R80)=0, "", (R80-NOW())*1440)</f>
        <v/>
      </c>
      <c r="W80" s="8">
        <f>IF(OR(K80="Clos", T80&gt;=0), "OK", "Retard")</f>
        <v/>
      </c>
      <c r="X80" s="8">
        <f>IF(OR(K80="Clos", V80&gt;=0), "OK", "Retard")</f>
        <v/>
      </c>
      <c r="Y80" s="8">
        <f>IFERROR(VLOOKUP(I80,'Paramètres'!$N$4:$Q$6,4,FALSE),"")</f>
        <v/>
      </c>
      <c r="Z80" s="8">
        <f>IF(AND(LEN(L80)&gt;0,LEN(Y80)&gt;0), L80+Y80/1440, "")</f>
        <v/>
      </c>
      <c r="AA80" s="8">
        <f>IF(LEN(Z80)=0, "", (Z80-NOW())*1440)</f>
        <v/>
      </c>
      <c r="AB80" s="8">
        <f>IF(OR(K80="Clos", AB80&gt;=0), "OK", "Retard")</f>
        <v/>
      </c>
      <c r="AC80" s="9" t="n"/>
    </row>
    <row r="81">
      <c r="A81" s="8" t="n"/>
      <c r="B81" s="9" t="n"/>
      <c r="C81" s="9" t="n"/>
      <c r="D81" s="9" t="n"/>
      <c r="E81" s="8" t="n"/>
      <c r="F81" s="8" t="n"/>
      <c r="G81" s="8">
        <f>IFERROR(VLOOKUP(E81,'Paramètres'!$G$4:$H$6,2,FALSE)*VLOOKUP(F81,'Paramètres'!$G$4:$H$6,2,FALSE),"")</f>
        <v/>
      </c>
      <c r="H81" s="8">
        <f>IF(G81&gt;=6,3,IF(G81&gt;=4,2,IF(G81&lt;&gt;"",1,"")))</f>
        <v/>
      </c>
      <c r="I81" s="8">
        <f>H81</f>
        <v/>
      </c>
      <c r="J81" s="8" t="n"/>
      <c r="K81" s="8" t="n"/>
      <c r="L81" s="8" t="n"/>
      <c r="M81" s="8" t="n"/>
      <c r="N81" s="8">
        <f>IFERROR(VLOOKUP(I81,'Paramètres'!$N$4:$Q$6,2,FALSE),"")</f>
        <v/>
      </c>
      <c r="O81" s="8">
        <f>IF(LEN(M81)=0,N81,M81)</f>
        <v/>
      </c>
      <c r="P81" s="8">
        <f>IF(AND(LEN(L81)&gt;0,LEN(O81)&gt;0), L81+O81/1440, "")</f>
        <v/>
      </c>
      <c r="Q81" s="8">
        <f>IFERROR(VLOOKUP(I81,'Paramètres'!$N$4:$Q$6,3,FALSE),"")</f>
        <v/>
      </c>
      <c r="R81" s="8">
        <f>IF(AND(LEN(L81)&gt;0,LEN(Q81)&gt;0), MAX(L81, U81) + Q81/1440, "")</f>
        <v/>
      </c>
      <c r="S81" s="8">
        <f>IF(LEN(L81)=0, "", (NOW()-L81)*1440)</f>
        <v/>
      </c>
      <c r="T81" s="8">
        <f>IF(LEN(P81)=0, "", (P81-NOW())*1440)</f>
        <v/>
      </c>
      <c r="U81" s="8" t="n"/>
      <c r="V81" s="8">
        <f>IF(LEN(R81)=0, "", (R81-NOW())*1440)</f>
        <v/>
      </c>
      <c r="W81" s="8">
        <f>IF(OR(K81="Clos", T81&gt;=0), "OK", "Retard")</f>
        <v/>
      </c>
      <c r="X81" s="8">
        <f>IF(OR(K81="Clos", V81&gt;=0), "OK", "Retard")</f>
        <v/>
      </c>
      <c r="Y81" s="8">
        <f>IFERROR(VLOOKUP(I81,'Paramètres'!$N$4:$Q$6,4,FALSE),"")</f>
        <v/>
      </c>
      <c r="Z81" s="8">
        <f>IF(AND(LEN(L81)&gt;0,LEN(Y81)&gt;0), L81+Y81/1440, "")</f>
        <v/>
      </c>
      <c r="AA81" s="8">
        <f>IF(LEN(Z81)=0, "", (Z81-NOW())*1440)</f>
        <v/>
      </c>
      <c r="AB81" s="8">
        <f>IF(OR(K81="Clos", AB81&gt;=0), "OK", "Retard")</f>
        <v/>
      </c>
      <c r="AC81" s="9" t="n"/>
    </row>
  </sheetData>
  <autoFilter ref="A1:AC81"/>
  <conditionalFormatting sqref="A2:AC81">
    <cfRule type="expression" priority="1" dxfId="0">
      <formula>=$I2=1</formula>
    </cfRule>
    <cfRule type="expression" priority="2" dxfId="1">
      <formula>=$I2=2</formula>
    </cfRule>
    <cfRule type="expression" priority="3" dxfId="2">
      <formula>=$I2=3</formula>
    </cfRule>
    <cfRule type="expression" priority="4" dxfId="3">
      <formula>=$K2="Clos"</formula>
    </cfRule>
  </conditionalFormatting>
  <conditionalFormatting sqref="T2:T81">
    <cfRule type="cellIs" priority="5" operator="lessThan" dxfId="4">
      <formula>0</formula>
    </cfRule>
  </conditionalFormatting>
  <conditionalFormatting sqref="V2:V81">
    <cfRule type="cellIs" priority="6" operator="lessThan" dxfId="4">
      <formula>0</formula>
    </cfRule>
  </conditionalFormatting>
  <conditionalFormatting sqref="AB2:AB81">
    <cfRule type="cellIs" priority="7" operator="lessThan" dxfId="4">
      <formula>0</formula>
    </cfRule>
  </conditionalFormatting>
  <conditionalFormatting sqref="W2:W81">
    <cfRule type="expression" priority="8" dxfId="5">
      <formula>=$W2="OK"</formula>
    </cfRule>
    <cfRule type="expression" priority="9" dxfId="4">
      <formula>=$W2="Retard"</formula>
    </cfRule>
  </conditionalFormatting>
  <conditionalFormatting sqref="X2:X81">
    <cfRule type="expression" priority="10" dxfId="5">
      <formula>=$X2="OK"</formula>
    </cfRule>
    <cfRule type="expression" priority="11" dxfId="4">
      <formula>=$X2="Retard"</formula>
    </cfRule>
  </conditionalFormatting>
  <conditionalFormatting sqref="AC2:AC81">
    <cfRule type="expression" priority="12" dxfId="5">
      <formula>=$AC2="OK"</formula>
    </cfRule>
    <cfRule type="expression" priority="13" dxfId="4">
      <formula>=$AC2="Retard"</formula>
    </cfRule>
  </conditionalFormatting>
  <dataValidations count="4">
    <dataValidation sqref="E2:E500 F2:F500" showErrorMessage="1" showInputMessage="1" allowBlank="1" type="list">
      <formula1>='Paramètres'!$E$4:$E$6</formula1>
    </dataValidation>
    <dataValidation sqref="I2:I500" showErrorMessage="1" showInputMessage="1" allowBlank="1" type="list">
      <formula1>='Paramètres'!$A$4:$A$6</formula1>
    </dataValidation>
    <dataValidation sqref="J2:J500" showErrorMessage="1" showInputMessage="1" allowBlank="1" type="list">
      <formula1>='Contacts'!$A$2:$A$100</formula1>
    </dataValidation>
    <dataValidation sqref="K2:K500" showErrorMessage="1" showInputMessage="1" allowBlank="1" type="list">
      <formula1>='Paramètres'!$C$4:$C$6</formula1>
    </dataValidation>
  </dataValidations>
  <pageMargins left="0.5" right="0.5" top="0.6" bottom="0.6" header="0.3" footer="0.3"/>
  <pageSetup orientation="landscape"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30" customWidth="1" min="1" max="1"/>
    <col width="14" customWidth="1" min="2" max="2"/>
  </cols>
  <sheetData>
    <row r="1">
      <c r="A1" s="1" t="inlineStr">
        <is>
          <t>DASHBOARD — Matrice d'escalade v2</t>
        </is>
      </c>
    </row>
    <row r="3">
      <c r="A3" s="7" t="inlineStr">
        <is>
          <t>Incidents ouverts</t>
        </is>
      </c>
      <c r="B3" s="10">
        <f>COUNTIF(Incidents!K2:K500,"Ouvert")</f>
        <v/>
      </c>
    </row>
    <row r="5">
      <c r="A5" s="7" t="inlineStr">
        <is>
          <t>Incidents clos</t>
        </is>
      </c>
      <c r="B5" s="10">
        <f>COUNTIF(Incidents!K2:K500,"Clos")</f>
        <v/>
      </c>
    </row>
    <row r="7">
      <c r="A7" s="7" t="inlineStr">
        <is>
          <t>Niveau 1 ouverts</t>
        </is>
      </c>
      <c r="B7" s="10">
        <f>COUNTIFS(Incidents!I2:I500,1,Incidents!K2:K500,"Ouvert")</f>
        <v/>
      </c>
    </row>
    <row r="9">
      <c r="A9" s="7" t="inlineStr">
        <is>
          <t>Niveau 2 ouverts</t>
        </is>
      </c>
      <c r="B9" s="10">
        <f>COUNTIFS(Incidents!I2:I500,2,Incidents!K2:K500,"Ouvert")</f>
        <v/>
      </c>
    </row>
    <row r="11">
      <c r="A11" s="7" t="inlineStr">
        <is>
          <t>Niveau 3 ouverts</t>
        </is>
      </c>
      <c r="B11" s="10">
        <f>COUNTIFS(Incidents!I2:I500,3,Incidents!K2:K500,"Ouvert")</f>
        <v/>
      </c>
    </row>
    <row r="13">
      <c r="A13" s="7" t="inlineStr">
        <is>
          <t>Retard info initiale</t>
        </is>
      </c>
      <c r="B13" s="10">
        <f>COUNTIFS(Incidents!W2:W500,"Retard",Incidents!K2:K500,"Ouvert")</f>
        <v/>
      </c>
    </row>
    <row r="15">
      <c r="A15" s="7" t="inlineStr">
        <is>
          <t>Retard MAJ</t>
        </is>
      </c>
      <c r="B15" s="10">
        <f>COUNTIFS(Incidents!X2:X500,"Retard",Incidents!K2:K500,"Ouvert")</f>
        <v/>
      </c>
    </row>
    <row r="17">
      <c r="A17" s="7" t="inlineStr">
        <is>
          <t>Retard clôture cible</t>
        </is>
      </c>
      <c r="B17" s="10">
        <f>COUNTIFS(Incidents!AC2:AC500,"Retard",Incidents!K2:K500,"Ouvert")</f>
        <v/>
      </c>
    </row>
  </sheetData>
  <pageMargins left="0.5" right="0.5" top="0.6" bottom="0.6" header="0.3" footer="0.3"/>
  <pageSetup orientation="portrait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2025-10-08T03:02:29Z</dcterms:created>
  <dcterms:modified xmlns:dcterms="http://purl.org/dc/terms/" xmlns:xsi="http://www.w3.org/2001/XMLSchema-instance" xsi:type="dcterms:W3CDTF">2025-10-08T03:02:29Z</dcterms:modified>
</cp:coreProperties>
</file>